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/>
  <mc:AlternateContent xmlns:mc="http://schemas.openxmlformats.org/markup-compatibility/2006">
    <mc:Choice Requires="x15">
      <x15ac:absPath xmlns:x15ac="http://schemas.microsoft.com/office/spreadsheetml/2010/11/ac" url="/Users/telecel/Downloads/projectX/projectX/"/>
    </mc:Choice>
  </mc:AlternateContent>
  <xr:revisionPtr revIDLastSave="0" documentId="13_ncr:1_{40897445-161A-1A47-9766-34A6CBF42DFE}" xr6:coauthVersionLast="46" xr6:coauthVersionMax="46" xr10:uidLastSave="{00000000-0000-0000-0000-000000000000}"/>
  <bookViews>
    <workbookView xWindow="0" yWindow="460" windowWidth="20500" windowHeight="7460" firstSheet="2" activeTab="9" xr2:uid="{00000000-000D-0000-FFFF-FFFF00000000}"/>
  </bookViews>
  <sheets>
    <sheet name="01 DEC" sheetId="32" r:id="rId1"/>
    <sheet name="02 DEC" sheetId="33" r:id="rId2"/>
    <sheet name="03 DEC" sheetId="34" r:id="rId3"/>
    <sheet name="04 DEC" sheetId="35" r:id="rId4"/>
    <sheet name="05 DEC" sheetId="36" r:id="rId5"/>
    <sheet name="06 DEC" sheetId="37" r:id="rId6"/>
    <sheet name="07 DEC" sheetId="38" r:id="rId7"/>
    <sheet name="08 DEC" sheetId="39" r:id="rId8"/>
    <sheet name="09 DEC" sheetId="40" r:id="rId9"/>
    <sheet name="10 DEC" sheetId="41" r:id="rId10"/>
    <sheet name="BB" sheetId="2" r:id="rId11"/>
  </sheets>
  <externalReferences>
    <externalReference r:id="rId12"/>
    <externalReference r:id="rId13"/>
    <externalReference r:id="rId14"/>
  </externalReferences>
  <definedNames>
    <definedName name="nsn">[1]BB!$J$1:$L$139</definedName>
    <definedName name="SITENAME">#REF!</definedName>
    <definedName name="TOTAL3">[2]BB!$A:$E</definedName>
    <definedName name="TOTAL4">[3]BBB!$A:$F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84" i="41" l="1"/>
  <c r="W11" i="41"/>
  <c r="U11" i="41"/>
  <c r="X11" i="41"/>
  <c r="Y11" i="41"/>
  <c r="X10" i="41"/>
  <c r="T11" i="41"/>
  <c r="D585" i="41"/>
  <c r="O10" i="41"/>
  <c r="P10" i="41" s="1"/>
  <c r="J10" i="41"/>
  <c r="O541" i="41"/>
  <c r="P541" i="41" s="1"/>
  <c r="J541" i="41"/>
  <c r="O542" i="41"/>
  <c r="P542" i="41" s="1"/>
  <c r="J542" i="41"/>
  <c r="O543" i="41"/>
  <c r="P543" i="41" s="1"/>
  <c r="J543" i="41"/>
  <c r="O56" i="41"/>
  <c r="P56" i="41" s="1"/>
  <c r="J56" i="41"/>
  <c r="O147" i="41"/>
  <c r="P147" i="41" s="1"/>
  <c r="J147" i="41"/>
  <c r="O62" i="41"/>
  <c r="P62" i="41" s="1"/>
  <c r="J62" i="41"/>
  <c r="O355" i="41"/>
  <c r="P355" i="41" s="1"/>
  <c r="J355" i="41"/>
  <c r="O64" i="41"/>
  <c r="P64" i="41" s="1"/>
  <c r="J64" i="41"/>
  <c r="O42" i="41"/>
  <c r="P42" i="41" s="1"/>
  <c r="J42" i="41"/>
  <c r="O519" i="41"/>
  <c r="P519" i="41" s="1"/>
  <c r="J519" i="41"/>
  <c r="O356" i="41"/>
  <c r="P356" i="41" s="1"/>
  <c r="J356" i="41"/>
  <c r="O151" i="41"/>
  <c r="P151" i="41" s="1"/>
  <c r="J151" i="41"/>
  <c r="O149" i="41"/>
  <c r="P149" i="41" s="1"/>
  <c r="J149" i="41"/>
  <c r="O173" i="41"/>
  <c r="P173" i="41" s="1"/>
  <c r="J173" i="41"/>
  <c r="O293" i="41"/>
  <c r="P293" i="41" s="1"/>
  <c r="J293" i="41"/>
  <c r="O153" i="41"/>
  <c r="P153" i="41" s="1"/>
  <c r="J153" i="41"/>
  <c r="O175" i="41"/>
  <c r="P175" i="41" s="1"/>
  <c r="J175" i="41"/>
  <c r="O503" i="41"/>
  <c r="P503" i="41" s="1"/>
  <c r="J503" i="41"/>
  <c r="O380" i="41"/>
  <c r="P380" i="41" s="1"/>
  <c r="J380" i="41"/>
  <c r="O107" i="41"/>
  <c r="P107" i="41" s="1"/>
  <c r="J107" i="41"/>
  <c r="O108" i="41"/>
  <c r="P108" i="41" s="1"/>
  <c r="J108" i="41"/>
  <c r="O571" i="41"/>
  <c r="P571" i="41" s="1"/>
  <c r="J571" i="41"/>
  <c r="O497" i="41"/>
  <c r="P497" i="41" s="1"/>
  <c r="J497" i="41"/>
  <c r="O379" i="41"/>
  <c r="P379" i="41" s="1"/>
  <c r="J379" i="41"/>
  <c r="O420" i="41"/>
  <c r="P420" i="41" s="1"/>
  <c r="J420" i="41"/>
  <c r="O410" i="41"/>
  <c r="P410" i="41" s="1"/>
  <c r="J410" i="41"/>
  <c r="O567" i="41"/>
  <c r="P567" i="41" s="1"/>
  <c r="J567" i="41"/>
  <c r="O313" i="41"/>
  <c r="P313" i="41" s="1"/>
  <c r="J313" i="41"/>
  <c r="O169" i="41"/>
  <c r="P169" i="41" s="1"/>
  <c r="J169" i="41"/>
  <c r="O572" i="41"/>
  <c r="P572" i="41" s="1"/>
  <c r="J572" i="41"/>
  <c r="O499" i="41"/>
  <c r="P499" i="41" s="1"/>
  <c r="J499" i="41"/>
  <c r="O76" i="41"/>
  <c r="P76" i="41" s="1"/>
  <c r="J76" i="41"/>
  <c r="O89" i="41"/>
  <c r="P89" i="41" s="1"/>
  <c r="J89" i="41"/>
  <c r="O436" i="41"/>
  <c r="P436" i="41" s="1"/>
  <c r="J436" i="41"/>
  <c r="O559" i="41"/>
  <c r="P559" i="41" s="1"/>
  <c r="J559" i="41"/>
  <c r="O560" i="41"/>
  <c r="P560" i="41" s="1"/>
  <c r="J560" i="41"/>
  <c r="O78" i="41"/>
  <c r="P78" i="41" s="1"/>
  <c r="J78" i="41"/>
  <c r="O79" i="41"/>
  <c r="P79" i="41" s="1"/>
  <c r="J79" i="41"/>
  <c r="O437" i="41"/>
  <c r="P437" i="41" s="1"/>
  <c r="J437" i="41"/>
  <c r="O198" i="41"/>
  <c r="P198" i="41" s="1"/>
  <c r="J198" i="41"/>
  <c r="O2" i="41"/>
  <c r="P2" i="41" s="1"/>
  <c r="J2" i="41"/>
  <c r="O181" i="41"/>
  <c r="P181" i="41" s="1"/>
  <c r="J181" i="41"/>
  <c r="O94" i="41"/>
  <c r="P94" i="41" s="1"/>
  <c r="J94" i="41"/>
  <c r="O238" i="41"/>
  <c r="P238" i="41" s="1"/>
  <c r="J238" i="41"/>
  <c r="O38" i="41"/>
  <c r="P38" i="41" s="1"/>
  <c r="J38" i="41"/>
  <c r="O40" i="41"/>
  <c r="P40" i="41" s="1"/>
  <c r="J40" i="41"/>
  <c r="O118" i="41"/>
  <c r="P118" i="41" s="1"/>
  <c r="J118" i="41"/>
  <c r="O154" i="41"/>
  <c r="P154" i="41" s="1"/>
  <c r="J154" i="41"/>
  <c r="O155" i="41"/>
  <c r="P155" i="41" s="1"/>
  <c r="J155" i="41"/>
  <c r="O53" i="41"/>
  <c r="P53" i="41" s="1"/>
  <c r="J53" i="41"/>
  <c r="O50" i="41"/>
  <c r="P50" i="41" s="1"/>
  <c r="J50" i="41"/>
  <c r="O55" i="41"/>
  <c r="P55" i="41" s="1"/>
  <c r="J55" i="41"/>
  <c r="O405" i="41"/>
  <c r="P405" i="41" s="1"/>
  <c r="J405" i="41"/>
  <c r="O96" i="41"/>
  <c r="P96" i="41" s="1"/>
  <c r="J96" i="41"/>
  <c r="O166" i="41"/>
  <c r="P166" i="41" s="1"/>
  <c r="J166" i="41"/>
  <c r="O87" i="41"/>
  <c r="P87" i="41" s="1"/>
  <c r="J87" i="41"/>
  <c r="O374" i="41"/>
  <c r="P374" i="41" s="1"/>
  <c r="J374" i="41"/>
  <c r="O278" i="41"/>
  <c r="P278" i="41" s="1"/>
  <c r="J278" i="41"/>
  <c r="O385" i="41"/>
  <c r="P385" i="41" s="1"/>
  <c r="J385" i="41"/>
  <c r="O275" i="41"/>
  <c r="P275" i="41" s="1"/>
  <c r="J275" i="41"/>
  <c r="O152" i="41"/>
  <c r="P152" i="41" s="1"/>
  <c r="J152" i="41"/>
  <c r="O174" i="41"/>
  <c r="P174" i="41" s="1"/>
  <c r="J174" i="41"/>
  <c r="O274" i="41"/>
  <c r="P274" i="41" s="1"/>
  <c r="J274" i="41"/>
  <c r="O271" i="41"/>
  <c r="P271" i="41" s="1"/>
  <c r="J271" i="41"/>
  <c r="O276" i="41"/>
  <c r="P276" i="41" s="1"/>
  <c r="J276" i="41"/>
  <c r="O277" i="41"/>
  <c r="P277" i="41" s="1"/>
  <c r="J277" i="41"/>
  <c r="O383" i="41"/>
  <c r="P383" i="41" s="1"/>
  <c r="J383" i="41"/>
  <c r="O384" i="41"/>
  <c r="P384" i="41" s="1"/>
  <c r="J384" i="41"/>
  <c r="O273" i="41"/>
  <c r="P273" i="41" s="1"/>
  <c r="J273" i="41"/>
  <c r="O148" i="41"/>
  <c r="P148" i="41" s="1"/>
  <c r="J148" i="41"/>
  <c r="O150" i="41"/>
  <c r="P150" i="41" s="1"/>
  <c r="J150" i="41"/>
  <c r="O272" i="41"/>
  <c r="P272" i="41" s="1"/>
  <c r="J272" i="41"/>
  <c r="O172" i="41"/>
  <c r="P172" i="41" s="1"/>
  <c r="J172" i="41"/>
  <c r="O182" i="41"/>
  <c r="P182" i="41" s="1"/>
  <c r="J182" i="41"/>
  <c r="O180" i="41"/>
  <c r="P180" i="41" s="1"/>
  <c r="J180" i="41"/>
  <c r="O487" i="41"/>
  <c r="P487" i="41" s="1"/>
  <c r="J487" i="41"/>
  <c r="O75" i="41"/>
  <c r="P75" i="41" s="1"/>
  <c r="J75" i="41"/>
  <c r="O373" i="41"/>
  <c r="P373" i="41" s="1"/>
  <c r="J373" i="41"/>
  <c r="O58" i="41"/>
  <c r="P58" i="41" s="1"/>
  <c r="J58" i="41"/>
  <c r="O260" i="41"/>
  <c r="P260" i="41" s="1"/>
  <c r="J260" i="41"/>
  <c r="O83" i="41"/>
  <c r="P83" i="41" s="1"/>
  <c r="J83" i="41"/>
  <c r="O19" i="41"/>
  <c r="P19" i="41" s="1"/>
  <c r="J19" i="41"/>
  <c r="O307" i="41"/>
  <c r="P307" i="41" s="1"/>
  <c r="J307" i="41"/>
  <c r="O217" i="41"/>
  <c r="P217" i="41" s="1"/>
  <c r="J217" i="41"/>
  <c r="O566" i="41"/>
  <c r="P566" i="41" s="1"/>
  <c r="J566" i="41"/>
  <c r="O12" i="41"/>
  <c r="P12" i="41" s="1"/>
  <c r="J12" i="41"/>
  <c r="O224" i="41"/>
  <c r="P224" i="41" s="1"/>
  <c r="J224" i="41"/>
  <c r="O45" i="41"/>
  <c r="P45" i="41" s="1"/>
  <c r="J45" i="41"/>
  <c r="O225" i="41"/>
  <c r="P225" i="41" s="1"/>
  <c r="J225" i="41"/>
  <c r="O569" i="41"/>
  <c r="P569" i="41" s="1"/>
  <c r="J569" i="41"/>
  <c r="O531" i="41"/>
  <c r="P531" i="41" s="1"/>
  <c r="J531" i="41"/>
  <c r="O132" i="41"/>
  <c r="P132" i="41" s="1"/>
  <c r="J132" i="41"/>
  <c r="O287" i="41"/>
  <c r="P287" i="41" s="1"/>
  <c r="J287" i="41"/>
  <c r="O530" i="41"/>
  <c r="P530" i="41" s="1"/>
  <c r="J530" i="41"/>
  <c r="O234" i="41"/>
  <c r="P234" i="41" s="1"/>
  <c r="J234" i="41"/>
  <c r="O413" i="41"/>
  <c r="P413" i="41" s="1"/>
  <c r="J413" i="41"/>
  <c r="O475" i="41"/>
  <c r="P475" i="41" s="1"/>
  <c r="J475" i="41"/>
  <c r="O49" i="41"/>
  <c r="P49" i="41" s="1"/>
  <c r="J49" i="41"/>
  <c r="O141" i="41"/>
  <c r="P141" i="41" s="1"/>
  <c r="J141" i="41"/>
  <c r="O464" i="41"/>
  <c r="P464" i="41" s="1"/>
  <c r="J464" i="41"/>
  <c r="O140" i="41"/>
  <c r="P140" i="41" s="1"/>
  <c r="J140" i="41"/>
  <c r="O465" i="41"/>
  <c r="P465" i="41" s="1"/>
  <c r="J465" i="41"/>
  <c r="O540" i="41"/>
  <c r="P540" i="41" s="1"/>
  <c r="J540" i="41"/>
  <c r="O416" i="41"/>
  <c r="P416" i="41" s="1"/>
  <c r="J416" i="41"/>
  <c r="O415" i="41"/>
  <c r="P415" i="41" s="1"/>
  <c r="J415" i="41"/>
  <c r="O518" i="41"/>
  <c r="P518" i="41" s="1"/>
  <c r="J518" i="41"/>
  <c r="O91" i="41"/>
  <c r="P91" i="41" s="1"/>
  <c r="J91" i="41"/>
  <c r="O113" i="41"/>
  <c r="P113" i="41" s="1"/>
  <c r="J113" i="41"/>
  <c r="O251" i="41"/>
  <c r="P251" i="41" s="1"/>
  <c r="J251" i="41"/>
  <c r="O250" i="41"/>
  <c r="P250" i="41" s="1"/>
  <c r="J250" i="41"/>
  <c r="O97" i="41"/>
  <c r="P97" i="41" s="1"/>
  <c r="J97" i="41"/>
  <c r="O70" i="41"/>
  <c r="P70" i="41" s="1"/>
  <c r="J70" i="41"/>
  <c r="O439" i="41"/>
  <c r="P439" i="41" s="1"/>
  <c r="J439" i="41"/>
  <c r="O69" i="41"/>
  <c r="P69" i="41" s="1"/>
  <c r="J69" i="41"/>
  <c r="O442" i="41"/>
  <c r="P442" i="41" s="1"/>
  <c r="J442" i="41"/>
  <c r="O398" i="41"/>
  <c r="P398" i="41" s="1"/>
  <c r="J398" i="41"/>
  <c r="O441" i="41"/>
  <c r="P441" i="41" s="1"/>
  <c r="J441" i="41"/>
  <c r="O230" i="41"/>
  <c r="P230" i="41" s="1"/>
  <c r="J230" i="41"/>
  <c r="O508" i="41"/>
  <c r="P508" i="41" s="1"/>
  <c r="J508" i="41"/>
  <c r="O344" i="41"/>
  <c r="P344" i="41" s="1"/>
  <c r="J344" i="41"/>
  <c r="O255" i="41"/>
  <c r="P255" i="41" s="1"/>
  <c r="J255" i="41"/>
  <c r="O453" i="41"/>
  <c r="P453" i="41" s="1"/>
  <c r="J453" i="41"/>
  <c r="O452" i="41"/>
  <c r="P452" i="41" s="1"/>
  <c r="J452" i="41"/>
  <c r="O254" i="41"/>
  <c r="P254" i="41" s="1"/>
  <c r="J254" i="41"/>
  <c r="O127" i="41"/>
  <c r="P127" i="41" s="1"/>
  <c r="J127" i="41"/>
  <c r="O73" i="41"/>
  <c r="P73" i="41" s="1"/>
  <c r="J73" i="41"/>
  <c r="O126" i="41"/>
  <c r="P126" i="41" s="1"/>
  <c r="J126" i="41"/>
  <c r="O71" i="41"/>
  <c r="P71" i="41" s="1"/>
  <c r="J71" i="41"/>
  <c r="O372" i="41"/>
  <c r="P372" i="41" s="1"/>
  <c r="J372" i="41"/>
  <c r="O52" i="41"/>
  <c r="P52" i="41" s="1"/>
  <c r="J52" i="41"/>
  <c r="O72" i="41"/>
  <c r="P72" i="41" s="1"/>
  <c r="J72" i="41"/>
  <c r="O146" i="41"/>
  <c r="P146" i="41" s="1"/>
  <c r="J146" i="41"/>
  <c r="O347" i="41"/>
  <c r="P347" i="41" s="1"/>
  <c r="J347" i="41"/>
  <c r="O346" i="41"/>
  <c r="P346" i="41" s="1"/>
  <c r="J346" i="41"/>
  <c r="O319" i="41"/>
  <c r="P319" i="41" s="1"/>
  <c r="J319" i="41"/>
  <c r="O106" i="41"/>
  <c r="P106" i="41" s="1"/>
  <c r="J106" i="41"/>
  <c r="O500" i="41"/>
  <c r="P500" i="41" s="1"/>
  <c r="J500" i="41"/>
  <c r="O354" i="41"/>
  <c r="P354" i="41" s="1"/>
  <c r="J354" i="41"/>
  <c r="O120" i="41"/>
  <c r="P120" i="41" s="1"/>
  <c r="J120" i="41"/>
  <c r="O3" i="41"/>
  <c r="P3" i="41" s="1"/>
  <c r="J3" i="41"/>
  <c r="O564" i="41"/>
  <c r="P564" i="41" s="1"/>
  <c r="J564" i="41"/>
  <c r="O438" i="41"/>
  <c r="P438" i="41" s="1"/>
  <c r="J438" i="41"/>
  <c r="O317" i="41"/>
  <c r="P317" i="41" s="1"/>
  <c r="J317" i="41"/>
  <c r="O219" i="41"/>
  <c r="P219" i="41" s="1"/>
  <c r="J219" i="41"/>
  <c r="O68" i="41"/>
  <c r="P68" i="41" s="1"/>
  <c r="J68" i="41"/>
  <c r="O256" i="41"/>
  <c r="P256" i="41" s="1"/>
  <c r="J256" i="41"/>
  <c r="O549" i="41"/>
  <c r="P549" i="41" s="1"/>
  <c r="J549" i="41"/>
  <c r="O258" i="41"/>
  <c r="P258" i="41" s="1"/>
  <c r="J258" i="41"/>
  <c r="O204" i="41"/>
  <c r="P204" i="41" s="1"/>
  <c r="J204" i="41"/>
  <c r="O505" i="41"/>
  <c r="P505" i="41" s="1"/>
  <c r="J505" i="41"/>
  <c r="O105" i="41"/>
  <c r="P105" i="41" s="1"/>
  <c r="J105" i="41"/>
  <c r="O348" i="41"/>
  <c r="P348" i="41" s="1"/>
  <c r="J348" i="41"/>
  <c r="O283" i="41"/>
  <c r="P283" i="41" s="1"/>
  <c r="J283" i="41"/>
  <c r="O517" i="41"/>
  <c r="P517" i="41" s="1"/>
  <c r="J517" i="41"/>
  <c r="O462" i="41"/>
  <c r="P462" i="41" s="1"/>
  <c r="J462" i="41"/>
  <c r="O103" i="41"/>
  <c r="P103" i="41" s="1"/>
  <c r="J103" i="41"/>
  <c r="O232" i="41"/>
  <c r="P232" i="41" s="1"/>
  <c r="J232" i="41"/>
  <c r="O61" i="41"/>
  <c r="P61" i="41" s="1"/>
  <c r="J61" i="41"/>
  <c r="O463" i="41"/>
  <c r="P463" i="41" s="1"/>
  <c r="J463" i="41"/>
  <c r="O81" i="41"/>
  <c r="P81" i="41" s="1"/>
  <c r="J81" i="41"/>
  <c r="O440" i="41"/>
  <c r="P440" i="41" s="1"/>
  <c r="J440" i="41"/>
  <c r="O375" i="41"/>
  <c r="P375" i="41" s="1"/>
  <c r="J375" i="41"/>
  <c r="O114" i="41"/>
  <c r="P114" i="41" s="1"/>
  <c r="J114" i="41"/>
  <c r="O502" i="41"/>
  <c r="P502" i="41" s="1"/>
  <c r="J502" i="41"/>
  <c r="O247" i="41"/>
  <c r="P247" i="41" s="1"/>
  <c r="J247" i="41"/>
  <c r="O376" i="41"/>
  <c r="P376" i="41" s="1"/>
  <c r="J376" i="41"/>
  <c r="O424" i="41"/>
  <c r="P424" i="41" s="1"/>
  <c r="J424" i="41"/>
  <c r="O82" i="41"/>
  <c r="P82" i="41" s="1"/>
  <c r="J82" i="41"/>
  <c r="O377" i="41"/>
  <c r="P377" i="41" s="1"/>
  <c r="J377" i="41"/>
  <c r="O202" i="41"/>
  <c r="P202" i="41" s="1"/>
  <c r="J202" i="41"/>
  <c r="O177" i="41"/>
  <c r="P177" i="41" s="1"/>
  <c r="J177" i="41"/>
  <c r="O176" i="41"/>
  <c r="P176" i="41" s="1"/>
  <c r="J176" i="41"/>
  <c r="O565" i="41"/>
  <c r="P565" i="41" s="1"/>
  <c r="J565" i="41"/>
  <c r="O291" i="41"/>
  <c r="P291" i="41" s="1"/>
  <c r="J291" i="41"/>
  <c r="O5" i="41"/>
  <c r="P5" i="41" s="1"/>
  <c r="J5" i="41"/>
  <c r="O6" i="41"/>
  <c r="P6" i="41" s="1"/>
  <c r="J6" i="41"/>
  <c r="O292" i="41"/>
  <c r="P292" i="41" s="1"/>
  <c r="J292" i="41"/>
  <c r="O334" i="41"/>
  <c r="P334" i="41" s="1"/>
  <c r="J334" i="41"/>
  <c r="O257" i="41"/>
  <c r="P257" i="41" s="1"/>
  <c r="J257" i="41"/>
  <c r="O259" i="41"/>
  <c r="P259" i="41" s="1"/>
  <c r="J259" i="41"/>
  <c r="O312" i="41"/>
  <c r="P312" i="41" s="1"/>
  <c r="J312" i="41"/>
  <c r="O553" i="41"/>
  <c r="P553" i="41" s="1"/>
  <c r="J553" i="41"/>
  <c r="O311" i="41"/>
  <c r="P311" i="41" s="1"/>
  <c r="J311" i="41"/>
  <c r="O479" i="41"/>
  <c r="P479" i="41" s="1"/>
  <c r="J479" i="41"/>
  <c r="O435" i="41"/>
  <c r="P435" i="41" s="1"/>
  <c r="J435" i="41"/>
  <c r="O261" i="41"/>
  <c r="P261" i="41" s="1"/>
  <c r="J261" i="41"/>
  <c r="O84" i="41"/>
  <c r="P84" i="41" s="1"/>
  <c r="J84" i="41"/>
  <c r="O125" i="41"/>
  <c r="P125" i="41" s="1"/>
  <c r="J125" i="41"/>
  <c r="O387" i="41"/>
  <c r="P387" i="41" s="1"/>
  <c r="J387" i="41"/>
  <c r="O139" i="41"/>
  <c r="P139" i="41" s="1"/>
  <c r="J139" i="41"/>
  <c r="O394" i="41"/>
  <c r="P394" i="41" s="1"/>
  <c r="J394" i="41"/>
  <c r="O562" i="41"/>
  <c r="P562" i="41" s="1"/>
  <c r="J562" i="41"/>
  <c r="O401" i="41"/>
  <c r="P401" i="41" s="1"/>
  <c r="J401" i="41"/>
  <c r="O253" i="41"/>
  <c r="P253" i="41" s="1"/>
  <c r="J253" i="41"/>
  <c r="O115" i="41"/>
  <c r="P115" i="41" s="1"/>
  <c r="J115" i="41"/>
  <c r="O228" i="41"/>
  <c r="P228" i="41" s="1"/>
  <c r="J228" i="41"/>
  <c r="O47" i="41"/>
  <c r="P47" i="41" s="1"/>
  <c r="J47" i="41"/>
  <c r="O15" i="41"/>
  <c r="P15" i="41" s="1"/>
  <c r="J15" i="41"/>
  <c r="O457" i="41"/>
  <c r="P457" i="41" s="1"/>
  <c r="J457" i="41"/>
  <c r="O417" i="41"/>
  <c r="P417" i="41" s="1"/>
  <c r="J417" i="41"/>
  <c r="O418" i="41"/>
  <c r="P418" i="41" s="1"/>
  <c r="J418" i="41"/>
  <c r="O390" i="41"/>
  <c r="P390" i="41" s="1"/>
  <c r="J390" i="41"/>
  <c r="O504" i="41"/>
  <c r="P504" i="41" s="1"/>
  <c r="J504" i="41"/>
  <c r="O389" i="41"/>
  <c r="P389" i="41" s="1"/>
  <c r="J389" i="41"/>
  <c r="O423" i="41"/>
  <c r="P423" i="41" s="1"/>
  <c r="J423" i="41"/>
  <c r="O59" i="41"/>
  <c r="P59" i="41" s="1"/>
  <c r="J59" i="41"/>
  <c r="O501" i="41"/>
  <c r="P501" i="41" s="1"/>
  <c r="J501" i="41"/>
  <c r="O9" i="41"/>
  <c r="P9" i="41" s="1"/>
  <c r="J9" i="41"/>
  <c r="O269" i="41"/>
  <c r="P269" i="41" s="1"/>
  <c r="J269" i="41"/>
  <c r="O433" i="41"/>
  <c r="P433" i="41" s="1"/>
  <c r="J433" i="41"/>
  <c r="O434" i="41"/>
  <c r="P434" i="41" s="1"/>
  <c r="J434" i="41"/>
  <c r="O432" i="41"/>
  <c r="P432" i="41" s="1"/>
  <c r="J432" i="41"/>
  <c r="O133" i="41"/>
  <c r="P133" i="41" s="1"/>
  <c r="J133" i="41"/>
  <c r="O29" i="41"/>
  <c r="P29" i="41" s="1"/>
  <c r="J29" i="41"/>
  <c r="O227" i="41"/>
  <c r="P227" i="41" s="1"/>
  <c r="J227" i="41"/>
  <c r="O179" i="41"/>
  <c r="P179" i="41" s="1"/>
  <c r="J179" i="41"/>
  <c r="O399" i="41"/>
  <c r="P399" i="41" s="1"/>
  <c r="J399" i="41"/>
  <c r="O116" i="41"/>
  <c r="P116" i="41" s="1"/>
  <c r="J116" i="41"/>
  <c r="O510" i="41"/>
  <c r="P510" i="41" s="1"/>
  <c r="J510" i="41"/>
  <c r="O430" i="41"/>
  <c r="P430" i="41" s="1"/>
  <c r="J430" i="41"/>
  <c r="O511" i="41"/>
  <c r="P511" i="41" s="1"/>
  <c r="J511" i="41"/>
  <c r="O431" i="41"/>
  <c r="P431" i="41" s="1"/>
  <c r="J431" i="41"/>
  <c r="O197" i="41"/>
  <c r="P197" i="41" s="1"/>
  <c r="J197" i="41"/>
  <c r="O111" i="41"/>
  <c r="P111" i="41" s="1"/>
  <c r="J111" i="41"/>
  <c r="O268" i="41"/>
  <c r="P268" i="41" s="1"/>
  <c r="J268" i="41"/>
  <c r="O190" i="41"/>
  <c r="P190" i="41" s="1"/>
  <c r="J190" i="41"/>
  <c r="O192" i="41"/>
  <c r="P192" i="41" s="1"/>
  <c r="J192" i="41"/>
  <c r="O102" i="41"/>
  <c r="P102" i="41" s="1"/>
  <c r="J102" i="41"/>
  <c r="O101" i="41"/>
  <c r="P101" i="41" s="1"/>
  <c r="J101" i="41"/>
  <c r="O512" i="41"/>
  <c r="P512" i="41" s="1"/>
  <c r="J512" i="41"/>
  <c r="O281" i="41"/>
  <c r="P281" i="41" s="1"/>
  <c r="J281" i="41"/>
  <c r="O57" i="41"/>
  <c r="P57" i="41" s="1"/>
  <c r="J57" i="41"/>
  <c r="O544" i="41"/>
  <c r="P544" i="41" s="1"/>
  <c r="J544" i="41"/>
  <c r="O458" i="41"/>
  <c r="P458" i="41" s="1"/>
  <c r="J458" i="41"/>
  <c r="O304" i="41"/>
  <c r="P304" i="41" s="1"/>
  <c r="J304" i="41"/>
  <c r="O454" i="41"/>
  <c r="P454" i="41" s="1"/>
  <c r="J454" i="41"/>
  <c r="O189" i="41"/>
  <c r="P189" i="41" s="1"/>
  <c r="J189" i="41"/>
  <c r="O187" i="41"/>
  <c r="P187" i="41" s="1"/>
  <c r="J187" i="41"/>
  <c r="O186" i="41"/>
  <c r="P186" i="41" s="1"/>
  <c r="J186" i="41"/>
  <c r="O488" i="41"/>
  <c r="P488" i="41" s="1"/>
  <c r="J488" i="41"/>
  <c r="O476" i="41"/>
  <c r="P476" i="41" s="1"/>
  <c r="J476" i="41"/>
  <c r="O188" i="41"/>
  <c r="P188" i="41" s="1"/>
  <c r="J188" i="41"/>
  <c r="O459" i="41"/>
  <c r="P459" i="41" s="1"/>
  <c r="J459" i="41"/>
  <c r="O305" i="41"/>
  <c r="P305" i="41" s="1"/>
  <c r="J305" i="41"/>
  <c r="O85" i="41"/>
  <c r="P85" i="41" s="1"/>
  <c r="J85" i="41"/>
  <c r="O241" i="41"/>
  <c r="P241" i="41" s="1"/>
  <c r="J241" i="41"/>
  <c r="O240" i="41"/>
  <c r="P240" i="41" s="1"/>
  <c r="J240" i="41"/>
  <c r="O509" i="41"/>
  <c r="P509" i="41" s="1"/>
  <c r="J509" i="41"/>
  <c r="O21" i="41"/>
  <c r="P21" i="41" s="1"/>
  <c r="J21" i="41"/>
  <c r="O23" i="41"/>
  <c r="P23" i="41" s="1"/>
  <c r="J23" i="41"/>
  <c r="O185" i="41"/>
  <c r="P185" i="41" s="1"/>
  <c r="J185" i="41"/>
  <c r="O485" i="41"/>
  <c r="P485" i="41" s="1"/>
  <c r="J485" i="41"/>
  <c r="O552" i="41"/>
  <c r="P552" i="41" s="1"/>
  <c r="J552" i="41"/>
  <c r="O290" i="41"/>
  <c r="P290" i="41" s="1"/>
  <c r="J290" i="41"/>
  <c r="O315" i="41"/>
  <c r="P315" i="41" s="1"/>
  <c r="J315" i="41"/>
  <c r="O20" i="41"/>
  <c r="P20" i="41" s="1"/>
  <c r="J20" i="41"/>
  <c r="O22" i="41"/>
  <c r="P22" i="41" s="1"/>
  <c r="J22" i="41"/>
  <c r="O303" i="41"/>
  <c r="P303" i="41" s="1"/>
  <c r="J303" i="41"/>
  <c r="O483" i="41"/>
  <c r="P483" i="41" s="1"/>
  <c r="J483" i="41"/>
  <c r="O24" i="41"/>
  <c r="P24" i="41" s="1"/>
  <c r="J24" i="41"/>
  <c r="O349" i="41"/>
  <c r="P349" i="41" s="1"/>
  <c r="J349" i="41"/>
  <c r="O350" i="41"/>
  <c r="P350" i="41" s="1"/>
  <c r="J350" i="41"/>
  <c r="O351" i="41"/>
  <c r="P351" i="41" s="1"/>
  <c r="J351" i="41"/>
  <c r="O8" i="41"/>
  <c r="P8" i="41" s="1"/>
  <c r="J8" i="41"/>
  <c r="O7" i="41"/>
  <c r="P7" i="41" s="1"/>
  <c r="J7" i="41"/>
  <c r="O25" i="41"/>
  <c r="P25" i="41" s="1"/>
  <c r="J25" i="41"/>
  <c r="O88" i="41"/>
  <c r="P88" i="41" s="1"/>
  <c r="J88" i="41"/>
  <c r="O191" i="41"/>
  <c r="P191" i="41" s="1"/>
  <c r="J191" i="41"/>
  <c r="O529" i="41"/>
  <c r="P529" i="41" s="1"/>
  <c r="J529" i="41"/>
  <c r="O396" i="41"/>
  <c r="P396" i="41" s="1"/>
  <c r="J396" i="41"/>
  <c r="O395" i="41"/>
  <c r="P395" i="41" s="1"/>
  <c r="J395" i="41"/>
  <c r="O528" i="41"/>
  <c r="P528" i="41" s="1"/>
  <c r="J528" i="41"/>
  <c r="O164" i="41"/>
  <c r="P164" i="41" s="1"/>
  <c r="J164" i="41"/>
  <c r="O163" i="41"/>
  <c r="P163" i="41" s="1"/>
  <c r="J163" i="41"/>
  <c r="O248" i="41"/>
  <c r="P248" i="41" s="1"/>
  <c r="J248" i="41"/>
  <c r="O236" i="41"/>
  <c r="P236" i="41" s="1"/>
  <c r="J236" i="41"/>
  <c r="O235" i="41"/>
  <c r="P235" i="41" s="1"/>
  <c r="J235" i="41"/>
  <c r="O455" i="41"/>
  <c r="P455" i="41" s="1"/>
  <c r="J455" i="41"/>
  <c r="O134" i="41"/>
  <c r="P134" i="41" s="1"/>
  <c r="J134" i="41"/>
  <c r="O63" i="41"/>
  <c r="P63" i="41" s="1"/>
  <c r="J63" i="41"/>
  <c r="O532" i="41"/>
  <c r="P532" i="41" s="1"/>
  <c r="J532" i="41"/>
  <c r="O397" i="41"/>
  <c r="P397" i="41" s="1"/>
  <c r="J397" i="41"/>
  <c r="O270" i="41"/>
  <c r="P270" i="41" s="1"/>
  <c r="J270" i="41"/>
  <c r="O498" i="41"/>
  <c r="P498" i="41" s="1"/>
  <c r="J498" i="41"/>
  <c r="O301" i="41"/>
  <c r="P301" i="41" s="1"/>
  <c r="J301" i="41"/>
  <c r="O419" i="41"/>
  <c r="P419" i="41" s="1"/>
  <c r="J419" i="41"/>
  <c r="O409" i="41"/>
  <c r="P409" i="41" s="1"/>
  <c r="J409" i="41"/>
  <c r="O54" i="41"/>
  <c r="P54" i="41" s="1"/>
  <c r="J54" i="41"/>
  <c r="O378" i="41"/>
  <c r="P378" i="41" s="1"/>
  <c r="J378" i="41"/>
  <c r="O95" i="41"/>
  <c r="P95" i="41" s="1"/>
  <c r="J95" i="41"/>
  <c r="O86" i="41"/>
  <c r="P86" i="41" s="1"/>
  <c r="J86" i="41"/>
  <c r="O404" i="41"/>
  <c r="P404" i="41" s="1"/>
  <c r="J404" i="41"/>
  <c r="O165" i="41"/>
  <c r="P165" i="41" s="1"/>
  <c r="J165" i="41"/>
  <c r="O382" i="41"/>
  <c r="P382" i="41" s="1"/>
  <c r="J382" i="41"/>
  <c r="O535" i="41"/>
  <c r="P535" i="41" s="1"/>
  <c r="J535" i="41"/>
  <c r="O496" i="41"/>
  <c r="P496" i="41" s="1"/>
  <c r="J496" i="41"/>
  <c r="O39" i="41"/>
  <c r="P39" i="41" s="1"/>
  <c r="J39" i="41"/>
  <c r="O237" i="41"/>
  <c r="P237" i="41" s="1"/>
  <c r="J237" i="41"/>
  <c r="O37" i="41"/>
  <c r="P37" i="41" s="1"/>
  <c r="J37" i="41"/>
  <c r="O93" i="41"/>
  <c r="P93" i="41" s="1"/>
  <c r="J93" i="41"/>
  <c r="O570" i="41"/>
  <c r="P570" i="41" s="1"/>
  <c r="J570" i="41"/>
  <c r="O302" i="41"/>
  <c r="P302" i="41" s="1"/>
  <c r="J302" i="41"/>
  <c r="O537" i="41"/>
  <c r="P537" i="41" s="1"/>
  <c r="J537" i="41"/>
  <c r="O582" i="41"/>
  <c r="P582" i="41" s="1"/>
  <c r="J582" i="41"/>
  <c r="O581" i="41"/>
  <c r="P581" i="41" s="1"/>
  <c r="J581" i="41"/>
  <c r="O580" i="41"/>
  <c r="P580" i="41" s="1"/>
  <c r="J580" i="41"/>
  <c r="O578" i="41"/>
  <c r="P578" i="41" s="1"/>
  <c r="J578" i="41"/>
  <c r="O577" i="41"/>
  <c r="P577" i="41" s="1"/>
  <c r="J577" i="41"/>
  <c r="O563" i="41"/>
  <c r="P563" i="41" s="1"/>
  <c r="J563" i="41"/>
  <c r="O561" i="41"/>
  <c r="P561" i="41" s="1"/>
  <c r="J561" i="41"/>
  <c r="O558" i="41"/>
  <c r="P558" i="41" s="1"/>
  <c r="J558" i="41"/>
  <c r="O557" i="41"/>
  <c r="P557" i="41" s="1"/>
  <c r="J557" i="41"/>
  <c r="O555" i="41"/>
  <c r="P555" i="41" s="1"/>
  <c r="J555" i="41"/>
  <c r="O551" i="41"/>
  <c r="P551" i="41" s="1"/>
  <c r="J551" i="41"/>
  <c r="O550" i="41"/>
  <c r="P550" i="41" s="1"/>
  <c r="J550" i="41"/>
  <c r="O539" i="41"/>
  <c r="P539" i="41" s="1"/>
  <c r="J539" i="41"/>
  <c r="O538" i="41"/>
  <c r="P538" i="41" s="1"/>
  <c r="J538" i="41"/>
  <c r="O536" i="41"/>
  <c r="P536" i="41" s="1"/>
  <c r="J536" i="41"/>
  <c r="O533" i="41"/>
  <c r="P533" i="41" s="1"/>
  <c r="J533" i="41"/>
  <c r="O525" i="41"/>
  <c r="P525" i="41" s="1"/>
  <c r="J525" i="41"/>
  <c r="O523" i="41"/>
  <c r="P523" i="41" s="1"/>
  <c r="J523" i="41"/>
  <c r="O522" i="41"/>
  <c r="P522" i="41" s="1"/>
  <c r="J522" i="41"/>
  <c r="O521" i="41"/>
  <c r="P521" i="41" s="1"/>
  <c r="J521" i="41"/>
  <c r="O520" i="41"/>
  <c r="P520" i="41" s="1"/>
  <c r="J520" i="41"/>
  <c r="O516" i="41"/>
  <c r="P516" i="41" s="1"/>
  <c r="J516" i="41"/>
  <c r="O515" i="41"/>
  <c r="P515" i="41" s="1"/>
  <c r="J515" i="41"/>
  <c r="O514" i="41"/>
  <c r="P514" i="41" s="1"/>
  <c r="J514" i="41"/>
  <c r="O507" i="41"/>
  <c r="P507" i="41" s="1"/>
  <c r="J507" i="41"/>
  <c r="O506" i="41"/>
  <c r="P506" i="41" s="1"/>
  <c r="J506" i="41"/>
  <c r="O486" i="41"/>
  <c r="P486" i="41" s="1"/>
  <c r="J486" i="41"/>
  <c r="O484" i="41"/>
  <c r="P484" i="41" s="1"/>
  <c r="J484" i="41"/>
  <c r="O481" i="41"/>
  <c r="P481" i="41" s="1"/>
  <c r="J481" i="41"/>
  <c r="O480" i="41"/>
  <c r="P480" i="41" s="1"/>
  <c r="J480" i="41"/>
  <c r="O472" i="41"/>
  <c r="P472" i="41" s="1"/>
  <c r="J472" i="41"/>
  <c r="O471" i="41"/>
  <c r="P471" i="41" s="1"/>
  <c r="J471" i="41"/>
  <c r="O468" i="41"/>
  <c r="P468" i="41" s="1"/>
  <c r="J468" i="41"/>
  <c r="O466" i="41"/>
  <c r="P466" i="41" s="1"/>
  <c r="J466" i="41"/>
  <c r="O456" i="41"/>
  <c r="P456" i="41" s="1"/>
  <c r="J456" i="41"/>
  <c r="O451" i="41"/>
  <c r="P451" i="41" s="1"/>
  <c r="J451" i="41"/>
  <c r="O446" i="41"/>
  <c r="P446" i="41" s="1"/>
  <c r="J446" i="41"/>
  <c r="O445" i="41"/>
  <c r="P445" i="41" s="1"/>
  <c r="J445" i="41"/>
  <c r="O444" i="41"/>
  <c r="P444" i="41" s="1"/>
  <c r="J444" i="41"/>
  <c r="O443" i="41"/>
  <c r="P443" i="41" s="1"/>
  <c r="J443" i="41"/>
  <c r="O428" i="41"/>
  <c r="P428" i="41" s="1"/>
  <c r="J428" i="41"/>
  <c r="O427" i="41"/>
  <c r="P427" i="41" s="1"/>
  <c r="J427" i="41"/>
  <c r="O426" i="41"/>
  <c r="P426" i="41" s="1"/>
  <c r="J426" i="41"/>
  <c r="O425" i="41"/>
  <c r="P425" i="41" s="1"/>
  <c r="J425" i="41"/>
  <c r="O421" i="41"/>
  <c r="P421" i="41" s="1"/>
  <c r="J421" i="41"/>
  <c r="O408" i="41"/>
  <c r="P408" i="41" s="1"/>
  <c r="J408" i="41"/>
  <c r="O402" i="41"/>
  <c r="P402" i="41" s="1"/>
  <c r="J402" i="41"/>
  <c r="O400" i="41"/>
  <c r="P400" i="41" s="1"/>
  <c r="J400" i="41"/>
  <c r="O393" i="41"/>
  <c r="P393" i="41" s="1"/>
  <c r="J393" i="41"/>
  <c r="O392" i="41"/>
  <c r="P392" i="41" s="1"/>
  <c r="J392" i="41"/>
  <c r="O391" i="41"/>
  <c r="P391" i="41" s="1"/>
  <c r="J391" i="41"/>
  <c r="O388" i="41"/>
  <c r="P388" i="41" s="1"/>
  <c r="J388" i="41"/>
  <c r="O386" i="41"/>
  <c r="P386" i="41" s="1"/>
  <c r="J386" i="41"/>
  <c r="O381" i="41"/>
  <c r="P381" i="41" s="1"/>
  <c r="J381" i="41"/>
  <c r="O369" i="41"/>
  <c r="P369" i="41" s="1"/>
  <c r="J369" i="41"/>
  <c r="O368" i="41"/>
  <c r="P368" i="41" s="1"/>
  <c r="J368" i="41"/>
  <c r="O367" i="41"/>
  <c r="P367" i="41" s="1"/>
  <c r="J367" i="41"/>
  <c r="O366" i="41"/>
  <c r="P366" i="41" s="1"/>
  <c r="J366" i="41"/>
  <c r="O365" i="41"/>
  <c r="P365" i="41" s="1"/>
  <c r="J365" i="41"/>
  <c r="O358" i="41"/>
  <c r="P358" i="41" s="1"/>
  <c r="J358" i="41"/>
  <c r="O353" i="41"/>
  <c r="P353" i="41" s="1"/>
  <c r="J353" i="41"/>
  <c r="O352" i="41"/>
  <c r="P352" i="41" s="1"/>
  <c r="J352" i="41"/>
  <c r="O345" i="41"/>
  <c r="P345" i="41" s="1"/>
  <c r="J345" i="41"/>
  <c r="O340" i="41"/>
  <c r="P340" i="41" s="1"/>
  <c r="J340" i="41"/>
  <c r="O339" i="41"/>
  <c r="P339" i="41" s="1"/>
  <c r="J339" i="41"/>
  <c r="O337" i="41"/>
  <c r="P337" i="41" s="1"/>
  <c r="J337" i="41"/>
  <c r="O336" i="41"/>
  <c r="P336" i="41" s="1"/>
  <c r="J336" i="41"/>
  <c r="O335" i="41"/>
  <c r="P335" i="41" s="1"/>
  <c r="J335" i="41"/>
  <c r="O331" i="41"/>
  <c r="P331" i="41" s="1"/>
  <c r="J331" i="41"/>
  <c r="O330" i="41"/>
  <c r="P330" i="41" s="1"/>
  <c r="J330" i="41"/>
  <c r="O329" i="41"/>
  <c r="P329" i="41" s="1"/>
  <c r="J329" i="41"/>
  <c r="O325" i="41"/>
  <c r="P325" i="41" s="1"/>
  <c r="J325" i="41"/>
  <c r="O322" i="41"/>
  <c r="P322" i="41" s="1"/>
  <c r="J322" i="41"/>
  <c r="O321" i="41"/>
  <c r="P321" i="41" s="1"/>
  <c r="J321" i="41"/>
  <c r="O320" i="41"/>
  <c r="P320" i="41" s="1"/>
  <c r="J320" i="41"/>
  <c r="O318" i="41"/>
  <c r="P318" i="41" s="1"/>
  <c r="J318" i="41"/>
  <c r="O310" i="41"/>
  <c r="P310" i="41" s="1"/>
  <c r="J310" i="41"/>
  <c r="O308" i="41"/>
  <c r="P308" i="41" s="1"/>
  <c r="J308" i="41"/>
  <c r="O298" i="41"/>
  <c r="P298" i="41" s="1"/>
  <c r="J298" i="41"/>
  <c r="O295" i="41"/>
  <c r="P295" i="41" s="1"/>
  <c r="J295" i="41"/>
  <c r="O294" i="41"/>
  <c r="P294" i="41" s="1"/>
  <c r="J294" i="41"/>
  <c r="O284" i="41"/>
  <c r="P284" i="41" s="1"/>
  <c r="J284" i="41"/>
  <c r="O282" i="41"/>
  <c r="P282" i="41" s="1"/>
  <c r="J282" i="41"/>
  <c r="O280" i="41"/>
  <c r="P280" i="41" s="1"/>
  <c r="J280" i="41"/>
  <c r="O249" i="41"/>
  <c r="P249" i="41" s="1"/>
  <c r="J249" i="41"/>
  <c r="O243" i="41"/>
  <c r="P243" i="41" s="1"/>
  <c r="J243" i="41"/>
  <c r="O242" i="41"/>
  <c r="P242" i="41" s="1"/>
  <c r="J242" i="41"/>
  <c r="O239" i="41"/>
  <c r="P239" i="41" s="1"/>
  <c r="J239" i="41"/>
  <c r="O233" i="41"/>
  <c r="P233" i="41" s="1"/>
  <c r="J233" i="41"/>
  <c r="O229" i="41"/>
  <c r="P229" i="41" s="1"/>
  <c r="J229" i="41"/>
  <c r="O226" i="41"/>
  <c r="P226" i="41" s="1"/>
  <c r="J226" i="41"/>
  <c r="O216" i="41"/>
  <c r="P216" i="41" s="1"/>
  <c r="J216" i="41"/>
  <c r="O215" i="41"/>
  <c r="P215" i="41" s="1"/>
  <c r="J215" i="41"/>
  <c r="O214" i="41"/>
  <c r="P214" i="41" s="1"/>
  <c r="J214" i="41"/>
  <c r="O213" i="41"/>
  <c r="P213" i="41" s="1"/>
  <c r="J213" i="41"/>
  <c r="O211" i="41"/>
  <c r="P211" i="41" s="1"/>
  <c r="J211" i="41"/>
  <c r="O210" i="41"/>
  <c r="P210" i="41" s="1"/>
  <c r="J210" i="41"/>
  <c r="O201" i="41"/>
  <c r="P201" i="41" s="1"/>
  <c r="J201" i="41"/>
  <c r="O196" i="41"/>
  <c r="P196" i="41" s="1"/>
  <c r="J196" i="41"/>
  <c r="O195" i="41"/>
  <c r="P195" i="41" s="1"/>
  <c r="J195" i="41"/>
  <c r="O194" i="41"/>
  <c r="P194" i="41" s="1"/>
  <c r="J194" i="41"/>
  <c r="O193" i="41"/>
  <c r="P193" i="41" s="1"/>
  <c r="J193" i="41"/>
  <c r="O178" i="41"/>
  <c r="P178" i="41" s="1"/>
  <c r="J178" i="41"/>
  <c r="O171" i="41"/>
  <c r="P171" i="41" s="1"/>
  <c r="J171" i="41"/>
  <c r="O170" i="41"/>
  <c r="P170" i="41" s="1"/>
  <c r="J170" i="41"/>
  <c r="O167" i="41"/>
  <c r="P167" i="41" s="1"/>
  <c r="J167" i="41"/>
  <c r="O161" i="41"/>
  <c r="P161" i="41" s="1"/>
  <c r="J161" i="41"/>
  <c r="O159" i="41"/>
  <c r="P159" i="41" s="1"/>
  <c r="J159" i="41"/>
  <c r="O158" i="41"/>
  <c r="P158" i="41" s="1"/>
  <c r="J158" i="41"/>
  <c r="O142" i="41"/>
  <c r="P142" i="41" s="1"/>
  <c r="J142" i="41"/>
  <c r="O138" i="41"/>
  <c r="P138" i="41" s="1"/>
  <c r="J138" i="41"/>
  <c r="O129" i="41"/>
  <c r="P129" i="41" s="1"/>
  <c r="J129" i="41"/>
  <c r="O124" i="41"/>
  <c r="P124" i="41" s="1"/>
  <c r="J124" i="41"/>
  <c r="O119" i="41"/>
  <c r="P119" i="41" s="1"/>
  <c r="J119" i="41"/>
  <c r="O112" i="41"/>
  <c r="P112" i="41" s="1"/>
  <c r="J112" i="41"/>
  <c r="O110" i="41"/>
  <c r="P110" i="41" s="1"/>
  <c r="J110" i="41"/>
  <c r="O109" i="41"/>
  <c r="P109" i="41" s="1"/>
  <c r="J109" i="41"/>
  <c r="O104" i="41"/>
  <c r="P104" i="41" s="1"/>
  <c r="J104" i="41"/>
  <c r="O100" i="41"/>
  <c r="P100" i="41" s="1"/>
  <c r="J100" i="41"/>
  <c r="O99" i="41"/>
  <c r="P99" i="41" s="1"/>
  <c r="J99" i="41"/>
  <c r="O98" i="41"/>
  <c r="P98" i="41" s="1"/>
  <c r="J98" i="41"/>
  <c r="O90" i="41"/>
  <c r="P90" i="41" s="1"/>
  <c r="J90" i="41"/>
  <c r="O80" i="41"/>
  <c r="P80" i="41" s="1"/>
  <c r="J80" i="41"/>
  <c r="O77" i="41"/>
  <c r="P77" i="41" s="1"/>
  <c r="J77" i="41"/>
  <c r="O74" i="41"/>
  <c r="P74" i="41" s="1"/>
  <c r="J74" i="41"/>
  <c r="O67" i="41"/>
  <c r="P67" i="41" s="1"/>
  <c r="J67" i="41"/>
  <c r="O65" i="41"/>
  <c r="P65" i="41" s="1"/>
  <c r="J65" i="41"/>
  <c r="O60" i="41"/>
  <c r="P60" i="41" s="1"/>
  <c r="J60" i="41"/>
  <c r="O51" i="41"/>
  <c r="P51" i="41" s="1"/>
  <c r="J51" i="41"/>
  <c r="O46" i="41"/>
  <c r="P46" i="41" s="1"/>
  <c r="J46" i="41"/>
  <c r="O43" i="41"/>
  <c r="P43" i="41" s="1"/>
  <c r="J43" i="41"/>
  <c r="O36" i="41"/>
  <c r="P36" i="41" s="1"/>
  <c r="J36" i="41"/>
  <c r="O35" i="41"/>
  <c r="P35" i="41" s="1"/>
  <c r="J35" i="41"/>
  <c r="O33" i="41"/>
  <c r="P33" i="41" s="1"/>
  <c r="J33" i="41"/>
  <c r="O32" i="41"/>
  <c r="P32" i="41" s="1"/>
  <c r="J32" i="41"/>
  <c r="O30" i="41"/>
  <c r="P30" i="41" s="1"/>
  <c r="J30" i="41"/>
  <c r="O28" i="41"/>
  <c r="P28" i="41" s="1"/>
  <c r="J28" i="41"/>
  <c r="O122" i="41"/>
  <c r="P122" i="41" s="1"/>
  <c r="J122" i="41"/>
  <c r="O575" i="41"/>
  <c r="P575" i="41" s="1"/>
  <c r="J575" i="41"/>
  <c r="O267" i="41"/>
  <c r="P267" i="41" s="1"/>
  <c r="J267" i="41"/>
  <c r="O494" i="41"/>
  <c r="P494" i="41" s="1"/>
  <c r="J494" i="41"/>
  <c r="O449" i="41"/>
  <c r="P449" i="41" s="1"/>
  <c r="J449" i="41"/>
  <c r="O342" i="41"/>
  <c r="P342" i="41" s="1"/>
  <c r="J342" i="41"/>
  <c r="O297" i="41"/>
  <c r="P297" i="41" s="1"/>
  <c r="J297" i="41"/>
  <c r="O145" i="41"/>
  <c r="P145" i="41" s="1"/>
  <c r="J145" i="41"/>
  <c r="O27" i="41"/>
  <c r="P27" i="41" s="1"/>
  <c r="J27" i="41"/>
  <c r="O403" i="41"/>
  <c r="P403" i="41" s="1"/>
  <c r="J403" i="41"/>
  <c r="O341" i="41"/>
  <c r="P341" i="41" s="1"/>
  <c r="J341" i="41"/>
  <c r="O422" i="41"/>
  <c r="P422" i="41" s="1"/>
  <c r="J422" i="41"/>
  <c r="O13" i="41"/>
  <c r="P13" i="41" s="1"/>
  <c r="J13" i="41"/>
  <c r="O209" i="41"/>
  <c r="P209" i="41" s="1"/>
  <c r="J209" i="41"/>
  <c r="O18" i="41"/>
  <c r="P18" i="41" s="1"/>
  <c r="J18" i="41"/>
  <c r="O461" i="41"/>
  <c r="P461" i="41" s="1"/>
  <c r="J461" i="41"/>
  <c r="O527" i="41"/>
  <c r="P527" i="41" s="1"/>
  <c r="J527" i="41"/>
  <c r="O407" i="41"/>
  <c r="P407" i="41" s="1"/>
  <c r="J407" i="41"/>
  <c r="O327" i="41"/>
  <c r="P327" i="41" s="1"/>
  <c r="J327" i="41"/>
  <c r="O184" i="41"/>
  <c r="P184" i="41" s="1"/>
  <c r="J184" i="41"/>
  <c r="O546" i="41"/>
  <c r="P546" i="41" s="1"/>
  <c r="J546" i="41"/>
  <c r="O492" i="41"/>
  <c r="P492" i="41" s="1"/>
  <c r="J492" i="41"/>
  <c r="O478" i="41"/>
  <c r="P478" i="41" s="1"/>
  <c r="J478" i="41"/>
  <c r="O200" i="41"/>
  <c r="P200" i="41" s="1"/>
  <c r="J200" i="41"/>
  <c r="O208" i="41"/>
  <c r="P208" i="41" s="1"/>
  <c r="J208" i="41"/>
  <c r="O266" i="41"/>
  <c r="P266" i="41" s="1"/>
  <c r="J266" i="41"/>
  <c r="O121" i="41"/>
  <c r="P121" i="41" s="1"/>
  <c r="J121" i="41"/>
  <c r="O221" i="41"/>
  <c r="P221" i="41" s="1"/>
  <c r="J221" i="41"/>
  <c r="O223" i="41"/>
  <c r="P223" i="41" s="1"/>
  <c r="J223" i="41"/>
  <c r="O534" i="41"/>
  <c r="P534" i="41" s="1"/>
  <c r="J534" i="41"/>
  <c r="O14" i="41"/>
  <c r="P14" i="41" s="1"/>
  <c r="J14" i="41"/>
  <c r="O4" i="41"/>
  <c r="P4" i="41" s="1"/>
  <c r="J4" i="41"/>
  <c r="O157" i="41"/>
  <c r="P157" i="41" s="1"/>
  <c r="J157" i="41"/>
  <c r="O41" i="41"/>
  <c r="P41" i="41" s="1"/>
  <c r="J41" i="41"/>
  <c r="O411" i="41"/>
  <c r="P411" i="41" s="1"/>
  <c r="J411" i="41"/>
  <c r="O199" i="41"/>
  <c r="P199" i="41" s="1"/>
  <c r="J199" i="41"/>
  <c r="O300" i="41"/>
  <c r="P300" i="41" s="1"/>
  <c r="J300" i="41"/>
  <c r="O286" i="41"/>
  <c r="P286" i="41" s="1"/>
  <c r="J286" i="41"/>
  <c r="O17" i="41"/>
  <c r="P17" i="41" s="1"/>
  <c r="J17" i="41"/>
  <c r="O207" i="41"/>
  <c r="P207" i="41" s="1"/>
  <c r="J207" i="41"/>
  <c r="O338" i="41"/>
  <c r="P338" i="41" s="1"/>
  <c r="J338" i="41"/>
  <c r="O206" i="41"/>
  <c r="P206" i="41" s="1"/>
  <c r="J206" i="41"/>
  <c r="O160" i="41"/>
  <c r="P160" i="41" s="1"/>
  <c r="J160" i="41"/>
  <c r="O579" i="41"/>
  <c r="P579" i="41" s="1"/>
  <c r="J579" i="41"/>
  <c r="O556" i="41"/>
  <c r="P556" i="41" s="1"/>
  <c r="J556" i="41"/>
  <c r="O314" i="41"/>
  <c r="P314" i="41" s="1"/>
  <c r="J314" i="41"/>
  <c r="O568" i="41"/>
  <c r="P568" i="41" s="1"/>
  <c r="J568" i="41"/>
  <c r="O450" i="41"/>
  <c r="P450" i="41" s="1"/>
  <c r="J450" i="41"/>
  <c r="O482" i="41"/>
  <c r="P482" i="41" s="1"/>
  <c r="J482" i="41"/>
  <c r="O545" i="41"/>
  <c r="P545" i="41" s="1"/>
  <c r="J545" i="41"/>
  <c r="O477" i="41"/>
  <c r="P477" i="41" s="1"/>
  <c r="J477" i="41"/>
  <c r="O491" i="41"/>
  <c r="P491" i="41" s="1"/>
  <c r="J491" i="41"/>
  <c r="O574" i="41"/>
  <c r="P574" i="41" s="1"/>
  <c r="J574" i="41"/>
  <c r="O526" i="41"/>
  <c r="P526" i="41" s="1"/>
  <c r="J526" i="41"/>
  <c r="O460" i="41"/>
  <c r="P460" i="41" s="1"/>
  <c r="J460" i="41"/>
  <c r="O406" i="41"/>
  <c r="P406" i="41" s="1"/>
  <c r="J406" i="41"/>
  <c r="O326" i="41"/>
  <c r="P326" i="41" s="1"/>
  <c r="J326" i="41"/>
  <c r="O183" i="41"/>
  <c r="P183" i="41" s="1"/>
  <c r="J183" i="41"/>
  <c r="O205" i="41"/>
  <c r="P205" i="41" s="1"/>
  <c r="J205" i="41"/>
  <c r="O490" i="41"/>
  <c r="P490" i="41" s="1"/>
  <c r="J490" i="41"/>
  <c r="O364" i="41"/>
  <c r="P364" i="41" s="1"/>
  <c r="J364" i="41"/>
  <c r="O16" i="41"/>
  <c r="P16" i="41" s="1"/>
  <c r="J16" i="41"/>
  <c r="O222" i="41"/>
  <c r="P222" i="41" s="1"/>
  <c r="J222" i="41"/>
  <c r="O220" i="41"/>
  <c r="P220" i="41" s="1"/>
  <c r="J220" i="41"/>
  <c r="O44" i="41"/>
  <c r="P44" i="41" s="1"/>
  <c r="J44" i="41"/>
  <c r="O361" i="41"/>
  <c r="P361" i="41" s="1"/>
  <c r="J361" i="41"/>
  <c r="O360" i="41"/>
  <c r="P360" i="41" s="1"/>
  <c r="J360" i="41"/>
  <c r="O412" i="41"/>
  <c r="P412" i="41" s="1"/>
  <c r="J412" i="41"/>
  <c r="O363" i="41"/>
  <c r="P363" i="41" s="1"/>
  <c r="J363" i="41"/>
  <c r="O11" i="41"/>
  <c r="P11" i="41" s="1"/>
  <c r="J11" i="41"/>
  <c r="O357" i="41"/>
  <c r="P357" i="41" s="1"/>
  <c r="J357" i="41"/>
  <c r="O128" i="41"/>
  <c r="P128" i="41" s="1"/>
  <c r="J128" i="41"/>
  <c r="O359" i="41"/>
  <c r="P359" i="41" s="1"/>
  <c r="J359" i="41"/>
  <c r="O131" i="41"/>
  <c r="P131" i="41" s="1"/>
  <c r="J131" i="41"/>
  <c r="O362" i="41"/>
  <c r="P362" i="41" s="1"/>
  <c r="J362" i="41"/>
  <c r="O289" i="41"/>
  <c r="P289" i="41" s="1"/>
  <c r="J289" i="41"/>
  <c r="O162" i="41"/>
  <c r="P162" i="41" s="1"/>
  <c r="J162" i="41"/>
  <c r="O474" i="41"/>
  <c r="P474" i="41" s="1"/>
  <c r="J474" i="41"/>
  <c r="O48" i="41"/>
  <c r="P48" i="41" s="1"/>
  <c r="J48" i="41"/>
  <c r="O548" i="41"/>
  <c r="P548" i="41" s="1"/>
  <c r="J548" i="41"/>
  <c r="O370" i="41"/>
  <c r="P370" i="41" s="1"/>
  <c r="J370" i="41"/>
  <c r="O513" i="41"/>
  <c r="P513" i="41" s="1"/>
  <c r="J513" i="41"/>
  <c r="O130" i="41"/>
  <c r="P130" i="41" s="1"/>
  <c r="J130" i="41"/>
  <c r="O288" i="41"/>
  <c r="P288" i="41" s="1"/>
  <c r="J288" i="41"/>
  <c r="O156" i="41"/>
  <c r="P156" i="41" s="1"/>
  <c r="J156" i="41"/>
  <c r="O324" i="41"/>
  <c r="P324" i="41" s="1"/>
  <c r="J324" i="41"/>
  <c r="O123" i="41"/>
  <c r="P123" i="41" s="1"/>
  <c r="J123" i="41"/>
  <c r="O414" i="41"/>
  <c r="P414" i="41" s="1"/>
  <c r="J414" i="41"/>
  <c r="O467" i="41"/>
  <c r="P467" i="41" s="1"/>
  <c r="J467" i="41"/>
  <c r="O495" i="41"/>
  <c r="P495" i="41" s="1"/>
  <c r="J495" i="41"/>
  <c r="O493" i="41"/>
  <c r="P493" i="41" s="1"/>
  <c r="J493" i="41"/>
  <c r="O26" i="41"/>
  <c r="P26" i="41" s="1"/>
  <c r="J26" i="41"/>
  <c r="O573" i="41"/>
  <c r="P573" i="41" s="1"/>
  <c r="J573" i="41"/>
  <c r="O447" i="41"/>
  <c r="P447" i="41" s="1"/>
  <c r="J447" i="41"/>
  <c r="O143" i="41"/>
  <c r="P143" i="41" s="1"/>
  <c r="J143" i="41"/>
  <c r="O448" i="41"/>
  <c r="P448" i="41" s="1"/>
  <c r="J448" i="41"/>
  <c r="O144" i="41"/>
  <c r="P144" i="41" s="1"/>
  <c r="J144" i="41"/>
  <c r="O168" i="41"/>
  <c r="P168" i="41" s="1"/>
  <c r="J168" i="41"/>
  <c r="O547" i="41"/>
  <c r="P547" i="41" s="1"/>
  <c r="J547" i="41"/>
  <c r="O332" i="41"/>
  <c r="P332" i="41" s="1"/>
  <c r="J332" i="41"/>
  <c r="O265" i="41"/>
  <c r="P265" i="41" s="1"/>
  <c r="J265" i="41"/>
  <c r="O135" i="41"/>
  <c r="P135" i="41" s="1"/>
  <c r="J135" i="41"/>
  <c r="O489" i="41"/>
  <c r="P489" i="41" s="1"/>
  <c r="J489" i="41"/>
  <c r="O231" i="41"/>
  <c r="P231" i="41" s="1"/>
  <c r="J231" i="41"/>
  <c r="O285" i="41"/>
  <c r="P285" i="41" s="1"/>
  <c r="J285" i="41"/>
  <c r="O371" i="41"/>
  <c r="P371" i="41" s="1"/>
  <c r="J371" i="41"/>
  <c r="O296" i="41"/>
  <c r="P296" i="41" s="1"/>
  <c r="J296" i="41"/>
  <c r="O218" i="41"/>
  <c r="P218" i="41" s="1"/>
  <c r="J218" i="41"/>
  <c r="O263" i="41"/>
  <c r="P263" i="41" s="1"/>
  <c r="J263" i="41"/>
  <c r="O316" i="41"/>
  <c r="P316" i="41" s="1"/>
  <c r="J316" i="41"/>
  <c r="O309" i="41"/>
  <c r="P309" i="41" s="1"/>
  <c r="J309" i="41"/>
  <c r="O203" i="41"/>
  <c r="P203" i="41" s="1"/>
  <c r="J203" i="41"/>
  <c r="O554" i="41"/>
  <c r="P554" i="41" s="1"/>
  <c r="J554" i="41"/>
  <c r="O246" i="41"/>
  <c r="P246" i="41" s="1"/>
  <c r="J246" i="41"/>
  <c r="O524" i="41"/>
  <c r="P524" i="41" s="1"/>
  <c r="J524" i="41"/>
  <c r="O34" i="41"/>
  <c r="P34" i="41" s="1"/>
  <c r="J34" i="41"/>
  <c r="O264" i="41"/>
  <c r="P264" i="41" s="1"/>
  <c r="J264" i="41"/>
  <c r="O429" i="41"/>
  <c r="P429" i="41" s="1"/>
  <c r="J429" i="41"/>
  <c r="O92" i="41"/>
  <c r="P92" i="41" s="1"/>
  <c r="J92" i="41"/>
  <c r="O306" i="41"/>
  <c r="P306" i="41" s="1"/>
  <c r="J306" i="41"/>
  <c r="O279" i="41"/>
  <c r="P279" i="41" s="1"/>
  <c r="J279" i="41"/>
  <c r="O244" i="41"/>
  <c r="P244" i="41" s="1"/>
  <c r="J244" i="41"/>
  <c r="O252" i="41"/>
  <c r="P252" i="41" s="1"/>
  <c r="J252" i="41"/>
  <c r="O299" i="41"/>
  <c r="P299" i="41" s="1"/>
  <c r="J299" i="41"/>
  <c r="O473" i="41"/>
  <c r="P473" i="41" s="1"/>
  <c r="J473" i="41"/>
  <c r="O245" i="41"/>
  <c r="P245" i="41" s="1"/>
  <c r="J245" i="41"/>
  <c r="O343" i="41"/>
  <c r="P343" i="41" s="1"/>
  <c r="J343" i="41"/>
  <c r="O262" i="41"/>
  <c r="P262" i="41" s="1"/>
  <c r="J262" i="41"/>
  <c r="O117" i="41"/>
  <c r="P117" i="41" s="1"/>
  <c r="J117" i="41"/>
  <c r="O333" i="41"/>
  <c r="P333" i="41" s="1"/>
  <c r="J333" i="41"/>
  <c r="O31" i="41"/>
  <c r="P31" i="41" s="1"/>
  <c r="J31" i="41"/>
  <c r="O323" i="41"/>
  <c r="P323" i="41" s="1"/>
  <c r="J323" i="41"/>
  <c r="O576" i="41"/>
  <c r="P576" i="41" s="1"/>
  <c r="J576" i="41"/>
  <c r="O328" i="41"/>
  <c r="P328" i="41" s="1"/>
  <c r="J328" i="41"/>
  <c r="O137" i="41"/>
  <c r="P137" i="41" s="1"/>
  <c r="J137" i="41"/>
  <c r="O212" i="41"/>
  <c r="P212" i="41" s="1"/>
  <c r="J212" i="41"/>
  <c r="O469" i="41"/>
  <c r="P469" i="41" s="1"/>
  <c r="J469" i="41"/>
  <c r="O470" i="41"/>
  <c r="P470" i="41" s="1"/>
  <c r="J470" i="41"/>
  <c r="O66" i="41"/>
  <c r="P66" i="41" s="1"/>
  <c r="J66" i="41"/>
  <c r="O136" i="41"/>
  <c r="P136" i="41" s="1"/>
  <c r="J136" i="41"/>
  <c r="F10" i="41"/>
  <c r="E10" i="41"/>
  <c r="D10" i="41"/>
  <c r="F541" i="41"/>
  <c r="E541" i="41"/>
  <c r="D541" i="41"/>
  <c r="F542" i="41"/>
  <c r="E542" i="41"/>
  <c r="D542" i="41"/>
  <c r="F543" i="41"/>
  <c r="E543" i="41"/>
  <c r="D543" i="41"/>
  <c r="F56" i="41"/>
  <c r="E56" i="41"/>
  <c r="D56" i="41"/>
  <c r="F147" i="41"/>
  <c r="E147" i="41"/>
  <c r="D147" i="41"/>
  <c r="F62" i="41"/>
  <c r="E62" i="41"/>
  <c r="D62" i="41"/>
  <c r="F355" i="41"/>
  <c r="E355" i="41"/>
  <c r="D355" i="41"/>
  <c r="F64" i="41"/>
  <c r="E64" i="41"/>
  <c r="D64" i="41"/>
  <c r="F42" i="41"/>
  <c r="E42" i="41"/>
  <c r="D42" i="41"/>
  <c r="F519" i="41"/>
  <c r="E519" i="41"/>
  <c r="D519" i="41"/>
  <c r="F356" i="41"/>
  <c r="E356" i="41"/>
  <c r="D356" i="41"/>
  <c r="F151" i="41"/>
  <c r="E151" i="41"/>
  <c r="D151" i="41"/>
  <c r="F149" i="41"/>
  <c r="E149" i="41"/>
  <c r="D149" i="41"/>
  <c r="F173" i="41"/>
  <c r="E173" i="41"/>
  <c r="D173" i="41"/>
  <c r="F293" i="41"/>
  <c r="E293" i="41"/>
  <c r="D293" i="41"/>
  <c r="F153" i="41"/>
  <c r="E153" i="41"/>
  <c r="D153" i="41"/>
  <c r="F175" i="41"/>
  <c r="E175" i="41"/>
  <c r="D175" i="41"/>
  <c r="F503" i="41"/>
  <c r="E503" i="41"/>
  <c r="D503" i="41"/>
  <c r="F380" i="41"/>
  <c r="E380" i="41"/>
  <c r="D380" i="41"/>
  <c r="F107" i="41"/>
  <c r="E107" i="41"/>
  <c r="D107" i="41"/>
  <c r="F108" i="41"/>
  <c r="E108" i="41"/>
  <c r="D108" i="41"/>
  <c r="F571" i="41"/>
  <c r="E571" i="41"/>
  <c r="D571" i="41"/>
  <c r="F497" i="41"/>
  <c r="E497" i="41"/>
  <c r="D497" i="41"/>
  <c r="F379" i="41"/>
  <c r="E379" i="41"/>
  <c r="D379" i="41"/>
  <c r="F420" i="41"/>
  <c r="E420" i="41"/>
  <c r="D420" i="41"/>
  <c r="F410" i="41"/>
  <c r="E410" i="41"/>
  <c r="D410" i="41"/>
  <c r="F567" i="41"/>
  <c r="E567" i="41"/>
  <c r="D567" i="41"/>
  <c r="F313" i="41"/>
  <c r="E313" i="41"/>
  <c r="D313" i="41"/>
  <c r="F169" i="41"/>
  <c r="E169" i="41"/>
  <c r="D169" i="41"/>
  <c r="F572" i="41"/>
  <c r="E572" i="41"/>
  <c r="D572" i="41"/>
  <c r="F499" i="41"/>
  <c r="E499" i="41"/>
  <c r="D499" i="41"/>
  <c r="F76" i="41"/>
  <c r="E76" i="41"/>
  <c r="D76" i="41"/>
  <c r="F89" i="41"/>
  <c r="E89" i="41"/>
  <c r="D89" i="41"/>
  <c r="F436" i="41"/>
  <c r="E436" i="41"/>
  <c r="D436" i="41"/>
  <c r="F559" i="41"/>
  <c r="E559" i="41"/>
  <c r="D559" i="41"/>
  <c r="F560" i="41"/>
  <c r="E560" i="41"/>
  <c r="D560" i="41"/>
  <c r="F78" i="41"/>
  <c r="E78" i="41"/>
  <c r="D78" i="41"/>
  <c r="F79" i="41"/>
  <c r="E79" i="41"/>
  <c r="D79" i="41"/>
  <c r="F437" i="41"/>
  <c r="E437" i="41"/>
  <c r="D437" i="41"/>
  <c r="F198" i="41"/>
  <c r="E198" i="41"/>
  <c r="D198" i="41"/>
  <c r="F2" i="41"/>
  <c r="E2" i="41"/>
  <c r="D2" i="41"/>
  <c r="F181" i="41"/>
  <c r="E181" i="41"/>
  <c r="D181" i="41"/>
  <c r="F94" i="41"/>
  <c r="E94" i="41"/>
  <c r="D94" i="41"/>
  <c r="F238" i="41"/>
  <c r="E238" i="41"/>
  <c r="D238" i="41"/>
  <c r="F38" i="41"/>
  <c r="E38" i="41"/>
  <c r="D38" i="41"/>
  <c r="F40" i="41"/>
  <c r="E40" i="41"/>
  <c r="D40" i="41"/>
  <c r="F118" i="41"/>
  <c r="E118" i="41"/>
  <c r="D118" i="41"/>
  <c r="F154" i="41"/>
  <c r="E154" i="41"/>
  <c r="D154" i="41"/>
  <c r="F155" i="41"/>
  <c r="E155" i="41"/>
  <c r="D155" i="41"/>
  <c r="F53" i="41"/>
  <c r="E53" i="41"/>
  <c r="D53" i="41"/>
  <c r="F50" i="41"/>
  <c r="E50" i="41"/>
  <c r="D50" i="41"/>
  <c r="F55" i="41"/>
  <c r="E55" i="41"/>
  <c r="D55" i="41"/>
  <c r="F405" i="41"/>
  <c r="E405" i="41"/>
  <c r="D405" i="41"/>
  <c r="F96" i="41"/>
  <c r="E96" i="41"/>
  <c r="D96" i="41"/>
  <c r="F166" i="41"/>
  <c r="E166" i="41"/>
  <c r="D166" i="41"/>
  <c r="F87" i="41"/>
  <c r="E87" i="41"/>
  <c r="D87" i="41"/>
  <c r="F374" i="41"/>
  <c r="E374" i="41"/>
  <c r="D374" i="41"/>
  <c r="F278" i="41"/>
  <c r="E278" i="41"/>
  <c r="D278" i="41"/>
  <c r="F385" i="41"/>
  <c r="E385" i="41"/>
  <c r="D385" i="41"/>
  <c r="F275" i="41"/>
  <c r="E275" i="41"/>
  <c r="D275" i="41"/>
  <c r="F152" i="41"/>
  <c r="E152" i="41"/>
  <c r="D152" i="41"/>
  <c r="F174" i="41"/>
  <c r="E174" i="41"/>
  <c r="D174" i="41"/>
  <c r="F274" i="41"/>
  <c r="E274" i="41"/>
  <c r="D274" i="41"/>
  <c r="F271" i="41"/>
  <c r="E271" i="41"/>
  <c r="D271" i="41"/>
  <c r="F276" i="41"/>
  <c r="E276" i="41"/>
  <c r="D276" i="41"/>
  <c r="F277" i="41"/>
  <c r="E277" i="41"/>
  <c r="D277" i="41"/>
  <c r="F383" i="41"/>
  <c r="E383" i="41"/>
  <c r="D383" i="41"/>
  <c r="F384" i="41"/>
  <c r="E384" i="41"/>
  <c r="D384" i="41"/>
  <c r="F273" i="41"/>
  <c r="E273" i="41"/>
  <c r="D273" i="41"/>
  <c r="F148" i="41"/>
  <c r="E148" i="41"/>
  <c r="D148" i="41"/>
  <c r="F150" i="41"/>
  <c r="E150" i="41"/>
  <c r="D150" i="41"/>
  <c r="F272" i="41"/>
  <c r="E272" i="41"/>
  <c r="D272" i="41"/>
  <c r="F172" i="41"/>
  <c r="E172" i="41"/>
  <c r="D172" i="41"/>
  <c r="F182" i="41"/>
  <c r="E182" i="41"/>
  <c r="D182" i="41"/>
  <c r="F180" i="41"/>
  <c r="E180" i="41"/>
  <c r="D180" i="41"/>
  <c r="F487" i="41"/>
  <c r="E487" i="41"/>
  <c r="D487" i="41"/>
  <c r="F75" i="41"/>
  <c r="E75" i="41"/>
  <c r="D75" i="41"/>
  <c r="F373" i="41"/>
  <c r="E373" i="41"/>
  <c r="D373" i="41"/>
  <c r="F58" i="41"/>
  <c r="E58" i="41"/>
  <c r="D58" i="41"/>
  <c r="F260" i="41"/>
  <c r="E260" i="41"/>
  <c r="D260" i="41"/>
  <c r="F83" i="41"/>
  <c r="E83" i="41"/>
  <c r="D83" i="41"/>
  <c r="F19" i="41"/>
  <c r="E19" i="41"/>
  <c r="D19" i="41"/>
  <c r="F307" i="41"/>
  <c r="E307" i="41"/>
  <c r="D307" i="41"/>
  <c r="F217" i="41"/>
  <c r="E217" i="41"/>
  <c r="D217" i="41"/>
  <c r="F566" i="41"/>
  <c r="E566" i="41"/>
  <c r="D566" i="41"/>
  <c r="F12" i="41"/>
  <c r="E12" i="41"/>
  <c r="D12" i="41"/>
  <c r="F224" i="41"/>
  <c r="E224" i="41"/>
  <c r="D224" i="41"/>
  <c r="F45" i="41"/>
  <c r="E45" i="41"/>
  <c r="D45" i="41"/>
  <c r="F225" i="41"/>
  <c r="E225" i="41"/>
  <c r="D225" i="41"/>
  <c r="F569" i="41"/>
  <c r="E569" i="41"/>
  <c r="D569" i="41"/>
  <c r="F531" i="41"/>
  <c r="E531" i="41"/>
  <c r="D531" i="41"/>
  <c r="F132" i="41"/>
  <c r="E132" i="41"/>
  <c r="D132" i="41"/>
  <c r="F287" i="41"/>
  <c r="E287" i="41"/>
  <c r="D287" i="41"/>
  <c r="F530" i="41"/>
  <c r="E530" i="41"/>
  <c r="D530" i="41"/>
  <c r="F234" i="41"/>
  <c r="E234" i="41"/>
  <c r="D234" i="41"/>
  <c r="F413" i="41"/>
  <c r="E413" i="41"/>
  <c r="D413" i="41"/>
  <c r="F475" i="41"/>
  <c r="E475" i="41"/>
  <c r="D475" i="41"/>
  <c r="F49" i="41"/>
  <c r="E49" i="41"/>
  <c r="D49" i="41"/>
  <c r="F141" i="41"/>
  <c r="E141" i="41"/>
  <c r="D141" i="41"/>
  <c r="F464" i="41"/>
  <c r="E464" i="41"/>
  <c r="D464" i="41"/>
  <c r="F140" i="41"/>
  <c r="E140" i="41"/>
  <c r="D140" i="41"/>
  <c r="F465" i="41"/>
  <c r="E465" i="41"/>
  <c r="D465" i="41"/>
  <c r="F540" i="41"/>
  <c r="E540" i="41"/>
  <c r="D540" i="41"/>
  <c r="F416" i="41"/>
  <c r="E416" i="41"/>
  <c r="D416" i="41"/>
  <c r="F415" i="41"/>
  <c r="E415" i="41"/>
  <c r="D415" i="41"/>
  <c r="F518" i="41"/>
  <c r="E518" i="41"/>
  <c r="D518" i="41"/>
  <c r="F91" i="41"/>
  <c r="E91" i="41"/>
  <c r="D91" i="41"/>
  <c r="F113" i="41"/>
  <c r="E113" i="41"/>
  <c r="D113" i="41"/>
  <c r="F251" i="41"/>
  <c r="E251" i="41"/>
  <c r="D251" i="41"/>
  <c r="F250" i="41"/>
  <c r="E250" i="41"/>
  <c r="D250" i="41"/>
  <c r="F97" i="41"/>
  <c r="E97" i="41"/>
  <c r="D97" i="41"/>
  <c r="F70" i="41"/>
  <c r="E70" i="41"/>
  <c r="D70" i="41"/>
  <c r="F439" i="41"/>
  <c r="E439" i="41"/>
  <c r="D439" i="41"/>
  <c r="F69" i="41"/>
  <c r="E69" i="41"/>
  <c r="D69" i="41"/>
  <c r="F442" i="41"/>
  <c r="E442" i="41"/>
  <c r="D442" i="41"/>
  <c r="F398" i="41"/>
  <c r="E398" i="41"/>
  <c r="D398" i="41"/>
  <c r="F441" i="41"/>
  <c r="E441" i="41"/>
  <c r="D441" i="41"/>
  <c r="F230" i="41"/>
  <c r="E230" i="41"/>
  <c r="D230" i="41"/>
  <c r="F508" i="41"/>
  <c r="E508" i="41"/>
  <c r="D508" i="41"/>
  <c r="F344" i="41"/>
  <c r="E344" i="41"/>
  <c r="D344" i="41"/>
  <c r="F255" i="41"/>
  <c r="E255" i="41"/>
  <c r="D255" i="41"/>
  <c r="F453" i="41"/>
  <c r="E453" i="41"/>
  <c r="D453" i="41"/>
  <c r="F452" i="41"/>
  <c r="E452" i="41"/>
  <c r="D452" i="41"/>
  <c r="F254" i="41"/>
  <c r="E254" i="41"/>
  <c r="D254" i="41"/>
  <c r="F127" i="41"/>
  <c r="E127" i="41"/>
  <c r="D127" i="41"/>
  <c r="F73" i="41"/>
  <c r="E73" i="41"/>
  <c r="D73" i="41"/>
  <c r="F126" i="41"/>
  <c r="E126" i="41"/>
  <c r="D126" i="41"/>
  <c r="F71" i="41"/>
  <c r="E71" i="41"/>
  <c r="D71" i="41"/>
  <c r="F372" i="41"/>
  <c r="E372" i="41"/>
  <c r="D372" i="41"/>
  <c r="F52" i="41"/>
  <c r="E52" i="41"/>
  <c r="D52" i="41"/>
  <c r="F72" i="41"/>
  <c r="E72" i="41"/>
  <c r="D72" i="41"/>
  <c r="F146" i="41"/>
  <c r="E146" i="41"/>
  <c r="D146" i="41"/>
  <c r="F347" i="41"/>
  <c r="E347" i="41"/>
  <c r="D347" i="41"/>
  <c r="F346" i="41"/>
  <c r="E346" i="41"/>
  <c r="D346" i="41"/>
  <c r="F319" i="41"/>
  <c r="E319" i="41"/>
  <c r="D319" i="41"/>
  <c r="F106" i="41"/>
  <c r="E106" i="41"/>
  <c r="D106" i="41"/>
  <c r="F500" i="41"/>
  <c r="E500" i="41"/>
  <c r="D500" i="41"/>
  <c r="F354" i="41"/>
  <c r="E354" i="41"/>
  <c r="D354" i="41"/>
  <c r="F120" i="41"/>
  <c r="E120" i="41"/>
  <c r="D120" i="41"/>
  <c r="F3" i="41"/>
  <c r="E3" i="41"/>
  <c r="D3" i="41"/>
  <c r="F564" i="41"/>
  <c r="E564" i="41"/>
  <c r="D564" i="41"/>
  <c r="F438" i="41"/>
  <c r="E438" i="41"/>
  <c r="D438" i="41"/>
  <c r="F317" i="41"/>
  <c r="E317" i="41"/>
  <c r="D317" i="41"/>
  <c r="F219" i="41"/>
  <c r="E219" i="41"/>
  <c r="D219" i="41"/>
  <c r="F68" i="41"/>
  <c r="E68" i="41"/>
  <c r="D68" i="41"/>
  <c r="F256" i="41"/>
  <c r="E256" i="41"/>
  <c r="D256" i="41"/>
  <c r="F549" i="41"/>
  <c r="E549" i="41"/>
  <c r="D549" i="41"/>
  <c r="F258" i="41"/>
  <c r="E258" i="41"/>
  <c r="D258" i="41"/>
  <c r="F204" i="41"/>
  <c r="E204" i="41"/>
  <c r="D204" i="41"/>
  <c r="F505" i="41"/>
  <c r="E505" i="41"/>
  <c r="D505" i="41"/>
  <c r="F105" i="41"/>
  <c r="E105" i="41"/>
  <c r="D105" i="41"/>
  <c r="F348" i="41"/>
  <c r="E348" i="41"/>
  <c r="D348" i="41"/>
  <c r="F283" i="41"/>
  <c r="E283" i="41"/>
  <c r="D283" i="41"/>
  <c r="F517" i="41"/>
  <c r="E517" i="41"/>
  <c r="D517" i="41"/>
  <c r="F462" i="41"/>
  <c r="E462" i="41"/>
  <c r="D462" i="41"/>
  <c r="F103" i="41"/>
  <c r="E103" i="41"/>
  <c r="D103" i="41"/>
  <c r="F232" i="41"/>
  <c r="E232" i="41"/>
  <c r="D232" i="41"/>
  <c r="F61" i="41"/>
  <c r="E61" i="41"/>
  <c r="D61" i="41"/>
  <c r="F463" i="41"/>
  <c r="E463" i="41"/>
  <c r="D463" i="41"/>
  <c r="F81" i="41"/>
  <c r="E81" i="41"/>
  <c r="D81" i="41"/>
  <c r="F440" i="41"/>
  <c r="E440" i="41"/>
  <c r="D440" i="41"/>
  <c r="F375" i="41"/>
  <c r="E375" i="41"/>
  <c r="D375" i="41"/>
  <c r="F114" i="41"/>
  <c r="E114" i="41"/>
  <c r="D114" i="41"/>
  <c r="F502" i="41"/>
  <c r="E502" i="41"/>
  <c r="D502" i="41"/>
  <c r="F247" i="41"/>
  <c r="E247" i="41"/>
  <c r="D247" i="41"/>
  <c r="F376" i="41"/>
  <c r="E376" i="41"/>
  <c r="D376" i="41"/>
  <c r="F424" i="41"/>
  <c r="E424" i="41"/>
  <c r="D424" i="41"/>
  <c r="F82" i="41"/>
  <c r="E82" i="41"/>
  <c r="D82" i="41"/>
  <c r="F377" i="41"/>
  <c r="E377" i="41"/>
  <c r="D377" i="41"/>
  <c r="F202" i="41"/>
  <c r="E202" i="41"/>
  <c r="D202" i="41"/>
  <c r="F177" i="41"/>
  <c r="E177" i="41"/>
  <c r="D177" i="41"/>
  <c r="F176" i="41"/>
  <c r="E176" i="41"/>
  <c r="D176" i="41"/>
  <c r="F565" i="41"/>
  <c r="E565" i="41"/>
  <c r="D565" i="41"/>
  <c r="F291" i="41"/>
  <c r="E291" i="41"/>
  <c r="D291" i="41"/>
  <c r="F5" i="41"/>
  <c r="E5" i="41"/>
  <c r="D5" i="41"/>
  <c r="F6" i="41"/>
  <c r="E6" i="41"/>
  <c r="D6" i="41"/>
  <c r="F292" i="41"/>
  <c r="E292" i="41"/>
  <c r="D292" i="41"/>
  <c r="F334" i="41"/>
  <c r="E334" i="41"/>
  <c r="D334" i="41"/>
  <c r="F257" i="41"/>
  <c r="E257" i="41"/>
  <c r="D257" i="41"/>
  <c r="F259" i="41"/>
  <c r="E259" i="41"/>
  <c r="D259" i="41"/>
  <c r="F312" i="41"/>
  <c r="E312" i="41"/>
  <c r="D312" i="41"/>
  <c r="F553" i="41"/>
  <c r="E553" i="41"/>
  <c r="D553" i="41"/>
  <c r="F311" i="41"/>
  <c r="E311" i="41"/>
  <c r="D311" i="41"/>
  <c r="F479" i="41"/>
  <c r="E479" i="41"/>
  <c r="D479" i="41"/>
  <c r="F435" i="41"/>
  <c r="E435" i="41"/>
  <c r="D435" i="41"/>
  <c r="F261" i="41"/>
  <c r="E261" i="41"/>
  <c r="D261" i="41"/>
  <c r="F84" i="41"/>
  <c r="E84" i="41"/>
  <c r="D84" i="41"/>
  <c r="F125" i="41"/>
  <c r="E125" i="41"/>
  <c r="D125" i="41"/>
  <c r="F387" i="41"/>
  <c r="E387" i="41"/>
  <c r="D387" i="41"/>
  <c r="F139" i="41"/>
  <c r="E139" i="41"/>
  <c r="D139" i="41"/>
  <c r="F394" i="41"/>
  <c r="E394" i="41"/>
  <c r="D394" i="41"/>
  <c r="F562" i="41"/>
  <c r="E562" i="41"/>
  <c r="D562" i="41"/>
  <c r="F401" i="41"/>
  <c r="E401" i="41"/>
  <c r="D401" i="41"/>
  <c r="F253" i="41"/>
  <c r="E253" i="41"/>
  <c r="D253" i="41"/>
  <c r="F115" i="41"/>
  <c r="E115" i="41"/>
  <c r="D115" i="41"/>
  <c r="F228" i="41"/>
  <c r="E228" i="41"/>
  <c r="D228" i="41"/>
  <c r="F47" i="41"/>
  <c r="E47" i="41"/>
  <c r="D47" i="41"/>
  <c r="F15" i="41"/>
  <c r="E15" i="41"/>
  <c r="D15" i="41"/>
  <c r="F457" i="41"/>
  <c r="E457" i="41"/>
  <c r="D457" i="41"/>
  <c r="F417" i="41"/>
  <c r="E417" i="41"/>
  <c r="D417" i="41"/>
  <c r="F418" i="41"/>
  <c r="E418" i="41"/>
  <c r="D418" i="41"/>
  <c r="F390" i="41"/>
  <c r="E390" i="41"/>
  <c r="D390" i="41"/>
  <c r="F504" i="41"/>
  <c r="E504" i="41"/>
  <c r="D504" i="41"/>
  <c r="F389" i="41"/>
  <c r="E389" i="41"/>
  <c r="D389" i="41"/>
  <c r="F423" i="41"/>
  <c r="E423" i="41"/>
  <c r="D423" i="41"/>
  <c r="F59" i="41"/>
  <c r="E59" i="41"/>
  <c r="D59" i="41"/>
  <c r="F501" i="41"/>
  <c r="E501" i="41"/>
  <c r="D501" i="41"/>
  <c r="F9" i="41"/>
  <c r="E9" i="41"/>
  <c r="D9" i="41"/>
  <c r="F269" i="41"/>
  <c r="E269" i="41"/>
  <c r="D269" i="41"/>
  <c r="F433" i="41"/>
  <c r="E433" i="41"/>
  <c r="D433" i="41"/>
  <c r="F434" i="41"/>
  <c r="E434" i="41"/>
  <c r="D434" i="41"/>
  <c r="F432" i="41"/>
  <c r="E432" i="41"/>
  <c r="D432" i="41"/>
  <c r="F133" i="41"/>
  <c r="E133" i="41"/>
  <c r="D133" i="41"/>
  <c r="F29" i="41"/>
  <c r="E29" i="41"/>
  <c r="D29" i="41"/>
  <c r="F227" i="41"/>
  <c r="E227" i="41"/>
  <c r="D227" i="41"/>
  <c r="F179" i="41"/>
  <c r="E179" i="41"/>
  <c r="D179" i="41"/>
  <c r="F399" i="41"/>
  <c r="E399" i="41"/>
  <c r="D399" i="41"/>
  <c r="F116" i="41"/>
  <c r="E116" i="41"/>
  <c r="D116" i="41"/>
  <c r="F510" i="41"/>
  <c r="E510" i="41"/>
  <c r="D510" i="41"/>
  <c r="F430" i="41"/>
  <c r="E430" i="41"/>
  <c r="D430" i="41"/>
  <c r="F511" i="41"/>
  <c r="E511" i="41"/>
  <c r="D511" i="41"/>
  <c r="F431" i="41"/>
  <c r="E431" i="41"/>
  <c r="D431" i="41"/>
  <c r="F197" i="41"/>
  <c r="E197" i="41"/>
  <c r="D197" i="41"/>
  <c r="F111" i="41"/>
  <c r="E111" i="41"/>
  <c r="D111" i="41"/>
  <c r="F268" i="41"/>
  <c r="E268" i="41"/>
  <c r="D268" i="41"/>
  <c r="F190" i="41"/>
  <c r="E190" i="41"/>
  <c r="D190" i="41"/>
  <c r="F192" i="41"/>
  <c r="E192" i="41"/>
  <c r="D192" i="41"/>
  <c r="F102" i="41"/>
  <c r="E102" i="41"/>
  <c r="D102" i="41"/>
  <c r="F101" i="41"/>
  <c r="E101" i="41"/>
  <c r="D101" i="41"/>
  <c r="F512" i="41"/>
  <c r="E512" i="41"/>
  <c r="D512" i="41"/>
  <c r="F281" i="41"/>
  <c r="E281" i="41"/>
  <c r="D281" i="41"/>
  <c r="F57" i="41"/>
  <c r="E57" i="41"/>
  <c r="D57" i="41"/>
  <c r="F544" i="41"/>
  <c r="E544" i="41"/>
  <c r="D544" i="41"/>
  <c r="F458" i="41"/>
  <c r="E458" i="41"/>
  <c r="D458" i="41"/>
  <c r="F304" i="41"/>
  <c r="E304" i="41"/>
  <c r="D304" i="41"/>
  <c r="F454" i="41"/>
  <c r="E454" i="41"/>
  <c r="D454" i="41"/>
  <c r="F189" i="41"/>
  <c r="E189" i="41"/>
  <c r="D189" i="41"/>
  <c r="F187" i="41"/>
  <c r="E187" i="41"/>
  <c r="D187" i="41"/>
  <c r="F186" i="41"/>
  <c r="E186" i="41"/>
  <c r="D186" i="41"/>
  <c r="F488" i="41"/>
  <c r="E488" i="41"/>
  <c r="D488" i="41"/>
  <c r="F476" i="41"/>
  <c r="E476" i="41"/>
  <c r="D476" i="41"/>
  <c r="F188" i="41"/>
  <c r="E188" i="41"/>
  <c r="D188" i="41"/>
  <c r="F459" i="41"/>
  <c r="E459" i="41"/>
  <c r="D459" i="41"/>
  <c r="F305" i="41"/>
  <c r="E305" i="41"/>
  <c r="D305" i="41"/>
  <c r="F85" i="41"/>
  <c r="E85" i="41"/>
  <c r="D85" i="41"/>
  <c r="F241" i="41"/>
  <c r="E241" i="41"/>
  <c r="D241" i="41"/>
  <c r="F240" i="41"/>
  <c r="E240" i="41"/>
  <c r="D240" i="41"/>
  <c r="F509" i="41"/>
  <c r="E509" i="41"/>
  <c r="D509" i="41"/>
  <c r="F21" i="41"/>
  <c r="E21" i="41"/>
  <c r="D21" i="41"/>
  <c r="F23" i="41"/>
  <c r="E23" i="41"/>
  <c r="D23" i="41"/>
  <c r="F185" i="41"/>
  <c r="E185" i="41"/>
  <c r="D185" i="41"/>
  <c r="F485" i="41"/>
  <c r="E485" i="41"/>
  <c r="D485" i="41"/>
  <c r="F552" i="41"/>
  <c r="E552" i="41"/>
  <c r="D552" i="41"/>
  <c r="F290" i="41"/>
  <c r="E290" i="41"/>
  <c r="D290" i="41"/>
  <c r="F315" i="41"/>
  <c r="E315" i="41"/>
  <c r="D315" i="41"/>
  <c r="F20" i="41"/>
  <c r="E20" i="41"/>
  <c r="D20" i="41"/>
  <c r="F22" i="41"/>
  <c r="E22" i="41"/>
  <c r="D22" i="41"/>
  <c r="F303" i="41"/>
  <c r="E303" i="41"/>
  <c r="D303" i="41"/>
  <c r="F483" i="41"/>
  <c r="E483" i="41"/>
  <c r="D483" i="41"/>
  <c r="F24" i="41"/>
  <c r="E24" i="41"/>
  <c r="D24" i="41"/>
  <c r="F349" i="41"/>
  <c r="E349" i="41"/>
  <c r="D349" i="41"/>
  <c r="F350" i="41"/>
  <c r="E350" i="41"/>
  <c r="D350" i="41"/>
  <c r="F351" i="41"/>
  <c r="E351" i="41"/>
  <c r="D351" i="41"/>
  <c r="F8" i="41"/>
  <c r="E8" i="41"/>
  <c r="D8" i="41"/>
  <c r="F7" i="41"/>
  <c r="E7" i="41"/>
  <c r="D7" i="41"/>
  <c r="F25" i="41"/>
  <c r="E25" i="41"/>
  <c r="D25" i="41"/>
  <c r="F88" i="41"/>
  <c r="E88" i="41"/>
  <c r="D88" i="41"/>
  <c r="F191" i="41"/>
  <c r="E191" i="41"/>
  <c r="D191" i="41"/>
  <c r="F529" i="41"/>
  <c r="E529" i="41"/>
  <c r="D529" i="41"/>
  <c r="F396" i="41"/>
  <c r="E396" i="41"/>
  <c r="D396" i="41"/>
  <c r="F395" i="41"/>
  <c r="E395" i="41"/>
  <c r="D395" i="41"/>
  <c r="F528" i="41"/>
  <c r="E528" i="41"/>
  <c r="D528" i="41"/>
  <c r="F164" i="41"/>
  <c r="E164" i="41"/>
  <c r="D164" i="41"/>
  <c r="F163" i="41"/>
  <c r="E163" i="41"/>
  <c r="D163" i="41"/>
  <c r="F248" i="41"/>
  <c r="E248" i="41"/>
  <c r="D248" i="41"/>
  <c r="F236" i="41"/>
  <c r="E236" i="41"/>
  <c r="D236" i="41"/>
  <c r="F235" i="41"/>
  <c r="E235" i="41"/>
  <c r="D235" i="41"/>
  <c r="F455" i="41"/>
  <c r="E455" i="41"/>
  <c r="D455" i="41"/>
  <c r="F134" i="41"/>
  <c r="E134" i="41"/>
  <c r="D134" i="41"/>
  <c r="F63" i="41"/>
  <c r="E63" i="41"/>
  <c r="D63" i="41"/>
  <c r="F532" i="41"/>
  <c r="E532" i="41"/>
  <c r="D532" i="41"/>
  <c r="F397" i="41"/>
  <c r="E397" i="41"/>
  <c r="D397" i="41"/>
  <c r="F270" i="41"/>
  <c r="E270" i="41"/>
  <c r="D270" i="41"/>
  <c r="F498" i="41"/>
  <c r="E498" i="41"/>
  <c r="D498" i="41"/>
  <c r="F301" i="41"/>
  <c r="E301" i="41"/>
  <c r="D301" i="41"/>
  <c r="F419" i="41"/>
  <c r="E419" i="41"/>
  <c r="D419" i="41"/>
  <c r="F409" i="41"/>
  <c r="E409" i="41"/>
  <c r="D409" i="41"/>
  <c r="F54" i="41"/>
  <c r="E54" i="41"/>
  <c r="D54" i="41"/>
  <c r="F378" i="41"/>
  <c r="E378" i="41"/>
  <c r="D378" i="41"/>
  <c r="F95" i="41"/>
  <c r="E95" i="41"/>
  <c r="D95" i="41"/>
  <c r="F86" i="41"/>
  <c r="E86" i="41"/>
  <c r="D86" i="41"/>
  <c r="F404" i="41"/>
  <c r="E404" i="41"/>
  <c r="D404" i="41"/>
  <c r="F165" i="41"/>
  <c r="E165" i="41"/>
  <c r="D165" i="41"/>
  <c r="F382" i="41"/>
  <c r="E382" i="41"/>
  <c r="D382" i="41"/>
  <c r="F535" i="41"/>
  <c r="E535" i="41"/>
  <c r="D535" i="41"/>
  <c r="F496" i="41"/>
  <c r="E496" i="41"/>
  <c r="D496" i="41"/>
  <c r="F39" i="41"/>
  <c r="E39" i="41"/>
  <c r="D39" i="41"/>
  <c r="F237" i="41"/>
  <c r="E237" i="41"/>
  <c r="D237" i="41"/>
  <c r="F37" i="41"/>
  <c r="E37" i="41"/>
  <c r="D37" i="41"/>
  <c r="F93" i="41"/>
  <c r="E93" i="41"/>
  <c r="D93" i="41"/>
  <c r="F570" i="41"/>
  <c r="E570" i="41"/>
  <c r="D570" i="41"/>
  <c r="F302" i="41"/>
  <c r="E302" i="41"/>
  <c r="D302" i="41"/>
  <c r="F537" i="41"/>
  <c r="E537" i="41"/>
  <c r="D537" i="41"/>
  <c r="F582" i="41"/>
  <c r="E582" i="41"/>
  <c r="D582" i="41"/>
  <c r="F581" i="41"/>
  <c r="E581" i="41"/>
  <c r="D581" i="41"/>
  <c r="F580" i="41"/>
  <c r="E580" i="41"/>
  <c r="D580" i="41"/>
  <c r="F578" i="41"/>
  <c r="E578" i="41"/>
  <c r="D578" i="41"/>
  <c r="F577" i="41"/>
  <c r="E577" i="41"/>
  <c r="D577" i="41"/>
  <c r="F563" i="41"/>
  <c r="E563" i="41"/>
  <c r="D563" i="41"/>
  <c r="F561" i="41"/>
  <c r="E561" i="41"/>
  <c r="D561" i="41"/>
  <c r="F558" i="41"/>
  <c r="E558" i="41"/>
  <c r="D558" i="41"/>
  <c r="F557" i="41"/>
  <c r="E557" i="41"/>
  <c r="D557" i="41"/>
  <c r="F555" i="41"/>
  <c r="E555" i="41"/>
  <c r="D555" i="41"/>
  <c r="F551" i="41"/>
  <c r="E551" i="41"/>
  <c r="D551" i="41"/>
  <c r="F550" i="41"/>
  <c r="E550" i="41"/>
  <c r="D550" i="41"/>
  <c r="F539" i="41"/>
  <c r="E539" i="41"/>
  <c r="D539" i="41"/>
  <c r="F538" i="41"/>
  <c r="E538" i="41"/>
  <c r="D538" i="41"/>
  <c r="F536" i="41"/>
  <c r="E536" i="41"/>
  <c r="D536" i="41"/>
  <c r="F533" i="41"/>
  <c r="E533" i="41"/>
  <c r="D533" i="41"/>
  <c r="F525" i="41"/>
  <c r="E525" i="41"/>
  <c r="D525" i="41"/>
  <c r="F523" i="41"/>
  <c r="E523" i="41"/>
  <c r="D523" i="41"/>
  <c r="F522" i="41"/>
  <c r="E522" i="41"/>
  <c r="D522" i="41"/>
  <c r="F521" i="41"/>
  <c r="E521" i="41"/>
  <c r="D521" i="41"/>
  <c r="F520" i="41"/>
  <c r="E520" i="41"/>
  <c r="D520" i="41"/>
  <c r="F516" i="41"/>
  <c r="E516" i="41"/>
  <c r="D516" i="41"/>
  <c r="F515" i="41"/>
  <c r="E515" i="41"/>
  <c r="D515" i="41"/>
  <c r="F514" i="41"/>
  <c r="E514" i="41"/>
  <c r="D514" i="41"/>
  <c r="F507" i="41"/>
  <c r="E507" i="41"/>
  <c r="D507" i="41"/>
  <c r="F506" i="41"/>
  <c r="E506" i="41"/>
  <c r="D506" i="41"/>
  <c r="F486" i="41"/>
  <c r="E486" i="41"/>
  <c r="D486" i="41"/>
  <c r="F484" i="41"/>
  <c r="E484" i="41"/>
  <c r="D484" i="41"/>
  <c r="F481" i="41"/>
  <c r="E481" i="41"/>
  <c r="D481" i="41"/>
  <c r="F480" i="41"/>
  <c r="E480" i="41"/>
  <c r="D480" i="41"/>
  <c r="F472" i="41"/>
  <c r="E472" i="41"/>
  <c r="D472" i="41"/>
  <c r="F471" i="41"/>
  <c r="E471" i="41"/>
  <c r="D471" i="41"/>
  <c r="F468" i="41"/>
  <c r="E468" i="41"/>
  <c r="D468" i="41"/>
  <c r="F466" i="41"/>
  <c r="E466" i="41"/>
  <c r="D466" i="41"/>
  <c r="F456" i="41"/>
  <c r="E456" i="41"/>
  <c r="D456" i="41"/>
  <c r="F451" i="41"/>
  <c r="E451" i="41"/>
  <c r="D451" i="41"/>
  <c r="F446" i="41"/>
  <c r="E446" i="41"/>
  <c r="D446" i="41"/>
  <c r="F445" i="41"/>
  <c r="E445" i="41"/>
  <c r="D445" i="41"/>
  <c r="F444" i="41"/>
  <c r="E444" i="41"/>
  <c r="D444" i="41"/>
  <c r="F443" i="41"/>
  <c r="E443" i="41"/>
  <c r="D443" i="41"/>
  <c r="F428" i="41"/>
  <c r="E428" i="41"/>
  <c r="D428" i="41"/>
  <c r="F427" i="41"/>
  <c r="E427" i="41"/>
  <c r="D427" i="41"/>
  <c r="F426" i="41"/>
  <c r="E426" i="41"/>
  <c r="D426" i="41"/>
  <c r="F425" i="41"/>
  <c r="E425" i="41"/>
  <c r="D425" i="41"/>
  <c r="F421" i="41"/>
  <c r="E421" i="41"/>
  <c r="D421" i="41"/>
  <c r="F408" i="41"/>
  <c r="E408" i="41"/>
  <c r="D408" i="41"/>
  <c r="F402" i="41"/>
  <c r="E402" i="41"/>
  <c r="D402" i="41"/>
  <c r="F400" i="41"/>
  <c r="E400" i="41"/>
  <c r="D400" i="41"/>
  <c r="F393" i="41"/>
  <c r="E393" i="41"/>
  <c r="D393" i="41"/>
  <c r="F392" i="41"/>
  <c r="E392" i="41"/>
  <c r="D392" i="41"/>
  <c r="F391" i="41"/>
  <c r="E391" i="41"/>
  <c r="D391" i="41"/>
  <c r="F388" i="41"/>
  <c r="E388" i="41"/>
  <c r="D388" i="41"/>
  <c r="F386" i="41"/>
  <c r="E386" i="41"/>
  <c r="D386" i="41"/>
  <c r="F381" i="41"/>
  <c r="E381" i="41"/>
  <c r="D381" i="41"/>
  <c r="F369" i="41"/>
  <c r="E369" i="41"/>
  <c r="D369" i="41"/>
  <c r="F368" i="41"/>
  <c r="E368" i="41"/>
  <c r="D368" i="41"/>
  <c r="F367" i="41"/>
  <c r="E367" i="41"/>
  <c r="D367" i="41"/>
  <c r="F366" i="41"/>
  <c r="E366" i="41"/>
  <c r="D366" i="41"/>
  <c r="F365" i="41"/>
  <c r="E365" i="41"/>
  <c r="D365" i="41"/>
  <c r="F358" i="41"/>
  <c r="E358" i="41"/>
  <c r="D358" i="41"/>
  <c r="F353" i="41"/>
  <c r="E353" i="41"/>
  <c r="D353" i="41"/>
  <c r="F352" i="41"/>
  <c r="E352" i="41"/>
  <c r="D352" i="41"/>
  <c r="F345" i="41"/>
  <c r="E345" i="41"/>
  <c r="D345" i="41"/>
  <c r="F340" i="41"/>
  <c r="E340" i="41"/>
  <c r="D340" i="41"/>
  <c r="F339" i="41"/>
  <c r="E339" i="41"/>
  <c r="D339" i="41"/>
  <c r="F337" i="41"/>
  <c r="E337" i="41"/>
  <c r="D337" i="41"/>
  <c r="F336" i="41"/>
  <c r="E336" i="41"/>
  <c r="D336" i="41"/>
  <c r="F335" i="41"/>
  <c r="E335" i="41"/>
  <c r="D335" i="41"/>
  <c r="F331" i="41"/>
  <c r="E331" i="41"/>
  <c r="D331" i="41"/>
  <c r="F330" i="41"/>
  <c r="E330" i="41"/>
  <c r="D330" i="41"/>
  <c r="F329" i="41"/>
  <c r="E329" i="41"/>
  <c r="D329" i="41"/>
  <c r="F325" i="41"/>
  <c r="E325" i="41"/>
  <c r="D325" i="41"/>
  <c r="F322" i="41"/>
  <c r="E322" i="41"/>
  <c r="D322" i="41"/>
  <c r="F321" i="41"/>
  <c r="E321" i="41"/>
  <c r="D321" i="41"/>
  <c r="F320" i="41"/>
  <c r="E320" i="41"/>
  <c r="D320" i="41"/>
  <c r="F318" i="41"/>
  <c r="E318" i="41"/>
  <c r="D318" i="41"/>
  <c r="F310" i="41"/>
  <c r="E310" i="41"/>
  <c r="D310" i="41"/>
  <c r="F308" i="41"/>
  <c r="E308" i="41"/>
  <c r="D308" i="41"/>
  <c r="F298" i="41"/>
  <c r="E298" i="41"/>
  <c r="D298" i="41"/>
  <c r="F295" i="41"/>
  <c r="E295" i="41"/>
  <c r="D295" i="41"/>
  <c r="F294" i="41"/>
  <c r="E294" i="41"/>
  <c r="D294" i="41"/>
  <c r="F284" i="41"/>
  <c r="E284" i="41"/>
  <c r="D284" i="41"/>
  <c r="F282" i="41"/>
  <c r="E282" i="41"/>
  <c r="D282" i="41"/>
  <c r="F280" i="41"/>
  <c r="E280" i="41"/>
  <c r="D280" i="41"/>
  <c r="F249" i="41"/>
  <c r="E249" i="41"/>
  <c r="D249" i="41"/>
  <c r="F243" i="41"/>
  <c r="E243" i="41"/>
  <c r="D243" i="41"/>
  <c r="F242" i="41"/>
  <c r="E242" i="41"/>
  <c r="D242" i="41"/>
  <c r="F239" i="41"/>
  <c r="E239" i="41"/>
  <c r="D239" i="41"/>
  <c r="F233" i="41"/>
  <c r="E233" i="41"/>
  <c r="D233" i="41"/>
  <c r="F229" i="41"/>
  <c r="E229" i="41"/>
  <c r="D229" i="41"/>
  <c r="F226" i="41"/>
  <c r="E226" i="41"/>
  <c r="D226" i="41"/>
  <c r="F216" i="41"/>
  <c r="E216" i="41"/>
  <c r="D216" i="41"/>
  <c r="F215" i="41"/>
  <c r="E215" i="41"/>
  <c r="D215" i="41"/>
  <c r="F214" i="41"/>
  <c r="E214" i="41"/>
  <c r="D214" i="41"/>
  <c r="F213" i="41"/>
  <c r="E213" i="41"/>
  <c r="D213" i="41"/>
  <c r="F211" i="41"/>
  <c r="E211" i="41"/>
  <c r="D211" i="41"/>
  <c r="F210" i="41"/>
  <c r="E210" i="41"/>
  <c r="D210" i="41"/>
  <c r="F201" i="41"/>
  <c r="E201" i="41"/>
  <c r="D201" i="41"/>
  <c r="F196" i="41"/>
  <c r="E196" i="41"/>
  <c r="D196" i="41"/>
  <c r="F195" i="41"/>
  <c r="E195" i="41"/>
  <c r="D195" i="41"/>
  <c r="F194" i="41"/>
  <c r="E194" i="41"/>
  <c r="D194" i="41"/>
  <c r="F193" i="41"/>
  <c r="E193" i="41"/>
  <c r="D193" i="41"/>
  <c r="F178" i="41"/>
  <c r="E178" i="41"/>
  <c r="D178" i="41"/>
  <c r="F171" i="41"/>
  <c r="E171" i="41"/>
  <c r="D171" i="41"/>
  <c r="F170" i="41"/>
  <c r="E170" i="41"/>
  <c r="D170" i="41"/>
  <c r="F167" i="41"/>
  <c r="E167" i="41"/>
  <c r="D167" i="41"/>
  <c r="F161" i="41"/>
  <c r="E161" i="41"/>
  <c r="D161" i="41"/>
  <c r="F159" i="41"/>
  <c r="E159" i="41"/>
  <c r="D159" i="41"/>
  <c r="F158" i="41"/>
  <c r="E158" i="41"/>
  <c r="D158" i="41"/>
  <c r="F142" i="41"/>
  <c r="E142" i="41"/>
  <c r="D142" i="41"/>
  <c r="F138" i="41"/>
  <c r="E138" i="41"/>
  <c r="D138" i="41"/>
  <c r="F129" i="41"/>
  <c r="E129" i="41"/>
  <c r="D129" i="41"/>
  <c r="F124" i="41"/>
  <c r="E124" i="41"/>
  <c r="D124" i="41"/>
  <c r="F119" i="41"/>
  <c r="E119" i="41"/>
  <c r="D119" i="41"/>
  <c r="F112" i="41"/>
  <c r="E112" i="41"/>
  <c r="D112" i="41"/>
  <c r="F110" i="41"/>
  <c r="E110" i="41"/>
  <c r="D110" i="41"/>
  <c r="F109" i="41"/>
  <c r="E109" i="41"/>
  <c r="D109" i="41"/>
  <c r="F104" i="41"/>
  <c r="E104" i="41"/>
  <c r="D104" i="41"/>
  <c r="F100" i="41"/>
  <c r="E100" i="41"/>
  <c r="D100" i="41"/>
  <c r="F99" i="41"/>
  <c r="E99" i="41"/>
  <c r="D99" i="41"/>
  <c r="F98" i="41"/>
  <c r="E98" i="41"/>
  <c r="D98" i="41"/>
  <c r="F90" i="41"/>
  <c r="E90" i="41"/>
  <c r="D90" i="41"/>
  <c r="F80" i="41"/>
  <c r="E80" i="41"/>
  <c r="D80" i="41"/>
  <c r="F77" i="41"/>
  <c r="E77" i="41"/>
  <c r="D77" i="41"/>
  <c r="F74" i="41"/>
  <c r="E74" i="41"/>
  <c r="D74" i="41"/>
  <c r="F67" i="41"/>
  <c r="E67" i="41"/>
  <c r="D67" i="41"/>
  <c r="F65" i="41"/>
  <c r="E65" i="41"/>
  <c r="D65" i="41"/>
  <c r="F60" i="41"/>
  <c r="E60" i="41"/>
  <c r="D60" i="41"/>
  <c r="F51" i="41"/>
  <c r="E51" i="41"/>
  <c r="D51" i="41"/>
  <c r="F46" i="41"/>
  <c r="E46" i="41"/>
  <c r="D46" i="41"/>
  <c r="F43" i="41"/>
  <c r="E43" i="41"/>
  <c r="D43" i="41"/>
  <c r="F36" i="41"/>
  <c r="E36" i="41"/>
  <c r="D36" i="41"/>
  <c r="F35" i="41"/>
  <c r="E35" i="41"/>
  <c r="D35" i="41"/>
  <c r="F33" i="41"/>
  <c r="E33" i="41"/>
  <c r="D33" i="41"/>
  <c r="F32" i="41"/>
  <c r="E32" i="41"/>
  <c r="D32" i="41"/>
  <c r="F30" i="41"/>
  <c r="E30" i="41"/>
  <c r="D30" i="41"/>
  <c r="F28" i="41"/>
  <c r="E28" i="41"/>
  <c r="D28" i="41"/>
  <c r="F122" i="41"/>
  <c r="E122" i="41"/>
  <c r="D122" i="41"/>
  <c r="F575" i="41"/>
  <c r="E575" i="41"/>
  <c r="D575" i="41"/>
  <c r="F267" i="41"/>
  <c r="E267" i="41"/>
  <c r="D267" i="41"/>
  <c r="F494" i="41"/>
  <c r="E494" i="41"/>
  <c r="D494" i="41"/>
  <c r="F449" i="41"/>
  <c r="E449" i="41"/>
  <c r="D449" i="41"/>
  <c r="F342" i="41"/>
  <c r="E342" i="41"/>
  <c r="D342" i="41"/>
  <c r="F297" i="41"/>
  <c r="E297" i="41"/>
  <c r="D297" i="41"/>
  <c r="F145" i="41"/>
  <c r="E145" i="41"/>
  <c r="D145" i="41"/>
  <c r="F27" i="41"/>
  <c r="E27" i="41"/>
  <c r="D27" i="41"/>
  <c r="F403" i="41"/>
  <c r="E403" i="41"/>
  <c r="D403" i="41"/>
  <c r="F341" i="41"/>
  <c r="E341" i="41"/>
  <c r="D341" i="41"/>
  <c r="F422" i="41"/>
  <c r="E422" i="41"/>
  <c r="D422" i="41"/>
  <c r="F13" i="41"/>
  <c r="E13" i="41"/>
  <c r="D13" i="41"/>
  <c r="F209" i="41"/>
  <c r="E209" i="41"/>
  <c r="D209" i="41"/>
  <c r="F18" i="41"/>
  <c r="E18" i="41"/>
  <c r="D18" i="41"/>
  <c r="F461" i="41"/>
  <c r="E461" i="41"/>
  <c r="D461" i="41"/>
  <c r="F527" i="41"/>
  <c r="E527" i="41"/>
  <c r="D527" i="41"/>
  <c r="F407" i="41"/>
  <c r="E407" i="41"/>
  <c r="D407" i="41"/>
  <c r="F327" i="41"/>
  <c r="E327" i="41"/>
  <c r="D327" i="41"/>
  <c r="F184" i="41"/>
  <c r="E184" i="41"/>
  <c r="D184" i="41"/>
  <c r="F546" i="41"/>
  <c r="E546" i="41"/>
  <c r="D546" i="41"/>
  <c r="F492" i="41"/>
  <c r="E492" i="41"/>
  <c r="D492" i="41"/>
  <c r="F478" i="41"/>
  <c r="E478" i="41"/>
  <c r="D478" i="41"/>
  <c r="F200" i="41"/>
  <c r="E200" i="41"/>
  <c r="D200" i="41"/>
  <c r="F208" i="41"/>
  <c r="E208" i="41"/>
  <c r="D208" i="41"/>
  <c r="F266" i="41"/>
  <c r="E266" i="41"/>
  <c r="D266" i="41"/>
  <c r="F121" i="41"/>
  <c r="E121" i="41"/>
  <c r="D121" i="41"/>
  <c r="F221" i="41"/>
  <c r="E221" i="41"/>
  <c r="D221" i="41"/>
  <c r="F223" i="41"/>
  <c r="E223" i="41"/>
  <c r="D223" i="41"/>
  <c r="F534" i="41"/>
  <c r="E534" i="41"/>
  <c r="D534" i="41"/>
  <c r="F14" i="41"/>
  <c r="E14" i="41"/>
  <c r="D14" i="41"/>
  <c r="F4" i="41"/>
  <c r="E4" i="41"/>
  <c r="D4" i="41"/>
  <c r="F157" i="41"/>
  <c r="E157" i="41"/>
  <c r="D157" i="41"/>
  <c r="F41" i="41"/>
  <c r="E41" i="41"/>
  <c r="D41" i="41"/>
  <c r="F411" i="41"/>
  <c r="E411" i="41"/>
  <c r="D411" i="41"/>
  <c r="F199" i="41"/>
  <c r="E199" i="41"/>
  <c r="D199" i="41"/>
  <c r="F300" i="41"/>
  <c r="E300" i="41"/>
  <c r="D300" i="41"/>
  <c r="F286" i="41"/>
  <c r="E286" i="41"/>
  <c r="D286" i="41"/>
  <c r="F17" i="41"/>
  <c r="E17" i="41"/>
  <c r="D17" i="41"/>
  <c r="F207" i="41"/>
  <c r="E207" i="41"/>
  <c r="D207" i="41"/>
  <c r="F338" i="41"/>
  <c r="E338" i="41"/>
  <c r="D338" i="41"/>
  <c r="F206" i="41"/>
  <c r="E206" i="41"/>
  <c r="D206" i="41"/>
  <c r="F160" i="41"/>
  <c r="E160" i="41"/>
  <c r="D160" i="41"/>
  <c r="F579" i="41"/>
  <c r="E579" i="41"/>
  <c r="D579" i="41"/>
  <c r="F556" i="41"/>
  <c r="E556" i="41"/>
  <c r="D556" i="41"/>
  <c r="F314" i="41"/>
  <c r="E314" i="41"/>
  <c r="D314" i="41"/>
  <c r="F568" i="41"/>
  <c r="E568" i="41"/>
  <c r="D568" i="41"/>
  <c r="F450" i="41"/>
  <c r="E450" i="41"/>
  <c r="D450" i="41"/>
  <c r="F482" i="41"/>
  <c r="E482" i="41"/>
  <c r="D482" i="41"/>
  <c r="F545" i="41"/>
  <c r="E545" i="41"/>
  <c r="D545" i="41"/>
  <c r="F477" i="41"/>
  <c r="E477" i="41"/>
  <c r="D477" i="41"/>
  <c r="F491" i="41"/>
  <c r="E491" i="41"/>
  <c r="D491" i="41"/>
  <c r="F574" i="41"/>
  <c r="E574" i="41"/>
  <c r="D574" i="41"/>
  <c r="F526" i="41"/>
  <c r="E526" i="41"/>
  <c r="D526" i="41"/>
  <c r="F460" i="41"/>
  <c r="E460" i="41"/>
  <c r="D460" i="41"/>
  <c r="F406" i="41"/>
  <c r="E406" i="41"/>
  <c r="D406" i="41"/>
  <c r="F326" i="41"/>
  <c r="E326" i="41"/>
  <c r="D326" i="41"/>
  <c r="F183" i="41"/>
  <c r="E183" i="41"/>
  <c r="D183" i="41"/>
  <c r="F205" i="41"/>
  <c r="E205" i="41"/>
  <c r="D205" i="41"/>
  <c r="F490" i="41"/>
  <c r="E490" i="41"/>
  <c r="D490" i="41"/>
  <c r="F364" i="41"/>
  <c r="E364" i="41"/>
  <c r="D364" i="41"/>
  <c r="F16" i="41"/>
  <c r="E16" i="41"/>
  <c r="D16" i="41"/>
  <c r="F222" i="41"/>
  <c r="E222" i="41"/>
  <c r="D222" i="41"/>
  <c r="F220" i="41"/>
  <c r="E220" i="41"/>
  <c r="D220" i="41"/>
  <c r="F44" i="41"/>
  <c r="E44" i="41"/>
  <c r="D44" i="41"/>
  <c r="F361" i="41"/>
  <c r="E361" i="41"/>
  <c r="D361" i="41"/>
  <c r="F360" i="41"/>
  <c r="E360" i="41"/>
  <c r="D360" i="41"/>
  <c r="F412" i="41"/>
  <c r="E412" i="41"/>
  <c r="D412" i="41"/>
  <c r="F363" i="41"/>
  <c r="E363" i="41"/>
  <c r="D363" i="41"/>
  <c r="F11" i="41"/>
  <c r="E11" i="41"/>
  <c r="D11" i="41"/>
  <c r="F357" i="41"/>
  <c r="E357" i="41"/>
  <c r="D357" i="41"/>
  <c r="F128" i="41"/>
  <c r="E128" i="41"/>
  <c r="D128" i="41"/>
  <c r="F359" i="41"/>
  <c r="E359" i="41"/>
  <c r="D359" i="41"/>
  <c r="F131" i="41"/>
  <c r="E131" i="41"/>
  <c r="D131" i="41"/>
  <c r="F362" i="41"/>
  <c r="E362" i="41"/>
  <c r="D362" i="41"/>
  <c r="F289" i="41"/>
  <c r="E289" i="41"/>
  <c r="D289" i="41"/>
  <c r="F162" i="41"/>
  <c r="E162" i="41"/>
  <c r="D162" i="41"/>
  <c r="F474" i="41"/>
  <c r="E474" i="41"/>
  <c r="D474" i="41"/>
  <c r="F48" i="41"/>
  <c r="E48" i="41"/>
  <c r="D48" i="41"/>
  <c r="F548" i="41"/>
  <c r="E548" i="41"/>
  <c r="D548" i="41"/>
  <c r="F370" i="41"/>
  <c r="E370" i="41"/>
  <c r="D370" i="41"/>
  <c r="F513" i="41"/>
  <c r="E513" i="41"/>
  <c r="D513" i="41"/>
  <c r="F130" i="41"/>
  <c r="E130" i="41"/>
  <c r="D130" i="41"/>
  <c r="F288" i="41"/>
  <c r="E288" i="41"/>
  <c r="D288" i="41"/>
  <c r="F156" i="41"/>
  <c r="E156" i="41"/>
  <c r="D156" i="41"/>
  <c r="F324" i="41"/>
  <c r="E324" i="41"/>
  <c r="D324" i="41"/>
  <c r="F123" i="41"/>
  <c r="E123" i="41"/>
  <c r="D123" i="41"/>
  <c r="F414" i="41"/>
  <c r="E414" i="41"/>
  <c r="D414" i="41"/>
  <c r="F467" i="41"/>
  <c r="E467" i="41"/>
  <c r="D467" i="41"/>
  <c r="F495" i="41"/>
  <c r="E495" i="41"/>
  <c r="D495" i="41"/>
  <c r="F493" i="41"/>
  <c r="E493" i="41"/>
  <c r="D493" i="41"/>
  <c r="F26" i="41"/>
  <c r="E26" i="41"/>
  <c r="D26" i="41"/>
  <c r="F573" i="41"/>
  <c r="E573" i="41"/>
  <c r="D573" i="41"/>
  <c r="F447" i="41"/>
  <c r="E447" i="41"/>
  <c r="D447" i="41"/>
  <c r="F143" i="41"/>
  <c r="E143" i="41"/>
  <c r="D143" i="41"/>
  <c r="F448" i="41"/>
  <c r="E448" i="41"/>
  <c r="D448" i="41"/>
  <c r="F144" i="41"/>
  <c r="E144" i="41"/>
  <c r="D144" i="41"/>
  <c r="F168" i="41"/>
  <c r="E168" i="41"/>
  <c r="D168" i="41"/>
  <c r="F547" i="41"/>
  <c r="E547" i="41"/>
  <c r="D547" i="41"/>
  <c r="F332" i="41"/>
  <c r="E332" i="41"/>
  <c r="D332" i="41"/>
  <c r="F265" i="41"/>
  <c r="E265" i="41"/>
  <c r="D265" i="41"/>
  <c r="F135" i="41"/>
  <c r="E135" i="41"/>
  <c r="D135" i="41"/>
  <c r="F489" i="41"/>
  <c r="E489" i="41"/>
  <c r="D489" i="41"/>
  <c r="F231" i="41"/>
  <c r="E231" i="41"/>
  <c r="D231" i="41"/>
  <c r="F285" i="41"/>
  <c r="E285" i="41"/>
  <c r="D285" i="41"/>
  <c r="F371" i="41"/>
  <c r="E371" i="41"/>
  <c r="D371" i="41"/>
  <c r="C296" i="41"/>
  <c r="F296" i="41" s="1"/>
  <c r="C218" i="41"/>
  <c r="F218" i="41" s="1"/>
  <c r="C263" i="41"/>
  <c r="F263" i="41" s="1"/>
  <c r="C316" i="41"/>
  <c r="F316" i="41" s="1"/>
  <c r="C309" i="41"/>
  <c r="E309" i="41" s="1"/>
  <c r="C203" i="41"/>
  <c r="F203" i="41" s="1"/>
  <c r="C554" i="41"/>
  <c r="E554" i="41" s="1"/>
  <c r="C246" i="41"/>
  <c r="E246" i="41" s="1"/>
  <c r="C524" i="41"/>
  <c r="E524" i="41" s="1"/>
  <c r="C34" i="41"/>
  <c r="E34" i="41" s="1"/>
  <c r="C264" i="41"/>
  <c r="E264" i="41" s="1"/>
  <c r="C429" i="41"/>
  <c r="E429" i="41" s="1"/>
  <c r="C92" i="41"/>
  <c r="F92" i="41" s="1"/>
  <c r="C306" i="41"/>
  <c r="E306" i="41" s="1"/>
  <c r="C279" i="41"/>
  <c r="F279" i="41" s="1"/>
  <c r="C244" i="41"/>
  <c r="E244" i="41" s="1"/>
  <c r="C252" i="41"/>
  <c r="F252" i="41" s="1"/>
  <c r="C299" i="41"/>
  <c r="F299" i="41" s="1"/>
  <c r="C473" i="41"/>
  <c r="E473" i="41" s="1"/>
  <c r="C245" i="41"/>
  <c r="F245" i="41" s="1"/>
  <c r="C343" i="41"/>
  <c r="F343" i="41" s="1"/>
  <c r="C262" i="41"/>
  <c r="F262" i="41" s="1"/>
  <c r="C117" i="41"/>
  <c r="F117" i="41" s="1"/>
  <c r="C333" i="41"/>
  <c r="E333" i="41" s="1"/>
  <c r="C31" i="41"/>
  <c r="F31" i="41" s="1"/>
  <c r="C323" i="41"/>
  <c r="E323" i="41" s="1"/>
  <c r="C576" i="41"/>
  <c r="F576" i="41" s="1"/>
  <c r="C328" i="41"/>
  <c r="F328" i="41" s="1"/>
  <c r="C137" i="41"/>
  <c r="E137" i="41" s="1"/>
  <c r="C212" i="41"/>
  <c r="E212" i="41" s="1"/>
  <c r="C469" i="41"/>
  <c r="E469" i="41" s="1"/>
  <c r="C470" i="41"/>
  <c r="E470" i="41" s="1"/>
  <c r="C66" i="41"/>
  <c r="E66" i="41" s="1"/>
  <c r="C136" i="41"/>
  <c r="E136" i="41" s="1"/>
  <c r="Y10" i="41"/>
  <c r="W10" i="41"/>
  <c r="U10" i="41"/>
  <c r="T10" i="41"/>
  <c r="Y9" i="41"/>
  <c r="X9" i="41"/>
  <c r="W9" i="41"/>
  <c r="U9" i="41"/>
  <c r="T9" i="41"/>
  <c r="Y8" i="41"/>
  <c r="X8" i="41"/>
  <c r="W8" i="41"/>
  <c r="U8" i="41"/>
  <c r="T8" i="41"/>
  <c r="Y7" i="41"/>
  <c r="X7" i="41"/>
  <c r="W7" i="41"/>
  <c r="U7" i="41"/>
  <c r="T7" i="41"/>
  <c r="Y6" i="41"/>
  <c r="X6" i="41"/>
  <c r="W6" i="41"/>
  <c r="U6" i="41"/>
  <c r="T6" i="41"/>
  <c r="Y5" i="41"/>
  <c r="X5" i="41"/>
  <c r="W5" i="41"/>
  <c r="U5" i="41"/>
  <c r="T5" i="41"/>
  <c r="Y4" i="41"/>
  <c r="X4" i="41"/>
  <c r="W4" i="41"/>
  <c r="U4" i="41"/>
  <c r="T4" i="41"/>
  <c r="Y3" i="41"/>
  <c r="X3" i="41"/>
  <c r="W3" i="41"/>
  <c r="U3" i="41"/>
  <c r="T3" i="41"/>
  <c r="D586" i="41"/>
  <c r="Y2" i="41"/>
  <c r="X2" i="41"/>
  <c r="W2" i="41"/>
  <c r="U2" i="41"/>
  <c r="T2" i="41"/>
  <c r="D470" i="41" l="1"/>
  <c r="E328" i="41"/>
  <c r="E31" i="41"/>
  <c r="D246" i="41"/>
  <c r="D136" i="41"/>
  <c r="D212" i="41"/>
  <c r="E92" i="41"/>
  <c r="D34" i="41"/>
  <c r="E203" i="41"/>
  <c r="F66" i="41"/>
  <c r="F469" i="41"/>
  <c r="F137" i="41"/>
  <c r="F264" i="41"/>
  <c r="F524" i="41"/>
  <c r="F554" i="41"/>
  <c r="F136" i="41"/>
  <c r="D66" i="41"/>
  <c r="F470" i="41"/>
  <c r="D469" i="41"/>
  <c r="F212" i="41"/>
  <c r="D137" i="41"/>
  <c r="E117" i="41"/>
  <c r="E299" i="41"/>
  <c r="E279" i="41"/>
  <c r="D264" i="41"/>
  <c r="F34" i="41"/>
  <c r="D524" i="41"/>
  <c r="F246" i="41"/>
  <c r="D554" i="41"/>
  <c r="E316" i="41"/>
  <c r="E576" i="41"/>
  <c r="F323" i="41"/>
  <c r="F333" i="41"/>
  <c r="E262" i="41"/>
  <c r="E343" i="41"/>
  <c r="E245" i="41"/>
  <c r="F473" i="41"/>
  <c r="E252" i="41"/>
  <c r="F244" i="41"/>
  <c r="F306" i="41"/>
  <c r="F429" i="41"/>
  <c r="F309" i="41"/>
  <c r="E263" i="41"/>
  <c r="E218" i="41"/>
  <c r="E296" i="41"/>
  <c r="D576" i="41"/>
  <c r="D262" i="41"/>
  <c r="D343" i="41"/>
  <c r="D245" i="41"/>
  <c r="D252" i="41"/>
  <c r="D263" i="41"/>
  <c r="D218" i="41"/>
  <c r="D296" i="41"/>
  <c r="Q625" i="40"/>
  <c r="P625" i="40"/>
  <c r="O625" i="40"/>
  <c r="L625" i="40"/>
  <c r="K625" i="40"/>
  <c r="D617" i="40"/>
  <c r="D616" i="40"/>
  <c r="Q624" i="40"/>
  <c r="P624" i="40"/>
  <c r="O624" i="40"/>
  <c r="L624" i="40"/>
  <c r="K624" i="40"/>
  <c r="Q623" i="40"/>
  <c r="P623" i="40"/>
  <c r="O623" i="40"/>
  <c r="L623" i="40"/>
  <c r="K623" i="40"/>
  <c r="Q622" i="40"/>
  <c r="P622" i="40"/>
  <c r="O622" i="40"/>
  <c r="L622" i="40"/>
  <c r="K622" i="40"/>
  <c r="Q621" i="40"/>
  <c r="P621" i="40"/>
  <c r="O621" i="40"/>
  <c r="L621" i="40"/>
  <c r="K621" i="40"/>
  <c r="Q620" i="40"/>
  <c r="P620" i="40"/>
  <c r="O620" i="40"/>
  <c r="L620" i="40"/>
  <c r="K620" i="40"/>
  <c r="Q619" i="40"/>
  <c r="P619" i="40"/>
  <c r="O619" i="40"/>
  <c r="L619" i="40"/>
  <c r="K619" i="40"/>
  <c r="Q618" i="40"/>
  <c r="P618" i="40"/>
  <c r="O618" i="40"/>
  <c r="L618" i="40"/>
  <c r="K618" i="40"/>
  <c r="D618" i="40"/>
  <c r="Q617" i="40"/>
  <c r="P617" i="40"/>
  <c r="O617" i="40"/>
  <c r="L617" i="40"/>
  <c r="K617" i="40"/>
  <c r="O393" i="40"/>
  <c r="P393" i="40" s="1"/>
  <c r="O411" i="40"/>
  <c r="P411" i="40" s="1"/>
  <c r="O414" i="40"/>
  <c r="P414" i="40" s="1"/>
  <c r="O410" i="40"/>
  <c r="P410" i="40" s="1"/>
  <c r="O412" i="40"/>
  <c r="P412" i="40" s="1"/>
  <c r="O409" i="40"/>
  <c r="P409" i="40" s="1"/>
  <c r="O413" i="40"/>
  <c r="P413" i="40" s="1"/>
  <c r="O345" i="40"/>
  <c r="P345" i="40" s="1"/>
  <c r="O364" i="40"/>
  <c r="P364" i="40" s="1"/>
  <c r="O346" i="40"/>
  <c r="P346" i="40" s="1"/>
  <c r="O338" i="40"/>
  <c r="P338" i="40" s="1"/>
  <c r="O2" i="40"/>
  <c r="P2" i="40" s="1"/>
  <c r="O3" i="40"/>
  <c r="P3" i="40" s="1"/>
  <c r="O4" i="40"/>
  <c r="P4" i="40" s="1"/>
  <c r="O5" i="40"/>
  <c r="P5" i="40" s="1"/>
  <c r="O6" i="40"/>
  <c r="P6" i="40" s="1"/>
  <c r="O7" i="40"/>
  <c r="P7" i="40" s="1"/>
  <c r="O8" i="40"/>
  <c r="P8" i="40" s="1"/>
  <c r="O9" i="40"/>
  <c r="P9" i="40" s="1"/>
  <c r="O10" i="40"/>
  <c r="P10" i="40" s="1"/>
  <c r="O11" i="40"/>
  <c r="P11" i="40" s="1"/>
  <c r="O12" i="40"/>
  <c r="P12" i="40" s="1"/>
  <c r="O13" i="40"/>
  <c r="P13" i="40" s="1"/>
  <c r="O14" i="40"/>
  <c r="P14" i="40" s="1"/>
  <c r="O15" i="40"/>
  <c r="P15" i="40" s="1"/>
  <c r="O16" i="40"/>
  <c r="P16" i="40" s="1"/>
  <c r="O347" i="40"/>
  <c r="P347" i="40" s="1"/>
  <c r="O348" i="40"/>
  <c r="P348" i="40" s="1"/>
  <c r="O17" i="40"/>
  <c r="P17" i="40" s="1"/>
  <c r="O18" i="40"/>
  <c r="P18" i="40"/>
  <c r="O343" i="40"/>
  <c r="P343" i="40" s="1"/>
  <c r="O19" i="40"/>
  <c r="P19" i="40" s="1"/>
  <c r="O20" i="40"/>
  <c r="P20" i="40" s="1"/>
  <c r="O21" i="40"/>
  <c r="P21" i="40" s="1"/>
  <c r="O22" i="40"/>
  <c r="P22" i="40" s="1"/>
  <c r="O23" i="40"/>
  <c r="P23" i="40" s="1"/>
  <c r="O329" i="40"/>
  <c r="P329" i="40" s="1"/>
  <c r="O24" i="40"/>
  <c r="P24" i="40" s="1"/>
  <c r="O25" i="40"/>
  <c r="P25" i="40" s="1"/>
  <c r="O26" i="40"/>
  <c r="P26" i="40" s="1"/>
  <c r="O27" i="40"/>
  <c r="P27" i="40" s="1"/>
  <c r="O28" i="40"/>
  <c r="P28" i="40" s="1"/>
  <c r="O29" i="40"/>
  <c r="P29" i="40" s="1"/>
  <c r="O30" i="40"/>
  <c r="P30" i="40" s="1"/>
  <c r="O31" i="40"/>
  <c r="P31" i="40" s="1"/>
  <c r="O32" i="40"/>
  <c r="P32" i="40" s="1"/>
  <c r="O33" i="40"/>
  <c r="P33" i="40" s="1"/>
  <c r="O34" i="40"/>
  <c r="P34" i="40" s="1"/>
  <c r="O35" i="40"/>
  <c r="P35" i="40" s="1"/>
  <c r="O36" i="40"/>
  <c r="P36" i="40" s="1"/>
  <c r="O37" i="40"/>
  <c r="P37" i="40" s="1"/>
  <c r="O436" i="40"/>
  <c r="P436" i="40" s="1"/>
  <c r="O577" i="40"/>
  <c r="P577" i="40" s="1"/>
  <c r="O437" i="40"/>
  <c r="P437" i="40" s="1"/>
  <c r="O614" i="40"/>
  <c r="P614" i="40" s="1"/>
  <c r="O503" i="40"/>
  <c r="P503" i="40" s="1"/>
  <c r="O579" i="40"/>
  <c r="P579" i="40" s="1"/>
  <c r="O573" i="40"/>
  <c r="P573" i="40" s="1"/>
  <c r="O510" i="40"/>
  <c r="P510" i="40" s="1"/>
  <c r="O580" i="40"/>
  <c r="P580" i="40" s="1"/>
  <c r="O508" i="40"/>
  <c r="P508" i="40" s="1"/>
  <c r="O452" i="40"/>
  <c r="P452" i="40" s="1"/>
  <c r="O512" i="40"/>
  <c r="P512" i="40" s="1"/>
  <c r="O522" i="40"/>
  <c r="P522" i="40" s="1"/>
  <c r="O523" i="40"/>
  <c r="P523" i="40" s="1"/>
  <c r="O513" i="40"/>
  <c r="P513" i="40" s="1"/>
  <c r="O514" i="40"/>
  <c r="P514" i="40" s="1"/>
  <c r="O471" i="40"/>
  <c r="P471" i="40" s="1"/>
  <c r="O469" i="40"/>
  <c r="P469" i="40" s="1"/>
  <c r="O470" i="40"/>
  <c r="P470" i="40" s="1"/>
  <c r="O475" i="40"/>
  <c r="P475" i="40" s="1"/>
  <c r="O476" i="40"/>
  <c r="P476" i="40" s="1"/>
  <c r="O534" i="40"/>
  <c r="P534" i="40" s="1"/>
  <c r="O533" i="40"/>
  <c r="P533" i="40" s="1"/>
  <c r="O535" i="40"/>
  <c r="P535" i="40" s="1"/>
  <c r="O504" i="40"/>
  <c r="P504" i="40" s="1"/>
  <c r="O525" i="40"/>
  <c r="P525" i="40" s="1"/>
  <c r="O532" i="40"/>
  <c r="P532" i="40" s="1"/>
  <c r="O529" i="40"/>
  <c r="P529" i="40" s="1"/>
  <c r="O530" i="40"/>
  <c r="P530" i="40" s="1"/>
  <c r="O531" i="40"/>
  <c r="P531" i="40" s="1"/>
  <c r="O526" i="40"/>
  <c r="P526" i="40" s="1"/>
  <c r="O527" i="40"/>
  <c r="P527" i="40" s="1"/>
  <c r="O528" i="40"/>
  <c r="P528" i="40" s="1"/>
  <c r="O521" i="40"/>
  <c r="P521" i="40" s="1"/>
  <c r="O524" i="40"/>
  <c r="P524" i="40" s="1"/>
  <c r="O518" i="40"/>
  <c r="P518" i="40" s="1"/>
  <c r="O520" i="40"/>
  <c r="P520" i="40" s="1"/>
  <c r="O417" i="40"/>
  <c r="P417" i="40" s="1"/>
  <c r="O545" i="40"/>
  <c r="P545" i="40" s="1"/>
  <c r="O519" i="40"/>
  <c r="P519" i="40" s="1"/>
  <c r="O551" i="40"/>
  <c r="P551" i="40" s="1"/>
  <c r="O552" i="40"/>
  <c r="P552" i="40" s="1"/>
  <c r="O550" i="40"/>
  <c r="P550" i="40" s="1"/>
  <c r="O492" i="40"/>
  <c r="P492" i="40" s="1"/>
  <c r="O490" i="40"/>
  <c r="P490" i="40" s="1"/>
  <c r="O495" i="40"/>
  <c r="P495" i="40" s="1"/>
  <c r="O493" i="40"/>
  <c r="P493" i="40" s="1"/>
  <c r="O494" i="40"/>
  <c r="P494" i="40" s="1"/>
  <c r="O441" i="40"/>
  <c r="P441" i="40" s="1"/>
  <c r="O491" i="40"/>
  <c r="P491" i="40" s="1"/>
  <c r="O554" i="40"/>
  <c r="P554" i="40" s="1"/>
  <c r="O555" i="40"/>
  <c r="P555" i="40" s="1"/>
  <c r="O556" i="40"/>
  <c r="P556" i="40" s="1"/>
  <c r="O553" i="40"/>
  <c r="P553" i="40" s="1"/>
  <c r="O566" i="40"/>
  <c r="P566" i="40" s="1"/>
  <c r="O567" i="40"/>
  <c r="P567" i="40" s="1"/>
  <c r="O445" i="40"/>
  <c r="P445" i="40" s="1"/>
  <c r="O442" i="40"/>
  <c r="P442" i="40" s="1"/>
  <c r="O399" i="40"/>
  <c r="P399" i="40"/>
  <c r="O400" i="40"/>
  <c r="P400" i="40" s="1"/>
  <c r="O388" i="40"/>
  <c r="P388" i="40" s="1"/>
  <c r="O474" i="40"/>
  <c r="P474" i="40" s="1"/>
  <c r="O477" i="40"/>
  <c r="P477" i="40" s="1"/>
  <c r="O478" i="40"/>
  <c r="P478" i="40" s="1"/>
  <c r="O453" i="40"/>
  <c r="P453" i="40" s="1"/>
  <c r="O544" i="40"/>
  <c r="P544" i="40" s="1"/>
  <c r="O557" i="40"/>
  <c r="P557" i="40" s="1"/>
  <c r="O543" i="40"/>
  <c r="P543" i="40" s="1"/>
  <c r="O540" i="40"/>
  <c r="P540" i="40" s="1"/>
  <c r="O500" i="40"/>
  <c r="P500" i="40" s="1"/>
  <c r="O499" i="40"/>
  <c r="P499" i="40" s="1"/>
  <c r="O497" i="40"/>
  <c r="P497" i="40" s="1"/>
  <c r="O489" i="40"/>
  <c r="P489" i="40" s="1"/>
  <c r="O501" i="40"/>
  <c r="P501" i="40" s="1"/>
  <c r="O420" i="40"/>
  <c r="P420" i="40" s="1"/>
  <c r="O424" i="40"/>
  <c r="P424" i="40" s="1"/>
  <c r="O422" i="40"/>
  <c r="P422" i="40" s="1"/>
  <c r="O385" i="40"/>
  <c r="P385" i="40" s="1"/>
  <c r="O383" i="40"/>
  <c r="P383" i="40" s="1"/>
  <c r="O398" i="40"/>
  <c r="P398" i="40" s="1"/>
  <c r="O386" i="40"/>
  <c r="P386" i="40" s="1"/>
  <c r="O387" i="40"/>
  <c r="P387" i="40" s="1"/>
  <c r="O384" i="40"/>
  <c r="P384" i="40" s="1"/>
  <c r="O392" i="40"/>
  <c r="P392" i="40" s="1"/>
  <c r="O389" i="40"/>
  <c r="P389" i="40" s="1"/>
  <c r="O390" i="40"/>
  <c r="P390" i="40" s="1"/>
  <c r="O381" i="40"/>
  <c r="P381" i="40" s="1"/>
  <c r="O334" i="40"/>
  <c r="P334" i="40" s="1"/>
  <c r="O332" i="40"/>
  <c r="P332" i="40" s="1"/>
  <c r="O333" i="40"/>
  <c r="P333" i="40" s="1"/>
  <c r="O358" i="40"/>
  <c r="P358" i="40"/>
  <c r="O38" i="40"/>
  <c r="P38" i="40" s="1"/>
  <c r="O39" i="40"/>
  <c r="P39" i="40" s="1"/>
  <c r="O40" i="40"/>
  <c r="P40" i="40" s="1"/>
  <c r="O41" i="40"/>
  <c r="P41" i="40" s="1"/>
  <c r="O42" i="40"/>
  <c r="P42" i="40" s="1"/>
  <c r="O43" i="40"/>
  <c r="P43" i="40" s="1"/>
  <c r="O44" i="40"/>
  <c r="P44" i="40" s="1"/>
  <c r="O45" i="40"/>
  <c r="P45" i="40" s="1"/>
  <c r="O46" i="40"/>
  <c r="P46" i="40" s="1"/>
  <c r="O47" i="40"/>
  <c r="P47" i="40" s="1"/>
  <c r="O48" i="40"/>
  <c r="P48" i="40" s="1"/>
  <c r="O49" i="40"/>
  <c r="P49" i="40" s="1"/>
  <c r="O50" i="40"/>
  <c r="P50" i="40" s="1"/>
  <c r="O51" i="40"/>
  <c r="P51" i="40" s="1"/>
  <c r="O52" i="40"/>
  <c r="P52" i="40" s="1"/>
  <c r="O53" i="40"/>
  <c r="P53" i="40"/>
  <c r="O54" i="40"/>
  <c r="P54" i="40" s="1"/>
  <c r="O55" i="40"/>
  <c r="P55" i="40" s="1"/>
  <c r="O56" i="40"/>
  <c r="P56" i="40" s="1"/>
  <c r="O57" i="40"/>
  <c r="P57" i="40" s="1"/>
  <c r="O58" i="40"/>
  <c r="P58" i="40" s="1"/>
  <c r="O481" i="40"/>
  <c r="P481" i="40" s="1"/>
  <c r="O506" i="40"/>
  <c r="P506" i="40" s="1"/>
  <c r="O482" i="40"/>
  <c r="P482" i="40" s="1"/>
  <c r="O507" i="40"/>
  <c r="P507" i="40" s="1"/>
  <c r="O438" i="40"/>
  <c r="P438" i="40" s="1"/>
  <c r="O440" i="40"/>
  <c r="P440" i="40" s="1"/>
  <c r="O59" i="40"/>
  <c r="P59" i="40" s="1"/>
  <c r="O560" i="40"/>
  <c r="P560" i="40" s="1"/>
  <c r="O568" i="40"/>
  <c r="P568" i="40" s="1"/>
  <c r="O60" i="40"/>
  <c r="P60" i="40" s="1"/>
  <c r="O546" i="40"/>
  <c r="P546" i="40" s="1"/>
  <c r="O516" i="40"/>
  <c r="P516" i="40" s="1"/>
  <c r="O578" i="40"/>
  <c r="P578" i="40" s="1"/>
  <c r="O515" i="40"/>
  <c r="P515" i="40" s="1"/>
  <c r="O61" i="40"/>
  <c r="P61" i="40" s="1"/>
  <c r="O447" i="40"/>
  <c r="P447" i="40" s="1"/>
  <c r="O449" i="40"/>
  <c r="P449" i="40" s="1"/>
  <c r="O62" i="40"/>
  <c r="P62" i="40" s="1"/>
  <c r="O63" i="40"/>
  <c r="P63" i="40" s="1"/>
  <c r="O591" i="40"/>
  <c r="P591" i="40" s="1"/>
  <c r="O64" i="40"/>
  <c r="P64" i="40" s="1"/>
  <c r="O65" i="40"/>
  <c r="P65" i="40" s="1"/>
  <c r="O66" i="40"/>
  <c r="P66" i="40" s="1"/>
  <c r="O67" i="40"/>
  <c r="P67" i="40" s="1"/>
  <c r="O68" i="40"/>
  <c r="P68" i="40" s="1"/>
  <c r="O69" i="40"/>
  <c r="P69" i="40" s="1"/>
  <c r="O70" i="40"/>
  <c r="P70" i="40" s="1"/>
  <c r="O611" i="40"/>
  <c r="P611" i="40" s="1"/>
  <c r="O502" i="40"/>
  <c r="P502" i="40" s="1"/>
  <c r="O498" i="40"/>
  <c r="P498" i="40" s="1"/>
  <c r="O558" i="40"/>
  <c r="P558" i="40" s="1"/>
  <c r="O612" i="40"/>
  <c r="P612" i="40" s="1"/>
  <c r="O613" i="40"/>
  <c r="P613" i="40" s="1"/>
  <c r="O592" i="40"/>
  <c r="P592" i="40" s="1"/>
  <c r="O597" i="40"/>
  <c r="P597" i="40" s="1"/>
  <c r="O71" i="40"/>
  <c r="P71" i="40" s="1"/>
  <c r="O479" i="40"/>
  <c r="P479" i="40" s="1"/>
  <c r="O505" i="40"/>
  <c r="P505" i="40" s="1"/>
  <c r="O391" i="40"/>
  <c r="P391" i="40" s="1"/>
  <c r="O72" i="40"/>
  <c r="P72" i="40" s="1"/>
  <c r="O73" i="40"/>
  <c r="P73" i="40" s="1"/>
  <c r="O74" i="40"/>
  <c r="P74" i="40" s="1"/>
  <c r="O488" i="40"/>
  <c r="P488" i="40" s="1"/>
  <c r="O75" i="40"/>
  <c r="P75" i="40" s="1"/>
  <c r="O537" i="40"/>
  <c r="P537" i="40" s="1"/>
  <c r="O538" i="40"/>
  <c r="P538" i="40" s="1"/>
  <c r="O76" i="40"/>
  <c r="P76" i="40" s="1"/>
  <c r="O418" i="40"/>
  <c r="P418" i="40" s="1"/>
  <c r="O77" i="40"/>
  <c r="P77" i="40" s="1"/>
  <c r="O511" i="40"/>
  <c r="P511" i="40" s="1"/>
  <c r="O443" i="40"/>
  <c r="P443" i="40" s="1"/>
  <c r="O444" i="40"/>
  <c r="P444" i="40" s="1"/>
  <c r="O609" i="40"/>
  <c r="P609" i="40" s="1"/>
  <c r="O78" i="40"/>
  <c r="P78" i="40" s="1"/>
  <c r="O79" i="40"/>
  <c r="P79" i="40" s="1"/>
  <c r="O80" i="40"/>
  <c r="P80" i="40" s="1"/>
  <c r="O581" i="40"/>
  <c r="P581" i="40" s="1"/>
  <c r="O598" i="40"/>
  <c r="P598" i="40" s="1"/>
  <c r="O81" i="40"/>
  <c r="P81" i="40" s="1"/>
  <c r="O593" i="40"/>
  <c r="P593" i="40" s="1"/>
  <c r="O586" i="40"/>
  <c r="P586" i="40" s="1"/>
  <c r="O600" i="40"/>
  <c r="P600" i="40" s="1"/>
  <c r="O601" i="40"/>
  <c r="P601" i="40" s="1"/>
  <c r="O589" i="40"/>
  <c r="P589" i="40" s="1"/>
  <c r="O605" i="40"/>
  <c r="P605" i="40" s="1"/>
  <c r="O517" i="40"/>
  <c r="P517" i="40" s="1"/>
  <c r="O357" i="40"/>
  <c r="P357" i="40" s="1"/>
  <c r="O82" i="40"/>
  <c r="P82" i="40" s="1"/>
  <c r="O83" i="40"/>
  <c r="P83" i="40" s="1"/>
  <c r="O485" i="40"/>
  <c r="P485" i="40" s="1"/>
  <c r="O84" i="40"/>
  <c r="P84" i="40" s="1"/>
  <c r="O85" i="40"/>
  <c r="P85" i="40" s="1"/>
  <c r="O564" i="40"/>
  <c r="P564" i="40" s="1"/>
  <c r="O86" i="40"/>
  <c r="P86" i="40" s="1"/>
  <c r="O587" i="40"/>
  <c r="P587" i="40" s="1"/>
  <c r="O602" i="40"/>
  <c r="P602" i="40" s="1"/>
  <c r="O559" i="40"/>
  <c r="P559" i="40" s="1"/>
  <c r="O419" i="40"/>
  <c r="P419" i="40" s="1"/>
  <c r="O423" i="40"/>
  <c r="P423" i="40" s="1"/>
  <c r="O87" i="40"/>
  <c r="P87" i="40" s="1"/>
  <c r="O606" i="40"/>
  <c r="P606" i="40" s="1"/>
  <c r="O88" i="40"/>
  <c r="P88" i="40" s="1"/>
  <c r="O89" i="40"/>
  <c r="P89" i="40" s="1"/>
  <c r="O90" i="40"/>
  <c r="P90" i="40" s="1"/>
  <c r="O484" i="40"/>
  <c r="P484" i="40" s="1"/>
  <c r="O91" i="40"/>
  <c r="P91" i="40" s="1"/>
  <c r="O483" i="40"/>
  <c r="P483" i="40" s="1"/>
  <c r="O92" i="40"/>
  <c r="P92" i="40" s="1"/>
  <c r="O93" i="40"/>
  <c r="P93" i="40" s="1"/>
  <c r="O94" i="40"/>
  <c r="P94" i="40" s="1"/>
  <c r="O95" i="40"/>
  <c r="P95" i="40" s="1"/>
  <c r="O96" i="40"/>
  <c r="P96" i="40" s="1"/>
  <c r="O585" i="40"/>
  <c r="P585" i="40" s="1"/>
  <c r="O454" i="40"/>
  <c r="P454" i="40" s="1"/>
  <c r="O563" i="40"/>
  <c r="P563" i="40" s="1"/>
  <c r="O97" i="40"/>
  <c r="P97" i="40" s="1"/>
  <c r="O98" i="40"/>
  <c r="P98" i="40" s="1"/>
  <c r="O549" i="40"/>
  <c r="P549" i="40" s="1"/>
  <c r="O362" i="40"/>
  <c r="P362" i="40" s="1"/>
  <c r="O570" i="40"/>
  <c r="P570" i="40" s="1"/>
  <c r="O450" i="40"/>
  <c r="P450" i="40" s="1"/>
  <c r="O451" i="40"/>
  <c r="P451" i="40" s="1"/>
  <c r="O561" i="40"/>
  <c r="P561" i="40" s="1"/>
  <c r="O99" i="40"/>
  <c r="P99" i="40" s="1"/>
  <c r="O100" i="40"/>
  <c r="P100" i="40" s="1"/>
  <c r="O448" i="40"/>
  <c r="P448" i="40" s="1"/>
  <c r="O486" i="40"/>
  <c r="P486" i="40" s="1"/>
  <c r="O101" i="40"/>
  <c r="P101" i="40" s="1"/>
  <c r="O102" i="40"/>
  <c r="P102" i="40" s="1"/>
  <c r="O103" i="40"/>
  <c r="P103" i="40" s="1"/>
  <c r="O104" i="40"/>
  <c r="P104" i="40" s="1"/>
  <c r="O105" i="40"/>
  <c r="P105" i="40" s="1"/>
  <c r="O457" i="40"/>
  <c r="P457" i="40" s="1"/>
  <c r="O106" i="40"/>
  <c r="P106" i="40" s="1"/>
  <c r="O107" i="40"/>
  <c r="P107" i="40" s="1"/>
  <c r="O108" i="40"/>
  <c r="P108" i="40" s="1"/>
  <c r="O496" i="40"/>
  <c r="P496" i="40" s="1"/>
  <c r="O536" i="40"/>
  <c r="P536" i="40" s="1"/>
  <c r="O109" i="40"/>
  <c r="P109" i="40" s="1"/>
  <c r="O110" i="40"/>
  <c r="P110" i="40" s="1"/>
  <c r="O111" i="40"/>
  <c r="P111" i="40" s="1"/>
  <c r="O608" i="40"/>
  <c r="P608" i="40" s="1"/>
  <c r="O542" i="40"/>
  <c r="P542" i="40" s="1"/>
  <c r="O112" i="40"/>
  <c r="P112" i="40" s="1"/>
  <c r="O113" i="40"/>
  <c r="P113" i="40" s="1"/>
  <c r="O114" i="40"/>
  <c r="P114" i="40" s="1"/>
  <c r="O115" i="40"/>
  <c r="P115" i="40" s="1"/>
  <c r="O571" i="40"/>
  <c r="P571" i="40" s="1"/>
  <c r="O572" i="40"/>
  <c r="P572" i="40" s="1"/>
  <c r="O574" i="40"/>
  <c r="P574" i="40" s="1"/>
  <c r="O569" i="40"/>
  <c r="P569" i="40" s="1"/>
  <c r="O116" i="40"/>
  <c r="P116" i="40" s="1"/>
  <c r="O117" i="40"/>
  <c r="P117" i="40" s="1"/>
  <c r="O610" i="40"/>
  <c r="P610" i="40" s="1"/>
  <c r="O425" i="40"/>
  <c r="P425" i="40" s="1"/>
  <c r="O118" i="40"/>
  <c r="P118" i="40" s="1"/>
  <c r="O119" i="40"/>
  <c r="P119" i="40" s="1"/>
  <c r="O427" i="40"/>
  <c r="P427" i="40" s="1"/>
  <c r="O120" i="40"/>
  <c r="P120" i="40" s="1"/>
  <c r="O121" i="40"/>
  <c r="P121" i="40" s="1"/>
  <c r="O331" i="40"/>
  <c r="P331" i="40" s="1"/>
  <c r="O336" i="40"/>
  <c r="P336" i="40" s="1"/>
  <c r="O122" i="40"/>
  <c r="P122" i="40" s="1"/>
  <c r="O123" i="40"/>
  <c r="P123" i="40" s="1"/>
  <c r="O124" i="40"/>
  <c r="P124" i="40" s="1"/>
  <c r="O125" i="40"/>
  <c r="P125" i="40" s="1"/>
  <c r="O126" i="40"/>
  <c r="P126" i="40" s="1"/>
  <c r="O127" i="40"/>
  <c r="P127" i="40" s="1"/>
  <c r="O128" i="40"/>
  <c r="P128" i="40" s="1"/>
  <c r="O129" i="40"/>
  <c r="P129" i="40" s="1"/>
  <c r="O130" i="40"/>
  <c r="P130" i="40" s="1"/>
  <c r="O131" i="40"/>
  <c r="P131" i="40" s="1"/>
  <c r="O132" i="40"/>
  <c r="P132" i="40" s="1"/>
  <c r="O590" i="40"/>
  <c r="P590" i="40" s="1"/>
  <c r="O599" i="40"/>
  <c r="P599" i="40" s="1"/>
  <c r="O133" i="40"/>
  <c r="P133" i="40" s="1"/>
  <c r="O594" i="40"/>
  <c r="P594" i="40" s="1"/>
  <c r="O603" i="40"/>
  <c r="P603" i="40" s="1"/>
  <c r="O134" i="40"/>
  <c r="P134" i="40" s="1"/>
  <c r="O446" i="40"/>
  <c r="P446" i="40" s="1"/>
  <c r="O548" i="40"/>
  <c r="P548" i="40" s="1"/>
  <c r="O584" i="40"/>
  <c r="P584" i="40" s="1"/>
  <c r="O135" i="40"/>
  <c r="P135" i="40" s="1"/>
  <c r="O380" i="40"/>
  <c r="P380" i="40" s="1"/>
  <c r="O136" i="40"/>
  <c r="P136" i="40" s="1"/>
  <c r="O582" i="40"/>
  <c r="P582" i="40" s="1"/>
  <c r="O565" i="40"/>
  <c r="P565" i="40" s="1"/>
  <c r="O575" i="40"/>
  <c r="P575" i="40" s="1"/>
  <c r="O137" i="40"/>
  <c r="P137" i="40" s="1"/>
  <c r="O138" i="40"/>
  <c r="P138" i="40" s="1"/>
  <c r="O439" i="40"/>
  <c r="P439" i="40" s="1"/>
  <c r="O139" i="40"/>
  <c r="P139" i="40" s="1"/>
  <c r="O140" i="40"/>
  <c r="P140" i="40" s="1"/>
  <c r="O141" i="40"/>
  <c r="P141" i="40" s="1"/>
  <c r="O142" i="40"/>
  <c r="P142" i="40" s="1"/>
  <c r="O330" i="40"/>
  <c r="P330" i="40" s="1"/>
  <c r="O335" i="40"/>
  <c r="P335" i="40" s="1"/>
  <c r="O426" i="40"/>
  <c r="P426" i="40" s="1"/>
  <c r="O143" i="40"/>
  <c r="P143" i="40" s="1"/>
  <c r="O588" i="40"/>
  <c r="P588" i="40" s="1"/>
  <c r="O604" i="40"/>
  <c r="P604" i="40" s="1"/>
  <c r="O509" i="40"/>
  <c r="P509" i="40" s="1"/>
  <c r="O541" i="40"/>
  <c r="P541" i="40" s="1"/>
  <c r="O360" i="40"/>
  <c r="P360" i="40" s="1"/>
  <c r="O361" i="40"/>
  <c r="P361" i="40" s="1"/>
  <c r="O583" i="40"/>
  <c r="P583" i="40" s="1"/>
  <c r="O144" i="40"/>
  <c r="P144" i="40" s="1"/>
  <c r="O562" i="40"/>
  <c r="P562" i="40" s="1"/>
  <c r="O145" i="40"/>
  <c r="P145" i="40" s="1"/>
  <c r="O146" i="40"/>
  <c r="P146" i="40" s="1"/>
  <c r="O487" i="40"/>
  <c r="P487" i="40" s="1"/>
  <c r="O147" i="40"/>
  <c r="P147" i="40" s="1"/>
  <c r="O539" i="40"/>
  <c r="P539" i="40" s="1"/>
  <c r="O148" i="40"/>
  <c r="P148" i="40" s="1"/>
  <c r="O367" i="40"/>
  <c r="P367" i="40" s="1"/>
  <c r="O374" i="40"/>
  <c r="P374" i="40" s="1"/>
  <c r="O394" i="40"/>
  <c r="P394" i="40" s="1"/>
  <c r="O421" i="40"/>
  <c r="P421" i="40" s="1"/>
  <c r="O429" i="40"/>
  <c r="P429" i="40" s="1"/>
  <c r="O149" i="40"/>
  <c r="P149" i="40" s="1"/>
  <c r="O415" i="40"/>
  <c r="P415" i="40" s="1"/>
  <c r="O150" i="40"/>
  <c r="P150" i="40" s="1"/>
  <c r="O151" i="40"/>
  <c r="P151" i="40" s="1"/>
  <c r="O152" i="40"/>
  <c r="P152" i="40" s="1"/>
  <c r="O153" i="40"/>
  <c r="P153" i="40" s="1"/>
  <c r="O154" i="40"/>
  <c r="P154" i="40"/>
  <c r="O155" i="40"/>
  <c r="P155" i="40"/>
  <c r="O156" i="40"/>
  <c r="P156" i="40" s="1"/>
  <c r="O157" i="40"/>
  <c r="P157" i="40" s="1"/>
  <c r="O158" i="40"/>
  <c r="P158" i="40"/>
  <c r="O159" i="40"/>
  <c r="P159" i="40"/>
  <c r="O160" i="40"/>
  <c r="P160" i="40" s="1"/>
  <c r="O161" i="40"/>
  <c r="P161" i="40" s="1"/>
  <c r="O162" i="40"/>
  <c r="P162" i="40" s="1"/>
  <c r="O163" i="40"/>
  <c r="P163" i="40" s="1"/>
  <c r="O164" i="40"/>
  <c r="P164" i="40" s="1"/>
  <c r="O352" i="40"/>
  <c r="P352" i="40" s="1"/>
  <c r="O165" i="40"/>
  <c r="P165" i="40" s="1"/>
  <c r="O378" i="40"/>
  <c r="P378" i="40" s="1"/>
  <c r="O166" i="40"/>
  <c r="P166" i="40" s="1"/>
  <c r="O167" i="40"/>
  <c r="P167" i="40"/>
  <c r="O168" i="40"/>
  <c r="P168" i="40" s="1"/>
  <c r="O169" i="40"/>
  <c r="P169" i="40" s="1"/>
  <c r="O170" i="40"/>
  <c r="P170" i="40" s="1"/>
  <c r="O171" i="40"/>
  <c r="P171" i="40" s="1"/>
  <c r="O172" i="40"/>
  <c r="P172" i="40" s="1"/>
  <c r="O173" i="40"/>
  <c r="P173" i="40" s="1"/>
  <c r="O344" i="40"/>
  <c r="P344" i="40" s="1"/>
  <c r="O174" i="40"/>
  <c r="P174" i="40"/>
  <c r="O175" i="40"/>
  <c r="P175" i="40" s="1"/>
  <c r="O176" i="40"/>
  <c r="P176" i="40" s="1"/>
  <c r="O177" i="40"/>
  <c r="P177" i="40" s="1"/>
  <c r="O178" i="40"/>
  <c r="P178" i="40" s="1"/>
  <c r="O179" i="40"/>
  <c r="P179" i="40" s="1"/>
  <c r="O180" i="40"/>
  <c r="P180" i="40" s="1"/>
  <c r="O181" i="40"/>
  <c r="P181" i="40" s="1"/>
  <c r="O182" i="40"/>
  <c r="P182" i="40" s="1"/>
  <c r="O325" i="40"/>
  <c r="P325" i="40" s="1"/>
  <c r="O327" i="40"/>
  <c r="P327" i="40" s="1"/>
  <c r="O326" i="40"/>
  <c r="P326" i="40" s="1"/>
  <c r="O328" i="40"/>
  <c r="P328" i="40" s="1"/>
  <c r="O183" i="40"/>
  <c r="P183" i="40" s="1"/>
  <c r="O430" i="40"/>
  <c r="P430" i="40" s="1"/>
  <c r="O402" i="40"/>
  <c r="P402" i="40" s="1"/>
  <c r="O405" i="40"/>
  <c r="P405" i="40"/>
  <c r="O435" i="40"/>
  <c r="P435" i="40" s="1"/>
  <c r="O434" i="40"/>
  <c r="P434" i="40" s="1"/>
  <c r="O403" i="40"/>
  <c r="P403" i="40" s="1"/>
  <c r="O184" i="40"/>
  <c r="P184" i="40" s="1"/>
  <c r="O431" i="40"/>
  <c r="P431" i="40" s="1"/>
  <c r="O185" i="40"/>
  <c r="P185" i="40" s="1"/>
  <c r="O186" i="40"/>
  <c r="P186" i="40" s="1"/>
  <c r="O187" i="40"/>
  <c r="P187" i="40"/>
  <c r="O188" i="40"/>
  <c r="P188" i="40" s="1"/>
  <c r="O404" i="40"/>
  <c r="P404" i="40" s="1"/>
  <c r="O351" i="40"/>
  <c r="P351" i="40" s="1"/>
  <c r="O382" i="40"/>
  <c r="P382" i="40" s="1"/>
  <c r="O406" i="40"/>
  <c r="P406" i="40" s="1"/>
  <c r="O407" i="40"/>
  <c r="P407" i="40" s="1"/>
  <c r="O408" i="40"/>
  <c r="P408" i="40" s="1"/>
  <c r="O189" i="40"/>
  <c r="P189" i="40" s="1"/>
  <c r="O190" i="40"/>
  <c r="P190" i="40" s="1"/>
  <c r="O191" i="40"/>
  <c r="P191" i="40" s="1"/>
  <c r="O192" i="40"/>
  <c r="P192" i="40" s="1"/>
  <c r="O193" i="40"/>
  <c r="P193" i="40" s="1"/>
  <c r="O194" i="40"/>
  <c r="P194" i="40" s="1"/>
  <c r="O195" i="40"/>
  <c r="P195" i="40" s="1"/>
  <c r="O196" i="40"/>
  <c r="P196" i="40" s="1"/>
  <c r="O197" i="40"/>
  <c r="P197" i="40" s="1"/>
  <c r="O198" i="40"/>
  <c r="P198" i="40" s="1"/>
  <c r="O199" i="40"/>
  <c r="P199" i="40" s="1"/>
  <c r="O370" i="40"/>
  <c r="P370" i="40" s="1"/>
  <c r="O355" i="40"/>
  <c r="P355" i="40" s="1"/>
  <c r="O200" i="40"/>
  <c r="P200" i="40" s="1"/>
  <c r="O201" i="40"/>
  <c r="P201" i="40" s="1"/>
  <c r="O366" i="40"/>
  <c r="P366" i="40" s="1"/>
  <c r="O365" i="40"/>
  <c r="P365" i="40" s="1"/>
  <c r="O202" i="40"/>
  <c r="P202" i="40" s="1"/>
  <c r="O203" i="40"/>
  <c r="P203" i="40" s="1"/>
  <c r="O324" i="40"/>
  <c r="P324" i="40" s="1"/>
  <c r="O340" i="40"/>
  <c r="P340" i="40" s="1"/>
  <c r="O371" i="40"/>
  <c r="P371" i="40" s="1"/>
  <c r="O372" i="40"/>
  <c r="P372" i="40" s="1"/>
  <c r="O204" i="40"/>
  <c r="P204" i="40" s="1"/>
  <c r="O395" i="40"/>
  <c r="P395" i="40"/>
  <c r="O396" i="40"/>
  <c r="P396" i="40" s="1"/>
  <c r="O205" i="40"/>
  <c r="P205" i="40" s="1"/>
  <c r="O467" i="40"/>
  <c r="P467" i="40" s="1"/>
  <c r="O206" i="40"/>
  <c r="P206" i="40" s="1"/>
  <c r="O207" i="40"/>
  <c r="P207" i="40" s="1"/>
  <c r="O208" i="40"/>
  <c r="P208" i="40" s="1"/>
  <c r="O209" i="40"/>
  <c r="P209" i="40" s="1"/>
  <c r="O210" i="40"/>
  <c r="P210" i="40"/>
  <c r="O339" i="40"/>
  <c r="P339" i="40" s="1"/>
  <c r="O211" i="40"/>
  <c r="P211" i="40" s="1"/>
  <c r="O212" i="40"/>
  <c r="P212" i="40" s="1"/>
  <c r="O213" i="40"/>
  <c r="P213" i="40" s="1"/>
  <c r="O214" i="40"/>
  <c r="P214" i="40" s="1"/>
  <c r="O215" i="40"/>
  <c r="P215" i="40" s="1"/>
  <c r="O216" i="40"/>
  <c r="P216" i="40" s="1"/>
  <c r="O217" i="40"/>
  <c r="P217" i="40" s="1"/>
  <c r="O218" i="40"/>
  <c r="P218" i="40" s="1"/>
  <c r="O219" i="40"/>
  <c r="P219" i="40" s="1"/>
  <c r="O220" i="40"/>
  <c r="P220" i="40" s="1"/>
  <c r="O221" i="40"/>
  <c r="P221" i="40" s="1"/>
  <c r="O222" i="40"/>
  <c r="P222" i="40" s="1"/>
  <c r="O223" i="40"/>
  <c r="P223" i="40" s="1"/>
  <c r="O224" i="40"/>
  <c r="P224" i="40" s="1"/>
  <c r="O225" i="40"/>
  <c r="P225" i="40" s="1"/>
  <c r="O341" i="40"/>
  <c r="P341" i="40" s="1"/>
  <c r="O368" i="40"/>
  <c r="P368" i="40" s="1"/>
  <c r="O226" i="40"/>
  <c r="P226" i="40" s="1"/>
  <c r="O227" i="40"/>
  <c r="P227" i="40" s="1"/>
  <c r="O228" i="40"/>
  <c r="P228" i="40" s="1"/>
  <c r="O229" i="40"/>
  <c r="P229" i="40" s="1"/>
  <c r="O230" i="40"/>
  <c r="P230" i="40" s="1"/>
  <c r="O231" i="40"/>
  <c r="P231" i="40" s="1"/>
  <c r="O472" i="40"/>
  <c r="P472" i="40" s="1"/>
  <c r="O232" i="40"/>
  <c r="P232" i="40" s="1"/>
  <c r="O466" i="40"/>
  <c r="P466" i="40" s="1"/>
  <c r="O233" i="40"/>
  <c r="P233" i="40" s="1"/>
  <c r="O234" i="40"/>
  <c r="P234" i="40" s="1"/>
  <c r="O235" i="40"/>
  <c r="P235" i="40" s="1"/>
  <c r="O236" i="40"/>
  <c r="P236" i="40" s="1"/>
  <c r="O455" i="40"/>
  <c r="P455" i="40" s="1"/>
  <c r="O237" i="40"/>
  <c r="P237" i="40" s="1"/>
  <c r="O432" i="40"/>
  <c r="P432" i="40" s="1"/>
  <c r="O350" i="40"/>
  <c r="P350" i="40" s="1"/>
  <c r="O349" i="40"/>
  <c r="P349" i="40" s="1"/>
  <c r="O238" i="40"/>
  <c r="P238" i="40" s="1"/>
  <c r="O458" i="40"/>
  <c r="P458" i="40" s="1"/>
  <c r="O463" i="40"/>
  <c r="P463" i="40" s="1"/>
  <c r="O239" i="40"/>
  <c r="P239" i="40" s="1"/>
  <c r="O240" i="40"/>
  <c r="P240" i="40" s="1"/>
  <c r="O359" i="40"/>
  <c r="P359" i="40" s="1"/>
  <c r="O337" i="40"/>
  <c r="P337" i="40" s="1"/>
  <c r="O241" i="40"/>
  <c r="P241" i="40" s="1"/>
  <c r="O242" i="40"/>
  <c r="P242" i="40" s="1"/>
  <c r="O243" i="40"/>
  <c r="P243" i="40" s="1"/>
  <c r="O244" i="40"/>
  <c r="P244" i="40" s="1"/>
  <c r="O245" i="40"/>
  <c r="P245" i="40" s="1"/>
  <c r="O246" i="40"/>
  <c r="P246" i="40" s="1"/>
  <c r="O576" i="40"/>
  <c r="P576" i="40"/>
  <c r="O433" i="40"/>
  <c r="P433" i="40" s="1"/>
  <c r="O247" i="40"/>
  <c r="P247" i="40" s="1"/>
  <c r="O248" i="40"/>
  <c r="P248" i="40" s="1"/>
  <c r="O249" i="40"/>
  <c r="P249" i="40" s="1"/>
  <c r="O250" i="40"/>
  <c r="P250" i="40" s="1"/>
  <c r="O251" i="40"/>
  <c r="P251" i="40" s="1"/>
  <c r="O373" i="40"/>
  <c r="P373" i="40" s="1"/>
  <c r="O480" i="40"/>
  <c r="P480" i="40" s="1"/>
  <c r="O252" i="40"/>
  <c r="P252" i="40" s="1"/>
  <c r="O342" i="40"/>
  <c r="P342" i="40" s="1"/>
  <c r="O253" i="40"/>
  <c r="P253" i="40" s="1"/>
  <c r="O254" i="40"/>
  <c r="P254" i="40" s="1"/>
  <c r="O255" i="40"/>
  <c r="P255" i="40" s="1"/>
  <c r="O256" i="40"/>
  <c r="P256" i="40" s="1"/>
  <c r="O257" i="40"/>
  <c r="P257" i="40" s="1"/>
  <c r="O456" i="40"/>
  <c r="P456" i="40" s="1"/>
  <c r="O258" i="40"/>
  <c r="P258" i="40" s="1"/>
  <c r="O259" i="40"/>
  <c r="P259" i="40" s="1"/>
  <c r="O260" i="40"/>
  <c r="P260" i="40" s="1"/>
  <c r="O261" i="40"/>
  <c r="P261" i="40" s="1"/>
  <c r="O262" i="40"/>
  <c r="P262" i="40" s="1"/>
  <c r="O460" i="40"/>
  <c r="P460" i="40" s="1"/>
  <c r="O459" i="40"/>
  <c r="P459" i="40" s="1"/>
  <c r="O465" i="40"/>
  <c r="P465" i="40" s="1"/>
  <c r="O263" i="40"/>
  <c r="P263" i="40" s="1"/>
  <c r="O264" i="40"/>
  <c r="P264" i="40" s="1"/>
  <c r="O265" i="40"/>
  <c r="P265" i="40" s="1"/>
  <c r="O266" i="40"/>
  <c r="P266" i="40" s="1"/>
  <c r="O267" i="40"/>
  <c r="P267" i="40" s="1"/>
  <c r="O268" i="40"/>
  <c r="P268" i="40" s="1"/>
  <c r="O269" i="40"/>
  <c r="P269" i="40" s="1"/>
  <c r="O270" i="40"/>
  <c r="P270" i="40"/>
  <c r="O271" i="40"/>
  <c r="P271" i="40" s="1"/>
  <c r="O272" i="40"/>
  <c r="P272" i="40" s="1"/>
  <c r="O273" i="40"/>
  <c r="P273" i="40" s="1"/>
  <c r="O274" i="40"/>
  <c r="P274" i="40" s="1"/>
  <c r="O275" i="40"/>
  <c r="P275" i="40" s="1"/>
  <c r="O276" i="40"/>
  <c r="P276" i="40" s="1"/>
  <c r="O428" i="40"/>
  <c r="P428" i="40" s="1"/>
  <c r="O277" i="40"/>
  <c r="P277" i="40" s="1"/>
  <c r="O278" i="40"/>
  <c r="P278" i="40" s="1"/>
  <c r="O279" i="40"/>
  <c r="P279" i="40" s="1"/>
  <c r="O280" i="40"/>
  <c r="P280" i="40" s="1"/>
  <c r="O281" i="40"/>
  <c r="P281" i="40" s="1"/>
  <c r="O282" i="40"/>
  <c r="P282" i="40" s="1"/>
  <c r="O283" i="40"/>
  <c r="P283" i="40" s="1"/>
  <c r="O284" i="40"/>
  <c r="P284" i="40" s="1"/>
  <c r="O285" i="40"/>
  <c r="P285" i="40" s="1"/>
  <c r="O401" i="40"/>
  <c r="P401" i="40" s="1"/>
  <c r="O461" i="40"/>
  <c r="P461" i="40" s="1"/>
  <c r="O286" i="40"/>
  <c r="P286" i="40" s="1"/>
  <c r="O287" i="40"/>
  <c r="P287" i="40" s="1"/>
  <c r="O288" i="40"/>
  <c r="P288" i="40" s="1"/>
  <c r="O354" i="40"/>
  <c r="P354" i="40" s="1"/>
  <c r="O353" i="40"/>
  <c r="P353" i="40" s="1"/>
  <c r="O289" i="40"/>
  <c r="P289" i="40" s="1"/>
  <c r="O290" i="40"/>
  <c r="P290" i="40" s="1"/>
  <c r="O291" i="40"/>
  <c r="P291" i="40" s="1"/>
  <c r="O292" i="40"/>
  <c r="P292" i="40" s="1"/>
  <c r="O473" i="40"/>
  <c r="P473" i="40" s="1"/>
  <c r="O293" i="40"/>
  <c r="P293" i="40" s="1"/>
  <c r="O468" i="40"/>
  <c r="P468" i="40" s="1"/>
  <c r="O294" i="40"/>
  <c r="P294" i="40" s="1"/>
  <c r="O295" i="40"/>
  <c r="P295" i="40" s="1"/>
  <c r="O296" i="40"/>
  <c r="P296" i="40" s="1"/>
  <c r="O297" i="40"/>
  <c r="P297" i="40" s="1"/>
  <c r="O397" i="40"/>
  <c r="P397" i="40" s="1"/>
  <c r="O363" i="40"/>
  <c r="P363" i="40" s="1"/>
  <c r="O547" i="40"/>
  <c r="P547" i="40" s="1"/>
  <c r="O595" i="40"/>
  <c r="P595" i="40" s="1"/>
  <c r="O298" i="40"/>
  <c r="P298" i="40" s="1"/>
  <c r="O299" i="40"/>
  <c r="P299" i="40" s="1"/>
  <c r="O300" i="40"/>
  <c r="P300" i="40" s="1"/>
  <c r="O375" i="40"/>
  <c r="P375" i="40" s="1"/>
  <c r="O301" i="40"/>
  <c r="P301" i="40" s="1"/>
  <c r="O607" i="40"/>
  <c r="P607" i="40" s="1"/>
  <c r="O302" i="40"/>
  <c r="P302" i="40" s="1"/>
  <c r="O303" i="40"/>
  <c r="P303" i="40" s="1"/>
  <c r="O304" i="40"/>
  <c r="P304" i="40" s="1"/>
  <c r="O305" i="40"/>
  <c r="P305" i="40" s="1"/>
  <c r="O306" i="40"/>
  <c r="P306" i="40" s="1"/>
  <c r="O307" i="40"/>
  <c r="P307" i="40" s="1"/>
  <c r="O356" i="40"/>
  <c r="P356" i="40" s="1"/>
  <c r="O308" i="40"/>
  <c r="P308" i="40" s="1"/>
  <c r="O309" i="40"/>
  <c r="P309" i="40" s="1"/>
  <c r="O310" i="40"/>
  <c r="P310" i="40" s="1"/>
  <c r="O311" i="40"/>
  <c r="P311" i="40" s="1"/>
  <c r="O312" i="40"/>
  <c r="P312" i="40" s="1"/>
  <c r="O369" i="40"/>
  <c r="P369" i="40" s="1"/>
  <c r="O313" i="40"/>
  <c r="P313" i="40" s="1"/>
  <c r="O314" i="40"/>
  <c r="P314" i="40" s="1"/>
  <c r="O596" i="40"/>
  <c r="P596" i="40" s="1"/>
  <c r="O315" i="40"/>
  <c r="P315" i="40" s="1"/>
  <c r="O316" i="40"/>
  <c r="P316" i="40" s="1"/>
  <c r="O317" i="40"/>
  <c r="P317" i="40" s="1"/>
  <c r="O376" i="40"/>
  <c r="P376" i="40" s="1"/>
  <c r="O379" i="40"/>
  <c r="P379" i="40" s="1"/>
  <c r="O318" i="40"/>
  <c r="P318" i="40" s="1"/>
  <c r="O319" i="40"/>
  <c r="P319" i="40" s="1"/>
  <c r="O320" i="40"/>
  <c r="P320" i="40" s="1"/>
  <c r="O462" i="40"/>
  <c r="P462" i="40" s="1"/>
  <c r="O464" i="40"/>
  <c r="P464" i="40" s="1"/>
  <c r="O377" i="40"/>
  <c r="P377" i="40" s="1"/>
  <c r="O321" i="40"/>
  <c r="P321" i="40" s="1"/>
  <c r="O322" i="40"/>
  <c r="P322" i="40" s="1"/>
  <c r="O323" i="40"/>
  <c r="P323" i="40" s="1"/>
  <c r="O416" i="40"/>
  <c r="P416" i="40" s="1"/>
  <c r="J323" i="40"/>
  <c r="F323" i="40"/>
  <c r="E323" i="40"/>
  <c r="D323" i="40"/>
  <c r="J322" i="40"/>
  <c r="F322" i="40"/>
  <c r="E322" i="40"/>
  <c r="D322" i="40"/>
  <c r="J321" i="40"/>
  <c r="F321" i="40"/>
  <c r="E321" i="40"/>
  <c r="D321" i="40"/>
  <c r="J377" i="40"/>
  <c r="F377" i="40"/>
  <c r="E377" i="40"/>
  <c r="D377" i="40"/>
  <c r="J464" i="40"/>
  <c r="F464" i="40"/>
  <c r="E464" i="40"/>
  <c r="D464" i="40"/>
  <c r="J462" i="40"/>
  <c r="F462" i="40"/>
  <c r="E462" i="40"/>
  <c r="D462" i="40"/>
  <c r="J320" i="40"/>
  <c r="F320" i="40"/>
  <c r="E320" i="40"/>
  <c r="D320" i="40"/>
  <c r="J319" i="40"/>
  <c r="F319" i="40"/>
  <c r="E319" i="40"/>
  <c r="D319" i="40"/>
  <c r="J318" i="40"/>
  <c r="F318" i="40"/>
  <c r="E318" i="40"/>
  <c r="D318" i="40"/>
  <c r="J379" i="40"/>
  <c r="F379" i="40"/>
  <c r="E379" i="40"/>
  <c r="D379" i="40"/>
  <c r="J376" i="40"/>
  <c r="F376" i="40"/>
  <c r="E376" i="40"/>
  <c r="D376" i="40"/>
  <c r="J317" i="40"/>
  <c r="F317" i="40"/>
  <c r="E317" i="40"/>
  <c r="D317" i="40"/>
  <c r="J316" i="40"/>
  <c r="F316" i="40"/>
  <c r="E316" i="40"/>
  <c r="D316" i="40"/>
  <c r="J315" i="40"/>
  <c r="F315" i="40"/>
  <c r="E315" i="40"/>
  <c r="D315" i="40"/>
  <c r="J596" i="40"/>
  <c r="F596" i="40"/>
  <c r="E596" i="40"/>
  <c r="D596" i="40"/>
  <c r="J314" i="40"/>
  <c r="F314" i="40"/>
  <c r="E314" i="40"/>
  <c r="D314" i="40"/>
  <c r="J313" i="40"/>
  <c r="F313" i="40"/>
  <c r="E313" i="40"/>
  <c r="D313" i="40"/>
  <c r="J369" i="40"/>
  <c r="F369" i="40"/>
  <c r="E369" i="40"/>
  <c r="D369" i="40"/>
  <c r="J312" i="40"/>
  <c r="F312" i="40"/>
  <c r="E312" i="40"/>
  <c r="D312" i="40"/>
  <c r="J311" i="40"/>
  <c r="F311" i="40"/>
  <c r="E311" i="40"/>
  <c r="D311" i="40"/>
  <c r="J310" i="40"/>
  <c r="F310" i="40"/>
  <c r="E310" i="40"/>
  <c r="D310" i="40"/>
  <c r="J309" i="40"/>
  <c r="F309" i="40"/>
  <c r="E309" i="40"/>
  <c r="D309" i="40"/>
  <c r="J308" i="40"/>
  <c r="F308" i="40"/>
  <c r="E308" i="40"/>
  <c r="D308" i="40"/>
  <c r="J356" i="40"/>
  <c r="F356" i="40"/>
  <c r="E356" i="40"/>
  <c r="D356" i="40"/>
  <c r="J307" i="40"/>
  <c r="F307" i="40"/>
  <c r="E307" i="40"/>
  <c r="D307" i="40"/>
  <c r="J306" i="40"/>
  <c r="F306" i="40"/>
  <c r="E306" i="40"/>
  <c r="D306" i="40"/>
  <c r="J305" i="40"/>
  <c r="F305" i="40"/>
  <c r="E305" i="40"/>
  <c r="D305" i="40"/>
  <c r="J304" i="40"/>
  <c r="F304" i="40"/>
  <c r="E304" i="40"/>
  <c r="D304" i="40"/>
  <c r="J303" i="40"/>
  <c r="F303" i="40"/>
  <c r="E303" i="40"/>
  <c r="D303" i="40"/>
  <c r="J302" i="40"/>
  <c r="F302" i="40"/>
  <c r="E302" i="40"/>
  <c r="D302" i="40"/>
  <c r="J607" i="40"/>
  <c r="F607" i="40"/>
  <c r="E607" i="40"/>
  <c r="D607" i="40"/>
  <c r="J301" i="40"/>
  <c r="F301" i="40"/>
  <c r="E301" i="40"/>
  <c r="D301" i="40"/>
  <c r="J375" i="40"/>
  <c r="F375" i="40"/>
  <c r="E375" i="40"/>
  <c r="D375" i="40"/>
  <c r="J300" i="40"/>
  <c r="F300" i="40"/>
  <c r="E300" i="40"/>
  <c r="D300" i="40"/>
  <c r="J299" i="40"/>
  <c r="F299" i="40"/>
  <c r="E299" i="40"/>
  <c r="D299" i="40"/>
  <c r="J298" i="40"/>
  <c r="F298" i="40"/>
  <c r="E298" i="40"/>
  <c r="D298" i="40"/>
  <c r="J595" i="40"/>
  <c r="F595" i="40"/>
  <c r="E595" i="40"/>
  <c r="D595" i="40"/>
  <c r="J547" i="40"/>
  <c r="F547" i="40"/>
  <c r="E547" i="40"/>
  <c r="D547" i="40"/>
  <c r="J363" i="40"/>
  <c r="F363" i="40"/>
  <c r="E363" i="40"/>
  <c r="D363" i="40"/>
  <c r="J397" i="40"/>
  <c r="F397" i="40"/>
  <c r="E397" i="40"/>
  <c r="D397" i="40"/>
  <c r="J297" i="40"/>
  <c r="F297" i="40"/>
  <c r="E297" i="40"/>
  <c r="D297" i="40"/>
  <c r="J296" i="40"/>
  <c r="F296" i="40"/>
  <c r="E296" i="40"/>
  <c r="D296" i="40"/>
  <c r="J295" i="40"/>
  <c r="F295" i="40"/>
  <c r="E295" i="40"/>
  <c r="D295" i="40"/>
  <c r="J294" i="40"/>
  <c r="F294" i="40"/>
  <c r="E294" i="40"/>
  <c r="D294" i="40"/>
  <c r="J468" i="40"/>
  <c r="F468" i="40"/>
  <c r="E468" i="40"/>
  <c r="D468" i="40"/>
  <c r="J293" i="40"/>
  <c r="F293" i="40"/>
  <c r="E293" i="40"/>
  <c r="D293" i="40"/>
  <c r="J473" i="40"/>
  <c r="F473" i="40"/>
  <c r="E473" i="40"/>
  <c r="D473" i="40"/>
  <c r="J292" i="40"/>
  <c r="F292" i="40"/>
  <c r="E292" i="40"/>
  <c r="D292" i="40"/>
  <c r="J291" i="40"/>
  <c r="F291" i="40"/>
  <c r="E291" i="40"/>
  <c r="D291" i="40"/>
  <c r="J290" i="40"/>
  <c r="F290" i="40"/>
  <c r="E290" i="40"/>
  <c r="D290" i="40"/>
  <c r="J289" i="40"/>
  <c r="F289" i="40"/>
  <c r="E289" i="40"/>
  <c r="D289" i="40"/>
  <c r="J353" i="40"/>
  <c r="F353" i="40"/>
  <c r="E353" i="40"/>
  <c r="D353" i="40"/>
  <c r="J354" i="40"/>
  <c r="F354" i="40"/>
  <c r="E354" i="40"/>
  <c r="D354" i="40"/>
  <c r="J288" i="40"/>
  <c r="F288" i="40"/>
  <c r="E288" i="40"/>
  <c r="D288" i="40"/>
  <c r="J287" i="40"/>
  <c r="F287" i="40"/>
  <c r="E287" i="40"/>
  <c r="D287" i="40"/>
  <c r="J286" i="40"/>
  <c r="F286" i="40"/>
  <c r="E286" i="40"/>
  <c r="D286" i="40"/>
  <c r="J461" i="40"/>
  <c r="F461" i="40"/>
  <c r="E461" i="40"/>
  <c r="D461" i="40"/>
  <c r="J401" i="40"/>
  <c r="F401" i="40"/>
  <c r="E401" i="40"/>
  <c r="D401" i="40"/>
  <c r="J285" i="40"/>
  <c r="F285" i="40"/>
  <c r="E285" i="40"/>
  <c r="D285" i="40"/>
  <c r="J284" i="40"/>
  <c r="F284" i="40"/>
  <c r="E284" i="40"/>
  <c r="D284" i="40"/>
  <c r="J283" i="40"/>
  <c r="F283" i="40"/>
  <c r="E283" i="40"/>
  <c r="D283" i="40"/>
  <c r="J282" i="40"/>
  <c r="F282" i="40"/>
  <c r="E282" i="40"/>
  <c r="D282" i="40"/>
  <c r="J281" i="40"/>
  <c r="F281" i="40"/>
  <c r="E281" i="40"/>
  <c r="D281" i="40"/>
  <c r="J280" i="40"/>
  <c r="F280" i="40"/>
  <c r="E280" i="40"/>
  <c r="D280" i="40"/>
  <c r="J279" i="40"/>
  <c r="F279" i="40"/>
  <c r="E279" i="40"/>
  <c r="D279" i="40"/>
  <c r="J278" i="40"/>
  <c r="F278" i="40"/>
  <c r="E278" i="40"/>
  <c r="D278" i="40"/>
  <c r="J277" i="40"/>
  <c r="F277" i="40"/>
  <c r="E277" i="40"/>
  <c r="D277" i="40"/>
  <c r="J428" i="40"/>
  <c r="F428" i="40"/>
  <c r="E428" i="40"/>
  <c r="D428" i="40"/>
  <c r="J276" i="40"/>
  <c r="F276" i="40"/>
  <c r="E276" i="40"/>
  <c r="D276" i="40"/>
  <c r="J275" i="40"/>
  <c r="F275" i="40"/>
  <c r="E275" i="40"/>
  <c r="D275" i="40"/>
  <c r="J274" i="40"/>
  <c r="F274" i="40"/>
  <c r="E274" i="40"/>
  <c r="D274" i="40"/>
  <c r="J273" i="40"/>
  <c r="F273" i="40"/>
  <c r="E273" i="40"/>
  <c r="D273" i="40"/>
  <c r="J272" i="40"/>
  <c r="F272" i="40"/>
  <c r="E272" i="40"/>
  <c r="D272" i="40"/>
  <c r="J271" i="40"/>
  <c r="F271" i="40"/>
  <c r="E271" i="40"/>
  <c r="D271" i="40"/>
  <c r="J270" i="40"/>
  <c r="F270" i="40"/>
  <c r="E270" i="40"/>
  <c r="D270" i="40"/>
  <c r="J269" i="40"/>
  <c r="F269" i="40"/>
  <c r="E269" i="40"/>
  <c r="D269" i="40"/>
  <c r="J268" i="40"/>
  <c r="F268" i="40"/>
  <c r="E268" i="40"/>
  <c r="D268" i="40"/>
  <c r="J267" i="40"/>
  <c r="F267" i="40"/>
  <c r="E267" i="40"/>
  <c r="D267" i="40"/>
  <c r="J266" i="40"/>
  <c r="F266" i="40"/>
  <c r="E266" i="40"/>
  <c r="D266" i="40"/>
  <c r="J265" i="40"/>
  <c r="F265" i="40"/>
  <c r="E265" i="40"/>
  <c r="D265" i="40"/>
  <c r="J264" i="40"/>
  <c r="F264" i="40"/>
  <c r="E264" i="40"/>
  <c r="D264" i="40"/>
  <c r="J263" i="40"/>
  <c r="F263" i="40"/>
  <c r="E263" i="40"/>
  <c r="D263" i="40"/>
  <c r="J465" i="40"/>
  <c r="F465" i="40"/>
  <c r="E465" i="40"/>
  <c r="D465" i="40"/>
  <c r="J459" i="40"/>
  <c r="F459" i="40"/>
  <c r="E459" i="40"/>
  <c r="D459" i="40"/>
  <c r="J460" i="40"/>
  <c r="F460" i="40"/>
  <c r="E460" i="40"/>
  <c r="D460" i="40"/>
  <c r="J262" i="40"/>
  <c r="F262" i="40"/>
  <c r="E262" i="40"/>
  <c r="D262" i="40"/>
  <c r="J261" i="40"/>
  <c r="F261" i="40"/>
  <c r="E261" i="40"/>
  <c r="D261" i="40"/>
  <c r="J260" i="40"/>
  <c r="F260" i="40"/>
  <c r="E260" i="40"/>
  <c r="D260" i="40"/>
  <c r="J259" i="40"/>
  <c r="F259" i="40"/>
  <c r="E259" i="40"/>
  <c r="D259" i="40"/>
  <c r="J258" i="40"/>
  <c r="F258" i="40"/>
  <c r="E258" i="40"/>
  <c r="D258" i="40"/>
  <c r="J456" i="40"/>
  <c r="F456" i="40"/>
  <c r="E456" i="40"/>
  <c r="D456" i="40"/>
  <c r="J257" i="40"/>
  <c r="F257" i="40"/>
  <c r="E257" i="40"/>
  <c r="D257" i="40"/>
  <c r="J256" i="40"/>
  <c r="F256" i="40"/>
  <c r="E256" i="40"/>
  <c r="D256" i="40"/>
  <c r="J255" i="40"/>
  <c r="F255" i="40"/>
  <c r="E255" i="40"/>
  <c r="D255" i="40"/>
  <c r="J254" i="40"/>
  <c r="F254" i="40"/>
  <c r="E254" i="40"/>
  <c r="D254" i="40"/>
  <c r="J253" i="40"/>
  <c r="F253" i="40"/>
  <c r="E253" i="40"/>
  <c r="D253" i="40"/>
  <c r="J342" i="40"/>
  <c r="F342" i="40"/>
  <c r="E342" i="40"/>
  <c r="D342" i="40"/>
  <c r="J252" i="40"/>
  <c r="F252" i="40"/>
  <c r="E252" i="40"/>
  <c r="D252" i="40"/>
  <c r="J480" i="40"/>
  <c r="F480" i="40"/>
  <c r="E480" i="40"/>
  <c r="D480" i="40"/>
  <c r="J373" i="40"/>
  <c r="F373" i="40"/>
  <c r="E373" i="40"/>
  <c r="D373" i="40"/>
  <c r="J251" i="40"/>
  <c r="F251" i="40"/>
  <c r="E251" i="40"/>
  <c r="D251" i="40"/>
  <c r="J250" i="40"/>
  <c r="F250" i="40"/>
  <c r="E250" i="40"/>
  <c r="D250" i="40"/>
  <c r="J249" i="40"/>
  <c r="F249" i="40"/>
  <c r="E249" i="40"/>
  <c r="D249" i="40"/>
  <c r="J248" i="40"/>
  <c r="F248" i="40"/>
  <c r="E248" i="40"/>
  <c r="D248" i="40"/>
  <c r="J247" i="40"/>
  <c r="F247" i="40"/>
  <c r="E247" i="40"/>
  <c r="D247" i="40"/>
  <c r="J433" i="40"/>
  <c r="F433" i="40"/>
  <c r="E433" i="40"/>
  <c r="D433" i="40"/>
  <c r="J576" i="40"/>
  <c r="F576" i="40"/>
  <c r="E576" i="40"/>
  <c r="D576" i="40"/>
  <c r="J246" i="40"/>
  <c r="F246" i="40"/>
  <c r="E246" i="40"/>
  <c r="D246" i="40"/>
  <c r="J245" i="40"/>
  <c r="F245" i="40"/>
  <c r="E245" i="40"/>
  <c r="D245" i="40"/>
  <c r="J244" i="40"/>
  <c r="F244" i="40"/>
  <c r="E244" i="40"/>
  <c r="D244" i="40"/>
  <c r="J243" i="40"/>
  <c r="F243" i="40"/>
  <c r="E243" i="40"/>
  <c r="D243" i="40"/>
  <c r="J242" i="40"/>
  <c r="F242" i="40"/>
  <c r="E242" i="40"/>
  <c r="D242" i="40"/>
  <c r="J241" i="40"/>
  <c r="F241" i="40"/>
  <c r="E241" i="40"/>
  <c r="D241" i="40"/>
  <c r="J337" i="40"/>
  <c r="F337" i="40"/>
  <c r="E337" i="40"/>
  <c r="D337" i="40"/>
  <c r="J359" i="40"/>
  <c r="F359" i="40"/>
  <c r="E359" i="40"/>
  <c r="D359" i="40"/>
  <c r="J240" i="40"/>
  <c r="F240" i="40"/>
  <c r="E240" i="40"/>
  <c r="D240" i="40"/>
  <c r="J239" i="40"/>
  <c r="F239" i="40"/>
  <c r="E239" i="40"/>
  <c r="D239" i="40"/>
  <c r="J463" i="40"/>
  <c r="F463" i="40"/>
  <c r="E463" i="40"/>
  <c r="D463" i="40"/>
  <c r="J458" i="40"/>
  <c r="F458" i="40"/>
  <c r="E458" i="40"/>
  <c r="D458" i="40"/>
  <c r="J238" i="40"/>
  <c r="F238" i="40"/>
  <c r="E238" i="40"/>
  <c r="D238" i="40"/>
  <c r="J349" i="40"/>
  <c r="F349" i="40"/>
  <c r="E349" i="40"/>
  <c r="D349" i="40"/>
  <c r="J350" i="40"/>
  <c r="F350" i="40"/>
  <c r="E350" i="40"/>
  <c r="D350" i="40"/>
  <c r="J432" i="40"/>
  <c r="F432" i="40"/>
  <c r="E432" i="40"/>
  <c r="D432" i="40"/>
  <c r="J237" i="40"/>
  <c r="F237" i="40"/>
  <c r="E237" i="40"/>
  <c r="D237" i="40"/>
  <c r="J455" i="40"/>
  <c r="F455" i="40"/>
  <c r="E455" i="40"/>
  <c r="D455" i="40"/>
  <c r="J236" i="40"/>
  <c r="F236" i="40"/>
  <c r="E236" i="40"/>
  <c r="D236" i="40"/>
  <c r="J235" i="40"/>
  <c r="F235" i="40"/>
  <c r="E235" i="40"/>
  <c r="D235" i="40"/>
  <c r="J234" i="40"/>
  <c r="F234" i="40"/>
  <c r="E234" i="40"/>
  <c r="D234" i="40"/>
  <c r="J233" i="40"/>
  <c r="F233" i="40"/>
  <c r="E233" i="40"/>
  <c r="D233" i="40"/>
  <c r="J466" i="40"/>
  <c r="F466" i="40"/>
  <c r="E466" i="40"/>
  <c r="D466" i="40"/>
  <c r="J232" i="40"/>
  <c r="F232" i="40"/>
  <c r="E232" i="40"/>
  <c r="D232" i="40"/>
  <c r="J472" i="40"/>
  <c r="F472" i="40"/>
  <c r="E472" i="40"/>
  <c r="D472" i="40"/>
  <c r="J231" i="40"/>
  <c r="F231" i="40"/>
  <c r="E231" i="40"/>
  <c r="D231" i="40"/>
  <c r="J230" i="40"/>
  <c r="F230" i="40"/>
  <c r="E230" i="40"/>
  <c r="D230" i="40"/>
  <c r="J229" i="40"/>
  <c r="F229" i="40"/>
  <c r="E229" i="40"/>
  <c r="D229" i="40"/>
  <c r="J228" i="40"/>
  <c r="F228" i="40"/>
  <c r="E228" i="40"/>
  <c r="D228" i="40"/>
  <c r="J227" i="40"/>
  <c r="F227" i="40"/>
  <c r="E227" i="40"/>
  <c r="D227" i="40"/>
  <c r="J226" i="40"/>
  <c r="F226" i="40"/>
  <c r="E226" i="40"/>
  <c r="D226" i="40"/>
  <c r="J368" i="40"/>
  <c r="F368" i="40"/>
  <c r="E368" i="40"/>
  <c r="D368" i="40"/>
  <c r="J341" i="40"/>
  <c r="F341" i="40"/>
  <c r="E341" i="40"/>
  <c r="D341" i="40"/>
  <c r="J225" i="40"/>
  <c r="F225" i="40"/>
  <c r="E225" i="40"/>
  <c r="D225" i="40"/>
  <c r="J224" i="40"/>
  <c r="F224" i="40"/>
  <c r="E224" i="40"/>
  <c r="D224" i="40"/>
  <c r="J223" i="40"/>
  <c r="F223" i="40"/>
  <c r="E223" i="40"/>
  <c r="D223" i="40"/>
  <c r="J222" i="40"/>
  <c r="F222" i="40"/>
  <c r="E222" i="40"/>
  <c r="D222" i="40"/>
  <c r="J221" i="40"/>
  <c r="F221" i="40"/>
  <c r="E221" i="40"/>
  <c r="D221" i="40"/>
  <c r="J220" i="40"/>
  <c r="F220" i="40"/>
  <c r="E220" i="40"/>
  <c r="D220" i="40"/>
  <c r="J219" i="40"/>
  <c r="F219" i="40"/>
  <c r="E219" i="40"/>
  <c r="D219" i="40"/>
  <c r="J218" i="40"/>
  <c r="F218" i="40"/>
  <c r="E218" i="40"/>
  <c r="D218" i="40"/>
  <c r="J217" i="40"/>
  <c r="F217" i="40"/>
  <c r="E217" i="40"/>
  <c r="D217" i="40"/>
  <c r="J216" i="40"/>
  <c r="F216" i="40"/>
  <c r="E216" i="40"/>
  <c r="D216" i="40"/>
  <c r="J215" i="40"/>
  <c r="F215" i="40"/>
  <c r="E215" i="40"/>
  <c r="D215" i="40"/>
  <c r="J214" i="40"/>
  <c r="F214" i="40"/>
  <c r="E214" i="40"/>
  <c r="D214" i="40"/>
  <c r="J213" i="40"/>
  <c r="F213" i="40"/>
  <c r="E213" i="40"/>
  <c r="D213" i="40"/>
  <c r="J212" i="40"/>
  <c r="F212" i="40"/>
  <c r="E212" i="40"/>
  <c r="D212" i="40"/>
  <c r="J211" i="40"/>
  <c r="F211" i="40"/>
  <c r="E211" i="40"/>
  <c r="D211" i="40"/>
  <c r="J339" i="40"/>
  <c r="F339" i="40"/>
  <c r="E339" i="40"/>
  <c r="D339" i="40"/>
  <c r="J210" i="40"/>
  <c r="F210" i="40"/>
  <c r="E210" i="40"/>
  <c r="D210" i="40"/>
  <c r="J209" i="40"/>
  <c r="F209" i="40"/>
  <c r="E209" i="40"/>
  <c r="D209" i="40"/>
  <c r="J208" i="40"/>
  <c r="F208" i="40"/>
  <c r="E208" i="40"/>
  <c r="D208" i="40"/>
  <c r="J207" i="40"/>
  <c r="F207" i="40"/>
  <c r="E207" i="40"/>
  <c r="D207" i="40"/>
  <c r="J206" i="40"/>
  <c r="F206" i="40"/>
  <c r="E206" i="40"/>
  <c r="D206" i="40"/>
  <c r="J467" i="40"/>
  <c r="F467" i="40"/>
  <c r="E467" i="40"/>
  <c r="D467" i="40"/>
  <c r="J205" i="40"/>
  <c r="F205" i="40"/>
  <c r="E205" i="40"/>
  <c r="D205" i="40"/>
  <c r="J396" i="40"/>
  <c r="F396" i="40"/>
  <c r="E396" i="40"/>
  <c r="D396" i="40"/>
  <c r="J395" i="40"/>
  <c r="F395" i="40"/>
  <c r="E395" i="40"/>
  <c r="D395" i="40"/>
  <c r="J204" i="40"/>
  <c r="F204" i="40"/>
  <c r="E204" i="40"/>
  <c r="D204" i="40"/>
  <c r="J372" i="40"/>
  <c r="F372" i="40"/>
  <c r="E372" i="40"/>
  <c r="D372" i="40"/>
  <c r="J371" i="40"/>
  <c r="F371" i="40"/>
  <c r="E371" i="40"/>
  <c r="D371" i="40"/>
  <c r="J340" i="40"/>
  <c r="F340" i="40"/>
  <c r="E340" i="40"/>
  <c r="D340" i="40"/>
  <c r="J324" i="40"/>
  <c r="F324" i="40"/>
  <c r="E324" i="40"/>
  <c r="D324" i="40"/>
  <c r="J203" i="40"/>
  <c r="F203" i="40"/>
  <c r="E203" i="40"/>
  <c r="D203" i="40"/>
  <c r="J202" i="40"/>
  <c r="F202" i="40"/>
  <c r="E202" i="40"/>
  <c r="D202" i="40"/>
  <c r="J365" i="40"/>
  <c r="F365" i="40"/>
  <c r="E365" i="40"/>
  <c r="D365" i="40"/>
  <c r="J366" i="40"/>
  <c r="F366" i="40"/>
  <c r="E366" i="40"/>
  <c r="D366" i="40"/>
  <c r="J201" i="40"/>
  <c r="F201" i="40"/>
  <c r="E201" i="40"/>
  <c r="D201" i="40"/>
  <c r="J200" i="40"/>
  <c r="F200" i="40"/>
  <c r="E200" i="40"/>
  <c r="D200" i="40"/>
  <c r="J355" i="40"/>
  <c r="F355" i="40"/>
  <c r="E355" i="40"/>
  <c r="D355" i="40"/>
  <c r="J370" i="40"/>
  <c r="F370" i="40"/>
  <c r="E370" i="40"/>
  <c r="D370" i="40"/>
  <c r="J199" i="40"/>
  <c r="F199" i="40"/>
  <c r="E199" i="40"/>
  <c r="D199" i="40"/>
  <c r="J198" i="40"/>
  <c r="F198" i="40"/>
  <c r="E198" i="40"/>
  <c r="D198" i="40"/>
  <c r="J197" i="40"/>
  <c r="F197" i="40"/>
  <c r="E197" i="40"/>
  <c r="D197" i="40"/>
  <c r="J196" i="40"/>
  <c r="F196" i="40"/>
  <c r="E196" i="40"/>
  <c r="D196" i="40"/>
  <c r="J195" i="40"/>
  <c r="F195" i="40"/>
  <c r="E195" i="40"/>
  <c r="D195" i="40"/>
  <c r="J194" i="40"/>
  <c r="F194" i="40"/>
  <c r="E194" i="40"/>
  <c r="D194" i="40"/>
  <c r="J193" i="40"/>
  <c r="F193" i="40"/>
  <c r="E193" i="40"/>
  <c r="D193" i="40"/>
  <c r="J192" i="40"/>
  <c r="F192" i="40"/>
  <c r="E192" i="40"/>
  <c r="D192" i="40"/>
  <c r="J191" i="40"/>
  <c r="F191" i="40"/>
  <c r="E191" i="40"/>
  <c r="D191" i="40"/>
  <c r="J190" i="40"/>
  <c r="F190" i="40"/>
  <c r="E190" i="40"/>
  <c r="D190" i="40"/>
  <c r="J189" i="40"/>
  <c r="F189" i="40"/>
  <c r="E189" i="40"/>
  <c r="D189" i="40"/>
  <c r="J408" i="40"/>
  <c r="F408" i="40"/>
  <c r="E408" i="40"/>
  <c r="D408" i="40"/>
  <c r="J407" i="40"/>
  <c r="F407" i="40"/>
  <c r="E407" i="40"/>
  <c r="D407" i="40"/>
  <c r="J406" i="40"/>
  <c r="F406" i="40"/>
  <c r="E406" i="40"/>
  <c r="D406" i="40"/>
  <c r="J382" i="40"/>
  <c r="F382" i="40"/>
  <c r="E382" i="40"/>
  <c r="D382" i="40"/>
  <c r="J351" i="40"/>
  <c r="F351" i="40"/>
  <c r="E351" i="40"/>
  <c r="D351" i="40"/>
  <c r="J404" i="40"/>
  <c r="F404" i="40"/>
  <c r="E404" i="40"/>
  <c r="D404" i="40"/>
  <c r="J188" i="40"/>
  <c r="F188" i="40"/>
  <c r="E188" i="40"/>
  <c r="D188" i="40"/>
  <c r="J187" i="40"/>
  <c r="F187" i="40"/>
  <c r="E187" i="40"/>
  <c r="D187" i="40"/>
  <c r="J186" i="40"/>
  <c r="F186" i="40"/>
  <c r="E186" i="40"/>
  <c r="D186" i="40"/>
  <c r="J185" i="40"/>
  <c r="F185" i="40"/>
  <c r="E185" i="40"/>
  <c r="D185" i="40"/>
  <c r="J431" i="40"/>
  <c r="F431" i="40"/>
  <c r="E431" i="40"/>
  <c r="D431" i="40"/>
  <c r="J184" i="40"/>
  <c r="F184" i="40"/>
  <c r="E184" i="40"/>
  <c r="D184" i="40"/>
  <c r="J403" i="40"/>
  <c r="F403" i="40"/>
  <c r="E403" i="40"/>
  <c r="D403" i="40"/>
  <c r="J434" i="40"/>
  <c r="F434" i="40"/>
  <c r="E434" i="40"/>
  <c r="D434" i="40"/>
  <c r="J435" i="40"/>
  <c r="F435" i="40"/>
  <c r="E435" i="40"/>
  <c r="D435" i="40"/>
  <c r="J405" i="40"/>
  <c r="F405" i="40"/>
  <c r="E405" i="40"/>
  <c r="D405" i="40"/>
  <c r="J402" i="40"/>
  <c r="F402" i="40"/>
  <c r="E402" i="40"/>
  <c r="D402" i="40"/>
  <c r="J430" i="40"/>
  <c r="F430" i="40"/>
  <c r="E430" i="40"/>
  <c r="D430" i="40"/>
  <c r="J183" i="40"/>
  <c r="F183" i="40"/>
  <c r="E183" i="40"/>
  <c r="D183" i="40"/>
  <c r="J328" i="40"/>
  <c r="F328" i="40"/>
  <c r="E328" i="40"/>
  <c r="D328" i="40"/>
  <c r="J326" i="40"/>
  <c r="F326" i="40"/>
  <c r="E326" i="40"/>
  <c r="D326" i="40"/>
  <c r="J327" i="40"/>
  <c r="F327" i="40"/>
  <c r="E327" i="40"/>
  <c r="D327" i="40"/>
  <c r="J325" i="40"/>
  <c r="F325" i="40"/>
  <c r="E325" i="40"/>
  <c r="D325" i="40"/>
  <c r="J182" i="40"/>
  <c r="F182" i="40"/>
  <c r="E182" i="40"/>
  <c r="D182" i="40"/>
  <c r="J181" i="40"/>
  <c r="F181" i="40"/>
  <c r="E181" i="40"/>
  <c r="D181" i="40"/>
  <c r="J180" i="40"/>
  <c r="F180" i="40"/>
  <c r="E180" i="40"/>
  <c r="D180" i="40"/>
  <c r="J179" i="40"/>
  <c r="F179" i="40"/>
  <c r="E179" i="40"/>
  <c r="D179" i="40"/>
  <c r="J178" i="40"/>
  <c r="F178" i="40"/>
  <c r="E178" i="40"/>
  <c r="D178" i="40"/>
  <c r="J177" i="40"/>
  <c r="F177" i="40"/>
  <c r="E177" i="40"/>
  <c r="D177" i="40"/>
  <c r="J176" i="40"/>
  <c r="F176" i="40"/>
  <c r="E176" i="40"/>
  <c r="D176" i="40"/>
  <c r="J175" i="40"/>
  <c r="F175" i="40"/>
  <c r="E175" i="40"/>
  <c r="D175" i="40"/>
  <c r="J174" i="40"/>
  <c r="F174" i="40"/>
  <c r="E174" i="40"/>
  <c r="D174" i="40"/>
  <c r="J344" i="40"/>
  <c r="F344" i="40"/>
  <c r="E344" i="40"/>
  <c r="D344" i="40"/>
  <c r="J173" i="40"/>
  <c r="C173" i="40"/>
  <c r="F173" i="40" s="1"/>
  <c r="J172" i="40"/>
  <c r="C172" i="40"/>
  <c r="E172" i="40" s="1"/>
  <c r="J171" i="40"/>
  <c r="C171" i="40"/>
  <c r="D171" i="40" s="1"/>
  <c r="J170" i="40"/>
  <c r="C170" i="40"/>
  <c r="F170" i="40" s="1"/>
  <c r="J169" i="40"/>
  <c r="C169" i="40"/>
  <c r="E169" i="40" s="1"/>
  <c r="J168" i="40"/>
  <c r="C168" i="40"/>
  <c r="D168" i="40" s="1"/>
  <c r="J167" i="40"/>
  <c r="C167" i="40"/>
  <c r="F167" i="40" s="1"/>
  <c r="J166" i="40"/>
  <c r="C166" i="40"/>
  <c r="F166" i="40" s="1"/>
  <c r="J378" i="40"/>
  <c r="C378" i="40"/>
  <c r="E378" i="40" s="1"/>
  <c r="J165" i="40"/>
  <c r="C165" i="40"/>
  <c r="D165" i="40" s="1"/>
  <c r="J352" i="40"/>
  <c r="C352" i="40"/>
  <c r="F352" i="40" s="1"/>
  <c r="J164" i="40"/>
  <c r="C164" i="40"/>
  <c r="E164" i="40" s="1"/>
  <c r="J163" i="40"/>
  <c r="C163" i="40"/>
  <c r="F163" i="40" s="1"/>
  <c r="J162" i="40"/>
  <c r="C162" i="40"/>
  <c r="E162" i="40" s="1"/>
  <c r="J161" i="40"/>
  <c r="C161" i="40"/>
  <c r="D161" i="40" s="1"/>
  <c r="J160" i="40"/>
  <c r="C160" i="40"/>
  <c r="F160" i="40" s="1"/>
  <c r="J159" i="40"/>
  <c r="C159" i="40"/>
  <c r="E159" i="40" s="1"/>
  <c r="J158" i="40"/>
  <c r="C158" i="40"/>
  <c r="E158" i="40" s="1"/>
  <c r="J157" i="40"/>
  <c r="C157" i="40"/>
  <c r="F157" i="40" s="1"/>
  <c r="J156" i="40"/>
  <c r="C156" i="40"/>
  <c r="E156" i="40" s="1"/>
  <c r="J155" i="40"/>
  <c r="C155" i="40"/>
  <c r="D155" i="40" s="1"/>
  <c r="J154" i="40"/>
  <c r="C154" i="40"/>
  <c r="F154" i="40" s="1"/>
  <c r="J153" i="40"/>
  <c r="C153" i="40"/>
  <c r="E153" i="40" s="1"/>
  <c r="J152" i="40"/>
  <c r="C152" i="40"/>
  <c r="E152" i="40" s="1"/>
  <c r="J151" i="40"/>
  <c r="C151" i="40"/>
  <c r="E151" i="40" s="1"/>
  <c r="J150" i="40"/>
  <c r="C150" i="40"/>
  <c r="E150" i="40" s="1"/>
  <c r="J415" i="40"/>
  <c r="C415" i="40"/>
  <c r="F415" i="40" s="1"/>
  <c r="J149" i="40"/>
  <c r="C149" i="40"/>
  <c r="E149" i="40" s="1"/>
  <c r="J429" i="40"/>
  <c r="E429" i="40"/>
  <c r="C429" i="40"/>
  <c r="D429" i="40" s="1"/>
  <c r="J421" i="40"/>
  <c r="C421" i="40"/>
  <c r="F421" i="40" s="1"/>
  <c r="J394" i="40"/>
  <c r="C394" i="40"/>
  <c r="F394" i="40" s="1"/>
  <c r="J374" i="40"/>
  <c r="C374" i="40"/>
  <c r="F374" i="40" s="1"/>
  <c r="J367" i="40"/>
  <c r="C367" i="40"/>
  <c r="D367" i="40" s="1"/>
  <c r="J148" i="40"/>
  <c r="C148" i="40"/>
  <c r="D148" i="40" s="1"/>
  <c r="E148" i="40" l="1"/>
  <c r="F158" i="40"/>
  <c r="E394" i="40"/>
  <c r="F152" i="40"/>
  <c r="F150" i="40"/>
  <c r="E352" i="40"/>
  <c r="E170" i="40"/>
  <c r="D166" i="40"/>
  <c r="E157" i="40"/>
  <c r="D158" i="40"/>
  <c r="F165" i="40"/>
  <c r="E166" i="40"/>
  <c r="D173" i="40"/>
  <c r="F367" i="40"/>
  <c r="F168" i="40"/>
  <c r="D150" i="40"/>
  <c r="D160" i="40"/>
  <c r="E161" i="40"/>
  <c r="F171" i="40"/>
  <c r="F148" i="40"/>
  <c r="F429" i="40"/>
  <c r="D415" i="40"/>
  <c r="E154" i="40"/>
  <c r="F161" i="40"/>
  <c r="E163" i="40"/>
  <c r="D167" i="40"/>
  <c r="E415" i="40"/>
  <c r="E167" i="40"/>
  <c r="F155" i="40"/>
  <c r="D157" i="40"/>
  <c r="E160" i="40"/>
  <c r="E173" i="40"/>
  <c r="E374" i="40"/>
  <c r="E421" i="40"/>
  <c r="E367" i="40"/>
  <c r="F149" i="40"/>
  <c r="F151" i="40"/>
  <c r="F153" i="40"/>
  <c r="E155" i="40"/>
  <c r="F156" i="40"/>
  <c r="F159" i="40"/>
  <c r="F162" i="40"/>
  <c r="F164" i="40"/>
  <c r="E165" i="40"/>
  <c r="F378" i="40"/>
  <c r="E168" i="40"/>
  <c r="F169" i="40"/>
  <c r="E171" i="40"/>
  <c r="F172" i="40"/>
  <c r="D156" i="40"/>
  <c r="D378" i="40"/>
  <c r="D169" i="40"/>
  <c r="D172" i="40"/>
  <c r="J539" i="40" l="1"/>
  <c r="F539" i="40"/>
  <c r="E539" i="40"/>
  <c r="D539" i="40"/>
  <c r="J147" i="40"/>
  <c r="F147" i="40"/>
  <c r="E147" i="40"/>
  <c r="D147" i="40"/>
  <c r="J487" i="40"/>
  <c r="F487" i="40"/>
  <c r="E487" i="40"/>
  <c r="D487" i="40"/>
  <c r="J146" i="40"/>
  <c r="F146" i="40"/>
  <c r="E146" i="40"/>
  <c r="D146" i="40"/>
  <c r="J145" i="40"/>
  <c r="F145" i="40"/>
  <c r="E145" i="40"/>
  <c r="D145" i="40"/>
  <c r="J562" i="40"/>
  <c r="F562" i="40"/>
  <c r="E562" i="40"/>
  <c r="D562" i="40"/>
  <c r="J144" i="40"/>
  <c r="F144" i="40"/>
  <c r="E144" i="40"/>
  <c r="D144" i="40"/>
  <c r="J583" i="40"/>
  <c r="F583" i="40"/>
  <c r="E583" i="40"/>
  <c r="D583" i="40"/>
  <c r="J361" i="40"/>
  <c r="F361" i="40"/>
  <c r="E361" i="40"/>
  <c r="D361" i="40"/>
  <c r="J360" i="40"/>
  <c r="F360" i="40"/>
  <c r="E360" i="40"/>
  <c r="D360" i="40"/>
  <c r="J541" i="40"/>
  <c r="F541" i="40"/>
  <c r="E541" i="40"/>
  <c r="D541" i="40"/>
  <c r="J509" i="40"/>
  <c r="F509" i="40"/>
  <c r="E509" i="40"/>
  <c r="D509" i="40"/>
  <c r="J604" i="40"/>
  <c r="F604" i="40"/>
  <c r="E604" i="40"/>
  <c r="D604" i="40"/>
  <c r="J588" i="40"/>
  <c r="F588" i="40"/>
  <c r="E588" i="40"/>
  <c r="D588" i="40"/>
  <c r="J143" i="40"/>
  <c r="F143" i="40"/>
  <c r="E143" i="40"/>
  <c r="D143" i="40"/>
  <c r="J426" i="40"/>
  <c r="F426" i="40"/>
  <c r="E426" i="40"/>
  <c r="D426" i="40"/>
  <c r="J335" i="40"/>
  <c r="F335" i="40"/>
  <c r="E335" i="40"/>
  <c r="D335" i="40"/>
  <c r="J330" i="40"/>
  <c r="F330" i="40"/>
  <c r="E330" i="40"/>
  <c r="D330" i="40"/>
  <c r="J142" i="40"/>
  <c r="F142" i="40"/>
  <c r="E142" i="40"/>
  <c r="D142" i="40"/>
  <c r="J141" i="40"/>
  <c r="F141" i="40"/>
  <c r="E141" i="40"/>
  <c r="D141" i="40"/>
  <c r="J140" i="40"/>
  <c r="F140" i="40"/>
  <c r="E140" i="40"/>
  <c r="D140" i="40"/>
  <c r="J139" i="40"/>
  <c r="F139" i="40"/>
  <c r="E139" i="40"/>
  <c r="D139" i="40"/>
  <c r="J439" i="40"/>
  <c r="F439" i="40"/>
  <c r="E439" i="40"/>
  <c r="D439" i="40"/>
  <c r="J138" i="40"/>
  <c r="F138" i="40"/>
  <c r="E138" i="40"/>
  <c r="D138" i="40"/>
  <c r="J137" i="40"/>
  <c r="F137" i="40"/>
  <c r="E137" i="40"/>
  <c r="D137" i="40"/>
  <c r="J575" i="40"/>
  <c r="F575" i="40"/>
  <c r="E575" i="40"/>
  <c r="D575" i="40"/>
  <c r="J565" i="40"/>
  <c r="F565" i="40"/>
  <c r="E565" i="40"/>
  <c r="D565" i="40"/>
  <c r="J582" i="40"/>
  <c r="F582" i="40"/>
  <c r="E582" i="40"/>
  <c r="D582" i="40"/>
  <c r="J136" i="40"/>
  <c r="F136" i="40"/>
  <c r="E136" i="40"/>
  <c r="D136" i="40"/>
  <c r="J380" i="40"/>
  <c r="F380" i="40"/>
  <c r="E380" i="40"/>
  <c r="D380" i="40"/>
  <c r="J135" i="40"/>
  <c r="F135" i="40"/>
  <c r="E135" i="40"/>
  <c r="D135" i="40"/>
  <c r="J584" i="40"/>
  <c r="F584" i="40"/>
  <c r="E584" i="40"/>
  <c r="D584" i="40"/>
  <c r="J548" i="40"/>
  <c r="F548" i="40"/>
  <c r="E548" i="40"/>
  <c r="D548" i="40"/>
  <c r="J446" i="40"/>
  <c r="F446" i="40"/>
  <c r="E446" i="40"/>
  <c r="D446" i="40"/>
  <c r="J134" i="40"/>
  <c r="F134" i="40"/>
  <c r="E134" i="40"/>
  <c r="D134" i="40"/>
  <c r="J603" i="40"/>
  <c r="F603" i="40"/>
  <c r="E603" i="40"/>
  <c r="D603" i="40"/>
  <c r="J594" i="40"/>
  <c r="F594" i="40"/>
  <c r="E594" i="40"/>
  <c r="D594" i="40"/>
  <c r="J133" i="40"/>
  <c r="F133" i="40"/>
  <c r="E133" i="40"/>
  <c r="D133" i="40"/>
  <c r="J599" i="40"/>
  <c r="F599" i="40"/>
  <c r="E599" i="40"/>
  <c r="D599" i="40"/>
  <c r="J590" i="40"/>
  <c r="F590" i="40"/>
  <c r="E590" i="40"/>
  <c r="D590" i="40"/>
  <c r="J132" i="40"/>
  <c r="F132" i="40"/>
  <c r="E132" i="40"/>
  <c r="D132" i="40"/>
  <c r="J131" i="40"/>
  <c r="F131" i="40"/>
  <c r="E131" i="40"/>
  <c r="D131" i="40"/>
  <c r="J130" i="40"/>
  <c r="F130" i="40"/>
  <c r="E130" i="40"/>
  <c r="D130" i="40"/>
  <c r="J129" i="40"/>
  <c r="F129" i="40"/>
  <c r="E129" i="40"/>
  <c r="D129" i="40"/>
  <c r="J128" i="40"/>
  <c r="F128" i="40"/>
  <c r="E128" i="40"/>
  <c r="D128" i="40"/>
  <c r="J127" i="40"/>
  <c r="F127" i="40"/>
  <c r="E127" i="40"/>
  <c r="D127" i="40"/>
  <c r="J126" i="40"/>
  <c r="F126" i="40"/>
  <c r="E126" i="40"/>
  <c r="D126" i="40"/>
  <c r="J125" i="40"/>
  <c r="F125" i="40"/>
  <c r="E125" i="40"/>
  <c r="D125" i="40"/>
  <c r="J124" i="40"/>
  <c r="F124" i="40"/>
  <c r="E124" i="40"/>
  <c r="D124" i="40"/>
  <c r="J123" i="40"/>
  <c r="F123" i="40"/>
  <c r="E123" i="40"/>
  <c r="D123" i="40"/>
  <c r="J122" i="40"/>
  <c r="F122" i="40"/>
  <c r="E122" i="40"/>
  <c r="D122" i="40"/>
  <c r="J336" i="40"/>
  <c r="F336" i="40"/>
  <c r="E336" i="40"/>
  <c r="D336" i="40"/>
  <c r="J331" i="40"/>
  <c r="F331" i="40"/>
  <c r="E331" i="40"/>
  <c r="D331" i="40"/>
  <c r="J121" i="40"/>
  <c r="F121" i="40"/>
  <c r="E121" i="40"/>
  <c r="D121" i="40"/>
  <c r="J120" i="40"/>
  <c r="F120" i="40"/>
  <c r="E120" i="40"/>
  <c r="D120" i="40"/>
  <c r="J427" i="40"/>
  <c r="F427" i="40"/>
  <c r="E427" i="40"/>
  <c r="D427" i="40"/>
  <c r="J119" i="40"/>
  <c r="F119" i="40"/>
  <c r="E119" i="40"/>
  <c r="D119" i="40"/>
  <c r="J118" i="40"/>
  <c r="F118" i="40"/>
  <c r="E118" i="40"/>
  <c r="D118" i="40"/>
  <c r="J425" i="40"/>
  <c r="F425" i="40"/>
  <c r="E425" i="40"/>
  <c r="D425" i="40"/>
  <c r="J610" i="40"/>
  <c r="F610" i="40"/>
  <c r="E610" i="40"/>
  <c r="D610" i="40"/>
  <c r="J117" i="40"/>
  <c r="F117" i="40"/>
  <c r="E117" i="40"/>
  <c r="D117" i="40"/>
  <c r="J116" i="40"/>
  <c r="F116" i="40"/>
  <c r="E116" i="40"/>
  <c r="D116" i="40"/>
  <c r="J569" i="40"/>
  <c r="F569" i="40"/>
  <c r="E569" i="40"/>
  <c r="D569" i="40"/>
  <c r="J574" i="40"/>
  <c r="F574" i="40"/>
  <c r="E574" i="40"/>
  <c r="D574" i="40"/>
  <c r="J572" i="40"/>
  <c r="F572" i="40"/>
  <c r="E572" i="40"/>
  <c r="D572" i="40"/>
  <c r="J571" i="40"/>
  <c r="F571" i="40"/>
  <c r="E571" i="40"/>
  <c r="D571" i="40"/>
  <c r="J115" i="40"/>
  <c r="F115" i="40"/>
  <c r="E115" i="40"/>
  <c r="D115" i="40"/>
  <c r="J114" i="40"/>
  <c r="F114" i="40"/>
  <c r="E114" i="40"/>
  <c r="D114" i="40"/>
  <c r="J113" i="40"/>
  <c r="F113" i="40"/>
  <c r="E113" i="40"/>
  <c r="D113" i="40"/>
  <c r="J112" i="40"/>
  <c r="F112" i="40"/>
  <c r="E112" i="40"/>
  <c r="D112" i="40"/>
  <c r="J542" i="40"/>
  <c r="F542" i="40"/>
  <c r="E542" i="40"/>
  <c r="D542" i="40"/>
  <c r="J608" i="40"/>
  <c r="F608" i="40"/>
  <c r="E608" i="40"/>
  <c r="D608" i="40"/>
  <c r="J111" i="40"/>
  <c r="F111" i="40"/>
  <c r="E111" i="40"/>
  <c r="D111" i="40"/>
  <c r="J110" i="40"/>
  <c r="F110" i="40"/>
  <c r="E110" i="40"/>
  <c r="D110" i="40"/>
  <c r="J109" i="40"/>
  <c r="F109" i="40"/>
  <c r="E109" i="40"/>
  <c r="D109" i="40"/>
  <c r="J536" i="40"/>
  <c r="F536" i="40"/>
  <c r="E536" i="40"/>
  <c r="D536" i="40"/>
  <c r="J496" i="40"/>
  <c r="F496" i="40"/>
  <c r="E496" i="40"/>
  <c r="D496" i="40"/>
  <c r="J108" i="40"/>
  <c r="F108" i="40"/>
  <c r="E108" i="40"/>
  <c r="D108" i="40"/>
  <c r="J107" i="40"/>
  <c r="F107" i="40"/>
  <c r="E107" i="40"/>
  <c r="D107" i="40"/>
  <c r="J106" i="40"/>
  <c r="F106" i="40"/>
  <c r="E106" i="40"/>
  <c r="D106" i="40"/>
  <c r="J457" i="40"/>
  <c r="F457" i="40"/>
  <c r="E457" i="40"/>
  <c r="D457" i="40"/>
  <c r="J105" i="40"/>
  <c r="F105" i="40"/>
  <c r="E105" i="40"/>
  <c r="D105" i="40"/>
  <c r="J104" i="40"/>
  <c r="F104" i="40"/>
  <c r="E104" i="40"/>
  <c r="D104" i="40"/>
  <c r="J103" i="40"/>
  <c r="F103" i="40"/>
  <c r="E103" i="40"/>
  <c r="D103" i="40"/>
  <c r="J102" i="40"/>
  <c r="F102" i="40"/>
  <c r="E102" i="40"/>
  <c r="D102" i="40"/>
  <c r="J101" i="40"/>
  <c r="F101" i="40"/>
  <c r="E101" i="40"/>
  <c r="D101" i="40"/>
  <c r="J486" i="40"/>
  <c r="F486" i="40"/>
  <c r="E486" i="40"/>
  <c r="D486" i="40"/>
  <c r="J448" i="40"/>
  <c r="F448" i="40"/>
  <c r="E448" i="40"/>
  <c r="D448" i="40"/>
  <c r="J100" i="40"/>
  <c r="F100" i="40"/>
  <c r="E100" i="40"/>
  <c r="D100" i="40"/>
  <c r="J99" i="40"/>
  <c r="F99" i="40"/>
  <c r="E99" i="40"/>
  <c r="D99" i="40"/>
  <c r="J561" i="40"/>
  <c r="F561" i="40"/>
  <c r="E561" i="40"/>
  <c r="D561" i="40"/>
  <c r="J451" i="40"/>
  <c r="F451" i="40"/>
  <c r="E451" i="40"/>
  <c r="D451" i="40"/>
  <c r="J450" i="40"/>
  <c r="F450" i="40"/>
  <c r="E450" i="40"/>
  <c r="D450" i="40"/>
  <c r="J570" i="40"/>
  <c r="F570" i="40"/>
  <c r="E570" i="40"/>
  <c r="D570" i="40"/>
  <c r="J362" i="40"/>
  <c r="F362" i="40"/>
  <c r="E362" i="40"/>
  <c r="D362" i="40"/>
  <c r="J549" i="40"/>
  <c r="F549" i="40"/>
  <c r="E549" i="40"/>
  <c r="D549" i="40"/>
  <c r="J98" i="40"/>
  <c r="F98" i="40"/>
  <c r="E98" i="40"/>
  <c r="D98" i="40"/>
  <c r="J97" i="40"/>
  <c r="F97" i="40"/>
  <c r="E97" i="40"/>
  <c r="D97" i="40"/>
  <c r="J563" i="40"/>
  <c r="F563" i="40"/>
  <c r="E563" i="40"/>
  <c r="D563" i="40"/>
  <c r="J454" i="40"/>
  <c r="F454" i="40"/>
  <c r="E454" i="40"/>
  <c r="D454" i="40"/>
  <c r="J585" i="40"/>
  <c r="F585" i="40"/>
  <c r="E585" i="40"/>
  <c r="D585" i="40"/>
  <c r="J96" i="40"/>
  <c r="F96" i="40"/>
  <c r="E96" i="40"/>
  <c r="D96" i="40"/>
  <c r="J95" i="40"/>
  <c r="F95" i="40"/>
  <c r="E95" i="40"/>
  <c r="D95" i="40"/>
  <c r="J94" i="40"/>
  <c r="F94" i="40"/>
  <c r="E94" i="40"/>
  <c r="D94" i="40"/>
  <c r="J93" i="40"/>
  <c r="F93" i="40"/>
  <c r="E93" i="40"/>
  <c r="D93" i="40"/>
  <c r="J92" i="40"/>
  <c r="F92" i="40"/>
  <c r="E92" i="40"/>
  <c r="D92" i="40"/>
  <c r="J483" i="40"/>
  <c r="F483" i="40"/>
  <c r="E483" i="40"/>
  <c r="D483" i="40"/>
  <c r="J91" i="40"/>
  <c r="F91" i="40"/>
  <c r="E91" i="40"/>
  <c r="D91" i="40"/>
  <c r="J484" i="40"/>
  <c r="F484" i="40"/>
  <c r="E484" i="40"/>
  <c r="D484" i="40"/>
  <c r="J90" i="40"/>
  <c r="F90" i="40"/>
  <c r="E90" i="40"/>
  <c r="D90" i="40"/>
  <c r="J89" i="40"/>
  <c r="F89" i="40"/>
  <c r="E89" i="40"/>
  <c r="D89" i="40"/>
  <c r="J88" i="40"/>
  <c r="F88" i="40"/>
  <c r="E88" i="40"/>
  <c r="D88" i="40"/>
  <c r="J606" i="40"/>
  <c r="F606" i="40"/>
  <c r="E606" i="40"/>
  <c r="D606" i="40"/>
  <c r="J87" i="40"/>
  <c r="F87" i="40"/>
  <c r="E87" i="40"/>
  <c r="D87" i="40"/>
  <c r="J423" i="40"/>
  <c r="F423" i="40"/>
  <c r="E423" i="40"/>
  <c r="D423" i="40"/>
  <c r="J419" i="40"/>
  <c r="F419" i="40"/>
  <c r="E419" i="40"/>
  <c r="D419" i="40"/>
  <c r="J559" i="40"/>
  <c r="F559" i="40"/>
  <c r="E559" i="40"/>
  <c r="D559" i="40"/>
  <c r="J602" i="40"/>
  <c r="F602" i="40"/>
  <c r="E602" i="40"/>
  <c r="D602" i="40"/>
  <c r="J587" i="40"/>
  <c r="F587" i="40"/>
  <c r="E587" i="40"/>
  <c r="D587" i="40"/>
  <c r="J86" i="40"/>
  <c r="F86" i="40"/>
  <c r="E86" i="40"/>
  <c r="D86" i="40"/>
  <c r="J564" i="40"/>
  <c r="F564" i="40"/>
  <c r="E564" i="40"/>
  <c r="D564" i="40"/>
  <c r="J85" i="40"/>
  <c r="F85" i="40"/>
  <c r="E85" i="40"/>
  <c r="D85" i="40"/>
  <c r="J84" i="40"/>
  <c r="F84" i="40"/>
  <c r="E84" i="40"/>
  <c r="D84" i="40"/>
  <c r="J485" i="40"/>
  <c r="F485" i="40"/>
  <c r="E485" i="40"/>
  <c r="D485" i="40"/>
  <c r="J83" i="40"/>
  <c r="F83" i="40"/>
  <c r="E83" i="40"/>
  <c r="D83" i="40"/>
  <c r="J82" i="40"/>
  <c r="F82" i="40"/>
  <c r="E82" i="40"/>
  <c r="D82" i="40"/>
  <c r="J357" i="40"/>
  <c r="F357" i="40"/>
  <c r="E357" i="40"/>
  <c r="D357" i="40"/>
  <c r="J517" i="40"/>
  <c r="F517" i="40"/>
  <c r="E517" i="40"/>
  <c r="D517" i="40"/>
  <c r="J605" i="40"/>
  <c r="F605" i="40"/>
  <c r="E605" i="40"/>
  <c r="D605" i="40"/>
  <c r="J589" i="40"/>
  <c r="F589" i="40"/>
  <c r="E589" i="40"/>
  <c r="D589" i="40"/>
  <c r="J601" i="40"/>
  <c r="F601" i="40"/>
  <c r="E601" i="40"/>
  <c r="D601" i="40"/>
  <c r="J600" i="40"/>
  <c r="F600" i="40"/>
  <c r="E600" i="40"/>
  <c r="D600" i="40"/>
  <c r="J586" i="40"/>
  <c r="F586" i="40"/>
  <c r="E586" i="40"/>
  <c r="D586" i="40"/>
  <c r="J593" i="40"/>
  <c r="F593" i="40"/>
  <c r="E593" i="40"/>
  <c r="D593" i="40"/>
  <c r="J81" i="40"/>
  <c r="F81" i="40"/>
  <c r="E81" i="40"/>
  <c r="D81" i="40"/>
  <c r="J598" i="40"/>
  <c r="F598" i="40"/>
  <c r="E598" i="40"/>
  <c r="D598" i="40"/>
  <c r="J581" i="40"/>
  <c r="F581" i="40"/>
  <c r="E581" i="40"/>
  <c r="D581" i="40"/>
  <c r="J80" i="40"/>
  <c r="F80" i="40"/>
  <c r="E80" i="40"/>
  <c r="D80" i="40"/>
  <c r="J79" i="40"/>
  <c r="F79" i="40"/>
  <c r="E79" i="40"/>
  <c r="D79" i="40"/>
  <c r="J78" i="40"/>
  <c r="F78" i="40"/>
  <c r="E78" i="40"/>
  <c r="D78" i="40"/>
  <c r="J609" i="40"/>
  <c r="F609" i="40"/>
  <c r="E609" i="40"/>
  <c r="D609" i="40"/>
  <c r="J444" i="40"/>
  <c r="F444" i="40"/>
  <c r="E444" i="40"/>
  <c r="D444" i="40"/>
  <c r="J443" i="40"/>
  <c r="F443" i="40"/>
  <c r="E443" i="40"/>
  <c r="D443" i="40"/>
  <c r="J511" i="40"/>
  <c r="F511" i="40"/>
  <c r="E511" i="40"/>
  <c r="D511" i="40"/>
  <c r="J77" i="40"/>
  <c r="F77" i="40"/>
  <c r="E77" i="40"/>
  <c r="D77" i="40"/>
  <c r="J418" i="40"/>
  <c r="F418" i="40"/>
  <c r="E418" i="40"/>
  <c r="D418" i="40"/>
  <c r="J76" i="40"/>
  <c r="F76" i="40"/>
  <c r="E76" i="40"/>
  <c r="D76" i="40"/>
  <c r="J538" i="40"/>
  <c r="F538" i="40"/>
  <c r="E538" i="40"/>
  <c r="D538" i="40"/>
  <c r="J537" i="40"/>
  <c r="F537" i="40"/>
  <c r="E537" i="40"/>
  <c r="D537" i="40"/>
  <c r="J75" i="40"/>
  <c r="F75" i="40"/>
  <c r="E75" i="40"/>
  <c r="D75" i="40"/>
  <c r="J488" i="40"/>
  <c r="F488" i="40"/>
  <c r="E488" i="40"/>
  <c r="D488" i="40"/>
  <c r="J74" i="40"/>
  <c r="F74" i="40"/>
  <c r="E74" i="40"/>
  <c r="D74" i="40"/>
  <c r="J73" i="40"/>
  <c r="F73" i="40"/>
  <c r="E73" i="40"/>
  <c r="D73" i="40"/>
  <c r="J72" i="40"/>
  <c r="F72" i="40"/>
  <c r="E72" i="40"/>
  <c r="D72" i="40"/>
  <c r="J391" i="40"/>
  <c r="F391" i="40"/>
  <c r="E391" i="40"/>
  <c r="D391" i="40"/>
  <c r="J505" i="40"/>
  <c r="F505" i="40"/>
  <c r="E505" i="40"/>
  <c r="D505" i="40"/>
  <c r="J479" i="40"/>
  <c r="F479" i="40"/>
  <c r="E479" i="40"/>
  <c r="D479" i="40"/>
  <c r="J71" i="40"/>
  <c r="F71" i="40"/>
  <c r="E71" i="40"/>
  <c r="D71" i="40"/>
  <c r="J597" i="40"/>
  <c r="F597" i="40"/>
  <c r="E597" i="40"/>
  <c r="D597" i="40"/>
  <c r="J592" i="40"/>
  <c r="F592" i="40"/>
  <c r="E592" i="40"/>
  <c r="D592" i="40"/>
  <c r="J613" i="40"/>
  <c r="F613" i="40"/>
  <c r="E613" i="40"/>
  <c r="D613" i="40"/>
  <c r="J612" i="40"/>
  <c r="F612" i="40"/>
  <c r="E612" i="40"/>
  <c r="D612" i="40"/>
  <c r="J558" i="40"/>
  <c r="F558" i="40"/>
  <c r="E558" i="40"/>
  <c r="D558" i="40"/>
  <c r="J498" i="40"/>
  <c r="F498" i="40"/>
  <c r="E498" i="40"/>
  <c r="D498" i="40"/>
  <c r="J502" i="40"/>
  <c r="F502" i="40"/>
  <c r="E502" i="40"/>
  <c r="D502" i="40"/>
  <c r="J611" i="40"/>
  <c r="F611" i="40"/>
  <c r="E611" i="40"/>
  <c r="D611" i="40"/>
  <c r="J70" i="40"/>
  <c r="F70" i="40"/>
  <c r="E70" i="40"/>
  <c r="D70" i="40"/>
  <c r="J69" i="40"/>
  <c r="F69" i="40"/>
  <c r="E69" i="40"/>
  <c r="D69" i="40"/>
  <c r="J68" i="40"/>
  <c r="F68" i="40"/>
  <c r="E68" i="40"/>
  <c r="D68" i="40"/>
  <c r="J67" i="40"/>
  <c r="F67" i="40"/>
  <c r="E67" i="40"/>
  <c r="D67" i="40"/>
  <c r="J66" i="40"/>
  <c r="F66" i="40"/>
  <c r="E66" i="40"/>
  <c r="D66" i="40"/>
  <c r="J65" i="40"/>
  <c r="F65" i="40"/>
  <c r="E65" i="40"/>
  <c r="D65" i="40"/>
  <c r="J64" i="40"/>
  <c r="F64" i="40"/>
  <c r="E64" i="40"/>
  <c r="D64" i="40"/>
  <c r="J591" i="40"/>
  <c r="F591" i="40"/>
  <c r="E591" i="40"/>
  <c r="D591" i="40"/>
  <c r="J63" i="40"/>
  <c r="F63" i="40"/>
  <c r="E63" i="40"/>
  <c r="D63" i="40"/>
  <c r="J62" i="40"/>
  <c r="F62" i="40"/>
  <c r="E62" i="40"/>
  <c r="D62" i="40"/>
  <c r="J449" i="40"/>
  <c r="F449" i="40"/>
  <c r="E449" i="40"/>
  <c r="D449" i="40"/>
  <c r="J447" i="40"/>
  <c r="F447" i="40"/>
  <c r="E447" i="40"/>
  <c r="D447" i="40"/>
  <c r="J61" i="40"/>
  <c r="F61" i="40"/>
  <c r="E61" i="40"/>
  <c r="D61" i="40"/>
  <c r="J515" i="40"/>
  <c r="F515" i="40"/>
  <c r="E515" i="40"/>
  <c r="D515" i="40"/>
  <c r="J578" i="40"/>
  <c r="F578" i="40"/>
  <c r="E578" i="40"/>
  <c r="D578" i="40"/>
  <c r="J516" i="40"/>
  <c r="F516" i="40"/>
  <c r="E516" i="40"/>
  <c r="D516" i="40"/>
  <c r="J546" i="40"/>
  <c r="F546" i="40"/>
  <c r="E546" i="40"/>
  <c r="D546" i="40"/>
  <c r="J60" i="40"/>
  <c r="F60" i="40"/>
  <c r="E60" i="40"/>
  <c r="D60" i="40"/>
  <c r="J568" i="40"/>
  <c r="F568" i="40"/>
  <c r="E568" i="40"/>
  <c r="D568" i="40"/>
  <c r="J560" i="40"/>
  <c r="F560" i="40"/>
  <c r="E560" i="40"/>
  <c r="D560" i="40"/>
  <c r="J59" i="40"/>
  <c r="F59" i="40"/>
  <c r="E59" i="40"/>
  <c r="D59" i="40"/>
  <c r="J440" i="40"/>
  <c r="F440" i="40"/>
  <c r="E440" i="40"/>
  <c r="D440" i="40"/>
  <c r="J438" i="40"/>
  <c r="F438" i="40"/>
  <c r="E438" i="40"/>
  <c r="D438" i="40"/>
  <c r="J507" i="40"/>
  <c r="F507" i="40"/>
  <c r="E507" i="40"/>
  <c r="D507" i="40"/>
  <c r="J482" i="40"/>
  <c r="F482" i="40"/>
  <c r="E482" i="40"/>
  <c r="D482" i="40"/>
  <c r="J506" i="40"/>
  <c r="F506" i="40"/>
  <c r="E506" i="40"/>
  <c r="D506" i="40"/>
  <c r="J481" i="40"/>
  <c r="F481" i="40"/>
  <c r="E481" i="40"/>
  <c r="D481" i="40"/>
  <c r="J58" i="40"/>
  <c r="F58" i="40"/>
  <c r="E58" i="40"/>
  <c r="D58" i="40"/>
  <c r="J57" i="40"/>
  <c r="F57" i="40"/>
  <c r="E57" i="40"/>
  <c r="D57" i="40"/>
  <c r="J56" i="40"/>
  <c r="F56" i="40"/>
  <c r="E56" i="40"/>
  <c r="D56" i="40"/>
  <c r="J55" i="40"/>
  <c r="F55" i="40"/>
  <c r="E55" i="40"/>
  <c r="D55" i="40"/>
  <c r="J54" i="40"/>
  <c r="F54" i="40"/>
  <c r="E54" i="40"/>
  <c r="D54" i="40"/>
  <c r="J53" i="40"/>
  <c r="F53" i="40"/>
  <c r="E53" i="40"/>
  <c r="D53" i="40"/>
  <c r="J52" i="40"/>
  <c r="F52" i="40"/>
  <c r="E52" i="40"/>
  <c r="D52" i="40"/>
  <c r="J51" i="40"/>
  <c r="F51" i="40"/>
  <c r="E51" i="40"/>
  <c r="D51" i="40"/>
  <c r="J50" i="40"/>
  <c r="F50" i="40"/>
  <c r="E50" i="40"/>
  <c r="D50" i="40"/>
  <c r="J49" i="40"/>
  <c r="F49" i="40"/>
  <c r="E49" i="40"/>
  <c r="D49" i="40"/>
  <c r="J48" i="40"/>
  <c r="F48" i="40"/>
  <c r="E48" i="40"/>
  <c r="D48" i="40"/>
  <c r="J47" i="40"/>
  <c r="F47" i="40"/>
  <c r="E47" i="40"/>
  <c r="D47" i="40"/>
  <c r="J46" i="40"/>
  <c r="F46" i="40"/>
  <c r="E46" i="40"/>
  <c r="D46" i="40"/>
  <c r="J45" i="40"/>
  <c r="F45" i="40"/>
  <c r="E45" i="40"/>
  <c r="D45" i="40"/>
  <c r="J44" i="40"/>
  <c r="F44" i="40"/>
  <c r="E44" i="40"/>
  <c r="D44" i="40"/>
  <c r="J43" i="40"/>
  <c r="F43" i="40"/>
  <c r="E43" i="40"/>
  <c r="D43" i="40"/>
  <c r="J42" i="40"/>
  <c r="F42" i="40"/>
  <c r="E42" i="40"/>
  <c r="D42" i="40"/>
  <c r="J41" i="40"/>
  <c r="F41" i="40"/>
  <c r="E41" i="40"/>
  <c r="D41" i="40"/>
  <c r="J40" i="40"/>
  <c r="F40" i="40"/>
  <c r="E40" i="40"/>
  <c r="D40" i="40"/>
  <c r="J39" i="40"/>
  <c r="F39" i="40"/>
  <c r="E39" i="40"/>
  <c r="D39" i="40"/>
  <c r="J38" i="40"/>
  <c r="F38" i="40"/>
  <c r="E38" i="40"/>
  <c r="D38" i="40"/>
  <c r="J358" i="40"/>
  <c r="F358" i="40"/>
  <c r="E358" i="40"/>
  <c r="D358" i="40"/>
  <c r="J333" i="40"/>
  <c r="F333" i="40"/>
  <c r="E333" i="40"/>
  <c r="D333" i="40"/>
  <c r="J332" i="40"/>
  <c r="F332" i="40"/>
  <c r="E332" i="40"/>
  <c r="D332" i="40"/>
  <c r="J334" i="40"/>
  <c r="F334" i="40"/>
  <c r="E334" i="40"/>
  <c r="D334" i="40"/>
  <c r="J381" i="40"/>
  <c r="F381" i="40"/>
  <c r="E381" i="40"/>
  <c r="D381" i="40"/>
  <c r="J390" i="40"/>
  <c r="F390" i="40"/>
  <c r="E390" i="40"/>
  <c r="D390" i="40"/>
  <c r="J389" i="40"/>
  <c r="F389" i="40"/>
  <c r="E389" i="40"/>
  <c r="D389" i="40"/>
  <c r="J392" i="40"/>
  <c r="F392" i="40"/>
  <c r="E392" i="40"/>
  <c r="D392" i="40"/>
  <c r="J384" i="40"/>
  <c r="F384" i="40"/>
  <c r="E384" i="40"/>
  <c r="D384" i="40"/>
  <c r="J387" i="40"/>
  <c r="F387" i="40"/>
  <c r="E387" i="40"/>
  <c r="D387" i="40"/>
  <c r="J386" i="40"/>
  <c r="F386" i="40"/>
  <c r="E386" i="40"/>
  <c r="D386" i="40"/>
  <c r="J398" i="40"/>
  <c r="F398" i="40"/>
  <c r="E398" i="40"/>
  <c r="D398" i="40"/>
  <c r="J383" i="40"/>
  <c r="F383" i="40"/>
  <c r="E383" i="40"/>
  <c r="D383" i="40"/>
  <c r="J385" i="40"/>
  <c r="F385" i="40"/>
  <c r="E385" i="40"/>
  <c r="D385" i="40"/>
  <c r="J422" i="40"/>
  <c r="F422" i="40"/>
  <c r="E422" i="40"/>
  <c r="D422" i="40"/>
  <c r="J424" i="40"/>
  <c r="F424" i="40"/>
  <c r="E424" i="40"/>
  <c r="D424" i="40"/>
  <c r="J420" i="40"/>
  <c r="F420" i="40"/>
  <c r="E420" i="40"/>
  <c r="D420" i="40"/>
  <c r="J501" i="40"/>
  <c r="F501" i="40"/>
  <c r="E501" i="40"/>
  <c r="D501" i="40"/>
  <c r="J489" i="40"/>
  <c r="F489" i="40"/>
  <c r="E489" i="40"/>
  <c r="D489" i="40"/>
  <c r="J497" i="40"/>
  <c r="F497" i="40"/>
  <c r="E497" i="40"/>
  <c r="D497" i="40"/>
  <c r="J499" i="40"/>
  <c r="F499" i="40"/>
  <c r="E499" i="40"/>
  <c r="D499" i="40"/>
  <c r="J500" i="40"/>
  <c r="F500" i="40"/>
  <c r="E500" i="40"/>
  <c r="D500" i="40"/>
  <c r="J540" i="40"/>
  <c r="F540" i="40"/>
  <c r="E540" i="40"/>
  <c r="D540" i="40"/>
  <c r="J543" i="40"/>
  <c r="F543" i="40"/>
  <c r="E543" i="40"/>
  <c r="D543" i="40"/>
  <c r="J557" i="40"/>
  <c r="F557" i="40"/>
  <c r="E557" i="40"/>
  <c r="D557" i="40"/>
  <c r="J544" i="40"/>
  <c r="F544" i="40"/>
  <c r="E544" i="40"/>
  <c r="D544" i="40"/>
  <c r="J453" i="40"/>
  <c r="F453" i="40"/>
  <c r="E453" i="40"/>
  <c r="D453" i="40"/>
  <c r="J478" i="40"/>
  <c r="F478" i="40"/>
  <c r="E478" i="40"/>
  <c r="D478" i="40"/>
  <c r="J477" i="40"/>
  <c r="F477" i="40"/>
  <c r="E477" i="40"/>
  <c r="D477" i="40"/>
  <c r="J474" i="40"/>
  <c r="F474" i="40"/>
  <c r="E474" i="40"/>
  <c r="D474" i="40"/>
  <c r="J388" i="40"/>
  <c r="F388" i="40"/>
  <c r="E388" i="40"/>
  <c r="D388" i="40"/>
  <c r="J400" i="40"/>
  <c r="F400" i="40"/>
  <c r="E400" i="40"/>
  <c r="D400" i="40"/>
  <c r="J399" i="40"/>
  <c r="F399" i="40"/>
  <c r="E399" i="40"/>
  <c r="D399" i="40"/>
  <c r="J442" i="40"/>
  <c r="F442" i="40"/>
  <c r="E442" i="40"/>
  <c r="D442" i="40"/>
  <c r="J445" i="40"/>
  <c r="F445" i="40"/>
  <c r="E445" i="40"/>
  <c r="D445" i="40"/>
  <c r="J567" i="40"/>
  <c r="F567" i="40"/>
  <c r="E567" i="40"/>
  <c r="D567" i="40"/>
  <c r="J566" i="40"/>
  <c r="F566" i="40"/>
  <c r="E566" i="40"/>
  <c r="D566" i="40"/>
  <c r="J553" i="40"/>
  <c r="F553" i="40"/>
  <c r="E553" i="40"/>
  <c r="D553" i="40"/>
  <c r="J556" i="40"/>
  <c r="F556" i="40"/>
  <c r="E556" i="40"/>
  <c r="D556" i="40"/>
  <c r="J555" i="40"/>
  <c r="F555" i="40"/>
  <c r="E555" i="40"/>
  <c r="D555" i="40"/>
  <c r="J554" i="40"/>
  <c r="F554" i="40"/>
  <c r="E554" i="40"/>
  <c r="D554" i="40"/>
  <c r="J491" i="40"/>
  <c r="F491" i="40"/>
  <c r="E491" i="40"/>
  <c r="D491" i="40"/>
  <c r="J441" i="40"/>
  <c r="F441" i="40"/>
  <c r="E441" i="40"/>
  <c r="D441" i="40"/>
  <c r="J494" i="40"/>
  <c r="F494" i="40"/>
  <c r="E494" i="40"/>
  <c r="D494" i="40"/>
  <c r="J493" i="40"/>
  <c r="F493" i="40"/>
  <c r="E493" i="40"/>
  <c r="D493" i="40"/>
  <c r="J495" i="40"/>
  <c r="F495" i="40"/>
  <c r="E495" i="40"/>
  <c r="D495" i="40"/>
  <c r="J490" i="40"/>
  <c r="F490" i="40"/>
  <c r="E490" i="40"/>
  <c r="D490" i="40"/>
  <c r="J492" i="40"/>
  <c r="F492" i="40"/>
  <c r="E492" i="40"/>
  <c r="D492" i="40"/>
  <c r="J550" i="40"/>
  <c r="F550" i="40"/>
  <c r="E550" i="40"/>
  <c r="D550" i="40"/>
  <c r="J552" i="40"/>
  <c r="F552" i="40"/>
  <c r="E552" i="40"/>
  <c r="D552" i="40"/>
  <c r="J551" i="40"/>
  <c r="F551" i="40"/>
  <c r="E551" i="40"/>
  <c r="D551" i="40"/>
  <c r="J519" i="40"/>
  <c r="F519" i="40"/>
  <c r="E519" i="40"/>
  <c r="D519" i="40"/>
  <c r="J545" i="40"/>
  <c r="F545" i="40"/>
  <c r="E545" i="40"/>
  <c r="D545" i="40"/>
  <c r="J417" i="40"/>
  <c r="F417" i="40"/>
  <c r="E417" i="40"/>
  <c r="D417" i="40"/>
  <c r="J520" i="40"/>
  <c r="F520" i="40"/>
  <c r="E520" i="40"/>
  <c r="D520" i="40"/>
  <c r="J518" i="40"/>
  <c r="F518" i="40"/>
  <c r="E518" i="40"/>
  <c r="D518" i="40"/>
  <c r="J524" i="40"/>
  <c r="F524" i="40"/>
  <c r="E524" i="40"/>
  <c r="D524" i="40"/>
  <c r="J521" i="40"/>
  <c r="F521" i="40"/>
  <c r="E521" i="40"/>
  <c r="D521" i="40"/>
  <c r="J528" i="40"/>
  <c r="F528" i="40"/>
  <c r="E528" i="40"/>
  <c r="D528" i="40"/>
  <c r="J527" i="40"/>
  <c r="F527" i="40"/>
  <c r="E527" i="40"/>
  <c r="D527" i="40"/>
  <c r="J526" i="40"/>
  <c r="F526" i="40"/>
  <c r="E526" i="40"/>
  <c r="D526" i="40"/>
  <c r="J531" i="40"/>
  <c r="F531" i="40"/>
  <c r="E531" i="40"/>
  <c r="D531" i="40"/>
  <c r="J530" i="40"/>
  <c r="F530" i="40"/>
  <c r="E530" i="40"/>
  <c r="D530" i="40"/>
  <c r="J529" i="40"/>
  <c r="F529" i="40"/>
  <c r="E529" i="40"/>
  <c r="D529" i="40"/>
  <c r="J532" i="40"/>
  <c r="F532" i="40"/>
  <c r="E532" i="40"/>
  <c r="D532" i="40"/>
  <c r="J525" i="40"/>
  <c r="F525" i="40"/>
  <c r="E525" i="40"/>
  <c r="D525" i="40"/>
  <c r="J504" i="40"/>
  <c r="F504" i="40"/>
  <c r="E504" i="40"/>
  <c r="D504" i="40"/>
  <c r="J535" i="40"/>
  <c r="F535" i="40"/>
  <c r="E535" i="40"/>
  <c r="D535" i="40"/>
  <c r="J533" i="40"/>
  <c r="F533" i="40"/>
  <c r="E533" i="40"/>
  <c r="D533" i="40"/>
  <c r="J534" i="40"/>
  <c r="F534" i="40"/>
  <c r="E534" i="40"/>
  <c r="D534" i="40"/>
  <c r="J476" i="40"/>
  <c r="F476" i="40"/>
  <c r="E476" i="40"/>
  <c r="D476" i="40"/>
  <c r="J475" i="40"/>
  <c r="F475" i="40"/>
  <c r="E475" i="40"/>
  <c r="D475" i="40"/>
  <c r="J470" i="40"/>
  <c r="F470" i="40"/>
  <c r="E470" i="40"/>
  <c r="D470" i="40"/>
  <c r="J469" i="40"/>
  <c r="F469" i="40"/>
  <c r="E469" i="40"/>
  <c r="D469" i="40"/>
  <c r="J471" i="40"/>
  <c r="F471" i="40"/>
  <c r="E471" i="40"/>
  <c r="D471" i="40"/>
  <c r="J514" i="40"/>
  <c r="F514" i="40"/>
  <c r="E514" i="40"/>
  <c r="D514" i="40"/>
  <c r="J513" i="40"/>
  <c r="F513" i="40"/>
  <c r="E513" i="40"/>
  <c r="D513" i="40"/>
  <c r="J523" i="40"/>
  <c r="F523" i="40"/>
  <c r="E523" i="40"/>
  <c r="D523" i="40"/>
  <c r="J522" i="40"/>
  <c r="F522" i="40"/>
  <c r="E522" i="40"/>
  <c r="D522" i="40"/>
  <c r="J512" i="40"/>
  <c r="F512" i="40"/>
  <c r="E512" i="40"/>
  <c r="D512" i="40"/>
  <c r="J452" i="40"/>
  <c r="F452" i="40"/>
  <c r="E452" i="40"/>
  <c r="D452" i="40"/>
  <c r="J508" i="40"/>
  <c r="F508" i="40"/>
  <c r="E508" i="40"/>
  <c r="D508" i="40"/>
  <c r="J580" i="40"/>
  <c r="F580" i="40"/>
  <c r="E580" i="40"/>
  <c r="D580" i="40"/>
  <c r="J510" i="40"/>
  <c r="F510" i="40"/>
  <c r="E510" i="40"/>
  <c r="D510" i="40"/>
  <c r="J573" i="40"/>
  <c r="F573" i="40"/>
  <c r="E573" i="40"/>
  <c r="D573" i="40"/>
  <c r="J579" i="40"/>
  <c r="F579" i="40"/>
  <c r="E579" i="40"/>
  <c r="D579" i="40"/>
  <c r="J503" i="40"/>
  <c r="F503" i="40"/>
  <c r="E503" i="40"/>
  <c r="D503" i="40"/>
  <c r="J614" i="40"/>
  <c r="F614" i="40"/>
  <c r="E614" i="40"/>
  <c r="D614" i="40"/>
  <c r="J437" i="40"/>
  <c r="F437" i="40"/>
  <c r="E437" i="40"/>
  <c r="D437" i="40"/>
  <c r="J577" i="40"/>
  <c r="F577" i="40"/>
  <c r="E577" i="40"/>
  <c r="D577" i="40"/>
  <c r="J436" i="40"/>
  <c r="F436" i="40"/>
  <c r="E436" i="40"/>
  <c r="D436" i="40"/>
  <c r="J37" i="40"/>
  <c r="F37" i="40"/>
  <c r="E37" i="40"/>
  <c r="D37" i="40"/>
  <c r="J36" i="40"/>
  <c r="F36" i="40"/>
  <c r="E36" i="40"/>
  <c r="D36" i="40"/>
  <c r="J35" i="40"/>
  <c r="F35" i="40"/>
  <c r="E35" i="40"/>
  <c r="D35" i="40"/>
  <c r="J34" i="40"/>
  <c r="F34" i="40"/>
  <c r="E34" i="40"/>
  <c r="D34" i="40"/>
  <c r="J33" i="40"/>
  <c r="F33" i="40"/>
  <c r="E33" i="40"/>
  <c r="D33" i="40"/>
  <c r="J32" i="40"/>
  <c r="F32" i="40"/>
  <c r="E32" i="40"/>
  <c r="D32" i="40"/>
  <c r="J31" i="40"/>
  <c r="F31" i="40"/>
  <c r="E31" i="40"/>
  <c r="D31" i="40"/>
  <c r="J30" i="40"/>
  <c r="F30" i="40"/>
  <c r="E30" i="40"/>
  <c r="D30" i="40"/>
  <c r="J29" i="40"/>
  <c r="F29" i="40"/>
  <c r="E29" i="40"/>
  <c r="D29" i="40"/>
  <c r="J28" i="40"/>
  <c r="F28" i="40"/>
  <c r="E28" i="40"/>
  <c r="D28" i="40"/>
  <c r="J27" i="40"/>
  <c r="F27" i="40"/>
  <c r="E27" i="40"/>
  <c r="D27" i="40"/>
  <c r="J26" i="40"/>
  <c r="F26" i="40"/>
  <c r="E26" i="40"/>
  <c r="D26" i="40"/>
  <c r="J25" i="40"/>
  <c r="F25" i="40"/>
  <c r="E25" i="40"/>
  <c r="D25" i="40"/>
  <c r="J24" i="40"/>
  <c r="F24" i="40"/>
  <c r="E24" i="40"/>
  <c r="D24" i="40"/>
  <c r="J329" i="40"/>
  <c r="F329" i="40"/>
  <c r="E329" i="40"/>
  <c r="D329" i="40"/>
  <c r="J23" i="40"/>
  <c r="F23" i="40"/>
  <c r="E23" i="40"/>
  <c r="D23" i="40"/>
  <c r="J22" i="40"/>
  <c r="F22" i="40"/>
  <c r="E22" i="40"/>
  <c r="D22" i="40"/>
  <c r="J21" i="40"/>
  <c r="F21" i="40"/>
  <c r="E21" i="40"/>
  <c r="D21" i="40"/>
  <c r="J20" i="40"/>
  <c r="F20" i="40"/>
  <c r="E20" i="40"/>
  <c r="D20" i="40"/>
  <c r="J19" i="40"/>
  <c r="F19" i="40"/>
  <c r="E19" i="40"/>
  <c r="D19" i="40"/>
  <c r="J343" i="40"/>
  <c r="F343" i="40"/>
  <c r="E343" i="40"/>
  <c r="D343" i="40"/>
  <c r="J18" i="40"/>
  <c r="F18" i="40"/>
  <c r="E18" i="40"/>
  <c r="D18" i="40"/>
  <c r="J17" i="40"/>
  <c r="F17" i="40"/>
  <c r="E17" i="40"/>
  <c r="D17" i="40"/>
  <c r="J348" i="40"/>
  <c r="F348" i="40"/>
  <c r="E348" i="40"/>
  <c r="D348" i="40"/>
  <c r="J347" i="40"/>
  <c r="F347" i="40"/>
  <c r="E347" i="40"/>
  <c r="D347" i="40"/>
  <c r="J16" i="40"/>
  <c r="F16" i="40"/>
  <c r="E16" i="40"/>
  <c r="D16" i="40"/>
  <c r="J15" i="40"/>
  <c r="F15" i="40"/>
  <c r="E15" i="40"/>
  <c r="D15" i="40"/>
  <c r="J14" i="40"/>
  <c r="F14" i="40"/>
  <c r="E14" i="40"/>
  <c r="D14" i="40"/>
  <c r="J13" i="40"/>
  <c r="F13" i="40"/>
  <c r="E13" i="40"/>
  <c r="D13" i="40"/>
  <c r="J12" i="40"/>
  <c r="F12" i="40"/>
  <c r="E12" i="40"/>
  <c r="D12" i="40"/>
  <c r="J11" i="40"/>
  <c r="F11" i="40"/>
  <c r="E11" i="40"/>
  <c r="D11" i="40"/>
  <c r="J10" i="40"/>
  <c r="F10" i="40"/>
  <c r="E10" i="40"/>
  <c r="D10" i="40"/>
  <c r="J9" i="40"/>
  <c r="F9" i="40"/>
  <c r="E9" i="40"/>
  <c r="D9" i="40"/>
  <c r="J8" i="40"/>
  <c r="F8" i="40"/>
  <c r="E8" i="40"/>
  <c r="D8" i="40"/>
  <c r="J7" i="40"/>
  <c r="F7" i="40"/>
  <c r="E7" i="40"/>
  <c r="D7" i="40"/>
  <c r="J6" i="40"/>
  <c r="F6" i="40"/>
  <c r="E6" i="40"/>
  <c r="D6" i="40"/>
  <c r="J5" i="40"/>
  <c r="F5" i="40"/>
  <c r="E5" i="40"/>
  <c r="D5" i="40"/>
  <c r="J4" i="40"/>
  <c r="F4" i="40"/>
  <c r="E4" i="40"/>
  <c r="D4" i="40"/>
  <c r="J3" i="40"/>
  <c r="F3" i="40"/>
  <c r="E3" i="40"/>
  <c r="D3" i="40"/>
  <c r="J2" i="40"/>
  <c r="F2" i="40"/>
  <c r="E2" i="40"/>
  <c r="D2" i="40"/>
  <c r="J338" i="40"/>
  <c r="F338" i="40"/>
  <c r="E338" i="40"/>
  <c r="D338" i="40"/>
  <c r="J346" i="40"/>
  <c r="F346" i="40"/>
  <c r="E346" i="40"/>
  <c r="D346" i="40"/>
  <c r="J364" i="40"/>
  <c r="F364" i="40"/>
  <c r="E364" i="40"/>
  <c r="D364" i="40"/>
  <c r="J345" i="40"/>
  <c r="F345" i="40"/>
  <c r="E345" i="40"/>
  <c r="D345" i="40"/>
  <c r="J413" i="40"/>
  <c r="F413" i="40"/>
  <c r="E413" i="40"/>
  <c r="D413" i="40"/>
  <c r="J409" i="40"/>
  <c r="F409" i="40"/>
  <c r="E409" i="40"/>
  <c r="D409" i="40"/>
  <c r="J412" i="40"/>
  <c r="F412" i="40"/>
  <c r="E412" i="40"/>
  <c r="D412" i="40"/>
  <c r="J410" i="40"/>
  <c r="F410" i="40"/>
  <c r="E410" i="40"/>
  <c r="D410" i="40"/>
  <c r="J414" i="40"/>
  <c r="F414" i="40"/>
  <c r="E414" i="40"/>
  <c r="D414" i="40"/>
  <c r="J411" i="40"/>
  <c r="F411" i="40"/>
  <c r="E411" i="40"/>
  <c r="D411" i="40"/>
  <c r="J393" i="40"/>
  <c r="F393" i="40"/>
  <c r="E393" i="40"/>
  <c r="D393" i="40"/>
  <c r="J416" i="40"/>
  <c r="F416" i="40"/>
  <c r="E416" i="40"/>
  <c r="D416" i="40"/>
  <c r="O581" i="39" l="1"/>
  <c r="L581" i="39"/>
  <c r="P581" i="39"/>
  <c r="Q581" i="39"/>
  <c r="D574" i="39"/>
  <c r="D573" i="39"/>
  <c r="K581" i="39"/>
  <c r="P551" i="39"/>
  <c r="O391" i="39"/>
  <c r="P391" i="39" s="1"/>
  <c r="J391" i="39"/>
  <c r="O271" i="39"/>
  <c r="P271" i="39" s="1"/>
  <c r="J271" i="39"/>
  <c r="O138" i="39"/>
  <c r="P138" i="39" s="1"/>
  <c r="J138" i="39"/>
  <c r="O151" i="39"/>
  <c r="P151" i="39" s="1"/>
  <c r="J151" i="39"/>
  <c r="O153" i="39"/>
  <c r="P153" i="39" s="1"/>
  <c r="J153" i="39"/>
  <c r="O448" i="39"/>
  <c r="P448" i="39" s="1"/>
  <c r="J448" i="39"/>
  <c r="O369" i="39"/>
  <c r="P369" i="39" s="1"/>
  <c r="J369" i="39"/>
  <c r="O565" i="39"/>
  <c r="P565" i="39" s="1"/>
  <c r="J565" i="39"/>
  <c r="O312" i="39"/>
  <c r="P312" i="39" s="1"/>
  <c r="J312" i="39"/>
  <c r="O551" i="39"/>
  <c r="J551" i="39"/>
  <c r="O243" i="39"/>
  <c r="P243" i="39" s="1"/>
  <c r="J243" i="39"/>
  <c r="O240" i="39"/>
  <c r="P240" i="39" s="1"/>
  <c r="J240" i="39"/>
  <c r="O203" i="39"/>
  <c r="P203" i="39" s="1"/>
  <c r="J203" i="39"/>
  <c r="O94" i="39"/>
  <c r="P94" i="39" s="1"/>
  <c r="J94" i="39"/>
  <c r="O402" i="39"/>
  <c r="P402" i="39" s="1"/>
  <c r="J402" i="39"/>
  <c r="O86" i="39"/>
  <c r="P86" i="39" s="1"/>
  <c r="J86" i="39"/>
  <c r="O155" i="39"/>
  <c r="P155" i="39" s="1"/>
  <c r="J155" i="39"/>
  <c r="O518" i="39"/>
  <c r="P518" i="39" s="1"/>
  <c r="J518" i="39"/>
  <c r="O96" i="39"/>
  <c r="P96" i="39" s="1"/>
  <c r="J96" i="39"/>
  <c r="O213" i="39"/>
  <c r="P213" i="39" s="1"/>
  <c r="J213" i="39"/>
  <c r="O511" i="39"/>
  <c r="P511" i="39" s="1"/>
  <c r="J511" i="39"/>
  <c r="O217" i="39"/>
  <c r="P217" i="39" s="1"/>
  <c r="J217" i="39"/>
  <c r="O92" i="39"/>
  <c r="P92" i="39" s="1"/>
  <c r="J92" i="39"/>
  <c r="O38" i="39"/>
  <c r="P38" i="39" s="1"/>
  <c r="J38" i="39"/>
  <c r="O255" i="39"/>
  <c r="P255" i="39" s="1"/>
  <c r="J255" i="39"/>
  <c r="O124" i="39"/>
  <c r="P124" i="39" s="1"/>
  <c r="J124" i="39"/>
  <c r="O199" i="39"/>
  <c r="P199" i="39" s="1"/>
  <c r="J199" i="39"/>
  <c r="O437" i="39"/>
  <c r="P437" i="39" s="1"/>
  <c r="J437" i="39"/>
  <c r="O456" i="39"/>
  <c r="P456" i="39" s="1"/>
  <c r="J456" i="39"/>
  <c r="O126" i="39"/>
  <c r="P126" i="39" s="1"/>
  <c r="J126" i="39"/>
  <c r="O328" i="39"/>
  <c r="P328" i="39" s="1"/>
  <c r="J328" i="39"/>
  <c r="O468" i="39"/>
  <c r="P468" i="39" s="1"/>
  <c r="J468" i="39"/>
  <c r="O31" i="39"/>
  <c r="P31" i="39" s="1"/>
  <c r="J31" i="39"/>
  <c r="O40" i="39"/>
  <c r="P40" i="39" s="1"/>
  <c r="J40" i="39"/>
  <c r="O110" i="39"/>
  <c r="P110" i="39" s="1"/>
  <c r="J110" i="39"/>
  <c r="O513" i="39"/>
  <c r="P513" i="39" s="1"/>
  <c r="J513" i="39"/>
  <c r="O51" i="39"/>
  <c r="P51" i="39" s="1"/>
  <c r="J51" i="39"/>
  <c r="O53" i="39"/>
  <c r="P53" i="39" s="1"/>
  <c r="J53" i="39"/>
  <c r="O475" i="39"/>
  <c r="P475" i="39" s="1"/>
  <c r="J475" i="39"/>
  <c r="O477" i="39"/>
  <c r="P477" i="39" s="1"/>
  <c r="J477" i="39"/>
  <c r="O89" i="39"/>
  <c r="P89" i="39" s="1"/>
  <c r="J89" i="39"/>
  <c r="O287" i="39"/>
  <c r="P287" i="39" s="1"/>
  <c r="J287" i="39"/>
  <c r="O362" i="39"/>
  <c r="P362" i="39" s="1"/>
  <c r="J362" i="39"/>
  <c r="O479" i="39"/>
  <c r="P479" i="39" s="1"/>
  <c r="J479" i="39"/>
  <c r="O462" i="39"/>
  <c r="P462" i="39" s="1"/>
  <c r="J462" i="39"/>
  <c r="O260" i="39"/>
  <c r="P260" i="39" s="1"/>
  <c r="J260" i="39"/>
  <c r="O534" i="39"/>
  <c r="P534" i="39" s="1"/>
  <c r="J534" i="39"/>
  <c r="O568" i="39"/>
  <c r="P568" i="39" s="1"/>
  <c r="J568" i="39"/>
  <c r="O567" i="39"/>
  <c r="P567" i="39" s="1"/>
  <c r="J567" i="39"/>
  <c r="O447" i="39"/>
  <c r="P447" i="39" s="1"/>
  <c r="J447" i="39"/>
  <c r="O163" i="39"/>
  <c r="P163" i="39" s="1"/>
  <c r="J163" i="39"/>
  <c r="O140" i="39"/>
  <c r="P140" i="39" s="1"/>
  <c r="J140" i="39"/>
  <c r="O139" i="39"/>
  <c r="P139" i="39" s="1"/>
  <c r="J139" i="39"/>
  <c r="O290" i="39"/>
  <c r="P290" i="39" s="1"/>
  <c r="J290" i="39"/>
  <c r="O177" i="39"/>
  <c r="P177" i="39" s="1"/>
  <c r="J177" i="39"/>
  <c r="O44" i="39"/>
  <c r="P44" i="39" s="1"/>
  <c r="J44" i="39"/>
  <c r="O524" i="39"/>
  <c r="P524" i="39" s="1"/>
  <c r="J524" i="39"/>
  <c r="O5" i="39"/>
  <c r="P5" i="39" s="1"/>
  <c r="J5" i="39"/>
  <c r="O143" i="39"/>
  <c r="P143" i="39" s="1"/>
  <c r="J143" i="39"/>
  <c r="O285" i="39"/>
  <c r="P285" i="39" s="1"/>
  <c r="J285" i="39"/>
  <c r="O19" i="39"/>
  <c r="P19" i="39" s="1"/>
  <c r="J19" i="39"/>
  <c r="O161" i="39"/>
  <c r="P161" i="39" s="1"/>
  <c r="J161" i="39"/>
  <c r="O206" i="39"/>
  <c r="P206" i="39" s="1"/>
  <c r="J206" i="39"/>
  <c r="O461" i="39"/>
  <c r="P461" i="39" s="1"/>
  <c r="J461" i="39"/>
  <c r="O48" i="39"/>
  <c r="P48" i="39" s="1"/>
  <c r="J48" i="39"/>
  <c r="O390" i="39"/>
  <c r="P390" i="39" s="1"/>
  <c r="J390" i="39"/>
  <c r="O566" i="39"/>
  <c r="P566" i="39" s="1"/>
  <c r="J566" i="39"/>
  <c r="O556" i="39"/>
  <c r="P556" i="39" s="1"/>
  <c r="J556" i="39"/>
  <c r="O564" i="39"/>
  <c r="P564" i="39" s="1"/>
  <c r="J564" i="39"/>
  <c r="O242" i="39"/>
  <c r="P242" i="39" s="1"/>
  <c r="J242" i="39"/>
  <c r="O202" i="39"/>
  <c r="P202" i="39" s="1"/>
  <c r="J202" i="39"/>
  <c r="O311" i="39"/>
  <c r="P311" i="39" s="1"/>
  <c r="J311" i="39"/>
  <c r="O550" i="39"/>
  <c r="P550" i="39" s="1"/>
  <c r="J550" i="39"/>
  <c r="O239" i="39"/>
  <c r="P239" i="39" s="1"/>
  <c r="J239" i="39"/>
  <c r="O82" i="39"/>
  <c r="P82" i="39" s="1"/>
  <c r="J82" i="39"/>
  <c r="O541" i="39"/>
  <c r="P541" i="39" s="1"/>
  <c r="J541" i="39"/>
  <c r="O245" i="39"/>
  <c r="P245" i="39" s="1"/>
  <c r="J245" i="39"/>
  <c r="O55" i="39"/>
  <c r="P55" i="39" s="1"/>
  <c r="J55" i="39"/>
  <c r="O293" i="39"/>
  <c r="P293" i="39" s="1"/>
  <c r="J293" i="39"/>
  <c r="O90" i="39"/>
  <c r="P90" i="39" s="1"/>
  <c r="J90" i="39"/>
  <c r="O16" i="39"/>
  <c r="P16" i="39" s="1"/>
  <c r="J16" i="39"/>
  <c r="O454" i="39"/>
  <c r="P454" i="39" s="1"/>
  <c r="J454" i="39"/>
  <c r="O42" i="39"/>
  <c r="P42" i="39" s="1"/>
  <c r="J42" i="39"/>
  <c r="O453" i="39"/>
  <c r="P453" i="39" s="1"/>
  <c r="J453" i="39"/>
  <c r="O555" i="39"/>
  <c r="P555" i="39" s="1"/>
  <c r="J555" i="39"/>
  <c r="O383" i="39"/>
  <c r="P383" i="39" s="1"/>
  <c r="J383" i="39"/>
  <c r="O112" i="39"/>
  <c r="P112" i="39" s="1"/>
  <c r="J112" i="39"/>
  <c r="O385" i="39"/>
  <c r="P385" i="39" s="1"/>
  <c r="J385" i="39"/>
  <c r="O41" i="39"/>
  <c r="P41" i="39" s="1"/>
  <c r="J41" i="39"/>
  <c r="O232" i="39"/>
  <c r="P232" i="39" s="1"/>
  <c r="J232" i="39"/>
  <c r="O517" i="39"/>
  <c r="P517" i="39" s="1"/>
  <c r="J517" i="39"/>
  <c r="O212" i="39"/>
  <c r="P212" i="39" s="1"/>
  <c r="J212" i="39"/>
  <c r="O548" i="39"/>
  <c r="P548" i="39" s="1"/>
  <c r="J548" i="39"/>
  <c r="O270" i="39"/>
  <c r="P270" i="39" s="1"/>
  <c r="J270" i="39"/>
  <c r="O378" i="39"/>
  <c r="P378" i="39" s="1"/>
  <c r="J378" i="39"/>
  <c r="O376" i="39"/>
  <c r="P376" i="39" s="1"/>
  <c r="J376" i="39"/>
  <c r="O377" i="39"/>
  <c r="P377" i="39" s="1"/>
  <c r="J377" i="39"/>
  <c r="O65" i="39"/>
  <c r="P65" i="39" s="1"/>
  <c r="J65" i="39"/>
  <c r="O286" i="39"/>
  <c r="P286" i="39" s="1"/>
  <c r="J286" i="39"/>
  <c r="O75" i="39"/>
  <c r="P75" i="39" s="1"/>
  <c r="J75" i="39"/>
  <c r="O52" i="39"/>
  <c r="P52" i="39" s="1"/>
  <c r="J52" i="39"/>
  <c r="O50" i="39"/>
  <c r="P50" i="39" s="1"/>
  <c r="J50" i="39"/>
  <c r="O122" i="39"/>
  <c r="P122" i="39" s="1"/>
  <c r="J122" i="39"/>
  <c r="O265" i="39"/>
  <c r="P265" i="39" s="1"/>
  <c r="J265" i="39"/>
  <c r="O512" i="39"/>
  <c r="P512" i="39" s="1"/>
  <c r="J512" i="39"/>
  <c r="O364" i="39"/>
  <c r="P364" i="39" s="1"/>
  <c r="J364" i="39"/>
  <c r="O168" i="39"/>
  <c r="P168" i="39" s="1"/>
  <c r="J168" i="39"/>
  <c r="O14" i="39"/>
  <c r="P14" i="39" s="1"/>
  <c r="J14" i="39"/>
  <c r="O234" i="39"/>
  <c r="P234" i="39" s="1"/>
  <c r="J234" i="39"/>
  <c r="O233" i="39"/>
  <c r="P233" i="39" s="1"/>
  <c r="J233" i="39"/>
  <c r="O76" i="39"/>
  <c r="P76" i="39" s="1"/>
  <c r="J76" i="39"/>
  <c r="O485" i="39"/>
  <c r="P485" i="39" s="1"/>
  <c r="J485" i="39"/>
  <c r="O421" i="39"/>
  <c r="P421" i="39" s="1"/>
  <c r="J421" i="39"/>
  <c r="O443" i="39"/>
  <c r="P443" i="39" s="1"/>
  <c r="J443" i="39"/>
  <c r="O510" i="39"/>
  <c r="P510" i="39" s="1"/>
  <c r="J510" i="39"/>
  <c r="O73" i="39"/>
  <c r="P73" i="39" s="1"/>
  <c r="J73" i="39"/>
  <c r="O363" i="39"/>
  <c r="P363" i="39" s="1"/>
  <c r="J363" i="39"/>
  <c r="O478" i="39"/>
  <c r="P478" i="39" s="1"/>
  <c r="J478" i="39"/>
  <c r="O370" i="39"/>
  <c r="P370" i="39" s="1"/>
  <c r="J370" i="39"/>
  <c r="O292" i="39"/>
  <c r="P292" i="39" s="1"/>
  <c r="J292" i="39"/>
  <c r="O361" i="39"/>
  <c r="P361" i="39" s="1"/>
  <c r="J361" i="39"/>
  <c r="O137" i="39"/>
  <c r="P137" i="39" s="1"/>
  <c r="J137" i="39"/>
  <c r="O167" i="39"/>
  <c r="P167" i="39" s="1"/>
  <c r="J167" i="39"/>
  <c r="O101" i="39"/>
  <c r="P101" i="39" s="1"/>
  <c r="J101" i="39"/>
  <c r="O509" i="39"/>
  <c r="P509" i="39" s="1"/>
  <c r="J509" i="39"/>
  <c r="O166" i="39"/>
  <c r="P166" i="39" s="1"/>
  <c r="J166" i="39"/>
  <c r="O508" i="39"/>
  <c r="P508" i="39" s="1"/>
  <c r="J508" i="39"/>
  <c r="O100" i="39"/>
  <c r="P100" i="39" s="1"/>
  <c r="J100" i="39"/>
  <c r="O484" i="39"/>
  <c r="P484" i="39" s="1"/>
  <c r="J484" i="39"/>
  <c r="O420" i="39"/>
  <c r="P420" i="39" s="1"/>
  <c r="J420" i="39"/>
  <c r="O557" i="39"/>
  <c r="P557" i="39" s="1"/>
  <c r="J557" i="39"/>
  <c r="O325" i="39"/>
  <c r="P325" i="39" s="1"/>
  <c r="J325" i="39"/>
  <c r="O220" i="39"/>
  <c r="P220" i="39" s="1"/>
  <c r="J220" i="39"/>
  <c r="O248" i="39"/>
  <c r="P248" i="39" s="1"/>
  <c r="J248" i="39"/>
  <c r="O371" i="39"/>
  <c r="P371" i="39" s="1"/>
  <c r="J371" i="39"/>
  <c r="O324" i="39"/>
  <c r="P324" i="39" s="1"/>
  <c r="J324" i="39"/>
  <c r="O219" i="39"/>
  <c r="P219" i="39" s="1"/>
  <c r="J219" i="39"/>
  <c r="O247" i="39"/>
  <c r="P247" i="39" s="1"/>
  <c r="J247" i="39"/>
  <c r="O501" i="39"/>
  <c r="P501" i="39" s="1"/>
  <c r="J501" i="39"/>
  <c r="O165" i="39"/>
  <c r="P165" i="39" s="1"/>
  <c r="J165" i="39"/>
  <c r="O263" i="39"/>
  <c r="P263" i="39" s="1"/>
  <c r="J263" i="39"/>
  <c r="O526" i="39"/>
  <c r="P526" i="39" s="1"/>
  <c r="J526" i="39"/>
  <c r="O496" i="39"/>
  <c r="P496" i="39" s="1"/>
  <c r="J496" i="39"/>
  <c r="O113" i="39"/>
  <c r="P113" i="39" s="1"/>
  <c r="J113" i="39"/>
  <c r="O11" i="39"/>
  <c r="P11" i="39" s="1"/>
  <c r="J11" i="39"/>
  <c r="O515" i="39"/>
  <c r="P515" i="39" s="1"/>
  <c r="J515" i="39"/>
  <c r="O514" i="39"/>
  <c r="P514" i="39" s="1"/>
  <c r="J514" i="39"/>
  <c r="O10" i="39"/>
  <c r="P10" i="39" s="1"/>
  <c r="J10" i="39"/>
  <c r="O95" i="39"/>
  <c r="P95" i="39" s="1"/>
  <c r="J95" i="39"/>
  <c r="O12" i="39"/>
  <c r="P12" i="39" s="1"/>
  <c r="J12" i="39"/>
  <c r="O256" i="39"/>
  <c r="P256" i="39" s="1"/>
  <c r="J256" i="39"/>
  <c r="O417" i="39"/>
  <c r="P417" i="39" s="1"/>
  <c r="J417" i="39"/>
  <c r="O164" i="39"/>
  <c r="P164" i="39" s="1"/>
  <c r="J164" i="39"/>
  <c r="O152" i="39"/>
  <c r="P152" i="39" s="1"/>
  <c r="J152" i="39"/>
  <c r="O150" i="39"/>
  <c r="P150" i="39" s="1"/>
  <c r="J150" i="39"/>
  <c r="O13" i="39"/>
  <c r="P13" i="39" s="1"/>
  <c r="J13" i="39"/>
  <c r="O418" i="39"/>
  <c r="P418" i="39" s="1"/>
  <c r="J418" i="39"/>
  <c r="O162" i="39"/>
  <c r="P162" i="39" s="1"/>
  <c r="J162" i="39"/>
  <c r="O28" i="39"/>
  <c r="P28" i="39" s="1"/>
  <c r="J28" i="39"/>
  <c r="O257" i="39"/>
  <c r="P257" i="39" s="1"/>
  <c r="J257" i="39"/>
  <c r="O350" i="39"/>
  <c r="P350" i="39" s="1"/>
  <c r="J350" i="39"/>
  <c r="O348" i="39"/>
  <c r="P348" i="39" s="1"/>
  <c r="J348" i="39"/>
  <c r="O349" i="39"/>
  <c r="P349" i="39" s="1"/>
  <c r="J349" i="39"/>
  <c r="O416" i="39"/>
  <c r="P416" i="39" s="1"/>
  <c r="J416" i="39"/>
  <c r="O81" i="39"/>
  <c r="P81" i="39" s="1"/>
  <c r="J81" i="39"/>
  <c r="O367" i="39"/>
  <c r="P367" i="39" s="1"/>
  <c r="J367" i="39"/>
  <c r="O487" i="39"/>
  <c r="P487" i="39" s="1"/>
  <c r="J487" i="39"/>
  <c r="O368" i="39"/>
  <c r="P368" i="39" s="1"/>
  <c r="J368" i="39"/>
  <c r="O70" i="39"/>
  <c r="P70" i="39" s="1"/>
  <c r="J70" i="39"/>
  <c r="O69" i="39"/>
  <c r="P69" i="39" s="1"/>
  <c r="J69" i="39"/>
  <c r="O493" i="39"/>
  <c r="P493" i="39" s="1"/>
  <c r="J493" i="39"/>
  <c r="O56" i="39"/>
  <c r="P56" i="39" s="1"/>
  <c r="J56" i="39"/>
  <c r="O158" i="39"/>
  <c r="P158" i="39" s="1"/>
  <c r="J158" i="39"/>
  <c r="O407" i="39"/>
  <c r="P407" i="39" s="1"/>
  <c r="J407" i="39"/>
  <c r="O15" i="39"/>
  <c r="P15" i="39" s="1"/>
  <c r="J15" i="39"/>
  <c r="O382" i="39"/>
  <c r="P382" i="39" s="1"/>
  <c r="J382" i="39"/>
  <c r="O489" i="39"/>
  <c r="P489" i="39" s="1"/>
  <c r="J489" i="39"/>
  <c r="O404" i="39"/>
  <c r="P404" i="39" s="1"/>
  <c r="J404" i="39"/>
  <c r="O408" i="39"/>
  <c r="P408" i="39" s="1"/>
  <c r="J408" i="39"/>
  <c r="O230" i="39"/>
  <c r="P230" i="39" s="1"/>
  <c r="J230" i="39"/>
  <c r="O366" i="39"/>
  <c r="P366" i="39" s="1"/>
  <c r="J366" i="39"/>
  <c r="O108" i="39"/>
  <c r="P108" i="39" s="1"/>
  <c r="J108" i="39"/>
  <c r="O365" i="39"/>
  <c r="P365" i="39" s="1"/>
  <c r="J365" i="39"/>
  <c r="O424" i="39"/>
  <c r="P424" i="39" s="1"/>
  <c r="J424" i="39"/>
  <c r="O80" i="39"/>
  <c r="P80" i="39" s="1"/>
  <c r="J80" i="39"/>
  <c r="O102" i="39"/>
  <c r="P102" i="39" s="1"/>
  <c r="J102" i="39"/>
  <c r="O215" i="39"/>
  <c r="P215" i="39" s="1"/>
  <c r="J215" i="39"/>
  <c r="O446" i="39"/>
  <c r="P446" i="39" s="1"/>
  <c r="J446" i="39"/>
  <c r="O490" i="39"/>
  <c r="P490" i="39" s="1"/>
  <c r="J490" i="39"/>
  <c r="O175" i="39"/>
  <c r="P175" i="39" s="1"/>
  <c r="J175" i="39"/>
  <c r="O538" i="39"/>
  <c r="P538" i="39" s="1"/>
  <c r="J538" i="39"/>
  <c r="O66" i="39"/>
  <c r="P66" i="39" s="1"/>
  <c r="J66" i="39"/>
  <c r="O422" i="39"/>
  <c r="P422" i="39" s="1"/>
  <c r="J422" i="39"/>
  <c r="O486" i="39"/>
  <c r="P486" i="39" s="1"/>
  <c r="J486" i="39"/>
  <c r="O3" i="39"/>
  <c r="P3" i="39" s="1"/>
  <c r="J3" i="39"/>
  <c r="O9" i="39"/>
  <c r="P9" i="39" s="1"/>
  <c r="J9" i="39"/>
  <c r="O314" i="39"/>
  <c r="P314" i="39" s="1"/>
  <c r="J314" i="39"/>
  <c r="O345" i="39"/>
  <c r="P345" i="39" s="1"/>
  <c r="J345" i="39"/>
  <c r="O346" i="39"/>
  <c r="P346" i="39" s="1"/>
  <c r="J346" i="39"/>
  <c r="O71" i="39"/>
  <c r="P71" i="39" s="1"/>
  <c r="J71" i="39"/>
  <c r="O237" i="39"/>
  <c r="P237" i="39" s="1"/>
  <c r="J237" i="39"/>
  <c r="O439" i="39"/>
  <c r="P439" i="39" s="1"/>
  <c r="J439" i="39"/>
  <c r="O440" i="39"/>
  <c r="P440" i="39" s="1"/>
  <c r="J440" i="39"/>
  <c r="O238" i="39"/>
  <c r="P238" i="39" s="1"/>
  <c r="J238" i="39"/>
  <c r="O343" i="39"/>
  <c r="P343" i="39" s="1"/>
  <c r="J343" i="39"/>
  <c r="O494" i="39"/>
  <c r="P494" i="39" s="1"/>
  <c r="J494" i="39"/>
  <c r="O425" i="39"/>
  <c r="P425" i="39" s="1"/>
  <c r="J425" i="39"/>
  <c r="O426" i="39"/>
  <c r="P426" i="39" s="1"/>
  <c r="J426" i="39"/>
  <c r="O67" i="39"/>
  <c r="P67" i="39" s="1"/>
  <c r="J67" i="39"/>
  <c r="O423" i="39"/>
  <c r="P423" i="39" s="1"/>
  <c r="J423" i="39"/>
  <c r="O159" i="39"/>
  <c r="P159" i="39" s="1"/>
  <c r="J159" i="39"/>
  <c r="O552" i="39"/>
  <c r="P552" i="39" s="1"/>
  <c r="J552" i="39"/>
  <c r="O132" i="39"/>
  <c r="P132" i="39" s="1"/>
  <c r="J132" i="39"/>
  <c r="O272" i="39"/>
  <c r="P272" i="39" s="1"/>
  <c r="J272" i="39"/>
  <c r="O6" i="39"/>
  <c r="P6" i="39" s="1"/>
  <c r="J6" i="39"/>
  <c r="O7" i="39"/>
  <c r="P7" i="39" s="1"/>
  <c r="J7" i="39"/>
  <c r="O273" i="39"/>
  <c r="P273" i="39" s="1"/>
  <c r="J273" i="39"/>
  <c r="O326" i="39"/>
  <c r="P326" i="39" s="1"/>
  <c r="J326" i="39"/>
  <c r="O241" i="39"/>
  <c r="P241" i="39" s="1"/>
  <c r="J241" i="39"/>
  <c r="O244" i="39"/>
  <c r="P244" i="39" s="1"/>
  <c r="J244" i="39"/>
  <c r="O298" i="39"/>
  <c r="P298" i="39" s="1"/>
  <c r="J298" i="39"/>
  <c r="O84" i="39"/>
  <c r="P84" i="39" s="1"/>
  <c r="J84" i="39"/>
  <c r="O542" i="39"/>
  <c r="P542" i="39" s="1"/>
  <c r="J542" i="39"/>
  <c r="O297" i="39"/>
  <c r="P297" i="39" s="1"/>
  <c r="J297" i="39"/>
  <c r="O419" i="39"/>
  <c r="P419" i="39" s="1"/>
  <c r="J419" i="39"/>
  <c r="O464" i="39"/>
  <c r="P464" i="39" s="1"/>
  <c r="J464" i="39"/>
  <c r="O472" i="39"/>
  <c r="P472" i="39" s="1"/>
  <c r="J472" i="39"/>
  <c r="O246" i="39"/>
  <c r="P246" i="39" s="1"/>
  <c r="J246" i="39"/>
  <c r="O83" i="39"/>
  <c r="P83" i="39" s="1"/>
  <c r="J83" i="39"/>
  <c r="O118" i="39"/>
  <c r="P118" i="39" s="1"/>
  <c r="J118" i="39"/>
  <c r="O380" i="39"/>
  <c r="P380" i="39" s="1"/>
  <c r="J380" i="39"/>
  <c r="O384" i="39"/>
  <c r="P384" i="39" s="1"/>
  <c r="J384" i="39"/>
  <c r="O131" i="39"/>
  <c r="P131" i="39" s="1"/>
  <c r="J131" i="39"/>
  <c r="O389" i="39"/>
  <c r="P389" i="39" s="1"/>
  <c r="J389" i="39"/>
  <c r="O547" i="39"/>
  <c r="P547" i="39" s="1"/>
  <c r="J547" i="39"/>
  <c r="O236" i="39"/>
  <c r="P236" i="39" s="1"/>
  <c r="J236" i="39"/>
  <c r="O207" i="39"/>
  <c r="P207" i="39" s="1"/>
  <c r="J207" i="39"/>
  <c r="O347" i="39"/>
  <c r="P347" i="39" s="1"/>
  <c r="J347" i="39"/>
  <c r="O46" i="39"/>
  <c r="P46" i="39" s="1"/>
  <c r="J46" i="39"/>
  <c r="O21" i="39"/>
  <c r="P21" i="39" s="1"/>
  <c r="J21" i="39"/>
  <c r="O495" i="39"/>
  <c r="P495" i="39" s="1"/>
  <c r="J495" i="39"/>
  <c r="O442" i="39"/>
  <c r="P442" i="39" s="1"/>
  <c r="J442" i="39"/>
  <c r="O405" i="39"/>
  <c r="P405" i="39" s="1"/>
  <c r="J405" i="39"/>
  <c r="O8" i="39"/>
  <c r="P8" i="39" s="1"/>
  <c r="J8" i="39"/>
  <c r="O500" i="39"/>
  <c r="P500" i="39" s="1"/>
  <c r="J500" i="39"/>
  <c r="O499" i="39"/>
  <c r="P499" i="39" s="1"/>
  <c r="J499" i="39"/>
  <c r="O525" i="39"/>
  <c r="P525" i="39" s="1"/>
  <c r="J525" i="39"/>
  <c r="O415" i="39"/>
  <c r="P415" i="39" s="1"/>
  <c r="J415" i="39"/>
  <c r="O414" i="39"/>
  <c r="P414" i="39" s="1"/>
  <c r="J414" i="39"/>
  <c r="O396" i="39"/>
  <c r="P396" i="39" s="1"/>
  <c r="J396" i="39"/>
  <c r="O375" i="39"/>
  <c r="P375" i="39" s="1"/>
  <c r="J375" i="39"/>
  <c r="O395" i="39"/>
  <c r="P395" i="39" s="1"/>
  <c r="J395" i="39"/>
  <c r="O68" i="39"/>
  <c r="P68" i="39" s="1"/>
  <c r="J68" i="39"/>
  <c r="O533" i="39"/>
  <c r="P533" i="39" s="1"/>
  <c r="J533" i="39"/>
  <c r="O54" i="39"/>
  <c r="P54" i="39" s="1"/>
  <c r="J54" i="39"/>
  <c r="O531" i="39"/>
  <c r="P531" i="39" s="1"/>
  <c r="J531" i="39"/>
  <c r="O532" i="39"/>
  <c r="P532" i="39" s="1"/>
  <c r="J532" i="39"/>
  <c r="O397" i="39"/>
  <c r="P397" i="39" s="1"/>
  <c r="J397" i="39"/>
  <c r="O93" i="39"/>
  <c r="P93" i="39" s="1"/>
  <c r="J93" i="39"/>
  <c r="O354" i="39"/>
  <c r="P354" i="39" s="1"/>
  <c r="J354" i="39"/>
  <c r="O445" i="39"/>
  <c r="P445" i="39" s="1"/>
  <c r="J445" i="39"/>
  <c r="O283" i="39"/>
  <c r="P283" i="39" s="1"/>
  <c r="J283" i="39"/>
  <c r="O282" i="39"/>
  <c r="P282" i="39" s="1"/>
  <c r="J282" i="39"/>
  <c r="O24" i="39"/>
  <c r="P24" i="39" s="1"/>
  <c r="J24" i="39"/>
  <c r="O488" i="39"/>
  <c r="P488" i="39" s="1"/>
  <c r="J488" i="39"/>
  <c r="O23" i="39"/>
  <c r="P23" i="39" s="1"/>
  <c r="J23" i="39"/>
  <c r="O169" i="39"/>
  <c r="P169" i="39" s="1"/>
  <c r="J169" i="39"/>
  <c r="O172" i="39"/>
  <c r="P172" i="39" s="1"/>
  <c r="J172" i="39"/>
  <c r="O2" i="39"/>
  <c r="P2" i="39" s="1"/>
  <c r="J2" i="39"/>
  <c r="O474" i="39"/>
  <c r="P474" i="39" s="1"/>
  <c r="J474" i="39"/>
  <c r="O476" i="39"/>
  <c r="P476" i="39" s="1"/>
  <c r="J476" i="39"/>
  <c r="O61" i="39"/>
  <c r="P61" i="39" s="1"/>
  <c r="J61" i="39"/>
  <c r="O222" i="39"/>
  <c r="P222" i="39" s="1"/>
  <c r="J222" i="39"/>
  <c r="O561" i="39"/>
  <c r="P561" i="39" s="1"/>
  <c r="J561" i="39"/>
  <c r="O560" i="39"/>
  <c r="P560" i="39" s="1"/>
  <c r="J560" i="39"/>
  <c r="O221" i="39"/>
  <c r="P221" i="39" s="1"/>
  <c r="J221" i="39"/>
  <c r="O60" i="39"/>
  <c r="P60" i="39" s="1"/>
  <c r="J60" i="39"/>
  <c r="O436" i="39"/>
  <c r="P436" i="39" s="1"/>
  <c r="J436" i="39"/>
  <c r="O128" i="39"/>
  <c r="P128" i="39" s="1"/>
  <c r="J128" i="39"/>
  <c r="O127" i="39"/>
  <c r="P127" i="39" s="1"/>
  <c r="J127" i="39"/>
  <c r="O559" i="39"/>
  <c r="P559" i="39" s="1"/>
  <c r="J559" i="39"/>
  <c r="O521" i="39"/>
  <c r="P521" i="39" s="1"/>
  <c r="J521" i="39"/>
  <c r="O520" i="39"/>
  <c r="P520" i="39" s="1"/>
  <c r="J520" i="39"/>
  <c r="O39" i="39"/>
  <c r="P39" i="39" s="1"/>
  <c r="J39" i="39"/>
  <c r="O393" i="39"/>
  <c r="P393" i="39" s="1"/>
  <c r="J393" i="39"/>
  <c r="O91" i="39"/>
  <c r="P91" i="39" s="1"/>
  <c r="J91" i="39"/>
  <c r="O88" i="39"/>
  <c r="P88" i="39" s="1"/>
  <c r="J88" i="39"/>
  <c r="O216" i="39"/>
  <c r="P216" i="39" s="1"/>
  <c r="J216" i="39"/>
  <c r="O37" i="39"/>
  <c r="P37" i="39" s="1"/>
  <c r="J37" i="39"/>
  <c r="O413" i="39"/>
  <c r="P413" i="39" s="1"/>
  <c r="J413" i="39"/>
  <c r="O412" i="39"/>
  <c r="P412" i="39" s="1"/>
  <c r="J412" i="39"/>
  <c r="O85" i="39"/>
  <c r="P85" i="39" s="1"/>
  <c r="J85" i="39"/>
  <c r="O401" i="39"/>
  <c r="P401" i="39" s="1"/>
  <c r="J401" i="39"/>
  <c r="O392" i="39"/>
  <c r="P392" i="39" s="1"/>
  <c r="J392" i="39"/>
  <c r="O154" i="39"/>
  <c r="P154" i="39" s="1"/>
  <c r="J154" i="39"/>
  <c r="O123" i="39"/>
  <c r="P123" i="39" s="1"/>
  <c r="J123" i="39"/>
  <c r="O433" i="39"/>
  <c r="P433" i="39" s="1"/>
  <c r="J433" i="39"/>
  <c r="F391" i="39"/>
  <c r="E391" i="39"/>
  <c r="D391" i="39"/>
  <c r="F271" i="39"/>
  <c r="E271" i="39"/>
  <c r="D271" i="39"/>
  <c r="F138" i="39"/>
  <c r="E138" i="39"/>
  <c r="D138" i="39"/>
  <c r="F151" i="39"/>
  <c r="E151" i="39"/>
  <c r="D151" i="39"/>
  <c r="F153" i="39"/>
  <c r="E153" i="39"/>
  <c r="D153" i="39"/>
  <c r="F448" i="39"/>
  <c r="E448" i="39"/>
  <c r="D448" i="39"/>
  <c r="F369" i="39"/>
  <c r="E369" i="39"/>
  <c r="D369" i="39"/>
  <c r="F565" i="39"/>
  <c r="E565" i="39"/>
  <c r="D565" i="39"/>
  <c r="F312" i="39"/>
  <c r="E312" i="39"/>
  <c r="D312" i="39"/>
  <c r="F551" i="39"/>
  <c r="E551" i="39"/>
  <c r="D551" i="39"/>
  <c r="F243" i="39"/>
  <c r="E243" i="39"/>
  <c r="D243" i="39"/>
  <c r="F240" i="39"/>
  <c r="E240" i="39"/>
  <c r="D240" i="39"/>
  <c r="F203" i="39"/>
  <c r="E203" i="39"/>
  <c r="D203" i="39"/>
  <c r="F94" i="39"/>
  <c r="E94" i="39"/>
  <c r="D94" i="39"/>
  <c r="F402" i="39"/>
  <c r="E402" i="39"/>
  <c r="D402" i="39"/>
  <c r="F86" i="39"/>
  <c r="E86" i="39"/>
  <c r="D86" i="39"/>
  <c r="F155" i="39"/>
  <c r="E155" i="39"/>
  <c r="D155" i="39"/>
  <c r="F518" i="39"/>
  <c r="E518" i="39"/>
  <c r="D518" i="39"/>
  <c r="F96" i="39"/>
  <c r="E96" i="39"/>
  <c r="D96" i="39"/>
  <c r="F213" i="39"/>
  <c r="E213" i="39"/>
  <c r="D213" i="39"/>
  <c r="F511" i="39"/>
  <c r="E511" i="39"/>
  <c r="D511" i="39"/>
  <c r="F217" i="39"/>
  <c r="E217" i="39"/>
  <c r="D217" i="39"/>
  <c r="F92" i="39"/>
  <c r="E92" i="39"/>
  <c r="D92" i="39"/>
  <c r="F38" i="39"/>
  <c r="E38" i="39"/>
  <c r="D38" i="39"/>
  <c r="F255" i="39"/>
  <c r="E255" i="39"/>
  <c r="D255" i="39"/>
  <c r="F124" i="39"/>
  <c r="E124" i="39"/>
  <c r="D124" i="39"/>
  <c r="F199" i="39"/>
  <c r="E199" i="39"/>
  <c r="D199" i="39"/>
  <c r="F437" i="39"/>
  <c r="E437" i="39"/>
  <c r="D437" i="39"/>
  <c r="F456" i="39"/>
  <c r="E456" i="39"/>
  <c r="D456" i="39"/>
  <c r="F126" i="39"/>
  <c r="E126" i="39"/>
  <c r="D126" i="39"/>
  <c r="F328" i="39"/>
  <c r="E328" i="39"/>
  <c r="D328" i="39"/>
  <c r="F468" i="39"/>
  <c r="E468" i="39"/>
  <c r="D468" i="39"/>
  <c r="F31" i="39"/>
  <c r="E31" i="39"/>
  <c r="D31" i="39"/>
  <c r="F40" i="39"/>
  <c r="E40" i="39"/>
  <c r="D40" i="39"/>
  <c r="F110" i="39"/>
  <c r="E110" i="39"/>
  <c r="D110" i="39"/>
  <c r="F513" i="39"/>
  <c r="E513" i="39"/>
  <c r="D513" i="39"/>
  <c r="F51" i="39"/>
  <c r="E51" i="39"/>
  <c r="D51" i="39"/>
  <c r="F53" i="39"/>
  <c r="E53" i="39"/>
  <c r="D53" i="39"/>
  <c r="F475" i="39"/>
  <c r="E475" i="39"/>
  <c r="D475" i="39"/>
  <c r="F477" i="39"/>
  <c r="E477" i="39"/>
  <c r="D477" i="39"/>
  <c r="F89" i="39"/>
  <c r="E89" i="39"/>
  <c r="D89" i="39"/>
  <c r="F287" i="39"/>
  <c r="E287" i="39"/>
  <c r="D287" i="39"/>
  <c r="F362" i="39"/>
  <c r="E362" i="39"/>
  <c r="D362" i="39"/>
  <c r="F479" i="39"/>
  <c r="E479" i="39"/>
  <c r="D479" i="39"/>
  <c r="F462" i="39"/>
  <c r="E462" i="39"/>
  <c r="D462" i="39"/>
  <c r="F260" i="39"/>
  <c r="E260" i="39"/>
  <c r="D260" i="39"/>
  <c r="F534" i="39"/>
  <c r="E534" i="39"/>
  <c r="D534" i="39"/>
  <c r="F568" i="39"/>
  <c r="E568" i="39"/>
  <c r="D568" i="39"/>
  <c r="F567" i="39"/>
  <c r="E567" i="39"/>
  <c r="D567" i="39"/>
  <c r="F447" i="39"/>
  <c r="E447" i="39"/>
  <c r="D447" i="39"/>
  <c r="F163" i="39"/>
  <c r="E163" i="39"/>
  <c r="D163" i="39"/>
  <c r="F140" i="39"/>
  <c r="E140" i="39"/>
  <c r="D140" i="39"/>
  <c r="F139" i="39"/>
  <c r="E139" i="39"/>
  <c r="D139" i="39"/>
  <c r="F290" i="39"/>
  <c r="E290" i="39"/>
  <c r="D290" i="39"/>
  <c r="F177" i="39"/>
  <c r="E177" i="39"/>
  <c r="D177" i="39"/>
  <c r="F44" i="39"/>
  <c r="E44" i="39"/>
  <c r="D44" i="39"/>
  <c r="F524" i="39"/>
  <c r="E524" i="39"/>
  <c r="D524" i="39"/>
  <c r="F5" i="39"/>
  <c r="E5" i="39"/>
  <c r="D5" i="39"/>
  <c r="F143" i="39"/>
  <c r="E143" i="39"/>
  <c r="D143" i="39"/>
  <c r="F285" i="39"/>
  <c r="E285" i="39"/>
  <c r="D285" i="39"/>
  <c r="F19" i="39"/>
  <c r="E19" i="39"/>
  <c r="D19" i="39"/>
  <c r="F161" i="39"/>
  <c r="E161" i="39"/>
  <c r="D161" i="39"/>
  <c r="F206" i="39"/>
  <c r="E206" i="39"/>
  <c r="D206" i="39"/>
  <c r="F461" i="39"/>
  <c r="E461" i="39"/>
  <c r="D461" i="39"/>
  <c r="F48" i="39"/>
  <c r="E48" i="39"/>
  <c r="D48" i="39"/>
  <c r="F390" i="39"/>
  <c r="E390" i="39"/>
  <c r="D390" i="39"/>
  <c r="F566" i="39"/>
  <c r="E566" i="39"/>
  <c r="D566" i="39"/>
  <c r="F556" i="39"/>
  <c r="E556" i="39"/>
  <c r="D556" i="39"/>
  <c r="F564" i="39"/>
  <c r="E564" i="39"/>
  <c r="D564" i="39"/>
  <c r="F242" i="39"/>
  <c r="E242" i="39"/>
  <c r="D242" i="39"/>
  <c r="F202" i="39"/>
  <c r="E202" i="39"/>
  <c r="D202" i="39"/>
  <c r="F311" i="39"/>
  <c r="E311" i="39"/>
  <c r="D311" i="39"/>
  <c r="F550" i="39"/>
  <c r="E550" i="39"/>
  <c r="D550" i="39"/>
  <c r="F239" i="39"/>
  <c r="E239" i="39"/>
  <c r="D239" i="39"/>
  <c r="F82" i="39"/>
  <c r="E82" i="39"/>
  <c r="D82" i="39"/>
  <c r="F541" i="39"/>
  <c r="E541" i="39"/>
  <c r="D541" i="39"/>
  <c r="F245" i="39"/>
  <c r="E245" i="39"/>
  <c r="D245" i="39"/>
  <c r="F55" i="39"/>
  <c r="E55" i="39"/>
  <c r="D55" i="39"/>
  <c r="F293" i="39"/>
  <c r="E293" i="39"/>
  <c r="D293" i="39"/>
  <c r="F90" i="39"/>
  <c r="E90" i="39"/>
  <c r="D90" i="39"/>
  <c r="F16" i="39"/>
  <c r="E16" i="39"/>
  <c r="D16" i="39"/>
  <c r="F454" i="39"/>
  <c r="E454" i="39"/>
  <c r="D454" i="39"/>
  <c r="F42" i="39"/>
  <c r="E42" i="39"/>
  <c r="D42" i="39"/>
  <c r="F453" i="39"/>
  <c r="E453" i="39"/>
  <c r="D453" i="39"/>
  <c r="F555" i="39"/>
  <c r="E555" i="39"/>
  <c r="D555" i="39"/>
  <c r="F383" i="39"/>
  <c r="E383" i="39"/>
  <c r="D383" i="39"/>
  <c r="F112" i="39"/>
  <c r="E112" i="39"/>
  <c r="D112" i="39"/>
  <c r="F385" i="39"/>
  <c r="E385" i="39"/>
  <c r="D385" i="39"/>
  <c r="F41" i="39"/>
  <c r="E41" i="39"/>
  <c r="D41" i="39"/>
  <c r="F232" i="39"/>
  <c r="E232" i="39"/>
  <c r="D232" i="39"/>
  <c r="F517" i="39"/>
  <c r="E517" i="39"/>
  <c r="D517" i="39"/>
  <c r="F212" i="39"/>
  <c r="E212" i="39"/>
  <c r="D212" i="39"/>
  <c r="F548" i="39"/>
  <c r="E548" i="39"/>
  <c r="D548" i="39"/>
  <c r="F270" i="39"/>
  <c r="E270" i="39"/>
  <c r="D270" i="39"/>
  <c r="F378" i="39"/>
  <c r="E378" i="39"/>
  <c r="D378" i="39"/>
  <c r="F376" i="39"/>
  <c r="E376" i="39"/>
  <c r="D376" i="39"/>
  <c r="F377" i="39"/>
  <c r="E377" i="39"/>
  <c r="D377" i="39"/>
  <c r="F65" i="39"/>
  <c r="E65" i="39"/>
  <c r="D65" i="39"/>
  <c r="F286" i="39"/>
  <c r="E286" i="39"/>
  <c r="D286" i="39"/>
  <c r="F75" i="39"/>
  <c r="E75" i="39"/>
  <c r="D75" i="39"/>
  <c r="F52" i="39"/>
  <c r="E52" i="39"/>
  <c r="D52" i="39"/>
  <c r="F50" i="39"/>
  <c r="E50" i="39"/>
  <c r="D50" i="39"/>
  <c r="F122" i="39"/>
  <c r="E122" i="39"/>
  <c r="D122" i="39"/>
  <c r="F265" i="39"/>
  <c r="E265" i="39"/>
  <c r="D265" i="39"/>
  <c r="F512" i="39"/>
  <c r="E512" i="39"/>
  <c r="D512" i="39"/>
  <c r="F364" i="39"/>
  <c r="E364" i="39"/>
  <c r="D364" i="39"/>
  <c r="F168" i="39"/>
  <c r="E168" i="39"/>
  <c r="D168" i="39"/>
  <c r="F14" i="39"/>
  <c r="E14" i="39"/>
  <c r="D14" i="39"/>
  <c r="F234" i="39"/>
  <c r="E234" i="39"/>
  <c r="D234" i="39"/>
  <c r="F233" i="39"/>
  <c r="E233" i="39"/>
  <c r="D233" i="39"/>
  <c r="F76" i="39"/>
  <c r="E76" i="39"/>
  <c r="D76" i="39"/>
  <c r="F485" i="39"/>
  <c r="E485" i="39"/>
  <c r="D485" i="39"/>
  <c r="F421" i="39"/>
  <c r="E421" i="39"/>
  <c r="D421" i="39"/>
  <c r="F443" i="39"/>
  <c r="E443" i="39"/>
  <c r="D443" i="39"/>
  <c r="F510" i="39"/>
  <c r="E510" i="39"/>
  <c r="D510" i="39"/>
  <c r="F73" i="39"/>
  <c r="E73" i="39"/>
  <c r="D73" i="39"/>
  <c r="F363" i="39"/>
  <c r="E363" i="39"/>
  <c r="D363" i="39"/>
  <c r="F478" i="39"/>
  <c r="E478" i="39"/>
  <c r="D478" i="39"/>
  <c r="F370" i="39"/>
  <c r="E370" i="39"/>
  <c r="D370" i="39"/>
  <c r="F292" i="39"/>
  <c r="E292" i="39"/>
  <c r="D292" i="39"/>
  <c r="F361" i="39"/>
  <c r="E361" i="39"/>
  <c r="D361" i="39"/>
  <c r="F137" i="39"/>
  <c r="E137" i="39"/>
  <c r="D137" i="39"/>
  <c r="F167" i="39"/>
  <c r="E167" i="39"/>
  <c r="D167" i="39"/>
  <c r="F101" i="39"/>
  <c r="E101" i="39"/>
  <c r="D101" i="39"/>
  <c r="F509" i="39"/>
  <c r="E509" i="39"/>
  <c r="D509" i="39"/>
  <c r="F166" i="39"/>
  <c r="E166" i="39"/>
  <c r="D166" i="39"/>
  <c r="F508" i="39"/>
  <c r="E508" i="39"/>
  <c r="D508" i="39"/>
  <c r="F100" i="39"/>
  <c r="E100" i="39"/>
  <c r="D100" i="39"/>
  <c r="F484" i="39"/>
  <c r="E484" i="39"/>
  <c r="D484" i="39"/>
  <c r="F420" i="39"/>
  <c r="E420" i="39"/>
  <c r="D420" i="39"/>
  <c r="F557" i="39"/>
  <c r="E557" i="39"/>
  <c r="D557" i="39"/>
  <c r="F325" i="39"/>
  <c r="E325" i="39"/>
  <c r="D325" i="39"/>
  <c r="F220" i="39"/>
  <c r="E220" i="39"/>
  <c r="D220" i="39"/>
  <c r="F248" i="39"/>
  <c r="E248" i="39"/>
  <c r="D248" i="39"/>
  <c r="F371" i="39"/>
  <c r="E371" i="39"/>
  <c r="D371" i="39"/>
  <c r="F324" i="39"/>
  <c r="E324" i="39"/>
  <c r="D324" i="39"/>
  <c r="F219" i="39"/>
  <c r="E219" i="39"/>
  <c r="D219" i="39"/>
  <c r="F247" i="39"/>
  <c r="E247" i="39"/>
  <c r="D247" i="39"/>
  <c r="F501" i="39"/>
  <c r="E501" i="39"/>
  <c r="D501" i="39"/>
  <c r="F165" i="39"/>
  <c r="E165" i="39"/>
  <c r="D165" i="39"/>
  <c r="F263" i="39"/>
  <c r="E263" i="39"/>
  <c r="D263" i="39"/>
  <c r="F526" i="39"/>
  <c r="E526" i="39"/>
  <c r="D526" i="39"/>
  <c r="F496" i="39"/>
  <c r="E496" i="39"/>
  <c r="D496" i="39"/>
  <c r="F113" i="39"/>
  <c r="E113" i="39"/>
  <c r="D113" i="39"/>
  <c r="F11" i="39"/>
  <c r="E11" i="39"/>
  <c r="D11" i="39"/>
  <c r="F515" i="39"/>
  <c r="E515" i="39"/>
  <c r="D515" i="39"/>
  <c r="F514" i="39"/>
  <c r="E514" i="39"/>
  <c r="D514" i="39"/>
  <c r="F10" i="39"/>
  <c r="E10" i="39"/>
  <c r="D10" i="39"/>
  <c r="F95" i="39"/>
  <c r="E95" i="39"/>
  <c r="D95" i="39"/>
  <c r="F12" i="39"/>
  <c r="E12" i="39"/>
  <c r="D12" i="39"/>
  <c r="F256" i="39"/>
  <c r="E256" i="39"/>
  <c r="D256" i="39"/>
  <c r="F417" i="39"/>
  <c r="E417" i="39"/>
  <c r="D417" i="39"/>
  <c r="F164" i="39"/>
  <c r="E164" i="39"/>
  <c r="D164" i="39"/>
  <c r="F152" i="39"/>
  <c r="E152" i="39"/>
  <c r="D152" i="39"/>
  <c r="F150" i="39"/>
  <c r="E150" i="39"/>
  <c r="D150" i="39"/>
  <c r="F13" i="39"/>
  <c r="E13" i="39"/>
  <c r="D13" i="39"/>
  <c r="F418" i="39"/>
  <c r="E418" i="39"/>
  <c r="D418" i="39"/>
  <c r="F162" i="39"/>
  <c r="E162" i="39"/>
  <c r="D162" i="39"/>
  <c r="F28" i="39"/>
  <c r="E28" i="39"/>
  <c r="D28" i="39"/>
  <c r="F257" i="39"/>
  <c r="E257" i="39"/>
  <c r="D257" i="39"/>
  <c r="F350" i="39"/>
  <c r="E350" i="39"/>
  <c r="D350" i="39"/>
  <c r="F348" i="39"/>
  <c r="E348" i="39"/>
  <c r="D348" i="39"/>
  <c r="F349" i="39"/>
  <c r="E349" i="39"/>
  <c r="D349" i="39"/>
  <c r="F416" i="39"/>
  <c r="E416" i="39"/>
  <c r="D416" i="39"/>
  <c r="F81" i="39"/>
  <c r="E81" i="39"/>
  <c r="D81" i="39"/>
  <c r="F367" i="39"/>
  <c r="E367" i="39"/>
  <c r="D367" i="39"/>
  <c r="F487" i="39"/>
  <c r="E487" i="39"/>
  <c r="D487" i="39"/>
  <c r="F368" i="39"/>
  <c r="E368" i="39"/>
  <c r="D368" i="39"/>
  <c r="F70" i="39"/>
  <c r="E70" i="39"/>
  <c r="D70" i="39"/>
  <c r="F69" i="39"/>
  <c r="E69" i="39"/>
  <c r="D69" i="39"/>
  <c r="F493" i="39"/>
  <c r="E493" i="39"/>
  <c r="D493" i="39"/>
  <c r="F56" i="39"/>
  <c r="E56" i="39"/>
  <c r="D56" i="39"/>
  <c r="F158" i="39"/>
  <c r="E158" i="39"/>
  <c r="D158" i="39"/>
  <c r="F407" i="39"/>
  <c r="E407" i="39"/>
  <c r="D407" i="39"/>
  <c r="F15" i="39"/>
  <c r="E15" i="39"/>
  <c r="D15" i="39"/>
  <c r="F382" i="39"/>
  <c r="E382" i="39"/>
  <c r="D382" i="39"/>
  <c r="F489" i="39"/>
  <c r="E489" i="39"/>
  <c r="D489" i="39"/>
  <c r="F404" i="39"/>
  <c r="E404" i="39"/>
  <c r="D404" i="39"/>
  <c r="F408" i="39"/>
  <c r="E408" i="39"/>
  <c r="D408" i="39"/>
  <c r="F230" i="39"/>
  <c r="E230" i="39"/>
  <c r="D230" i="39"/>
  <c r="F366" i="39"/>
  <c r="E366" i="39"/>
  <c r="D366" i="39"/>
  <c r="F108" i="39"/>
  <c r="E108" i="39"/>
  <c r="D108" i="39"/>
  <c r="F365" i="39"/>
  <c r="E365" i="39"/>
  <c r="D365" i="39"/>
  <c r="F424" i="39"/>
  <c r="E424" i="39"/>
  <c r="D424" i="39"/>
  <c r="F80" i="39"/>
  <c r="E80" i="39"/>
  <c r="D80" i="39"/>
  <c r="F102" i="39"/>
  <c r="E102" i="39"/>
  <c r="D102" i="39"/>
  <c r="F215" i="39"/>
  <c r="E215" i="39"/>
  <c r="D215" i="39"/>
  <c r="F446" i="39"/>
  <c r="E446" i="39"/>
  <c r="D446" i="39"/>
  <c r="F490" i="39"/>
  <c r="E490" i="39"/>
  <c r="D490" i="39"/>
  <c r="F175" i="39"/>
  <c r="E175" i="39"/>
  <c r="D175" i="39"/>
  <c r="F538" i="39"/>
  <c r="E538" i="39"/>
  <c r="D538" i="39"/>
  <c r="F66" i="39"/>
  <c r="E66" i="39"/>
  <c r="D66" i="39"/>
  <c r="F422" i="39"/>
  <c r="E422" i="39"/>
  <c r="D422" i="39"/>
  <c r="F486" i="39"/>
  <c r="E486" i="39"/>
  <c r="D486" i="39"/>
  <c r="F3" i="39"/>
  <c r="E3" i="39"/>
  <c r="D3" i="39"/>
  <c r="F9" i="39"/>
  <c r="E9" i="39"/>
  <c r="D9" i="39"/>
  <c r="F314" i="39"/>
  <c r="E314" i="39"/>
  <c r="D314" i="39"/>
  <c r="F345" i="39"/>
  <c r="E345" i="39"/>
  <c r="D345" i="39"/>
  <c r="F346" i="39"/>
  <c r="E346" i="39"/>
  <c r="D346" i="39"/>
  <c r="F71" i="39"/>
  <c r="E71" i="39"/>
  <c r="D71" i="39"/>
  <c r="F237" i="39"/>
  <c r="E237" i="39"/>
  <c r="D237" i="39"/>
  <c r="F439" i="39"/>
  <c r="E439" i="39"/>
  <c r="D439" i="39"/>
  <c r="F440" i="39"/>
  <c r="E440" i="39"/>
  <c r="D440" i="39"/>
  <c r="F238" i="39"/>
  <c r="E238" i="39"/>
  <c r="D238" i="39"/>
  <c r="F343" i="39"/>
  <c r="E343" i="39"/>
  <c r="D343" i="39"/>
  <c r="F494" i="39"/>
  <c r="E494" i="39"/>
  <c r="D494" i="39"/>
  <c r="F425" i="39"/>
  <c r="E425" i="39"/>
  <c r="D425" i="39"/>
  <c r="F426" i="39"/>
  <c r="E426" i="39"/>
  <c r="D426" i="39"/>
  <c r="F67" i="39"/>
  <c r="E67" i="39"/>
  <c r="D67" i="39"/>
  <c r="F423" i="39"/>
  <c r="E423" i="39"/>
  <c r="D423" i="39"/>
  <c r="F159" i="39"/>
  <c r="E159" i="39"/>
  <c r="D159" i="39"/>
  <c r="F552" i="39"/>
  <c r="E552" i="39"/>
  <c r="D552" i="39"/>
  <c r="F132" i="39"/>
  <c r="E132" i="39"/>
  <c r="D132" i="39"/>
  <c r="F272" i="39"/>
  <c r="E272" i="39"/>
  <c r="D272" i="39"/>
  <c r="F6" i="39"/>
  <c r="E6" i="39"/>
  <c r="D6" i="39"/>
  <c r="F7" i="39"/>
  <c r="E7" i="39"/>
  <c r="D7" i="39"/>
  <c r="F273" i="39"/>
  <c r="E273" i="39"/>
  <c r="D273" i="39"/>
  <c r="F326" i="39"/>
  <c r="E326" i="39"/>
  <c r="D326" i="39"/>
  <c r="F241" i="39"/>
  <c r="E241" i="39"/>
  <c r="D241" i="39"/>
  <c r="F244" i="39"/>
  <c r="E244" i="39"/>
  <c r="D244" i="39"/>
  <c r="F298" i="39"/>
  <c r="E298" i="39"/>
  <c r="D298" i="39"/>
  <c r="F84" i="39"/>
  <c r="E84" i="39"/>
  <c r="D84" i="39"/>
  <c r="F542" i="39"/>
  <c r="E542" i="39"/>
  <c r="D542" i="39"/>
  <c r="F297" i="39"/>
  <c r="E297" i="39"/>
  <c r="D297" i="39"/>
  <c r="F419" i="39"/>
  <c r="E419" i="39"/>
  <c r="D419" i="39"/>
  <c r="F464" i="39"/>
  <c r="E464" i="39"/>
  <c r="D464" i="39"/>
  <c r="F472" i="39"/>
  <c r="E472" i="39"/>
  <c r="D472" i="39"/>
  <c r="F246" i="39"/>
  <c r="E246" i="39"/>
  <c r="D246" i="39"/>
  <c r="F83" i="39"/>
  <c r="E83" i="39"/>
  <c r="D83" i="39"/>
  <c r="F118" i="39"/>
  <c r="E118" i="39"/>
  <c r="D118" i="39"/>
  <c r="F380" i="39"/>
  <c r="E380" i="39"/>
  <c r="D380" i="39"/>
  <c r="F384" i="39"/>
  <c r="E384" i="39"/>
  <c r="D384" i="39"/>
  <c r="F131" i="39"/>
  <c r="E131" i="39"/>
  <c r="D131" i="39"/>
  <c r="F389" i="39"/>
  <c r="E389" i="39"/>
  <c r="D389" i="39"/>
  <c r="F547" i="39"/>
  <c r="E547" i="39"/>
  <c r="D547" i="39"/>
  <c r="F236" i="39"/>
  <c r="E236" i="39"/>
  <c r="D236" i="39"/>
  <c r="F207" i="39"/>
  <c r="E207" i="39"/>
  <c r="D207" i="39"/>
  <c r="F347" i="39"/>
  <c r="E347" i="39"/>
  <c r="D347" i="39"/>
  <c r="F46" i="39"/>
  <c r="E46" i="39"/>
  <c r="D46" i="39"/>
  <c r="F21" i="39"/>
  <c r="E21" i="39"/>
  <c r="D21" i="39"/>
  <c r="F495" i="39"/>
  <c r="E495" i="39"/>
  <c r="D495" i="39"/>
  <c r="F442" i="39"/>
  <c r="E442" i="39"/>
  <c r="D442" i="39"/>
  <c r="F405" i="39"/>
  <c r="E405" i="39"/>
  <c r="D405" i="39"/>
  <c r="F8" i="39"/>
  <c r="E8" i="39"/>
  <c r="D8" i="39"/>
  <c r="F500" i="39"/>
  <c r="E500" i="39"/>
  <c r="D500" i="39"/>
  <c r="F499" i="39"/>
  <c r="E499" i="39"/>
  <c r="D499" i="39"/>
  <c r="F525" i="39"/>
  <c r="E525" i="39"/>
  <c r="D525" i="39"/>
  <c r="F415" i="39"/>
  <c r="E415" i="39"/>
  <c r="D415" i="39"/>
  <c r="F414" i="39"/>
  <c r="E414" i="39"/>
  <c r="D414" i="39"/>
  <c r="F396" i="39"/>
  <c r="E396" i="39"/>
  <c r="D396" i="39"/>
  <c r="F375" i="39"/>
  <c r="E375" i="39"/>
  <c r="D375" i="39"/>
  <c r="F395" i="39"/>
  <c r="E395" i="39"/>
  <c r="D395" i="39"/>
  <c r="F68" i="39"/>
  <c r="E68" i="39"/>
  <c r="D68" i="39"/>
  <c r="F533" i="39"/>
  <c r="E533" i="39"/>
  <c r="D533" i="39"/>
  <c r="F54" i="39"/>
  <c r="E54" i="39"/>
  <c r="D54" i="39"/>
  <c r="F531" i="39"/>
  <c r="E531" i="39"/>
  <c r="D531" i="39"/>
  <c r="F532" i="39"/>
  <c r="E532" i="39"/>
  <c r="D532" i="39"/>
  <c r="F397" i="39"/>
  <c r="E397" i="39"/>
  <c r="D397" i="39"/>
  <c r="F93" i="39"/>
  <c r="E93" i="39"/>
  <c r="D93" i="39"/>
  <c r="F354" i="39"/>
  <c r="E354" i="39"/>
  <c r="D354" i="39"/>
  <c r="F445" i="39"/>
  <c r="E445" i="39"/>
  <c r="D445" i="39"/>
  <c r="F283" i="39"/>
  <c r="E283" i="39"/>
  <c r="D283" i="39"/>
  <c r="F282" i="39"/>
  <c r="E282" i="39"/>
  <c r="D282" i="39"/>
  <c r="F24" i="39"/>
  <c r="E24" i="39"/>
  <c r="D24" i="39"/>
  <c r="F488" i="39"/>
  <c r="E488" i="39"/>
  <c r="D488" i="39"/>
  <c r="F23" i="39"/>
  <c r="E23" i="39"/>
  <c r="D23" i="39"/>
  <c r="F169" i="39"/>
  <c r="E169" i="39"/>
  <c r="D169" i="39"/>
  <c r="F172" i="39"/>
  <c r="E172" i="39"/>
  <c r="D172" i="39"/>
  <c r="F2" i="39"/>
  <c r="E2" i="39"/>
  <c r="D2" i="39"/>
  <c r="F474" i="39"/>
  <c r="E474" i="39"/>
  <c r="D474" i="39"/>
  <c r="F476" i="39"/>
  <c r="E476" i="39"/>
  <c r="D476" i="39"/>
  <c r="F61" i="39"/>
  <c r="E61" i="39"/>
  <c r="D61" i="39"/>
  <c r="F222" i="39"/>
  <c r="E222" i="39"/>
  <c r="D222" i="39"/>
  <c r="F561" i="39"/>
  <c r="E561" i="39"/>
  <c r="D561" i="39"/>
  <c r="F560" i="39"/>
  <c r="E560" i="39"/>
  <c r="D560" i="39"/>
  <c r="F221" i="39"/>
  <c r="E221" i="39"/>
  <c r="D221" i="39"/>
  <c r="F60" i="39"/>
  <c r="E60" i="39"/>
  <c r="D60" i="39"/>
  <c r="F436" i="39"/>
  <c r="E436" i="39"/>
  <c r="D436" i="39"/>
  <c r="F128" i="39"/>
  <c r="E128" i="39"/>
  <c r="D128" i="39"/>
  <c r="F127" i="39"/>
  <c r="E127" i="39"/>
  <c r="D127" i="39"/>
  <c r="F559" i="39"/>
  <c r="E559" i="39"/>
  <c r="D559" i="39"/>
  <c r="F521" i="39"/>
  <c r="E521" i="39"/>
  <c r="D521" i="39"/>
  <c r="F520" i="39"/>
  <c r="E520" i="39"/>
  <c r="D520" i="39"/>
  <c r="F39" i="39"/>
  <c r="E39" i="39"/>
  <c r="D39" i="39"/>
  <c r="F393" i="39"/>
  <c r="E393" i="39"/>
  <c r="D393" i="39"/>
  <c r="F91" i="39"/>
  <c r="E91" i="39"/>
  <c r="D91" i="39"/>
  <c r="F88" i="39"/>
  <c r="E88" i="39"/>
  <c r="D88" i="39"/>
  <c r="F216" i="39"/>
  <c r="E216" i="39"/>
  <c r="D216" i="39"/>
  <c r="F37" i="39"/>
  <c r="E37" i="39"/>
  <c r="D37" i="39"/>
  <c r="F413" i="39"/>
  <c r="E413" i="39"/>
  <c r="D413" i="39"/>
  <c r="F412" i="39"/>
  <c r="E412" i="39"/>
  <c r="D412" i="39"/>
  <c r="F85" i="39"/>
  <c r="E85" i="39"/>
  <c r="D85" i="39"/>
  <c r="F401" i="39"/>
  <c r="E401" i="39"/>
  <c r="D401" i="39"/>
  <c r="F392" i="39"/>
  <c r="E392" i="39"/>
  <c r="D392" i="39"/>
  <c r="F154" i="39"/>
  <c r="E154" i="39"/>
  <c r="D154" i="39"/>
  <c r="F123" i="39"/>
  <c r="E123" i="39"/>
  <c r="D123" i="39"/>
  <c r="F433" i="39"/>
  <c r="E433" i="39"/>
  <c r="D433" i="39"/>
  <c r="O359" i="39" l="1"/>
  <c r="P359" i="39" s="1"/>
  <c r="J359" i="39"/>
  <c r="O29" i="39"/>
  <c r="P29" i="39" s="1"/>
  <c r="J29" i="39"/>
  <c r="O466" i="39"/>
  <c r="P466" i="39" s="1"/>
  <c r="J466" i="39"/>
  <c r="O259" i="39"/>
  <c r="P259" i="39" s="1"/>
  <c r="J259" i="39"/>
  <c r="O540" i="39"/>
  <c r="P540" i="39" s="1"/>
  <c r="J540" i="39"/>
  <c r="O57" i="39"/>
  <c r="P57" i="39" s="1"/>
  <c r="J57" i="39"/>
  <c r="O198" i="39"/>
  <c r="P198" i="39" s="1"/>
  <c r="J198" i="39"/>
  <c r="O36" i="39"/>
  <c r="P36" i="39" s="1"/>
  <c r="J36" i="39"/>
  <c r="O98" i="39"/>
  <c r="P98" i="39" s="1"/>
  <c r="J98" i="39"/>
  <c r="O545" i="39"/>
  <c r="P545" i="39" s="1"/>
  <c r="J545" i="39"/>
  <c r="O507" i="39"/>
  <c r="P507" i="39" s="1"/>
  <c r="J507" i="39"/>
  <c r="O403" i="39"/>
  <c r="P403" i="39" s="1"/>
  <c r="J403" i="39"/>
  <c r="O465" i="39"/>
  <c r="P465" i="39" s="1"/>
  <c r="J465" i="39"/>
  <c r="O569" i="39"/>
  <c r="P569" i="39" s="1"/>
  <c r="J569" i="39"/>
  <c r="O49" i="39"/>
  <c r="P49" i="39" s="1"/>
  <c r="J49" i="39"/>
  <c r="O386" i="39"/>
  <c r="P386" i="39" s="1"/>
  <c r="J386" i="39"/>
  <c r="O336" i="39"/>
  <c r="P336" i="39" s="1"/>
  <c r="J336" i="39"/>
  <c r="O224" i="39"/>
  <c r="P224" i="39" s="1"/>
  <c r="J224" i="39"/>
  <c r="O145" i="39"/>
  <c r="P145" i="39" s="1"/>
  <c r="J145" i="39"/>
  <c r="O144" i="39"/>
  <c r="P144" i="39" s="1"/>
  <c r="J144" i="39"/>
  <c r="O519" i="39"/>
  <c r="P519" i="39" s="1"/>
  <c r="J519" i="39"/>
  <c r="O315" i="39"/>
  <c r="P315" i="39" s="1"/>
  <c r="J315" i="39"/>
  <c r="O313" i="39"/>
  <c r="P313" i="39" s="1"/>
  <c r="J313" i="39"/>
  <c r="O171" i="39"/>
  <c r="P171" i="39" s="1"/>
  <c r="J171" i="39"/>
  <c r="O570" i="39"/>
  <c r="P570" i="39" s="1"/>
  <c r="J570" i="39"/>
  <c r="O320" i="39"/>
  <c r="P320" i="39" s="1"/>
  <c r="J320" i="39"/>
  <c r="O398" i="39"/>
  <c r="P398" i="39" s="1"/>
  <c r="J398" i="39"/>
  <c r="O539" i="39"/>
  <c r="P539" i="39" s="1"/>
  <c r="J539" i="39"/>
  <c r="O64" i="39"/>
  <c r="P64" i="39" s="1"/>
  <c r="J64" i="39"/>
  <c r="O197" i="39"/>
  <c r="P197" i="39" s="1"/>
  <c r="J197" i="39"/>
  <c r="O344" i="39"/>
  <c r="P344" i="39" s="1"/>
  <c r="J344" i="39"/>
  <c r="O317" i="39"/>
  <c r="P317" i="39" s="1"/>
  <c r="J317" i="39"/>
  <c r="O503" i="39"/>
  <c r="P503" i="39" s="1"/>
  <c r="J503" i="39"/>
  <c r="O353" i="39"/>
  <c r="P353" i="39" s="1"/>
  <c r="J353" i="39"/>
  <c r="O99" i="39"/>
  <c r="P99" i="39" s="1"/>
  <c r="J99" i="39"/>
  <c r="O72" i="39"/>
  <c r="P72" i="39" s="1"/>
  <c r="J72" i="39"/>
  <c r="O97" i="39"/>
  <c r="P97" i="39" s="1"/>
  <c r="J97" i="39"/>
  <c r="O264" i="39"/>
  <c r="P264" i="39" s="1"/>
  <c r="J264" i="39"/>
  <c r="O133" i="39"/>
  <c r="P133" i="39" s="1"/>
  <c r="J133" i="39"/>
  <c r="O170" i="39"/>
  <c r="P170" i="39" s="1"/>
  <c r="J170" i="39"/>
  <c r="O388" i="39"/>
  <c r="P388" i="39" s="1"/>
  <c r="J388" i="39"/>
  <c r="O331" i="39"/>
  <c r="P331" i="39" s="1"/>
  <c r="J331" i="39"/>
  <c r="O549" i="39"/>
  <c r="P549" i="39" s="1"/>
  <c r="J549" i="39"/>
  <c r="O409" i="39"/>
  <c r="P409" i="39" s="1"/>
  <c r="J409" i="39"/>
  <c r="O356" i="39"/>
  <c r="P356" i="39" s="1"/>
  <c r="J356" i="39"/>
  <c r="O351" i="39"/>
  <c r="P351" i="39" s="1"/>
  <c r="J351" i="39"/>
  <c r="O394" i="39"/>
  <c r="P394" i="39" s="1"/>
  <c r="J394" i="39"/>
  <c r="O491" i="39"/>
  <c r="P491" i="39" s="1"/>
  <c r="J491" i="39"/>
  <c r="O430" i="39"/>
  <c r="P430" i="39" s="1"/>
  <c r="J430" i="39"/>
  <c r="O492" i="39"/>
  <c r="P492" i="39" s="1"/>
  <c r="J492" i="39"/>
  <c r="O546" i="39"/>
  <c r="P546" i="39" s="1"/>
  <c r="J546" i="39"/>
  <c r="O387" i="39"/>
  <c r="P387" i="39" s="1"/>
  <c r="J387" i="39"/>
  <c r="O107" i="39"/>
  <c r="P107" i="39" s="1"/>
  <c r="J107" i="39"/>
  <c r="O33" i="39"/>
  <c r="P33" i="39" s="1"/>
  <c r="J33" i="39"/>
  <c r="O372" i="39"/>
  <c r="P372" i="39" s="1"/>
  <c r="J372" i="39"/>
  <c r="O529" i="39"/>
  <c r="P529" i="39" s="1"/>
  <c r="J529" i="39"/>
  <c r="O157" i="39"/>
  <c r="P157" i="39" s="1"/>
  <c r="J157" i="39"/>
  <c r="O296" i="39"/>
  <c r="P296" i="39" s="1"/>
  <c r="J296" i="39"/>
  <c r="O106" i="39"/>
  <c r="P106" i="39" s="1"/>
  <c r="J106" i="39"/>
  <c r="O330" i="39"/>
  <c r="P330" i="39" s="1"/>
  <c r="J330" i="39"/>
  <c r="O505" i="39"/>
  <c r="P505" i="39" s="1"/>
  <c r="J505" i="39"/>
  <c r="O79" i="39"/>
  <c r="P79" i="39" s="1"/>
  <c r="J79" i="39"/>
  <c r="O498" i="39"/>
  <c r="P498" i="39" s="1"/>
  <c r="J498" i="39"/>
  <c r="O530" i="39"/>
  <c r="P530" i="39" s="1"/>
  <c r="J530" i="39"/>
  <c r="O379" i="39"/>
  <c r="P379" i="39" s="1"/>
  <c r="J379" i="39"/>
  <c r="O74" i="39"/>
  <c r="P74" i="39" s="1"/>
  <c r="J74" i="39"/>
  <c r="O473" i="39"/>
  <c r="P473" i="39" s="1"/>
  <c r="J473" i="39"/>
  <c r="O103" i="39"/>
  <c r="P103" i="39" s="1"/>
  <c r="J103" i="39"/>
  <c r="O316" i="39"/>
  <c r="P316" i="39" s="1"/>
  <c r="J316" i="39"/>
  <c r="O274" i="39"/>
  <c r="P274" i="39" s="1"/>
  <c r="J274" i="39"/>
  <c r="O275" i="39"/>
  <c r="P275" i="39" s="1"/>
  <c r="J275" i="39"/>
  <c r="O438" i="39"/>
  <c r="P438" i="39" s="1"/>
  <c r="J438" i="39"/>
  <c r="O194" i="39"/>
  <c r="P194" i="39" s="1"/>
  <c r="J194" i="39"/>
  <c r="O196" i="39"/>
  <c r="P196" i="39" s="1"/>
  <c r="J196" i="39"/>
  <c r="O87" i="39"/>
  <c r="P87" i="39" s="1"/>
  <c r="J87" i="39"/>
  <c r="O381" i="39"/>
  <c r="P381" i="39" s="1"/>
  <c r="J381" i="39"/>
  <c r="O231" i="39"/>
  <c r="P231" i="39" s="1"/>
  <c r="J231" i="39"/>
  <c r="O141" i="39"/>
  <c r="P141" i="39" s="1"/>
  <c r="J141" i="39"/>
  <c r="O410" i="39"/>
  <c r="P410" i="39" s="1"/>
  <c r="J410" i="39"/>
  <c r="O544" i="39"/>
  <c r="P544" i="39" s="1"/>
  <c r="J544" i="39"/>
  <c r="O201" i="39"/>
  <c r="P201" i="39" s="1"/>
  <c r="J201" i="39"/>
  <c r="O502" i="39"/>
  <c r="P502" i="39" s="1"/>
  <c r="J502" i="39"/>
  <c r="O120" i="39"/>
  <c r="P120" i="39" s="1"/>
  <c r="J120" i="39"/>
  <c r="O355" i="39"/>
  <c r="P355" i="39" s="1"/>
  <c r="J355" i="39"/>
  <c r="O117" i="39"/>
  <c r="P117" i="39" s="1"/>
  <c r="J117" i="39"/>
  <c r="O130" i="39"/>
  <c r="P130" i="39" s="1"/>
  <c r="J130" i="39"/>
  <c r="O45" i="39"/>
  <c r="P45" i="39" s="1"/>
  <c r="J45" i="39"/>
  <c r="O504" i="39"/>
  <c r="P504" i="39" s="1"/>
  <c r="J504" i="39"/>
  <c r="O218" i="39"/>
  <c r="P218" i="39" s="1"/>
  <c r="J218" i="39"/>
  <c r="O441" i="39"/>
  <c r="P441" i="39" s="1"/>
  <c r="J441" i="39"/>
  <c r="O563" i="39"/>
  <c r="P563" i="39" s="1"/>
  <c r="J563" i="39"/>
  <c r="O223" i="39"/>
  <c r="P223" i="39" s="1"/>
  <c r="J223" i="39"/>
  <c r="O342" i="39"/>
  <c r="P342" i="39" s="1"/>
  <c r="J342" i="39"/>
  <c r="O450" i="39"/>
  <c r="P450" i="39" s="1"/>
  <c r="J450" i="39"/>
  <c r="O62" i="39"/>
  <c r="P62" i="39" s="1"/>
  <c r="J62" i="39"/>
  <c r="O34" i="39"/>
  <c r="P34" i="39" s="1"/>
  <c r="J34" i="39"/>
  <c r="O427" i="39"/>
  <c r="P427" i="39" s="1"/>
  <c r="J427" i="39"/>
  <c r="O429" i="39"/>
  <c r="P429" i="39" s="1"/>
  <c r="J429" i="39"/>
  <c r="O428" i="39"/>
  <c r="P428" i="39" s="1"/>
  <c r="J428" i="39"/>
  <c r="O571" i="39"/>
  <c r="P571" i="39" s="1"/>
  <c r="J571" i="39"/>
  <c r="O449" i="39"/>
  <c r="P449" i="39" s="1"/>
  <c r="J449" i="39"/>
  <c r="O134" i="39"/>
  <c r="P134" i="39" s="1"/>
  <c r="J134" i="39"/>
  <c r="O229" i="39"/>
  <c r="P229" i="39" s="1"/>
  <c r="J229" i="39"/>
  <c r="O125" i="39"/>
  <c r="P125" i="39" s="1"/>
  <c r="J125" i="39"/>
  <c r="O352" i="39"/>
  <c r="P352" i="39" s="1"/>
  <c r="J352" i="39"/>
  <c r="O204" i="39"/>
  <c r="P204" i="39" s="1"/>
  <c r="J204" i="39"/>
  <c r="O516" i="39"/>
  <c r="P516" i="39" s="1"/>
  <c r="J516" i="39"/>
  <c r="O195" i="39"/>
  <c r="P195" i="39" s="1"/>
  <c r="J195" i="39"/>
  <c r="O193" i="39"/>
  <c r="P193" i="39" s="1"/>
  <c r="J193" i="39"/>
  <c r="O109" i="39"/>
  <c r="P109" i="39" s="1"/>
  <c r="J109" i="39"/>
  <c r="O554" i="39"/>
  <c r="P554" i="39" s="1"/>
  <c r="J554" i="39"/>
  <c r="O147" i="39"/>
  <c r="P147" i="39" s="1"/>
  <c r="J147" i="39"/>
  <c r="O27" i="39"/>
  <c r="P27" i="39" s="1"/>
  <c r="J27" i="39"/>
  <c r="O252" i="39"/>
  <c r="P252" i="39" s="1"/>
  <c r="J252" i="39"/>
  <c r="O322" i="39"/>
  <c r="P322" i="39" s="1"/>
  <c r="J322" i="39"/>
  <c r="O160" i="39"/>
  <c r="P160" i="39" s="1"/>
  <c r="J160" i="39"/>
  <c r="O205" i="39"/>
  <c r="P205" i="39" s="1"/>
  <c r="J205" i="39"/>
  <c r="O284" i="39"/>
  <c r="P284" i="39" s="1"/>
  <c r="J284" i="39"/>
  <c r="O294" i="39"/>
  <c r="P294" i="39" s="1"/>
  <c r="J294" i="39"/>
  <c r="O333" i="39"/>
  <c r="P333" i="39" s="1"/>
  <c r="J333" i="39"/>
  <c r="O334" i="39"/>
  <c r="P334" i="39" s="1"/>
  <c r="J334" i="39"/>
  <c r="O77" i="39"/>
  <c r="P77" i="39" s="1"/>
  <c r="J77" i="39"/>
  <c r="O357" i="39"/>
  <c r="P357" i="39" s="1"/>
  <c r="J357" i="39"/>
  <c r="O104" i="39"/>
  <c r="P104" i="39" s="1"/>
  <c r="J104" i="39"/>
  <c r="O373" i="39"/>
  <c r="P373" i="39" s="1"/>
  <c r="J373" i="39"/>
  <c r="O406" i="39"/>
  <c r="P406" i="39" s="1"/>
  <c r="J406" i="39"/>
  <c r="O497" i="39"/>
  <c r="P497" i="39" s="1"/>
  <c r="J497" i="39"/>
  <c r="O335" i="39"/>
  <c r="P335" i="39" s="1"/>
  <c r="J335" i="39"/>
  <c r="O374" i="39"/>
  <c r="P374" i="39" s="1"/>
  <c r="J374" i="39"/>
  <c r="O78" i="39"/>
  <c r="P78" i="39" s="1"/>
  <c r="J78" i="39"/>
  <c r="O483" i="39"/>
  <c r="P483" i="39" s="1"/>
  <c r="J483" i="39"/>
  <c r="O332" i="39"/>
  <c r="P332" i="39" s="1"/>
  <c r="J332" i="39"/>
  <c r="O149" i="39"/>
  <c r="P149" i="39" s="1"/>
  <c r="J149" i="39"/>
  <c r="O136" i="39"/>
  <c r="P136" i="39" s="1"/>
  <c r="J136" i="39"/>
  <c r="O400" i="39"/>
  <c r="P400" i="39" s="1"/>
  <c r="J400" i="39"/>
  <c r="O279" i="39"/>
  <c r="P279" i="39" s="1"/>
  <c r="J279" i="39"/>
  <c r="O338" i="39"/>
  <c r="P338" i="39" s="1"/>
  <c r="J338" i="39"/>
  <c r="O432" i="39"/>
  <c r="P432" i="39" s="1"/>
  <c r="J432" i="39"/>
  <c r="O482" i="39"/>
  <c r="P482" i="39" s="1"/>
  <c r="J482" i="39"/>
  <c r="O340" i="39"/>
  <c r="P340" i="39" s="1"/>
  <c r="J340" i="39"/>
  <c r="O26" i="39"/>
  <c r="P26" i="39" s="1"/>
  <c r="J26" i="39"/>
  <c r="O269" i="39"/>
  <c r="P269" i="39" s="1"/>
  <c r="J269" i="39"/>
  <c r="O211" i="39"/>
  <c r="P211" i="39" s="1"/>
  <c r="J211" i="39"/>
  <c r="O254" i="39"/>
  <c r="P254" i="39" s="1"/>
  <c r="J254" i="39"/>
  <c r="O435" i="39"/>
  <c r="P435" i="39" s="1"/>
  <c r="J435" i="39"/>
  <c r="O467" i="39"/>
  <c r="P467" i="39" s="1"/>
  <c r="J467" i="39"/>
  <c r="O30" i="39"/>
  <c r="P30" i="39" s="1"/>
  <c r="J30" i="39"/>
  <c r="O455" i="39"/>
  <c r="P455" i="39" s="1"/>
  <c r="J455" i="39"/>
  <c r="O327" i="39"/>
  <c r="P327" i="39" s="1"/>
  <c r="J327" i="39"/>
  <c r="O116" i="39"/>
  <c r="P116" i="39" s="1"/>
  <c r="J116" i="39"/>
  <c r="O190" i="39"/>
  <c r="P190" i="39" s="1"/>
  <c r="J190" i="39"/>
  <c r="O310" i="39"/>
  <c r="P310" i="39" s="1"/>
  <c r="J310" i="39"/>
  <c r="O304" i="39"/>
  <c r="P304" i="39" s="1"/>
  <c r="J304" i="39"/>
  <c r="O189" i="39"/>
  <c r="P189" i="39" s="1"/>
  <c r="J189" i="39"/>
  <c r="O188" i="39"/>
  <c r="P188" i="39" s="1"/>
  <c r="J188" i="39"/>
  <c r="O309" i="39"/>
  <c r="P309" i="39" s="1"/>
  <c r="J309" i="39"/>
  <c r="O303" i="39"/>
  <c r="P303" i="39" s="1"/>
  <c r="J303" i="39"/>
  <c r="O528" i="39"/>
  <c r="P528" i="39" s="1"/>
  <c r="J528" i="39"/>
  <c r="O289" i="39"/>
  <c r="P289" i="39" s="1"/>
  <c r="J289" i="39"/>
  <c r="O262" i="39"/>
  <c r="P262" i="39" s="1"/>
  <c r="J262" i="39"/>
  <c r="O187" i="39"/>
  <c r="P187" i="39" s="1"/>
  <c r="J187" i="39"/>
  <c r="O308" i="39"/>
  <c r="P308" i="39" s="1"/>
  <c r="J308" i="39"/>
  <c r="O302" i="39"/>
  <c r="P302" i="39" s="1"/>
  <c r="J302" i="39"/>
  <c r="O186" i="39"/>
  <c r="P186" i="39" s="1"/>
  <c r="J186" i="39"/>
  <c r="O434" i="39"/>
  <c r="P434" i="39" s="1"/>
  <c r="J434" i="39"/>
  <c r="O301" i="39"/>
  <c r="P301" i="39" s="1"/>
  <c r="J301" i="39"/>
  <c r="O307" i="39"/>
  <c r="P307" i="39" s="1"/>
  <c r="J307" i="39"/>
  <c r="O17" i="39"/>
  <c r="P17" i="39" s="1"/>
  <c r="J17" i="39"/>
  <c r="O253" i="39"/>
  <c r="P253" i="39" s="1"/>
  <c r="J253" i="39"/>
  <c r="O156" i="39"/>
  <c r="P156" i="39" s="1"/>
  <c r="J156" i="39"/>
  <c r="O537" i="39"/>
  <c r="P537" i="39" s="1"/>
  <c r="J537" i="39"/>
  <c r="O536" i="39"/>
  <c r="P536" i="39" s="1"/>
  <c r="J536" i="39"/>
  <c r="O185" i="39"/>
  <c r="P185" i="39" s="1"/>
  <c r="J185" i="39"/>
  <c r="O268" i="39"/>
  <c r="P268" i="39" s="1"/>
  <c r="J268" i="39"/>
  <c r="O184" i="39"/>
  <c r="P184" i="39" s="1"/>
  <c r="J184" i="39"/>
  <c r="O210" i="39"/>
  <c r="P210" i="39" s="1"/>
  <c r="J210" i="39"/>
  <c r="O306" i="39"/>
  <c r="P306" i="39" s="1"/>
  <c r="J306" i="39"/>
  <c r="O300" i="39"/>
  <c r="P300" i="39" s="1"/>
  <c r="J300" i="39"/>
  <c r="O183" i="39"/>
  <c r="P183" i="39" s="1"/>
  <c r="J183" i="39"/>
  <c r="O267" i="39"/>
  <c r="P267" i="39" s="1"/>
  <c r="J267" i="39"/>
  <c r="O209" i="39"/>
  <c r="P209" i="39" s="1"/>
  <c r="J209" i="39"/>
  <c r="O115" i="39"/>
  <c r="P115" i="39" s="1"/>
  <c r="J115" i="39"/>
  <c r="O20" i="39"/>
  <c r="P20" i="39" s="1"/>
  <c r="J20" i="39"/>
  <c r="O360" i="39"/>
  <c r="P360" i="39" s="1"/>
  <c r="J360" i="39"/>
  <c r="O182" i="39"/>
  <c r="P182" i="39" s="1"/>
  <c r="J182" i="39"/>
  <c r="O458" i="39"/>
  <c r="P458" i="39" s="1"/>
  <c r="J458" i="39"/>
  <c r="O251" i="39"/>
  <c r="P251" i="39" s="1"/>
  <c r="J251" i="39"/>
  <c r="O337" i="39"/>
  <c r="P337" i="39" s="1"/>
  <c r="J337" i="39"/>
  <c r="O278" i="39"/>
  <c r="P278" i="39" s="1"/>
  <c r="J278" i="39"/>
  <c r="O339" i="39"/>
  <c r="P339" i="39" s="1"/>
  <c r="J339" i="39"/>
  <c r="O431" i="39"/>
  <c r="P431" i="39" s="1"/>
  <c r="J431" i="39"/>
  <c r="O135" i="39"/>
  <c r="P135" i="39" s="1"/>
  <c r="J135" i="39"/>
  <c r="O25" i="39"/>
  <c r="P25" i="39" s="1"/>
  <c r="J25" i="39"/>
  <c r="O399" i="39"/>
  <c r="P399" i="39" s="1"/>
  <c r="J399" i="39"/>
  <c r="O481" i="39"/>
  <c r="P481" i="39" s="1"/>
  <c r="J481" i="39"/>
  <c r="O319" i="39"/>
  <c r="P319" i="39" s="1"/>
  <c r="J319" i="39"/>
  <c r="O181" i="39"/>
  <c r="P181" i="39" s="1"/>
  <c r="J181" i="39"/>
  <c r="O562" i="39"/>
  <c r="P562" i="39" s="1"/>
  <c r="J562" i="39"/>
  <c r="O180" i="39"/>
  <c r="P180" i="39" s="1"/>
  <c r="J180" i="39"/>
  <c r="O523" i="39"/>
  <c r="P523" i="39" s="1"/>
  <c r="J523" i="39"/>
  <c r="O18" i="39"/>
  <c r="P18" i="39" s="1"/>
  <c r="J18" i="39"/>
  <c r="O4" i="39"/>
  <c r="P4" i="39" s="1"/>
  <c r="J4" i="39"/>
  <c r="O43" i="39"/>
  <c r="P43" i="39" s="1"/>
  <c r="J43" i="39"/>
  <c r="O142" i="39"/>
  <c r="P142" i="39" s="1"/>
  <c r="J142" i="39"/>
  <c r="O176" i="39"/>
  <c r="P176" i="39" s="1"/>
  <c r="J176" i="39"/>
  <c r="O179" i="39"/>
  <c r="P179" i="39" s="1"/>
  <c r="J179" i="39"/>
  <c r="O148" i="39"/>
  <c r="P148" i="39" s="1"/>
  <c r="J148" i="39"/>
  <c r="O288" i="39"/>
  <c r="P288" i="39" s="1"/>
  <c r="J288" i="39"/>
  <c r="O261" i="39"/>
  <c r="P261" i="39" s="1"/>
  <c r="J261" i="39"/>
  <c r="O527" i="39"/>
  <c r="P527" i="39" s="1"/>
  <c r="J527" i="39"/>
  <c r="O114" i="39"/>
  <c r="P114" i="39" s="1"/>
  <c r="J114" i="39"/>
  <c r="O457" i="39"/>
  <c r="P457" i="39" s="1"/>
  <c r="J457" i="39"/>
  <c r="O460" i="39"/>
  <c r="P460" i="39" s="1"/>
  <c r="J460" i="39"/>
  <c r="O47" i="39"/>
  <c r="P47" i="39" s="1"/>
  <c r="J47" i="39"/>
  <c r="O178" i="39"/>
  <c r="P178" i="39" s="1"/>
  <c r="J178" i="39"/>
  <c r="O463" i="39"/>
  <c r="P463" i="39" s="1"/>
  <c r="J463" i="39"/>
  <c r="O535" i="39"/>
  <c r="P535" i="39" s="1"/>
  <c r="J535" i="39"/>
  <c r="O480" i="39"/>
  <c r="P480" i="39" s="1"/>
  <c r="J480" i="39"/>
  <c r="O173" i="39"/>
  <c r="P173" i="39" s="1"/>
  <c r="J173" i="39"/>
  <c r="O471" i="39"/>
  <c r="P471" i="39" s="1"/>
  <c r="J471" i="39"/>
  <c r="O358" i="39"/>
  <c r="P358" i="39" s="1"/>
  <c r="J358" i="39"/>
  <c r="O105" i="39"/>
  <c r="P105" i="39" s="1"/>
  <c r="J105" i="39"/>
  <c r="O214" i="39"/>
  <c r="P214" i="39" s="1"/>
  <c r="J214" i="39"/>
  <c r="O208" i="39"/>
  <c r="P208" i="39" s="1"/>
  <c r="J208" i="39"/>
  <c r="O266" i="39"/>
  <c r="P266" i="39" s="1"/>
  <c r="J266" i="39"/>
  <c r="O121" i="39"/>
  <c r="P121" i="39" s="1"/>
  <c r="J121" i="39"/>
  <c r="O191" i="39"/>
  <c r="P191" i="39" s="1"/>
  <c r="J191" i="39"/>
  <c r="O280" i="39"/>
  <c r="P280" i="39" s="1"/>
  <c r="J280" i="39"/>
  <c r="O329" i="39"/>
  <c r="P329" i="39" s="1"/>
  <c r="J329" i="39"/>
  <c r="O305" i="39"/>
  <c r="P305" i="39" s="1"/>
  <c r="J305" i="39"/>
  <c r="O299" i="39"/>
  <c r="P299" i="39" s="1"/>
  <c r="J299" i="39"/>
  <c r="O276" i="39"/>
  <c r="P276" i="39" s="1"/>
  <c r="J276" i="39"/>
  <c r="O200" i="39"/>
  <c r="P200" i="39" s="1"/>
  <c r="J200" i="39"/>
  <c r="O250" i="39"/>
  <c r="P250" i="39" s="1"/>
  <c r="J250" i="39"/>
  <c r="O174" i="39"/>
  <c r="P174" i="39" s="1"/>
  <c r="J174" i="39"/>
  <c r="O543" i="39"/>
  <c r="P543" i="39" s="1"/>
  <c r="J543" i="39"/>
  <c r="O228" i="39"/>
  <c r="P228" i="39" s="1"/>
  <c r="J228" i="39"/>
  <c r="O506" i="39"/>
  <c r="P506" i="39" s="1"/>
  <c r="J506" i="39"/>
  <c r="O35" i="39"/>
  <c r="P35" i="39" s="1"/>
  <c r="J35" i="39"/>
  <c r="O63" i="39"/>
  <c r="P63" i="39" s="1"/>
  <c r="J63" i="39"/>
  <c r="O291" i="39"/>
  <c r="P291" i="39" s="1"/>
  <c r="J291" i="39"/>
  <c r="O258" i="39"/>
  <c r="P258" i="39" s="1"/>
  <c r="J258" i="39"/>
  <c r="O225" i="39"/>
  <c r="P225" i="39" s="1"/>
  <c r="J225" i="39"/>
  <c r="O235" i="39"/>
  <c r="P235" i="39" s="1"/>
  <c r="J235" i="39"/>
  <c r="O226" i="39"/>
  <c r="P226" i="39" s="1"/>
  <c r="J226" i="39"/>
  <c r="O129" i="39"/>
  <c r="P129" i="39" s="1"/>
  <c r="J129" i="39"/>
  <c r="O119" i="39"/>
  <c r="P119" i="39" s="1"/>
  <c r="J119" i="39"/>
  <c r="O459" i="39"/>
  <c r="P459" i="39" s="1"/>
  <c r="J459" i="39"/>
  <c r="O451" i="39"/>
  <c r="P451" i="39" s="1"/>
  <c r="J451" i="39"/>
  <c r="O452" i="39"/>
  <c r="P452" i="39" s="1"/>
  <c r="J452" i="39"/>
  <c r="O341" i="39"/>
  <c r="P341" i="39" s="1"/>
  <c r="J341" i="39"/>
  <c r="O249" i="39"/>
  <c r="P249" i="39" s="1"/>
  <c r="J249" i="39"/>
  <c r="O111" i="39"/>
  <c r="P111" i="39" s="1"/>
  <c r="J111" i="39"/>
  <c r="O323" i="39"/>
  <c r="P323" i="39" s="1"/>
  <c r="J323" i="39"/>
  <c r="O32" i="39"/>
  <c r="P32" i="39" s="1"/>
  <c r="J32" i="39"/>
  <c r="O318" i="39"/>
  <c r="P318" i="39" s="1"/>
  <c r="J318" i="39"/>
  <c r="O277" i="39"/>
  <c r="P277" i="39" s="1"/>
  <c r="J277" i="39"/>
  <c r="O558" i="39"/>
  <c r="P558" i="39" s="1"/>
  <c r="J558" i="39"/>
  <c r="O522" i="39"/>
  <c r="P522" i="39" s="1"/>
  <c r="J522" i="39"/>
  <c r="O227" i="39"/>
  <c r="P227" i="39" s="1"/>
  <c r="J227" i="39"/>
  <c r="O22" i="39"/>
  <c r="P22" i="39" s="1"/>
  <c r="J22" i="39"/>
  <c r="O470" i="39"/>
  <c r="P470" i="39" s="1"/>
  <c r="J470" i="39"/>
  <c r="O411" i="39"/>
  <c r="P411" i="39" s="1"/>
  <c r="J411" i="39"/>
  <c r="O444" i="39"/>
  <c r="P444" i="39" s="1"/>
  <c r="J444" i="39"/>
  <c r="O469" i="39"/>
  <c r="P469" i="39" s="1"/>
  <c r="J469" i="39"/>
  <c r="O146" i="39"/>
  <c r="P146" i="39" s="1"/>
  <c r="J146" i="39"/>
  <c r="O58" i="39"/>
  <c r="P58" i="39" s="1"/>
  <c r="J58" i="39"/>
  <c r="O59" i="39"/>
  <c r="P59" i="39" s="1"/>
  <c r="J59" i="39"/>
  <c r="O192" i="39"/>
  <c r="P192" i="39" s="1"/>
  <c r="J192" i="39"/>
  <c r="O295" i="39"/>
  <c r="P295" i="39" s="1"/>
  <c r="J295" i="39"/>
  <c r="O553" i="39"/>
  <c r="P553" i="39" s="1"/>
  <c r="J553" i="39"/>
  <c r="O321" i="39"/>
  <c r="P321" i="39" s="1"/>
  <c r="J321" i="39"/>
  <c r="O281" i="39"/>
  <c r="P281" i="39" s="1"/>
  <c r="J281" i="39"/>
  <c r="F359" i="39"/>
  <c r="E359" i="39"/>
  <c r="D359" i="39"/>
  <c r="F29" i="39"/>
  <c r="E29" i="39"/>
  <c r="D29" i="39"/>
  <c r="F466" i="39"/>
  <c r="E466" i="39"/>
  <c r="D466" i="39"/>
  <c r="F259" i="39"/>
  <c r="E259" i="39"/>
  <c r="D259" i="39"/>
  <c r="F540" i="39"/>
  <c r="E540" i="39"/>
  <c r="D540" i="39"/>
  <c r="F57" i="39"/>
  <c r="E57" i="39"/>
  <c r="D57" i="39"/>
  <c r="F198" i="39"/>
  <c r="E198" i="39"/>
  <c r="D198" i="39"/>
  <c r="F36" i="39"/>
  <c r="E36" i="39"/>
  <c r="D36" i="39"/>
  <c r="F98" i="39"/>
  <c r="E98" i="39"/>
  <c r="D98" i="39"/>
  <c r="F545" i="39"/>
  <c r="E545" i="39"/>
  <c r="D545" i="39"/>
  <c r="F507" i="39"/>
  <c r="E507" i="39"/>
  <c r="D507" i="39"/>
  <c r="F403" i="39"/>
  <c r="E403" i="39"/>
  <c r="D403" i="39"/>
  <c r="F465" i="39"/>
  <c r="E465" i="39"/>
  <c r="D465" i="39"/>
  <c r="F569" i="39"/>
  <c r="E569" i="39"/>
  <c r="D569" i="39"/>
  <c r="F49" i="39"/>
  <c r="E49" i="39"/>
  <c r="D49" i="39"/>
  <c r="F386" i="39"/>
  <c r="E386" i="39"/>
  <c r="D386" i="39"/>
  <c r="F336" i="39"/>
  <c r="E336" i="39"/>
  <c r="D336" i="39"/>
  <c r="F224" i="39"/>
  <c r="E224" i="39"/>
  <c r="D224" i="39"/>
  <c r="F145" i="39"/>
  <c r="E145" i="39"/>
  <c r="D145" i="39"/>
  <c r="F144" i="39"/>
  <c r="E144" i="39"/>
  <c r="D144" i="39"/>
  <c r="F519" i="39"/>
  <c r="E519" i="39"/>
  <c r="D519" i="39"/>
  <c r="F315" i="39"/>
  <c r="E315" i="39"/>
  <c r="D315" i="39"/>
  <c r="F313" i="39"/>
  <c r="E313" i="39"/>
  <c r="D313" i="39"/>
  <c r="F171" i="39"/>
  <c r="E171" i="39"/>
  <c r="D171" i="39"/>
  <c r="F570" i="39"/>
  <c r="E570" i="39"/>
  <c r="D570" i="39"/>
  <c r="F320" i="39"/>
  <c r="E320" i="39"/>
  <c r="D320" i="39"/>
  <c r="F398" i="39"/>
  <c r="E398" i="39"/>
  <c r="D398" i="39"/>
  <c r="F539" i="39"/>
  <c r="E539" i="39"/>
  <c r="D539" i="39"/>
  <c r="F64" i="39"/>
  <c r="E64" i="39"/>
  <c r="D64" i="39"/>
  <c r="F197" i="39"/>
  <c r="E197" i="39"/>
  <c r="D197" i="39"/>
  <c r="F344" i="39"/>
  <c r="E344" i="39"/>
  <c r="D344" i="39"/>
  <c r="F317" i="39"/>
  <c r="E317" i="39"/>
  <c r="D317" i="39"/>
  <c r="F503" i="39"/>
  <c r="E503" i="39"/>
  <c r="D503" i="39"/>
  <c r="F353" i="39"/>
  <c r="E353" i="39"/>
  <c r="D353" i="39"/>
  <c r="F99" i="39"/>
  <c r="E99" i="39"/>
  <c r="D99" i="39"/>
  <c r="F72" i="39"/>
  <c r="E72" i="39"/>
  <c r="D72" i="39"/>
  <c r="F97" i="39"/>
  <c r="E97" i="39"/>
  <c r="D97" i="39"/>
  <c r="F264" i="39"/>
  <c r="E264" i="39"/>
  <c r="D264" i="39"/>
  <c r="F133" i="39"/>
  <c r="E133" i="39"/>
  <c r="D133" i="39"/>
  <c r="F170" i="39"/>
  <c r="E170" i="39"/>
  <c r="D170" i="39"/>
  <c r="F388" i="39"/>
  <c r="E388" i="39"/>
  <c r="D388" i="39"/>
  <c r="F331" i="39"/>
  <c r="E331" i="39"/>
  <c r="D331" i="39"/>
  <c r="F549" i="39"/>
  <c r="E549" i="39"/>
  <c r="D549" i="39"/>
  <c r="F409" i="39"/>
  <c r="E409" i="39"/>
  <c r="D409" i="39"/>
  <c r="F356" i="39"/>
  <c r="E356" i="39"/>
  <c r="D356" i="39"/>
  <c r="F351" i="39"/>
  <c r="E351" i="39"/>
  <c r="D351" i="39"/>
  <c r="F394" i="39"/>
  <c r="E394" i="39"/>
  <c r="D394" i="39"/>
  <c r="F491" i="39"/>
  <c r="E491" i="39"/>
  <c r="D491" i="39"/>
  <c r="F430" i="39"/>
  <c r="E430" i="39"/>
  <c r="D430" i="39"/>
  <c r="F492" i="39"/>
  <c r="E492" i="39"/>
  <c r="D492" i="39"/>
  <c r="F546" i="39"/>
  <c r="E546" i="39"/>
  <c r="D546" i="39"/>
  <c r="F387" i="39"/>
  <c r="E387" i="39"/>
  <c r="D387" i="39"/>
  <c r="F107" i="39"/>
  <c r="E107" i="39"/>
  <c r="D107" i="39"/>
  <c r="F33" i="39"/>
  <c r="E33" i="39"/>
  <c r="D33" i="39"/>
  <c r="F372" i="39"/>
  <c r="E372" i="39"/>
  <c r="D372" i="39"/>
  <c r="F529" i="39"/>
  <c r="E529" i="39"/>
  <c r="D529" i="39"/>
  <c r="F157" i="39"/>
  <c r="E157" i="39"/>
  <c r="D157" i="39"/>
  <c r="F296" i="39"/>
  <c r="E296" i="39"/>
  <c r="D296" i="39"/>
  <c r="F106" i="39"/>
  <c r="E106" i="39"/>
  <c r="D106" i="39"/>
  <c r="F330" i="39"/>
  <c r="E330" i="39"/>
  <c r="D330" i="39"/>
  <c r="F505" i="39"/>
  <c r="E505" i="39"/>
  <c r="D505" i="39"/>
  <c r="F79" i="39"/>
  <c r="E79" i="39"/>
  <c r="D79" i="39"/>
  <c r="F498" i="39"/>
  <c r="E498" i="39"/>
  <c r="D498" i="39"/>
  <c r="F530" i="39"/>
  <c r="E530" i="39"/>
  <c r="D530" i="39"/>
  <c r="F379" i="39"/>
  <c r="E379" i="39"/>
  <c r="D379" i="39"/>
  <c r="F74" i="39"/>
  <c r="E74" i="39"/>
  <c r="D74" i="39"/>
  <c r="F473" i="39"/>
  <c r="E473" i="39"/>
  <c r="D473" i="39"/>
  <c r="F103" i="39"/>
  <c r="E103" i="39"/>
  <c r="D103" i="39"/>
  <c r="F316" i="39"/>
  <c r="E316" i="39"/>
  <c r="D316" i="39"/>
  <c r="F274" i="39"/>
  <c r="E274" i="39"/>
  <c r="D274" i="39"/>
  <c r="F275" i="39"/>
  <c r="E275" i="39"/>
  <c r="D275" i="39"/>
  <c r="F438" i="39"/>
  <c r="E438" i="39"/>
  <c r="D438" i="39"/>
  <c r="F194" i="39"/>
  <c r="E194" i="39"/>
  <c r="D194" i="39"/>
  <c r="F196" i="39"/>
  <c r="E196" i="39"/>
  <c r="D196" i="39"/>
  <c r="F87" i="39"/>
  <c r="E87" i="39"/>
  <c r="D87" i="39"/>
  <c r="F381" i="39"/>
  <c r="E381" i="39"/>
  <c r="D381" i="39"/>
  <c r="F231" i="39"/>
  <c r="E231" i="39"/>
  <c r="D231" i="39"/>
  <c r="F141" i="39"/>
  <c r="E141" i="39"/>
  <c r="D141" i="39"/>
  <c r="F410" i="39"/>
  <c r="E410" i="39"/>
  <c r="D410" i="39"/>
  <c r="F544" i="39"/>
  <c r="E544" i="39"/>
  <c r="D544" i="39"/>
  <c r="F201" i="39"/>
  <c r="E201" i="39"/>
  <c r="D201" i="39"/>
  <c r="F502" i="39"/>
  <c r="E502" i="39"/>
  <c r="D502" i="39"/>
  <c r="F120" i="39"/>
  <c r="E120" i="39"/>
  <c r="D120" i="39"/>
  <c r="F355" i="39"/>
  <c r="E355" i="39"/>
  <c r="D355" i="39"/>
  <c r="F117" i="39"/>
  <c r="E117" i="39"/>
  <c r="D117" i="39"/>
  <c r="F130" i="39"/>
  <c r="E130" i="39"/>
  <c r="D130" i="39"/>
  <c r="F45" i="39"/>
  <c r="E45" i="39"/>
  <c r="D45" i="39"/>
  <c r="F504" i="39"/>
  <c r="E504" i="39"/>
  <c r="D504" i="39"/>
  <c r="F218" i="39"/>
  <c r="E218" i="39"/>
  <c r="D218" i="39"/>
  <c r="F441" i="39"/>
  <c r="E441" i="39"/>
  <c r="D441" i="39"/>
  <c r="F563" i="39"/>
  <c r="E563" i="39"/>
  <c r="D563" i="39"/>
  <c r="F223" i="39"/>
  <c r="E223" i="39"/>
  <c r="D223" i="39"/>
  <c r="F342" i="39"/>
  <c r="E342" i="39"/>
  <c r="D342" i="39"/>
  <c r="F450" i="39"/>
  <c r="E450" i="39"/>
  <c r="D450" i="39"/>
  <c r="F62" i="39"/>
  <c r="E62" i="39"/>
  <c r="D62" i="39"/>
  <c r="F34" i="39"/>
  <c r="E34" i="39"/>
  <c r="D34" i="39"/>
  <c r="F427" i="39"/>
  <c r="E427" i="39"/>
  <c r="D427" i="39"/>
  <c r="F429" i="39"/>
  <c r="E429" i="39"/>
  <c r="D429" i="39"/>
  <c r="F428" i="39"/>
  <c r="E428" i="39"/>
  <c r="D428" i="39"/>
  <c r="F571" i="39"/>
  <c r="E571" i="39"/>
  <c r="D571" i="39"/>
  <c r="F449" i="39"/>
  <c r="E449" i="39"/>
  <c r="D449" i="39"/>
  <c r="F134" i="39"/>
  <c r="E134" i="39"/>
  <c r="D134" i="39"/>
  <c r="F229" i="39"/>
  <c r="E229" i="39"/>
  <c r="D229" i="39"/>
  <c r="F125" i="39"/>
  <c r="E125" i="39"/>
  <c r="D125" i="39"/>
  <c r="F352" i="39"/>
  <c r="E352" i="39"/>
  <c r="D352" i="39"/>
  <c r="F204" i="39"/>
  <c r="E204" i="39"/>
  <c r="D204" i="39"/>
  <c r="F516" i="39"/>
  <c r="E516" i="39"/>
  <c r="D516" i="39"/>
  <c r="F195" i="39"/>
  <c r="E195" i="39"/>
  <c r="D195" i="39"/>
  <c r="F193" i="39"/>
  <c r="E193" i="39"/>
  <c r="D193" i="39"/>
  <c r="F109" i="39"/>
  <c r="E109" i="39"/>
  <c r="D109" i="39"/>
  <c r="F554" i="39"/>
  <c r="E554" i="39"/>
  <c r="D554" i="39"/>
  <c r="F147" i="39"/>
  <c r="E147" i="39"/>
  <c r="D147" i="39"/>
  <c r="F27" i="39"/>
  <c r="E27" i="39"/>
  <c r="D27" i="39"/>
  <c r="F252" i="39"/>
  <c r="E252" i="39"/>
  <c r="D252" i="39"/>
  <c r="F322" i="39"/>
  <c r="E322" i="39"/>
  <c r="D322" i="39"/>
  <c r="F160" i="39"/>
  <c r="E160" i="39"/>
  <c r="D160" i="39"/>
  <c r="F205" i="39"/>
  <c r="E205" i="39"/>
  <c r="D205" i="39"/>
  <c r="F284" i="39"/>
  <c r="E284" i="39"/>
  <c r="D284" i="39"/>
  <c r="F294" i="39"/>
  <c r="E294" i="39"/>
  <c r="D294" i="39"/>
  <c r="F333" i="39"/>
  <c r="E333" i="39"/>
  <c r="D333" i="39"/>
  <c r="F334" i="39"/>
  <c r="E334" i="39"/>
  <c r="D334" i="39"/>
  <c r="F77" i="39"/>
  <c r="E77" i="39"/>
  <c r="D77" i="39"/>
  <c r="F357" i="39"/>
  <c r="E357" i="39"/>
  <c r="D357" i="39"/>
  <c r="F104" i="39"/>
  <c r="E104" i="39"/>
  <c r="D104" i="39"/>
  <c r="F373" i="39"/>
  <c r="E373" i="39"/>
  <c r="D373" i="39"/>
  <c r="F406" i="39"/>
  <c r="E406" i="39"/>
  <c r="D406" i="39"/>
  <c r="F497" i="39"/>
  <c r="E497" i="39"/>
  <c r="D497" i="39"/>
  <c r="F335" i="39"/>
  <c r="E335" i="39"/>
  <c r="D335" i="39"/>
  <c r="F374" i="39"/>
  <c r="E374" i="39"/>
  <c r="D374" i="39"/>
  <c r="F78" i="39"/>
  <c r="E78" i="39"/>
  <c r="D78" i="39"/>
  <c r="F483" i="39"/>
  <c r="E483" i="39"/>
  <c r="D483" i="39"/>
  <c r="F332" i="39"/>
  <c r="E332" i="39"/>
  <c r="D332" i="39"/>
  <c r="F149" i="39"/>
  <c r="E149" i="39"/>
  <c r="D149" i="39"/>
  <c r="F136" i="39"/>
  <c r="E136" i="39"/>
  <c r="D136" i="39"/>
  <c r="F400" i="39"/>
  <c r="E400" i="39"/>
  <c r="D400" i="39"/>
  <c r="F279" i="39"/>
  <c r="E279" i="39"/>
  <c r="D279" i="39"/>
  <c r="F338" i="39"/>
  <c r="E338" i="39"/>
  <c r="D338" i="39"/>
  <c r="F432" i="39"/>
  <c r="E432" i="39"/>
  <c r="D432" i="39"/>
  <c r="F482" i="39"/>
  <c r="E482" i="39"/>
  <c r="D482" i="39"/>
  <c r="F340" i="39"/>
  <c r="E340" i="39"/>
  <c r="D340" i="39"/>
  <c r="F26" i="39"/>
  <c r="E26" i="39"/>
  <c r="D26" i="39"/>
  <c r="F269" i="39"/>
  <c r="E269" i="39"/>
  <c r="D269" i="39"/>
  <c r="F211" i="39"/>
  <c r="E211" i="39"/>
  <c r="D211" i="39"/>
  <c r="F254" i="39"/>
  <c r="E254" i="39"/>
  <c r="D254" i="39"/>
  <c r="F435" i="39"/>
  <c r="E435" i="39"/>
  <c r="D435" i="39"/>
  <c r="F467" i="39"/>
  <c r="E467" i="39"/>
  <c r="D467" i="39"/>
  <c r="F30" i="39"/>
  <c r="E30" i="39"/>
  <c r="D30" i="39"/>
  <c r="F455" i="39"/>
  <c r="E455" i="39"/>
  <c r="D455" i="39"/>
  <c r="F327" i="39"/>
  <c r="E327" i="39"/>
  <c r="D327" i="39"/>
  <c r="F116" i="39"/>
  <c r="E116" i="39"/>
  <c r="D116" i="39"/>
  <c r="F190" i="39"/>
  <c r="E190" i="39"/>
  <c r="D190" i="39"/>
  <c r="F310" i="39"/>
  <c r="E310" i="39"/>
  <c r="D310" i="39"/>
  <c r="F304" i="39"/>
  <c r="E304" i="39"/>
  <c r="D304" i="39"/>
  <c r="F189" i="39"/>
  <c r="E189" i="39"/>
  <c r="D189" i="39"/>
  <c r="F188" i="39"/>
  <c r="E188" i="39"/>
  <c r="D188" i="39"/>
  <c r="F309" i="39"/>
  <c r="E309" i="39"/>
  <c r="D309" i="39"/>
  <c r="F303" i="39"/>
  <c r="E303" i="39"/>
  <c r="D303" i="39"/>
  <c r="F528" i="39"/>
  <c r="E528" i="39"/>
  <c r="D528" i="39"/>
  <c r="F289" i="39"/>
  <c r="E289" i="39"/>
  <c r="D289" i="39"/>
  <c r="F262" i="39"/>
  <c r="E262" i="39"/>
  <c r="D262" i="39"/>
  <c r="F187" i="39"/>
  <c r="E187" i="39"/>
  <c r="D187" i="39"/>
  <c r="F308" i="39"/>
  <c r="E308" i="39"/>
  <c r="D308" i="39"/>
  <c r="F302" i="39"/>
  <c r="E302" i="39"/>
  <c r="D302" i="39"/>
  <c r="F186" i="39"/>
  <c r="E186" i="39"/>
  <c r="D186" i="39"/>
  <c r="F434" i="39"/>
  <c r="E434" i="39"/>
  <c r="D434" i="39"/>
  <c r="F301" i="39"/>
  <c r="E301" i="39"/>
  <c r="D301" i="39"/>
  <c r="F307" i="39"/>
  <c r="E307" i="39"/>
  <c r="D307" i="39"/>
  <c r="F17" i="39"/>
  <c r="E17" i="39"/>
  <c r="D17" i="39"/>
  <c r="F253" i="39"/>
  <c r="E253" i="39"/>
  <c r="D253" i="39"/>
  <c r="F156" i="39"/>
  <c r="E156" i="39"/>
  <c r="D156" i="39"/>
  <c r="F537" i="39"/>
  <c r="E537" i="39"/>
  <c r="D537" i="39"/>
  <c r="F536" i="39"/>
  <c r="E536" i="39"/>
  <c r="D536" i="39"/>
  <c r="F185" i="39"/>
  <c r="E185" i="39"/>
  <c r="D185" i="39"/>
  <c r="F268" i="39"/>
  <c r="E268" i="39"/>
  <c r="D268" i="39"/>
  <c r="F184" i="39"/>
  <c r="E184" i="39"/>
  <c r="D184" i="39"/>
  <c r="F210" i="39"/>
  <c r="E210" i="39"/>
  <c r="D210" i="39"/>
  <c r="F306" i="39"/>
  <c r="E306" i="39"/>
  <c r="D306" i="39"/>
  <c r="F300" i="39"/>
  <c r="E300" i="39"/>
  <c r="D300" i="39"/>
  <c r="F183" i="39"/>
  <c r="E183" i="39"/>
  <c r="D183" i="39"/>
  <c r="F267" i="39"/>
  <c r="E267" i="39"/>
  <c r="D267" i="39"/>
  <c r="F209" i="39"/>
  <c r="E209" i="39"/>
  <c r="D209" i="39"/>
  <c r="F115" i="39"/>
  <c r="E115" i="39"/>
  <c r="D115" i="39"/>
  <c r="F20" i="39"/>
  <c r="E20" i="39"/>
  <c r="D20" i="39"/>
  <c r="F360" i="39"/>
  <c r="E360" i="39"/>
  <c r="D360" i="39"/>
  <c r="F182" i="39"/>
  <c r="E182" i="39"/>
  <c r="D182" i="39"/>
  <c r="F458" i="39"/>
  <c r="E458" i="39"/>
  <c r="D458" i="39"/>
  <c r="F251" i="39"/>
  <c r="E251" i="39"/>
  <c r="D251" i="39"/>
  <c r="F337" i="39"/>
  <c r="E337" i="39"/>
  <c r="D337" i="39"/>
  <c r="F278" i="39"/>
  <c r="E278" i="39"/>
  <c r="D278" i="39"/>
  <c r="F339" i="39"/>
  <c r="E339" i="39"/>
  <c r="D339" i="39"/>
  <c r="F431" i="39"/>
  <c r="E431" i="39"/>
  <c r="D431" i="39"/>
  <c r="F135" i="39"/>
  <c r="E135" i="39"/>
  <c r="D135" i="39"/>
  <c r="F25" i="39"/>
  <c r="E25" i="39"/>
  <c r="D25" i="39"/>
  <c r="F399" i="39"/>
  <c r="E399" i="39"/>
  <c r="D399" i="39"/>
  <c r="F481" i="39"/>
  <c r="E481" i="39"/>
  <c r="D481" i="39"/>
  <c r="F319" i="39"/>
  <c r="E319" i="39"/>
  <c r="D319" i="39"/>
  <c r="F181" i="39"/>
  <c r="E181" i="39"/>
  <c r="D181" i="39"/>
  <c r="F562" i="39"/>
  <c r="E562" i="39"/>
  <c r="D562" i="39"/>
  <c r="F180" i="39"/>
  <c r="E180" i="39"/>
  <c r="D180" i="39"/>
  <c r="F523" i="39"/>
  <c r="E523" i="39"/>
  <c r="D523" i="39"/>
  <c r="F18" i="39"/>
  <c r="E18" i="39"/>
  <c r="D18" i="39"/>
  <c r="F4" i="39"/>
  <c r="E4" i="39"/>
  <c r="D4" i="39"/>
  <c r="F43" i="39"/>
  <c r="E43" i="39"/>
  <c r="D43" i="39"/>
  <c r="F142" i="39"/>
  <c r="E142" i="39"/>
  <c r="D142" i="39"/>
  <c r="F176" i="39"/>
  <c r="E176" i="39"/>
  <c r="D176" i="39"/>
  <c r="F179" i="39"/>
  <c r="E179" i="39"/>
  <c r="D179" i="39"/>
  <c r="F148" i="39"/>
  <c r="E148" i="39"/>
  <c r="D148" i="39"/>
  <c r="F288" i="39"/>
  <c r="E288" i="39"/>
  <c r="D288" i="39"/>
  <c r="F261" i="39"/>
  <c r="E261" i="39"/>
  <c r="D261" i="39"/>
  <c r="F527" i="39"/>
  <c r="E527" i="39"/>
  <c r="D527" i="39"/>
  <c r="F114" i="39"/>
  <c r="E114" i="39"/>
  <c r="D114" i="39"/>
  <c r="F457" i="39"/>
  <c r="E457" i="39"/>
  <c r="D457" i="39"/>
  <c r="F460" i="39"/>
  <c r="E460" i="39"/>
  <c r="D460" i="39"/>
  <c r="F47" i="39"/>
  <c r="E47" i="39"/>
  <c r="D47" i="39"/>
  <c r="F178" i="39"/>
  <c r="E178" i="39"/>
  <c r="D178" i="39"/>
  <c r="F463" i="39"/>
  <c r="E463" i="39"/>
  <c r="D463" i="39"/>
  <c r="F535" i="39"/>
  <c r="E535" i="39"/>
  <c r="D535" i="39"/>
  <c r="F480" i="39"/>
  <c r="E480" i="39"/>
  <c r="D480" i="39"/>
  <c r="F173" i="39"/>
  <c r="E173" i="39"/>
  <c r="D173" i="39"/>
  <c r="F471" i="39"/>
  <c r="E471" i="39"/>
  <c r="D471" i="39"/>
  <c r="F358" i="39"/>
  <c r="E358" i="39"/>
  <c r="D358" i="39"/>
  <c r="F105" i="39"/>
  <c r="E105" i="39"/>
  <c r="D105" i="39"/>
  <c r="F214" i="39"/>
  <c r="E214" i="39"/>
  <c r="D214" i="39"/>
  <c r="F208" i="39"/>
  <c r="E208" i="39"/>
  <c r="D208" i="39"/>
  <c r="F266" i="39"/>
  <c r="E266" i="39"/>
  <c r="D266" i="39"/>
  <c r="F121" i="39"/>
  <c r="E121" i="39"/>
  <c r="D121" i="39"/>
  <c r="F191" i="39"/>
  <c r="E191" i="39"/>
  <c r="D191" i="39"/>
  <c r="F280" i="39"/>
  <c r="E280" i="39"/>
  <c r="D280" i="39"/>
  <c r="F329" i="39"/>
  <c r="E329" i="39"/>
  <c r="D329" i="39"/>
  <c r="F305" i="39"/>
  <c r="E305" i="39"/>
  <c r="D305" i="39"/>
  <c r="F299" i="39"/>
  <c r="E299" i="39"/>
  <c r="D299" i="39"/>
  <c r="C276" i="39"/>
  <c r="E276" i="39" s="1"/>
  <c r="C200" i="39"/>
  <c r="E200" i="39" s="1"/>
  <c r="C250" i="39"/>
  <c r="E250" i="39" s="1"/>
  <c r="C174" i="39"/>
  <c r="F174" i="39" s="1"/>
  <c r="C543" i="39"/>
  <c r="E543" i="39" s="1"/>
  <c r="C228" i="39"/>
  <c r="E228" i="39" s="1"/>
  <c r="C506" i="39"/>
  <c r="E506" i="39" s="1"/>
  <c r="C35" i="39"/>
  <c r="E35" i="39" s="1"/>
  <c r="C63" i="39"/>
  <c r="E63" i="39" s="1"/>
  <c r="C291" i="39"/>
  <c r="F291" i="39" s="1"/>
  <c r="C258" i="39"/>
  <c r="F258" i="39" s="1"/>
  <c r="C225" i="39"/>
  <c r="F225" i="39" s="1"/>
  <c r="C235" i="39"/>
  <c r="E235" i="39" s="1"/>
  <c r="C226" i="39"/>
  <c r="E226" i="39" s="1"/>
  <c r="C129" i="39"/>
  <c r="E129" i="39" s="1"/>
  <c r="C119" i="39"/>
  <c r="F119" i="39" s="1"/>
  <c r="C459" i="39"/>
  <c r="F459" i="39" s="1"/>
  <c r="C451" i="39"/>
  <c r="E451" i="39" s="1"/>
  <c r="C452" i="39"/>
  <c r="E452" i="39" s="1"/>
  <c r="C341" i="39"/>
  <c r="E341" i="39" s="1"/>
  <c r="C249" i="39"/>
  <c r="E249" i="39" s="1"/>
  <c r="C111" i="39"/>
  <c r="F111" i="39" s="1"/>
  <c r="C323" i="39"/>
  <c r="F323" i="39" s="1"/>
  <c r="C32" i="39"/>
  <c r="E32" i="39" s="1"/>
  <c r="E318" i="39"/>
  <c r="C318" i="39"/>
  <c r="F318" i="39" s="1"/>
  <c r="C277" i="39"/>
  <c r="E277" i="39" s="1"/>
  <c r="C558" i="39"/>
  <c r="E558" i="39" s="1"/>
  <c r="C522" i="39"/>
  <c r="E522" i="39" s="1"/>
  <c r="C227" i="39"/>
  <c r="E227" i="39" s="1"/>
  <c r="C22" i="39"/>
  <c r="E22" i="39" s="1"/>
  <c r="C470" i="39"/>
  <c r="E470" i="39" s="1"/>
  <c r="C411" i="39"/>
  <c r="E411" i="39" s="1"/>
  <c r="C444" i="39"/>
  <c r="E444" i="39" s="1"/>
  <c r="C469" i="39"/>
  <c r="E469" i="39" s="1"/>
  <c r="C146" i="39"/>
  <c r="E146" i="39" s="1"/>
  <c r="C58" i="39"/>
  <c r="E58" i="39" s="1"/>
  <c r="C59" i="39"/>
  <c r="E59" i="39" s="1"/>
  <c r="C192" i="39"/>
  <c r="E192" i="39" s="1"/>
  <c r="C295" i="39"/>
  <c r="E295" i="39" s="1"/>
  <c r="C553" i="39"/>
  <c r="E553" i="39" s="1"/>
  <c r="C321" i="39"/>
  <c r="E321" i="39" s="1"/>
  <c r="C281" i="39"/>
  <c r="E281" i="39" s="1"/>
  <c r="Q580" i="39"/>
  <c r="P580" i="39"/>
  <c r="O580" i="39"/>
  <c r="L580" i="39"/>
  <c r="K580" i="39"/>
  <c r="Q579" i="39"/>
  <c r="P579" i="39"/>
  <c r="O579" i="39"/>
  <c r="L579" i="39"/>
  <c r="K579" i="39"/>
  <c r="Q578" i="39"/>
  <c r="P578" i="39"/>
  <c r="O578" i="39"/>
  <c r="L578" i="39"/>
  <c r="K578" i="39"/>
  <c r="Q577" i="39"/>
  <c r="P577" i="39"/>
  <c r="O577" i="39"/>
  <c r="L577" i="39"/>
  <c r="K577" i="39"/>
  <c r="Q576" i="39"/>
  <c r="P576" i="39"/>
  <c r="O576" i="39"/>
  <c r="L576" i="39"/>
  <c r="K576" i="39"/>
  <c r="Q575" i="39"/>
  <c r="P575" i="39"/>
  <c r="O575" i="39"/>
  <c r="L575" i="39"/>
  <c r="K575" i="39"/>
  <c r="D575" i="39"/>
  <c r="Q574" i="39"/>
  <c r="P574" i="39"/>
  <c r="O574" i="39"/>
  <c r="L574" i="39"/>
  <c r="K574" i="39"/>
  <c r="D321" i="39" l="1"/>
  <c r="D444" i="39"/>
  <c r="D59" i="39"/>
  <c r="D227" i="39"/>
  <c r="D452" i="39"/>
  <c r="E225" i="39"/>
  <c r="D295" i="39"/>
  <c r="D146" i="39"/>
  <c r="D470" i="39"/>
  <c r="D558" i="39"/>
  <c r="D249" i="39"/>
  <c r="E459" i="39"/>
  <c r="D226" i="39"/>
  <c r="D200" i="39"/>
  <c r="F553" i="39"/>
  <c r="F192" i="39"/>
  <c r="F22" i="39"/>
  <c r="F522" i="39"/>
  <c r="F277" i="39"/>
  <c r="F341" i="39"/>
  <c r="F451" i="39"/>
  <c r="F129" i="39"/>
  <c r="F235" i="39"/>
  <c r="F250" i="39"/>
  <c r="F276" i="39"/>
  <c r="F281" i="39"/>
  <c r="F58" i="39"/>
  <c r="F469" i="39"/>
  <c r="F411" i="39"/>
  <c r="D281" i="39"/>
  <c r="F321" i="39"/>
  <c r="D553" i="39"/>
  <c r="F295" i="39"/>
  <c r="D192" i="39"/>
  <c r="F59" i="39"/>
  <c r="D58" i="39"/>
  <c r="F146" i="39"/>
  <c r="D469" i="39"/>
  <c r="F444" i="39"/>
  <c r="D411" i="39"/>
  <c r="F470" i="39"/>
  <c r="D22" i="39"/>
  <c r="F227" i="39"/>
  <c r="D522" i="39"/>
  <c r="F558" i="39"/>
  <c r="D277" i="39"/>
  <c r="E323" i="39"/>
  <c r="F249" i="39"/>
  <c r="D341" i="39"/>
  <c r="F452" i="39"/>
  <c r="D451" i="39"/>
  <c r="D129" i="39"/>
  <c r="F226" i="39"/>
  <c r="D235" i="39"/>
  <c r="E291" i="39"/>
  <c r="D250" i="39"/>
  <c r="F200" i="39"/>
  <c r="D276" i="39"/>
  <c r="F32" i="39"/>
  <c r="E111" i="39"/>
  <c r="E119" i="39"/>
  <c r="E258" i="39"/>
  <c r="D63" i="39"/>
  <c r="F63" i="39"/>
  <c r="D35" i="39"/>
  <c r="F35" i="39"/>
  <c r="D506" i="39"/>
  <c r="F506" i="39"/>
  <c r="D228" i="39"/>
  <c r="F228" i="39"/>
  <c r="D543" i="39"/>
  <c r="F543" i="39"/>
  <c r="E174" i="39"/>
  <c r="L526" i="38"/>
  <c r="O526" i="38"/>
  <c r="P526" i="38"/>
  <c r="Q526" i="38"/>
  <c r="D520" i="38"/>
  <c r="K526" i="38"/>
  <c r="D519" i="38"/>
  <c r="Q525" i="38"/>
  <c r="P525" i="38"/>
  <c r="O525" i="38"/>
  <c r="L525" i="38"/>
  <c r="K525" i="38"/>
  <c r="Q524" i="38"/>
  <c r="P524" i="38"/>
  <c r="O524" i="38"/>
  <c r="L524" i="38"/>
  <c r="K524" i="38"/>
  <c r="Q523" i="38"/>
  <c r="P523" i="38"/>
  <c r="O523" i="38"/>
  <c r="L523" i="38"/>
  <c r="K523" i="38"/>
  <c r="Q522" i="38"/>
  <c r="P522" i="38"/>
  <c r="O522" i="38"/>
  <c r="L522" i="38"/>
  <c r="K522" i="38"/>
  <c r="Q521" i="38"/>
  <c r="P521" i="38"/>
  <c r="O521" i="38"/>
  <c r="L521" i="38"/>
  <c r="K521" i="38"/>
  <c r="D521" i="38"/>
  <c r="Q520" i="38"/>
  <c r="P520" i="38"/>
  <c r="O520" i="38"/>
  <c r="L520" i="38"/>
  <c r="K520" i="38"/>
  <c r="O91" i="38"/>
  <c r="P91" i="38" s="1"/>
  <c r="O419" i="38"/>
  <c r="P419" i="38" s="1"/>
  <c r="O420" i="38"/>
  <c r="P420" i="38" s="1"/>
  <c r="O8" i="38"/>
  <c r="P8" i="38" s="1"/>
  <c r="O9" i="38"/>
  <c r="P9" i="38" s="1"/>
  <c r="O10" i="38"/>
  <c r="P10" i="38" s="1"/>
  <c r="O11" i="38"/>
  <c r="P11" i="38" s="1"/>
  <c r="O12" i="38"/>
  <c r="P12" i="38" s="1"/>
  <c r="O13" i="38"/>
  <c r="P13" i="38" s="1"/>
  <c r="O14" i="38"/>
  <c r="P14" i="38" s="1"/>
  <c r="O15" i="38"/>
  <c r="P15" i="38" s="1"/>
  <c r="O421" i="38"/>
  <c r="P421" i="38" s="1"/>
  <c r="O16" i="38"/>
  <c r="P16" i="38" s="1"/>
  <c r="O422" i="38"/>
  <c r="P422" i="38" s="1"/>
  <c r="O17" i="38"/>
  <c r="P17" i="38" s="1"/>
  <c r="O18" i="38"/>
  <c r="P18" i="38" s="1"/>
  <c r="O19" i="38"/>
  <c r="P19" i="38" s="1"/>
  <c r="O20" i="38"/>
  <c r="P20" i="38" s="1"/>
  <c r="O423" i="38"/>
  <c r="P423" i="38" s="1"/>
  <c r="O21" i="38"/>
  <c r="P21" i="38" s="1"/>
  <c r="O424" i="38"/>
  <c r="P424" i="38" s="1"/>
  <c r="O425" i="38"/>
  <c r="P425" i="38" s="1"/>
  <c r="O22" i="38"/>
  <c r="P22" i="38" s="1"/>
  <c r="O23" i="38"/>
  <c r="P23" i="38" s="1"/>
  <c r="O24" i="38"/>
  <c r="P24" i="38" s="1"/>
  <c r="O515" i="38"/>
  <c r="P515" i="38" s="1"/>
  <c r="O426" i="38"/>
  <c r="P426" i="38" s="1"/>
  <c r="O427" i="38"/>
  <c r="P427" i="38" s="1"/>
  <c r="O428" i="38"/>
  <c r="P428" i="38" s="1"/>
  <c r="O429" i="38"/>
  <c r="P429" i="38" s="1"/>
  <c r="O430" i="38"/>
  <c r="P430" i="38" s="1"/>
  <c r="O301" i="38"/>
  <c r="P301" i="38" s="1"/>
  <c r="O431" i="38"/>
  <c r="P431" i="38" s="1"/>
  <c r="O360" i="38"/>
  <c r="P360" i="38" s="1"/>
  <c r="O302" i="38"/>
  <c r="P302" i="38" s="1"/>
  <c r="O303" i="38"/>
  <c r="P303" i="38" s="1"/>
  <c r="O304" i="38"/>
  <c r="P304" i="38" s="1"/>
  <c r="O305" i="38"/>
  <c r="P305" i="38" s="1"/>
  <c r="O25" i="38"/>
  <c r="P25" i="38" s="1"/>
  <c r="O92" i="38"/>
  <c r="P92" i="38" s="1"/>
  <c r="O26" i="38"/>
  <c r="P26" i="38" s="1"/>
  <c r="O306" i="38"/>
  <c r="P306" i="38" s="1"/>
  <c r="O307" i="38"/>
  <c r="P307" i="38" s="1"/>
  <c r="O93" i="38"/>
  <c r="P93" i="38" s="1"/>
  <c r="O432" i="38"/>
  <c r="P432" i="38" s="1"/>
  <c r="O308" i="38"/>
  <c r="P308" i="38" s="1"/>
  <c r="O361" i="38"/>
  <c r="P361" i="38" s="1"/>
  <c r="O309" i="38"/>
  <c r="P309" i="38" s="1"/>
  <c r="O310" i="38"/>
  <c r="P310" i="38" s="1"/>
  <c r="O94" i="38"/>
  <c r="P94" i="38" s="1"/>
  <c r="O433" i="38"/>
  <c r="P433" i="38" s="1"/>
  <c r="O95" i="38"/>
  <c r="P95" i="38" s="1"/>
  <c r="O362" i="38"/>
  <c r="P362" i="38" s="1"/>
  <c r="O434" i="38"/>
  <c r="P434" i="38" s="1"/>
  <c r="O311" i="38"/>
  <c r="P311" i="38" s="1"/>
  <c r="O363" i="38"/>
  <c r="P363" i="38" s="1"/>
  <c r="O312" i="38"/>
  <c r="P312" i="38" s="1"/>
  <c r="O313" i="38"/>
  <c r="P313" i="38" s="1"/>
  <c r="O435" i="38"/>
  <c r="P435" i="38" s="1"/>
  <c r="O314" i="38"/>
  <c r="P314" i="38" s="1"/>
  <c r="O436" i="38"/>
  <c r="P436" i="38" s="1"/>
  <c r="O96" i="38"/>
  <c r="P96" i="38" s="1"/>
  <c r="O315" i="38"/>
  <c r="P315" i="38" s="1"/>
  <c r="O316" i="38"/>
  <c r="P316" i="38" s="1"/>
  <c r="O97" i="38"/>
  <c r="P97" i="38" s="1"/>
  <c r="O317" i="38"/>
  <c r="P317" i="38" s="1"/>
  <c r="O318" i="38"/>
  <c r="P318" i="38" s="1"/>
  <c r="O319" i="38"/>
  <c r="P319" i="38" s="1"/>
  <c r="O437" i="38"/>
  <c r="P437" i="38" s="1"/>
  <c r="O438" i="38"/>
  <c r="P438" i="38" s="1"/>
  <c r="O439" i="38"/>
  <c r="P439" i="38" s="1"/>
  <c r="O364" i="38"/>
  <c r="P364" i="38" s="1"/>
  <c r="O320" i="38"/>
  <c r="P320" i="38" s="1"/>
  <c r="O440" i="38"/>
  <c r="P440" i="38" s="1"/>
  <c r="O441" i="38"/>
  <c r="P441" i="38" s="1"/>
  <c r="O442" i="38"/>
  <c r="P442" i="38" s="1"/>
  <c r="O443" i="38"/>
  <c r="P443" i="38" s="1"/>
  <c r="O27" i="38"/>
  <c r="P27" i="38" s="1"/>
  <c r="O98" i="38"/>
  <c r="P98" i="38" s="1"/>
  <c r="O321" i="38"/>
  <c r="P321" i="38" s="1"/>
  <c r="O444" i="38"/>
  <c r="P444" i="38" s="1"/>
  <c r="O322" i="38"/>
  <c r="P322" i="38" s="1"/>
  <c r="O445" i="38"/>
  <c r="P445" i="38" s="1"/>
  <c r="O28" i="38"/>
  <c r="P28" i="38" s="1"/>
  <c r="O29" i="38"/>
  <c r="P29" i="38" s="1"/>
  <c r="O446" i="38"/>
  <c r="P446" i="38" s="1"/>
  <c r="O323" i="38"/>
  <c r="P323" i="38" s="1"/>
  <c r="O447" i="38"/>
  <c r="P447" i="38" s="1"/>
  <c r="O448" i="38"/>
  <c r="P448" i="38" s="1"/>
  <c r="O365" i="38"/>
  <c r="P365" i="38" s="1"/>
  <c r="O324" i="38"/>
  <c r="P324" i="38" s="1"/>
  <c r="O325" i="38"/>
  <c r="P325" i="38" s="1"/>
  <c r="O326" i="38"/>
  <c r="P326" i="38" s="1"/>
  <c r="O327" i="38"/>
  <c r="P327" i="38" s="1"/>
  <c r="O328" i="38"/>
  <c r="P328" i="38" s="1"/>
  <c r="O516" i="38"/>
  <c r="P516" i="38" s="1"/>
  <c r="O329" i="38"/>
  <c r="P329" i="38" s="1"/>
  <c r="O330" i="38"/>
  <c r="P330" i="38" s="1"/>
  <c r="O331" i="38"/>
  <c r="P331" i="38" s="1"/>
  <c r="O99" i="38"/>
  <c r="P99" i="38" s="1"/>
  <c r="O332" i="38"/>
  <c r="P332" i="38" s="1"/>
  <c r="O449" i="38"/>
  <c r="P449" i="38" s="1"/>
  <c r="O450" i="38"/>
  <c r="P450" i="38" s="1"/>
  <c r="O333" i="38"/>
  <c r="P333" i="38" s="1"/>
  <c r="O451" i="38"/>
  <c r="P451" i="38" s="1"/>
  <c r="O334" i="38"/>
  <c r="P334" i="38" s="1"/>
  <c r="O452" i="38"/>
  <c r="P452" i="38" s="1"/>
  <c r="O453" i="38"/>
  <c r="P453" i="38" s="1"/>
  <c r="O335" i="38"/>
  <c r="P335" i="38" s="1"/>
  <c r="O100" i="38"/>
  <c r="P100" i="38" s="1"/>
  <c r="O30" i="38"/>
  <c r="P30" i="38" s="1"/>
  <c r="O454" i="38"/>
  <c r="P454" i="38" s="1"/>
  <c r="O455" i="38"/>
  <c r="P455" i="38" s="1"/>
  <c r="O31" i="38"/>
  <c r="P31" i="38" s="1"/>
  <c r="O336" i="38"/>
  <c r="P336" i="38" s="1"/>
  <c r="O32" i="38"/>
  <c r="P32" i="38" s="1"/>
  <c r="O337" i="38"/>
  <c r="P337" i="38" s="1"/>
  <c r="O338" i="38"/>
  <c r="P338" i="38" s="1"/>
  <c r="O456" i="38"/>
  <c r="P456" i="38" s="1"/>
  <c r="O457" i="38"/>
  <c r="P457" i="38" s="1"/>
  <c r="O339" i="38"/>
  <c r="P339" i="38" s="1"/>
  <c r="O340" i="38"/>
  <c r="P340" i="38" s="1"/>
  <c r="O458" i="38"/>
  <c r="P458" i="38" s="1"/>
  <c r="O459" i="38"/>
  <c r="P459" i="38" s="1"/>
  <c r="O101" i="38"/>
  <c r="P101" i="38" s="1"/>
  <c r="O102" i="38"/>
  <c r="P102" i="38" s="1"/>
  <c r="O460" i="38"/>
  <c r="P460" i="38" s="1"/>
  <c r="O461" i="38"/>
  <c r="P461" i="38" s="1"/>
  <c r="O103" i="38"/>
  <c r="P103" i="38" s="1"/>
  <c r="O462" i="38"/>
  <c r="P462" i="38" s="1"/>
  <c r="O33" i="38"/>
  <c r="P33" i="38" s="1"/>
  <c r="O34" i="38"/>
  <c r="P34" i="38" s="1"/>
  <c r="O341" i="38"/>
  <c r="P341" i="38" s="1"/>
  <c r="O463" i="38"/>
  <c r="P463" i="38" s="1"/>
  <c r="O464" i="38"/>
  <c r="P464" i="38" s="1"/>
  <c r="O342" i="38"/>
  <c r="P342" i="38" s="1"/>
  <c r="O465" i="38"/>
  <c r="P465" i="38" s="1"/>
  <c r="O343" i="38"/>
  <c r="P343" i="38" s="1"/>
  <c r="O344" i="38"/>
  <c r="P344" i="38" s="1"/>
  <c r="O466" i="38"/>
  <c r="P466" i="38" s="1"/>
  <c r="O467" i="38"/>
  <c r="P467" i="38" s="1"/>
  <c r="O468" i="38"/>
  <c r="P468" i="38" s="1"/>
  <c r="O366" i="38"/>
  <c r="P366" i="38" s="1"/>
  <c r="O469" i="38"/>
  <c r="P469" i="38" s="1"/>
  <c r="O470" i="38"/>
  <c r="P470" i="38" s="1"/>
  <c r="O471" i="38"/>
  <c r="P471" i="38" s="1"/>
  <c r="O472" i="38"/>
  <c r="P472" i="38" s="1"/>
  <c r="O345" i="38"/>
  <c r="P345" i="38" s="1"/>
  <c r="O346" i="38"/>
  <c r="P346" i="38"/>
  <c r="O104" i="38"/>
  <c r="P104" i="38" s="1"/>
  <c r="O105" i="38"/>
  <c r="P105" i="38" s="1"/>
  <c r="O473" i="38"/>
  <c r="P473" i="38" s="1"/>
  <c r="O474" i="38"/>
  <c r="P474" i="38" s="1"/>
  <c r="O35" i="38"/>
  <c r="P35" i="38" s="1"/>
  <c r="O347" i="38"/>
  <c r="P347" i="38" s="1"/>
  <c r="O367" i="38"/>
  <c r="P367" i="38" s="1"/>
  <c r="O36" i="38"/>
  <c r="P36" i="38" s="1"/>
  <c r="O475" i="38"/>
  <c r="P475" i="38" s="1"/>
  <c r="O348" i="38"/>
  <c r="P348" i="38" s="1"/>
  <c r="O349" i="38"/>
  <c r="P349" i="38" s="1"/>
  <c r="O350" i="38"/>
  <c r="P350" i="38" s="1"/>
  <c r="O476" i="38"/>
  <c r="P476" i="38" s="1"/>
  <c r="O477" i="38"/>
  <c r="P477" i="38" s="1"/>
  <c r="O37" i="38"/>
  <c r="P37" i="38" s="1"/>
  <c r="O106" i="38"/>
  <c r="P106" i="38" s="1"/>
  <c r="O478" i="38"/>
  <c r="P478" i="38" s="1"/>
  <c r="O479" i="38"/>
  <c r="P479" i="38" s="1"/>
  <c r="O480" i="38"/>
  <c r="P480" i="38" s="1"/>
  <c r="O107" i="38"/>
  <c r="P107" i="38" s="1"/>
  <c r="O517" i="38"/>
  <c r="P517" i="38" s="1"/>
  <c r="O481" i="38"/>
  <c r="P481" i="38" s="1"/>
  <c r="O38" i="38"/>
  <c r="P38" i="38" s="1"/>
  <c r="O482" i="38"/>
  <c r="P482" i="38" s="1"/>
  <c r="O483" i="38"/>
  <c r="P483" i="38" s="1"/>
  <c r="O108" i="38"/>
  <c r="P108" i="38" s="1"/>
  <c r="O109" i="38"/>
  <c r="P109" i="38" s="1"/>
  <c r="O484" i="38"/>
  <c r="P484" i="38" s="1"/>
  <c r="O485" i="38"/>
  <c r="P485" i="38" s="1"/>
  <c r="O486" i="38"/>
  <c r="P486" i="38" s="1"/>
  <c r="O39" i="38"/>
  <c r="P39" i="38" s="1"/>
  <c r="O487" i="38"/>
  <c r="P487" i="38" s="1"/>
  <c r="O488" i="38"/>
  <c r="P488" i="38" s="1"/>
  <c r="O40" i="38"/>
  <c r="P40" i="38" s="1"/>
  <c r="O368" i="38"/>
  <c r="P368" i="38" s="1"/>
  <c r="O41" i="38"/>
  <c r="P41" i="38" s="1"/>
  <c r="O42" i="38"/>
  <c r="P42" i="38" s="1"/>
  <c r="O43" i="38"/>
  <c r="P43" i="38" s="1"/>
  <c r="O489" i="38"/>
  <c r="P489" i="38" s="1"/>
  <c r="O44" i="38"/>
  <c r="P44" i="38" s="1"/>
  <c r="O490" i="38"/>
  <c r="P490" i="38" s="1"/>
  <c r="O110" i="38"/>
  <c r="P110" i="38" s="1"/>
  <c r="O45" i="38"/>
  <c r="P45" i="38" s="1"/>
  <c r="O46" i="38"/>
  <c r="P46" i="38" s="1"/>
  <c r="O491" i="38"/>
  <c r="P491" i="38" s="1"/>
  <c r="O492" i="38"/>
  <c r="P492" i="38" s="1"/>
  <c r="O493" i="38"/>
  <c r="P493" i="38" s="1"/>
  <c r="O494" i="38"/>
  <c r="P494" i="38" s="1"/>
  <c r="O47" i="38"/>
  <c r="P47" i="38" s="1"/>
  <c r="O111" i="38"/>
  <c r="P111" i="38" s="1"/>
  <c r="O495" i="38"/>
  <c r="P495" i="38" s="1"/>
  <c r="O112" i="38"/>
  <c r="P112" i="38" s="1"/>
  <c r="O496" i="38"/>
  <c r="P496" i="38" s="1"/>
  <c r="O497" i="38"/>
  <c r="P497" i="38" s="1"/>
  <c r="O498" i="38"/>
  <c r="P498" i="38" s="1"/>
  <c r="O113" i="38"/>
  <c r="P113" i="38" s="1"/>
  <c r="O114" i="38"/>
  <c r="P114" i="38" s="1"/>
  <c r="O351" i="38"/>
  <c r="P351" i="38" s="1"/>
  <c r="O499" i="38"/>
  <c r="P499" i="38" s="1"/>
  <c r="O500" i="38"/>
  <c r="P500" i="38" s="1"/>
  <c r="O352" i="38"/>
  <c r="P352" i="38" s="1"/>
  <c r="O353" i="38"/>
  <c r="P353" i="38" s="1"/>
  <c r="O48" i="38"/>
  <c r="P48" i="38" s="1"/>
  <c r="O115" i="38"/>
  <c r="P115" i="38" s="1"/>
  <c r="O501" i="38"/>
  <c r="P501" i="38" s="1"/>
  <c r="O502" i="38"/>
  <c r="P502" i="38" s="1"/>
  <c r="O503" i="38"/>
  <c r="P503" i="38" s="1"/>
  <c r="O116" i="38"/>
  <c r="P116" i="38" s="1"/>
  <c r="O117" i="38"/>
  <c r="P117" i="38" s="1"/>
  <c r="O504" i="38"/>
  <c r="P504" i="38" s="1"/>
  <c r="O118" i="38"/>
  <c r="P118" i="38" s="1"/>
  <c r="O505" i="38"/>
  <c r="P505" i="38" s="1"/>
  <c r="O506" i="38"/>
  <c r="P506" i="38" s="1"/>
  <c r="O507" i="38"/>
  <c r="P507" i="38" s="1"/>
  <c r="O508" i="38"/>
  <c r="P508" i="38" s="1"/>
  <c r="O119" i="38"/>
  <c r="P119" i="38" s="1"/>
  <c r="O49" i="38"/>
  <c r="P49" i="38" s="1"/>
  <c r="O509" i="38"/>
  <c r="P509" i="38" s="1"/>
  <c r="O354" i="38"/>
  <c r="P354" i="38" s="1"/>
  <c r="O355" i="38"/>
  <c r="P355" i="38" s="1"/>
  <c r="O510" i="38"/>
  <c r="P510" i="38" s="1"/>
  <c r="O50" i="38"/>
  <c r="P50" i="38" s="1"/>
  <c r="O511" i="38"/>
  <c r="P511" i="38" s="1"/>
  <c r="O51" i="38"/>
  <c r="P51" i="38" s="1"/>
  <c r="O356" i="38"/>
  <c r="P356" i="38" s="1"/>
  <c r="O512" i="38"/>
  <c r="P512" i="38" s="1"/>
  <c r="O513" i="38"/>
  <c r="P513" i="38" s="1"/>
  <c r="O514" i="38"/>
  <c r="P514" i="38" s="1"/>
  <c r="O357" i="38"/>
  <c r="P357" i="38" s="1"/>
  <c r="O358" i="38"/>
  <c r="P358" i="38" s="1"/>
  <c r="O121" i="38"/>
  <c r="P121" i="38" s="1"/>
  <c r="O122" i="38"/>
  <c r="P122" i="38" s="1"/>
  <c r="O123" i="38"/>
  <c r="P123" i="38" s="1"/>
  <c r="O2" i="38"/>
  <c r="P2" i="38" s="1"/>
  <c r="O3" i="38"/>
  <c r="P3" i="38" s="1"/>
  <c r="O124" i="38"/>
  <c r="P124" i="38" s="1"/>
  <c r="O125" i="38"/>
  <c r="P125" i="38" s="1"/>
  <c r="O126" i="38"/>
  <c r="P126" i="38"/>
  <c r="O127" i="38"/>
  <c r="P127" i="38" s="1"/>
  <c r="O128" i="38"/>
  <c r="P128" i="38" s="1"/>
  <c r="O129" i="38"/>
  <c r="P129" i="38" s="1"/>
  <c r="O130" i="38"/>
  <c r="P130" i="38" s="1"/>
  <c r="O369" i="38"/>
  <c r="P369" i="38" s="1"/>
  <c r="O131" i="38"/>
  <c r="P131" i="38" s="1"/>
  <c r="O132" i="38"/>
  <c r="P132" i="38" s="1"/>
  <c r="O133" i="38"/>
  <c r="P133" i="38" s="1"/>
  <c r="O370" i="38"/>
  <c r="P370" i="38" s="1"/>
  <c r="O371" i="38"/>
  <c r="P371" i="38" s="1"/>
  <c r="O134" i="38"/>
  <c r="P134" i="38" s="1"/>
  <c r="O135" i="38"/>
  <c r="P135" i="38" s="1"/>
  <c r="O136" i="38"/>
  <c r="P136" i="38" s="1"/>
  <c r="O137" i="38"/>
  <c r="P137" i="38" s="1"/>
  <c r="O372" i="38"/>
  <c r="P372" i="38" s="1"/>
  <c r="O138" i="38"/>
  <c r="P138" i="38" s="1"/>
  <c r="O52" i="38"/>
  <c r="P52" i="38" s="1"/>
  <c r="O373" i="38"/>
  <c r="P373" i="38" s="1"/>
  <c r="O139" i="38"/>
  <c r="P139" i="38" s="1"/>
  <c r="O140" i="38"/>
  <c r="P140" i="38" s="1"/>
  <c r="O141" i="38"/>
  <c r="P141" i="38" s="1"/>
  <c r="O142" i="38"/>
  <c r="P142" i="38" s="1"/>
  <c r="O143" i="38"/>
  <c r="P143" i="38" s="1"/>
  <c r="O144" i="38"/>
  <c r="P144" i="38" s="1"/>
  <c r="O145" i="38"/>
  <c r="P145" i="38" s="1"/>
  <c r="O146" i="38"/>
  <c r="P146" i="38" s="1"/>
  <c r="O147" i="38"/>
  <c r="P147" i="38" s="1"/>
  <c r="O374" i="38"/>
  <c r="P374" i="38" s="1"/>
  <c r="O53" i="38"/>
  <c r="P53" i="38" s="1"/>
  <c r="O148" i="38"/>
  <c r="P148" i="38" s="1"/>
  <c r="O149" i="38"/>
  <c r="P149" i="38" s="1"/>
  <c r="O150" i="38"/>
  <c r="P150" i="38" s="1"/>
  <c r="O151" i="38"/>
  <c r="P151" i="38" s="1"/>
  <c r="O152" i="38"/>
  <c r="P152" i="38" s="1"/>
  <c r="O153" i="38"/>
  <c r="P153" i="38" s="1"/>
  <c r="O154" i="38"/>
  <c r="P154" i="38" s="1"/>
  <c r="O375" i="38"/>
  <c r="P375" i="38" s="1"/>
  <c r="O155" i="38"/>
  <c r="P155" i="38" s="1"/>
  <c r="O376" i="38"/>
  <c r="P376" i="38" s="1"/>
  <c r="O156" i="38"/>
  <c r="P156" i="38" s="1"/>
  <c r="O377" i="38"/>
  <c r="P377" i="38" s="1"/>
  <c r="O378" i="38"/>
  <c r="P378" i="38" s="1"/>
  <c r="O157" i="38"/>
  <c r="P157" i="38" s="1"/>
  <c r="O379" i="38"/>
  <c r="P379" i="38" s="1"/>
  <c r="O380" i="38"/>
  <c r="P380" i="38" s="1"/>
  <c r="O381" i="38"/>
  <c r="P381" i="38" s="1"/>
  <c r="O54" i="38"/>
  <c r="P54" i="38" s="1"/>
  <c r="O382" i="38"/>
  <c r="P382" i="38" s="1"/>
  <c r="O158" i="38"/>
  <c r="P158" i="38" s="1"/>
  <c r="O383" i="38"/>
  <c r="P383" i="38" s="1"/>
  <c r="O55" i="38"/>
  <c r="P55" i="38" s="1"/>
  <c r="O159" i="38"/>
  <c r="P159" i="38" s="1"/>
  <c r="O160" i="38"/>
  <c r="P160" i="38" s="1"/>
  <c r="O161" i="38"/>
  <c r="P161" i="38" s="1"/>
  <c r="O162" i="38"/>
  <c r="P162" i="38" s="1"/>
  <c r="O163" i="38"/>
  <c r="P163" i="38" s="1"/>
  <c r="O164" i="38"/>
  <c r="P164" i="38" s="1"/>
  <c r="O165" i="38"/>
  <c r="P165" i="38" s="1"/>
  <c r="O166" i="38"/>
  <c r="P166" i="38" s="1"/>
  <c r="O167" i="38"/>
  <c r="P167" i="38" s="1"/>
  <c r="O56" i="38"/>
  <c r="P56" i="38" s="1"/>
  <c r="O168" i="38"/>
  <c r="P168" i="38" s="1"/>
  <c r="O169" i="38"/>
  <c r="P169" i="38" s="1"/>
  <c r="O170" i="38"/>
  <c r="P170" i="38" s="1"/>
  <c r="O171" i="38"/>
  <c r="P171" i="38" s="1"/>
  <c r="O172" i="38"/>
  <c r="P172" i="38" s="1"/>
  <c r="O173" i="38"/>
  <c r="P173" i="38" s="1"/>
  <c r="O174" i="38"/>
  <c r="P174" i="38" s="1"/>
  <c r="O175" i="38"/>
  <c r="P175" i="38" s="1"/>
  <c r="O384" i="38"/>
  <c r="P384" i="38" s="1"/>
  <c r="O385" i="38"/>
  <c r="P385" i="38" s="1"/>
  <c r="O176" i="38"/>
  <c r="P176" i="38" s="1"/>
  <c r="O177" i="38"/>
  <c r="P177" i="38" s="1"/>
  <c r="O178" i="38"/>
  <c r="P178" i="38" s="1"/>
  <c r="O179" i="38"/>
  <c r="P179" i="38" s="1"/>
  <c r="O180" i="38"/>
  <c r="P180" i="38" s="1"/>
  <c r="O386" i="38"/>
  <c r="P386" i="38" s="1"/>
  <c r="O181" i="38"/>
  <c r="P181" i="38" s="1"/>
  <c r="O182" i="38"/>
  <c r="P182" i="38" s="1"/>
  <c r="O183" i="38"/>
  <c r="P183" i="38" s="1"/>
  <c r="O184" i="38"/>
  <c r="P184" i="38" s="1"/>
  <c r="O185" i="38"/>
  <c r="P185" i="38" s="1"/>
  <c r="O186" i="38"/>
  <c r="P186" i="38" s="1"/>
  <c r="O187" i="38"/>
  <c r="P187" i="38" s="1"/>
  <c r="O188" i="38"/>
  <c r="P188" i="38" s="1"/>
  <c r="O387" i="38"/>
  <c r="P387" i="38" s="1"/>
  <c r="O189" i="38"/>
  <c r="P189" i="38" s="1"/>
  <c r="O190" i="38"/>
  <c r="P190" i="38" s="1"/>
  <c r="O191" i="38"/>
  <c r="P191" i="38" s="1"/>
  <c r="O192" i="38"/>
  <c r="P192" i="38" s="1"/>
  <c r="O193" i="38"/>
  <c r="P193" i="38" s="1"/>
  <c r="O194" i="38"/>
  <c r="P194" i="38" s="1"/>
  <c r="O57" i="38"/>
  <c r="P57" i="38" s="1"/>
  <c r="O195" i="38"/>
  <c r="P195" i="38" s="1"/>
  <c r="O196" i="38"/>
  <c r="P196" i="38" s="1"/>
  <c r="O197" i="38"/>
  <c r="P197" i="38" s="1"/>
  <c r="O198" i="38"/>
  <c r="P198" i="38" s="1"/>
  <c r="O199" i="38"/>
  <c r="P199" i="38" s="1"/>
  <c r="O200" i="38"/>
  <c r="P200" i="38" s="1"/>
  <c r="O201" i="38"/>
  <c r="P201" i="38" s="1"/>
  <c r="O58" i="38"/>
  <c r="P58" i="38" s="1"/>
  <c r="O59" i="38"/>
  <c r="P59" i="38" s="1"/>
  <c r="O202" i="38"/>
  <c r="P202" i="38" s="1"/>
  <c r="O203" i="38"/>
  <c r="P203" i="38" s="1"/>
  <c r="O388" i="38"/>
  <c r="P388" i="38" s="1"/>
  <c r="O204" i="38"/>
  <c r="P204" i="38" s="1"/>
  <c r="O205" i="38"/>
  <c r="P205" i="38" s="1"/>
  <c r="O60" i="38"/>
  <c r="P60" i="38" s="1"/>
  <c r="O4" i="38"/>
  <c r="P4" i="38" s="1"/>
  <c r="O206" i="38"/>
  <c r="P206" i="38" s="1"/>
  <c r="O207" i="38"/>
  <c r="P207" i="38" s="1"/>
  <c r="O61" i="38"/>
  <c r="P61" i="38" s="1"/>
  <c r="O62" i="38"/>
  <c r="P62" i="38" s="1"/>
  <c r="O208" i="38"/>
  <c r="P208" i="38" s="1"/>
  <c r="O209" i="38"/>
  <c r="P209" i="38" s="1"/>
  <c r="O63" i="38"/>
  <c r="P63" i="38" s="1"/>
  <c r="O64" i="38"/>
  <c r="P64" i="38" s="1"/>
  <c r="O210" i="38"/>
  <c r="P210" i="38" s="1"/>
  <c r="O389" i="38"/>
  <c r="P389" i="38" s="1"/>
  <c r="O65" i="38"/>
  <c r="P65" i="38" s="1"/>
  <c r="O66" i="38"/>
  <c r="P66" i="38" s="1"/>
  <c r="O67" i="38"/>
  <c r="P67" i="38" s="1"/>
  <c r="O390" i="38"/>
  <c r="P390" i="38" s="1"/>
  <c r="O391" i="38"/>
  <c r="P391" i="38" s="1"/>
  <c r="O211" i="38"/>
  <c r="P211" i="38" s="1"/>
  <c r="O212" i="38"/>
  <c r="P212" i="38" s="1"/>
  <c r="O392" i="38"/>
  <c r="P392" i="38" s="1"/>
  <c r="O213" i="38"/>
  <c r="P213" i="38" s="1"/>
  <c r="O214" i="38"/>
  <c r="P214" i="38" s="1"/>
  <c r="O393" i="38"/>
  <c r="P393" i="38" s="1"/>
  <c r="O394" i="38"/>
  <c r="P394" i="38" s="1"/>
  <c r="O5" i="38"/>
  <c r="P5" i="38" s="1"/>
  <c r="O215" i="38"/>
  <c r="P215" i="38" s="1"/>
  <c r="O216" i="38"/>
  <c r="P216" i="38" s="1"/>
  <c r="O217" i="38"/>
  <c r="P217" i="38" s="1"/>
  <c r="O395" i="38"/>
  <c r="P395" i="38" s="1"/>
  <c r="O68" i="38"/>
  <c r="P68" i="38" s="1"/>
  <c r="O218" i="38"/>
  <c r="P218" i="38" s="1"/>
  <c r="O69" i="38"/>
  <c r="P69" i="38" s="1"/>
  <c r="O219" i="38"/>
  <c r="P219" i="38" s="1"/>
  <c r="O396" i="38"/>
  <c r="P396" i="38" s="1"/>
  <c r="O220" i="38"/>
  <c r="P220" i="38" s="1"/>
  <c r="O221" i="38"/>
  <c r="P221" i="38" s="1"/>
  <c r="O222" i="38"/>
  <c r="P222" i="38" s="1"/>
  <c r="O223" i="38"/>
  <c r="P223" i="38" s="1"/>
  <c r="O224" i="38"/>
  <c r="P224" i="38" s="1"/>
  <c r="O397" i="38"/>
  <c r="P397" i="38" s="1"/>
  <c r="O70" i="38"/>
  <c r="P70" i="38" s="1"/>
  <c r="O225" i="38"/>
  <c r="P225" i="38" s="1"/>
  <c r="O226" i="38"/>
  <c r="P226" i="38" s="1"/>
  <c r="O227" i="38"/>
  <c r="P227" i="38" s="1"/>
  <c r="O398" i="38"/>
  <c r="P398" i="38" s="1"/>
  <c r="O228" i="38"/>
  <c r="P228" i="38" s="1"/>
  <c r="O229" i="38"/>
  <c r="P229" i="38" s="1"/>
  <c r="O230" i="38"/>
  <c r="P230" i="38" s="1"/>
  <c r="O231" i="38"/>
  <c r="P231" i="38" s="1"/>
  <c r="O232" i="38"/>
  <c r="P232" i="38" s="1"/>
  <c r="O233" i="38"/>
  <c r="P233" i="38" s="1"/>
  <c r="O399" i="38"/>
  <c r="P399" i="38" s="1"/>
  <c r="O234" i="38"/>
  <c r="P234" i="38" s="1"/>
  <c r="O235" i="38"/>
  <c r="P235" i="38" s="1"/>
  <c r="O236" i="38"/>
  <c r="P236" i="38" s="1"/>
  <c r="O237" i="38"/>
  <c r="P237" i="38" s="1"/>
  <c r="O6" i="38"/>
  <c r="P6" i="38" s="1"/>
  <c r="O238" i="38"/>
  <c r="P238" i="38" s="1"/>
  <c r="O239" i="38"/>
  <c r="P239" i="38" s="1"/>
  <c r="O240" i="38"/>
  <c r="P240" i="38" s="1"/>
  <c r="O71" i="38"/>
  <c r="P71" i="38" s="1"/>
  <c r="O241" i="38"/>
  <c r="P241" i="38" s="1"/>
  <c r="O242" i="38"/>
  <c r="P242" i="38" s="1"/>
  <c r="O400" i="38"/>
  <c r="P400" i="38" s="1"/>
  <c r="O243" i="38"/>
  <c r="P243" i="38" s="1"/>
  <c r="O244" i="38"/>
  <c r="P244" i="38" s="1"/>
  <c r="O401" i="38"/>
  <c r="P401" i="38" s="1"/>
  <c r="O245" i="38"/>
  <c r="P245" i="38" s="1"/>
  <c r="O246" i="38"/>
  <c r="P246" i="38" s="1"/>
  <c r="O247" i="38"/>
  <c r="P247" i="38" s="1"/>
  <c r="O402" i="38"/>
  <c r="P402" i="38" s="1"/>
  <c r="O248" i="38"/>
  <c r="P248" i="38" s="1"/>
  <c r="O249" i="38"/>
  <c r="P249" i="38" s="1"/>
  <c r="O250" i="38"/>
  <c r="P250" i="38" s="1"/>
  <c r="O403" i="38"/>
  <c r="P403" i="38" s="1"/>
  <c r="O251" i="38"/>
  <c r="P251" i="38" s="1"/>
  <c r="O252" i="38"/>
  <c r="P252" i="38" s="1"/>
  <c r="O253" i="38"/>
  <c r="P253" i="38" s="1"/>
  <c r="O254" i="38"/>
  <c r="P254" i="38" s="1"/>
  <c r="O72" i="38"/>
  <c r="P72" i="38" s="1"/>
  <c r="O73" i="38"/>
  <c r="P73" i="38" s="1"/>
  <c r="O74" i="38"/>
  <c r="P74" i="38" s="1"/>
  <c r="O7" i="38"/>
  <c r="P7" i="38" s="1"/>
  <c r="O255" i="38"/>
  <c r="P255" i="38" s="1"/>
  <c r="O256" i="38"/>
  <c r="P256" i="38" s="1"/>
  <c r="O257" i="38"/>
  <c r="P257" i="38" s="1"/>
  <c r="O404" i="38"/>
  <c r="P404" i="38" s="1"/>
  <c r="O258" i="38"/>
  <c r="P258" i="38" s="1"/>
  <c r="O259" i="38"/>
  <c r="P259" i="38" s="1"/>
  <c r="O260" i="38"/>
  <c r="P260" i="38" s="1"/>
  <c r="O405" i="38"/>
  <c r="P405" i="38" s="1"/>
  <c r="O261" i="38"/>
  <c r="P261" i="38" s="1"/>
  <c r="O262" i="38"/>
  <c r="P262" i="38" s="1"/>
  <c r="O263" i="38"/>
  <c r="P263" i="38" s="1"/>
  <c r="O264" i="38"/>
  <c r="P264" i="38" s="1"/>
  <c r="O75" i="38"/>
  <c r="P75" i="38" s="1"/>
  <c r="O265" i="38"/>
  <c r="P265" i="38" s="1"/>
  <c r="O266" i="38"/>
  <c r="P266" i="38" s="1"/>
  <c r="O76" i="38"/>
  <c r="P76" i="38" s="1"/>
  <c r="O406" i="38"/>
  <c r="P406" i="38" s="1"/>
  <c r="O267" i="38"/>
  <c r="P267" i="38" s="1"/>
  <c r="O77" i="38"/>
  <c r="P77" i="38" s="1"/>
  <c r="O78" i="38"/>
  <c r="P78" i="38" s="1"/>
  <c r="O268" i="38"/>
  <c r="P268" i="38" s="1"/>
  <c r="O269" i="38"/>
  <c r="P269" i="38" s="1"/>
  <c r="O270" i="38"/>
  <c r="P270" i="38" s="1"/>
  <c r="O271" i="38"/>
  <c r="P271" i="38" s="1"/>
  <c r="O272" i="38"/>
  <c r="P272" i="38" s="1"/>
  <c r="O359" i="38"/>
  <c r="P359" i="38"/>
  <c r="O407" i="38"/>
  <c r="P407" i="38" s="1"/>
  <c r="O273" i="38"/>
  <c r="P273" i="38" s="1"/>
  <c r="O274" i="38"/>
  <c r="P274" i="38" s="1"/>
  <c r="O275" i="38"/>
  <c r="P275" i="38" s="1"/>
  <c r="O276" i="38"/>
  <c r="P276" i="38" s="1"/>
  <c r="O277" i="38"/>
  <c r="P277" i="38" s="1"/>
  <c r="O79" i="38"/>
  <c r="P79" i="38" s="1"/>
  <c r="O278" i="38"/>
  <c r="P278" i="38" s="1"/>
  <c r="O279" i="38"/>
  <c r="P279" i="38" s="1"/>
  <c r="O408" i="38"/>
  <c r="P408" i="38" s="1"/>
  <c r="O280" i="38"/>
  <c r="P280" i="38" s="1"/>
  <c r="O281" i="38"/>
  <c r="P281" i="38" s="1"/>
  <c r="O282" i="38"/>
  <c r="P282" i="38" s="1"/>
  <c r="O80" i="38"/>
  <c r="P80" i="38" s="1"/>
  <c r="O81" i="38"/>
  <c r="P81" i="38" s="1"/>
  <c r="O409" i="38"/>
  <c r="P409" i="38" s="1"/>
  <c r="O82" i="38"/>
  <c r="P82" i="38" s="1"/>
  <c r="O283" i="38"/>
  <c r="P283" i="38" s="1"/>
  <c r="O284" i="38"/>
  <c r="P284" i="38" s="1"/>
  <c r="O410" i="38"/>
  <c r="P410" i="38" s="1"/>
  <c r="O83" i="38"/>
  <c r="P83" i="38" s="1"/>
  <c r="O84" i="38"/>
  <c r="P84" i="38" s="1"/>
  <c r="O411" i="38"/>
  <c r="P411" i="38" s="1"/>
  <c r="O412" i="38"/>
  <c r="P412" i="38" s="1"/>
  <c r="O413" i="38"/>
  <c r="P413" i="38" s="1"/>
  <c r="O414" i="38"/>
  <c r="P414" i="38" s="1"/>
  <c r="O415" i="38"/>
  <c r="P415" i="38" s="1"/>
  <c r="O285" i="38"/>
  <c r="P285" i="38" s="1"/>
  <c r="O416" i="38"/>
  <c r="P416" i="38" s="1"/>
  <c r="O85" i="38"/>
  <c r="P85" i="38" s="1"/>
  <c r="O286" i="38"/>
  <c r="P286" i="38" s="1"/>
  <c r="O287" i="38"/>
  <c r="P287" i="38" s="1"/>
  <c r="O288" i="38"/>
  <c r="P288" i="38" s="1"/>
  <c r="O289" i="38"/>
  <c r="P289" i="38" s="1"/>
  <c r="O417" i="38"/>
  <c r="P417" i="38" s="1"/>
  <c r="O290" i="38"/>
  <c r="P290" i="38" s="1"/>
  <c r="O86" i="38"/>
  <c r="P86" i="38" s="1"/>
  <c r="O87" i="38"/>
  <c r="P87" i="38" s="1"/>
  <c r="O88" i="38"/>
  <c r="P88" i="38" s="1"/>
  <c r="O291" i="38"/>
  <c r="P291" i="38" s="1"/>
  <c r="O292" i="38"/>
  <c r="P292" i="38" s="1"/>
  <c r="O293" i="38"/>
  <c r="P293" i="38" s="1"/>
  <c r="O294" i="38"/>
  <c r="P294" i="38" s="1"/>
  <c r="O295" i="38"/>
  <c r="P295" i="38" s="1"/>
  <c r="O296" i="38"/>
  <c r="P296" i="38" s="1"/>
  <c r="O418" i="38"/>
  <c r="P418" i="38" s="1"/>
  <c r="O89" i="38"/>
  <c r="P89" i="38" s="1"/>
  <c r="O297" i="38"/>
  <c r="P297" i="38" s="1"/>
  <c r="O90" i="38"/>
  <c r="P90" i="38" s="1"/>
  <c r="O298" i="38"/>
  <c r="P298" i="38" s="1"/>
  <c r="O299" i="38"/>
  <c r="P299" i="38" s="1"/>
  <c r="O300" i="38"/>
  <c r="P300" i="38" s="1"/>
  <c r="O120" i="38"/>
  <c r="P120" i="38" s="1"/>
  <c r="J358" i="38"/>
  <c r="J357" i="38"/>
  <c r="J514" i="38"/>
  <c r="J513" i="38"/>
  <c r="J512" i="38"/>
  <c r="J356" i="38"/>
  <c r="J51" i="38"/>
  <c r="J511" i="38"/>
  <c r="J50" i="38"/>
  <c r="J510" i="38"/>
  <c r="J355" i="38"/>
  <c r="J354" i="38"/>
  <c r="J509" i="38"/>
  <c r="J49" i="38"/>
  <c r="J119" i="38"/>
  <c r="J508" i="38"/>
  <c r="J507" i="38"/>
  <c r="J506" i="38"/>
  <c r="J505" i="38"/>
  <c r="J118" i="38"/>
  <c r="J504" i="38"/>
  <c r="J117" i="38"/>
  <c r="J116" i="38"/>
  <c r="J503" i="38"/>
  <c r="J502" i="38"/>
  <c r="J501" i="38"/>
  <c r="J115" i="38"/>
  <c r="J48" i="38"/>
  <c r="J353" i="38"/>
  <c r="J352" i="38"/>
  <c r="J500" i="38"/>
  <c r="J499" i="38"/>
  <c r="J351" i="38"/>
  <c r="J114" i="38"/>
  <c r="J113" i="38"/>
  <c r="J498" i="38"/>
  <c r="J497" i="38"/>
  <c r="J496" i="38"/>
  <c r="J112" i="38"/>
  <c r="J495" i="38"/>
  <c r="J111" i="38"/>
  <c r="J47" i="38"/>
  <c r="J494" i="38"/>
  <c r="J493" i="38"/>
  <c r="J492" i="38"/>
  <c r="J491" i="38"/>
  <c r="J46" i="38"/>
  <c r="J45" i="38"/>
  <c r="J110" i="38"/>
  <c r="J490" i="38"/>
  <c r="J44" i="38"/>
  <c r="J489" i="38"/>
  <c r="J43" i="38"/>
  <c r="J42" i="38"/>
  <c r="J41" i="38"/>
  <c r="J368" i="38"/>
  <c r="J40" i="38"/>
  <c r="J488" i="38"/>
  <c r="J487" i="38"/>
  <c r="J39" i="38"/>
  <c r="J486" i="38"/>
  <c r="J485" i="38"/>
  <c r="J484" i="38"/>
  <c r="J109" i="38"/>
  <c r="J108" i="38"/>
  <c r="J483" i="38"/>
  <c r="J482" i="38"/>
  <c r="J38" i="38"/>
  <c r="J481" i="38"/>
  <c r="J517" i="38"/>
  <c r="J107" i="38"/>
  <c r="J480" i="38"/>
  <c r="J479" i="38"/>
  <c r="J478" i="38"/>
  <c r="J106" i="38"/>
  <c r="J37" i="38"/>
  <c r="J477" i="38"/>
  <c r="J476" i="38"/>
  <c r="J350" i="38"/>
  <c r="J349" i="38"/>
  <c r="J348" i="38"/>
  <c r="J475" i="38"/>
  <c r="J36" i="38"/>
  <c r="J367" i="38"/>
  <c r="J347" i="38"/>
  <c r="J35" i="38"/>
  <c r="J474" i="38"/>
  <c r="J473" i="38"/>
  <c r="J105" i="38"/>
  <c r="J104" i="38"/>
  <c r="J346" i="38"/>
  <c r="J345" i="38"/>
  <c r="J472" i="38"/>
  <c r="J471" i="38"/>
  <c r="J470" i="38"/>
  <c r="J469" i="38"/>
  <c r="J366" i="38"/>
  <c r="J468" i="38"/>
  <c r="J467" i="38"/>
  <c r="J466" i="38"/>
  <c r="J344" i="38"/>
  <c r="J343" i="38"/>
  <c r="J465" i="38"/>
  <c r="J342" i="38"/>
  <c r="J464" i="38"/>
  <c r="J463" i="38"/>
  <c r="J341" i="38"/>
  <c r="J34" i="38"/>
  <c r="J33" i="38"/>
  <c r="J462" i="38"/>
  <c r="J103" i="38"/>
  <c r="J461" i="38"/>
  <c r="J460" i="38"/>
  <c r="J102" i="38"/>
  <c r="J101" i="38"/>
  <c r="J459" i="38"/>
  <c r="J458" i="38"/>
  <c r="J340" i="38"/>
  <c r="J339" i="38"/>
  <c r="J457" i="38"/>
  <c r="J456" i="38"/>
  <c r="J338" i="38"/>
  <c r="J337" i="38"/>
  <c r="J32" i="38"/>
  <c r="J336" i="38"/>
  <c r="J31" i="38"/>
  <c r="J455" i="38"/>
  <c r="J454" i="38"/>
  <c r="J30" i="38"/>
  <c r="J100" i="38"/>
  <c r="J335" i="38"/>
  <c r="J453" i="38"/>
  <c r="J452" i="38"/>
  <c r="J334" i="38"/>
  <c r="J451" i="38"/>
  <c r="J333" i="38"/>
  <c r="J450" i="38"/>
  <c r="J449" i="38"/>
  <c r="J332" i="38"/>
  <c r="J99" i="38"/>
  <c r="J331" i="38"/>
  <c r="J330" i="38"/>
  <c r="J329" i="38"/>
  <c r="J516" i="38"/>
  <c r="J328" i="38"/>
  <c r="J327" i="38"/>
  <c r="J326" i="38"/>
  <c r="J325" i="38"/>
  <c r="J324" i="38"/>
  <c r="J365" i="38"/>
  <c r="J448" i="38"/>
  <c r="J447" i="38"/>
  <c r="J323" i="38"/>
  <c r="J446" i="38"/>
  <c r="J29" i="38"/>
  <c r="J28" i="38"/>
  <c r="J445" i="38"/>
  <c r="J322" i="38"/>
  <c r="J444" i="38"/>
  <c r="J321" i="38"/>
  <c r="J98" i="38"/>
  <c r="J27" i="38"/>
  <c r="J443" i="38"/>
  <c r="J442" i="38"/>
  <c r="J441" i="38"/>
  <c r="J440" i="38"/>
  <c r="J320" i="38"/>
  <c r="J364" i="38"/>
  <c r="J439" i="38"/>
  <c r="J438" i="38"/>
  <c r="J437" i="38"/>
  <c r="J319" i="38"/>
  <c r="J318" i="38"/>
  <c r="J317" i="38"/>
  <c r="J97" i="38"/>
  <c r="J316" i="38"/>
  <c r="J315" i="38"/>
  <c r="J96" i="38"/>
  <c r="J436" i="38"/>
  <c r="J314" i="38"/>
  <c r="J435" i="38"/>
  <c r="J313" i="38"/>
  <c r="J312" i="38"/>
  <c r="J363" i="38"/>
  <c r="J311" i="38"/>
  <c r="J434" i="38"/>
  <c r="J362" i="38"/>
  <c r="J95" i="38"/>
  <c r="J433" i="38"/>
  <c r="J94" i="38"/>
  <c r="J310" i="38"/>
  <c r="J309" i="38"/>
  <c r="J361" i="38"/>
  <c r="J308" i="38"/>
  <c r="J432" i="38"/>
  <c r="J93" i="38"/>
  <c r="J307" i="38"/>
  <c r="J306" i="38"/>
  <c r="J26" i="38"/>
  <c r="J92" i="38"/>
  <c r="J25" i="38"/>
  <c r="J305" i="38"/>
  <c r="J304" i="38"/>
  <c r="J303" i="38"/>
  <c r="J302" i="38"/>
  <c r="J360" i="38"/>
  <c r="J431" i="38"/>
  <c r="J301" i="38"/>
  <c r="J430" i="38"/>
  <c r="J429" i="38"/>
  <c r="J428" i="38"/>
  <c r="J427" i="38"/>
  <c r="J426" i="38"/>
  <c r="J515" i="38"/>
  <c r="J24" i="38"/>
  <c r="J23" i="38"/>
  <c r="J22" i="38"/>
  <c r="J425" i="38"/>
  <c r="J424" i="38"/>
  <c r="J21" i="38"/>
  <c r="J423" i="38"/>
  <c r="J20" i="38"/>
  <c r="J19" i="38"/>
  <c r="J18" i="38"/>
  <c r="J17" i="38"/>
  <c r="J422" i="38"/>
  <c r="J16" i="38"/>
  <c r="J421" i="38"/>
  <c r="J15" i="38"/>
  <c r="J14" i="38"/>
  <c r="J13" i="38"/>
  <c r="J12" i="38"/>
  <c r="J11" i="38"/>
  <c r="J10" i="38"/>
  <c r="J9" i="38"/>
  <c r="J8" i="38"/>
  <c r="J420" i="38"/>
  <c r="J419" i="38"/>
  <c r="J91" i="38"/>
  <c r="J300" i="38"/>
  <c r="J299" i="38"/>
  <c r="J298" i="38"/>
  <c r="J90" i="38"/>
  <c r="J297" i="38"/>
  <c r="J89" i="38"/>
  <c r="J418" i="38"/>
  <c r="J296" i="38"/>
  <c r="J295" i="38"/>
  <c r="J294" i="38"/>
  <c r="J293" i="38"/>
  <c r="J292" i="38"/>
  <c r="J291" i="38"/>
  <c r="J88" i="38"/>
  <c r="J87" i="38"/>
  <c r="J86" i="38"/>
  <c r="J290" i="38"/>
  <c r="J417" i="38"/>
  <c r="J289" i="38"/>
  <c r="J288" i="38"/>
  <c r="J287" i="38"/>
  <c r="J286" i="38"/>
  <c r="J85" i="38"/>
  <c r="J416" i="38"/>
  <c r="J285" i="38"/>
  <c r="J415" i="38"/>
  <c r="J414" i="38"/>
  <c r="J413" i="38"/>
  <c r="J412" i="38"/>
  <c r="J411" i="38"/>
  <c r="J84" i="38"/>
  <c r="J83" i="38"/>
  <c r="J410" i="38"/>
  <c r="J284" i="38"/>
  <c r="J283" i="38"/>
  <c r="J82" i="38"/>
  <c r="J409" i="38"/>
  <c r="J81" i="38"/>
  <c r="J80" i="38"/>
  <c r="J282" i="38"/>
  <c r="J281" i="38"/>
  <c r="J280" i="38"/>
  <c r="J408" i="38"/>
  <c r="J279" i="38"/>
  <c r="J278" i="38"/>
  <c r="J79" i="38"/>
  <c r="J277" i="38"/>
  <c r="J276" i="38"/>
  <c r="J275" i="38"/>
  <c r="J274" i="38"/>
  <c r="J273" i="38"/>
  <c r="J407" i="38"/>
  <c r="J359" i="38"/>
  <c r="J272" i="38"/>
  <c r="J271" i="38"/>
  <c r="J270" i="38"/>
  <c r="J269" i="38"/>
  <c r="J268" i="38"/>
  <c r="J78" i="38"/>
  <c r="J77" i="38"/>
  <c r="J267" i="38"/>
  <c r="J406" i="38"/>
  <c r="J76" i="38"/>
  <c r="J266" i="38"/>
  <c r="J265" i="38"/>
  <c r="J75" i="38"/>
  <c r="J264" i="38"/>
  <c r="J263" i="38"/>
  <c r="J262" i="38"/>
  <c r="J261" i="38"/>
  <c r="J405" i="38"/>
  <c r="J260" i="38"/>
  <c r="J259" i="38"/>
  <c r="J258" i="38"/>
  <c r="J404" i="38"/>
  <c r="J257" i="38"/>
  <c r="J256" i="38"/>
  <c r="J255" i="38"/>
  <c r="J7" i="38"/>
  <c r="J74" i="38"/>
  <c r="J73" i="38"/>
  <c r="J72" i="38"/>
  <c r="J254" i="38"/>
  <c r="J253" i="38"/>
  <c r="J252" i="38"/>
  <c r="J251" i="38"/>
  <c r="J403" i="38"/>
  <c r="J250" i="38"/>
  <c r="J249" i="38"/>
  <c r="J248" i="38"/>
  <c r="J402" i="38"/>
  <c r="J247" i="38"/>
  <c r="J246" i="38"/>
  <c r="J245" i="38"/>
  <c r="J401" i="38"/>
  <c r="J244" i="38"/>
  <c r="J243" i="38"/>
  <c r="J400" i="38"/>
  <c r="J242" i="38"/>
  <c r="J241" i="38"/>
  <c r="J71" i="38"/>
  <c r="J240" i="38"/>
  <c r="J239" i="38"/>
  <c r="J238" i="38"/>
  <c r="J6" i="38"/>
  <c r="J237" i="38"/>
  <c r="J236" i="38"/>
  <c r="J235" i="38"/>
  <c r="J234" i="38"/>
  <c r="J399" i="38"/>
  <c r="J233" i="38"/>
  <c r="J232" i="38"/>
  <c r="J231" i="38"/>
  <c r="J230" i="38"/>
  <c r="J229" i="38"/>
  <c r="J228" i="38"/>
  <c r="J398" i="38"/>
  <c r="J227" i="38"/>
  <c r="J226" i="38"/>
  <c r="J225" i="38"/>
  <c r="J70" i="38"/>
  <c r="J397" i="38"/>
  <c r="J224" i="38"/>
  <c r="J223" i="38"/>
  <c r="J222" i="38"/>
  <c r="J221" i="38"/>
  <c r="J220" i="38"/>
  <c r="J396" i="38"/>
  <c r="J219" i="38"/>
  <c r="J69" i="38"/>
  <c r="J218" i="38"/>
  <c r="J68" i="38"/>
  <c r="J395" i="38"/>
  <c r="J217" i="38"/>
  <c r="J216" i="38"/>
  <c r="J215" i="38"/>
  <c r="J5" i="38"/>
  <c r="J394" i="38"/>
  <c r="J393" i="38"/>
  <c r="J214" i="38"/>
  <c r="J213" i="38"/>
  <c r="J392" i="38"/>
  <c r="J212" i="38"/>
  <c r="J211" i="38"/>
  <c r="J391" i="38"/>
  <c r="J390" i="38"/>
  <c r="J67" i="38"/>
  <c r="J66" i="38"/>
  <c r="J65" i="38"/>
  <c r="J389" i="38"/>
  <c r="J210" i="38"/>
  <c r="J64" i="38"/>
  <c r="J63" i="38"/>
  <c r="J209" i="38"/>
  <c r="J208" i="38"/>
  <c r="J62" i="38"/>
  <c r="J61" i="38"/>
  <c r="J207" i="38"/>
  <c r="J206" i="38"/>
  <c r="J4" i="38"/>
  <c r="J60" i="38"/>
  <c r="J205" i="38"/>
  <c r="J204" i="38"/>
  <c r="J388" i="38"/>
  <c r="J203" i="38"/>
  <c r="J202" i="38"/>
  <c r="J59" i="38"/>
  <c r="J58" i="38"/>
  <c r="J201" i="38"/>
  <c r="J200" i="38"/>
  <c r="J199" i="38"/>
  <c r="J198" i="38"/>
  <c r="J197" i="38"/>
  <c r="J196" i="38"/>
  <c r="J195" i="38"/>
  <c r="J57" i="38"/>
  <c r="J194" i="38"/>
  <c r="J193" i="38"/>
  <c r="J192" i="38"/>
  <c r="J191" i="38"/>
  <c r="J190" i="38"/>
  <c r="J189" i="38"/>
  <c r="J387" i="38"/>
  <c r="J188" i="38"/>
  <c r="J187" i="38"/>
  <c r="J186" i="38"/>
  <c r="J185" i="38"/>
  <c r="J184" i="38"/>
  <c r="J183" i="38"/>
  <c r="J182" i="38"/>
  <c r="J181" i="38"/>
  <c r="J386" i="38"/>
  <c r="J180" i="38"/>
  <c r="J179" i="38"/>
  <c r="J178" i="38"/>
  <c r="J177" i="38"/>
  <c r="J176" i="38"/>
  <c r="J385" i="38"/>
  <c r="J384" i="38"/>
  <c r="J175" i="38"/>
  <c r="J174" i="38"/>
  <c r="J173" i="38"/>
  <c r="J172" i="38"/>
  <c r="J171" i="38"/>
  <c r="J170" i="38"/>
  <c r="J169" i="38"/>
  <c r="J168" i="38"/>
  <c r="J56" i="38"/>
  <c r="J167" i="38"/>
  <c r="J166" i="38"/>
  <c r="J165" i="38"/>
  <c r="J164" i="38"/>
  <c r="J163" i="38"/>
  <c r="J162" i="38"/>
  <c r="J161" i="38"/>
  <c r="J160" i="38"/>
  <c r="J159" i="38"/>
  <c r="J55" i="38"/>
  <c r="J383" i="38"/>
  <c r="J158" i="38"/>
  <c r="J382" i="38"/>
  <c r="J54" i="38"/>
  <c r="J381" i="38"/>
  <c r="J380" i="38"/>
  <c r="J379" i="38"/>
  <c r="J157" i="38"/>
  <c r="J378" i="38"/>
  <c r="J377" i="38"/>
  <c r="J156" i="38"/>
  <c r="J376" i="38"/>
  <c r="J155" i="38"/>
  <c r="J375" i="38"/>
  <c r="J154" i="38"/>
  <c r="J153" i="38"/>
  <c r="J152" i="38"/>
  <c r="J151" i="38"/>
  <c r="J150" i="38"/>
  <c r="J149" i="38"/>
  <c r="J148" i="38"/>
  <c r="J53" i="38"/>
  <c r="J374" i="38"/>
  <c r="J147" i="38"/>
  <c r="J146" i="38"/>
  <c r="J145" i="38"/>
  <c r="J144" i="38"/>
  <c r="J143" i="38"/>
  <c r="J142" i="38"/>
  <c r="J141" i="38"/>
  <c r="J140" i="38"/>
  <c r="J139" i="38"/>
  <c r="J373" i="38"/>
  <c r="J52" i="38"/>
  <c r="J138" i="38"/>
  <c r="J372" i="38"/>
  <c r="J137" i="38"/>
  <c r="J136" i="38"/>
  <c r="J135" i="38"/>
  <c r="J134" i="38"/>
  <c r="J371" i="38"/>
  <c r="J370" i="38"/>
  <c r="J133" i="38"/>
  <c r="J132" i="38"/>
  <c r="J131" i="38"/>
  <c r="J369" i="38"/>
  <c r="J130" i="38"/>
  <c r="J129" i="38"/>
  <c r="J128" i="38"/>
  <c r="J127" i="38"/>
  <c r="J126" i="38"/>
  <c r="J125" i="38"/>
  <c r="J124" i="38"/>
  <c r="J3" i="38"/>
  <c r="J2" i="38"/>
  <c r="J123" i="38"/>
  <c r="J122" i="38"/>
  <c r="J121" i="38"/>
  <c r="J120" i="38"/>
  <c r="F358" i="38"/>
  <c r="E358" i="38"/>
  <c r="D358" i="38"/>
  <c r="F357" i="38"/>
  <c r="E357" i="38"/>
  <c r="D357" i="38"/>
  <c r="F514" i="38"/>
  <c r="E514" i="38"/>
  <c r="D514" i="38"/>
  <c r="F513" i="38"/>
  <c r="E513" i="38"/>
  <c r="D513" i="38"/>
  <c r="F512" i="38"/>
  <c r="E512" i="38"/>
  <c r="D512" i="38"/>
  <c r="F356" i="38"/>
  <c r="E356" i="38"/>
  <c r="D356" i="38"/>
  <c r="F51" i="38"/>
  <c r="E51" i="38"/>
  <c r="D51" i="38"/>
  <c r="F511" i="38"/>
  <c r="E511" i="38"/>
  <c r="D511" i="38"/>
  <c r="F50" i="38"/>
  <c r="E50" i="38"/>
  <c r="D50" i="38"/>
  <c r="F510" i="38"/>
  <c r="E510" i="38"/>
  <c r="D510" i="38"/>
  <c r="F355" i="38"/>
  <c r="E355" i="38"/>
  <c r="D355" i="38"/>
  <c r="F354" i="38"/>
  <c r="E354" i="38"/>
  <c r="D354" i="38"/>
  <c r="F509" i="38"/>
  <c r="E509" i="38"/>
  <c r="D509" i="38"/>
  <c r="F49" i="38"/>
  <c r="E49" i="38"/>
  <c r="D49" i="38"/>
  <c r="F119" i="38"/>
  <c r="E119" i="38"/>
  <c r="D119" i="38"/>
  <c r="F508" i="38"/>
  <c r="E508" i="38"/>
  <c r="D508" i="38"/>
  <c r="F507" i="38"/>
  <c r="E507" i="38"/>
  <c r="D507" i="38"/>
  <c r="F506" i="38"/>
  <c r="E506" i="38"/>
  <c r="D506" i="38"/>
  <c r="F505" i="38"/>
  <c r="E505" i="38"/>
  <c r="D505" i="38"/>
  <c r="F118" i="38"/>
  <c r="E118" i="38"/>
  <c r="D118" i="38"/>
  <c r="F504" i="38"/>
  <c r="E504" i="38"/>
  <c r="D504" i="38"/>
  <c r="F117" i="38"/>
  <c r="E117" i="38"/>
  <c r="D117" i="38"/>
  <c r="F116" i="38"/>
  <c r="E116" i="38"/>
  <c r="D116" i="38"/>
  <c r="F503" i="38"/>
  <c r="E503" i="38"/>
  <c r="D503" i="38"/>
  <c r="F502" i="38"/>
  <c r="E502" i="38"/>
  <c r="D502" i="38"/>
  <c r="F501" i="38"/>
  <c r="E501" i="38"/>
  <c r="D501" i="38"/>
  <c r="F115" i="38"/>
  <c r="E115" i="38"/>
  <c r="D115" i="38"/>
  <c r="F48" i="38"/>
  <c r="E48" i="38"/>
  <c r="D48" i="38"/>
  <c r="F353" i="38"/>
  <c r="E353" i="38"/>
  <c r="D353" i="38"/>
  <c r="F352" i="38"/>
  <c r="E352" i="38"/>
  <c r="D352" i="38"/>
  <c r="F500" i="38"/>
  <c r="E500" i="38"/>
  <c r="D500" i="38"/>
  <c r="F499" i="38"/>
  <c r="E499" i="38"/>
  <c r="D499" i="38"/>
  <c r="F351" i="38"/>
  <c r="E351" i="38"/>
  <c r="D351" i="38"/>
  <c r="F114" i="38"/>
  <c r="E114" i="38"/>
  <c r="D114" i="38"/>
  <c r="F113" i="38"/>
  <c r="E113" i="38"/>
  <c r="D113" i="38"/>
  <c r="F498" i="38"/>
  <c r="E498" i="38"/>
  <c r="D498" i="38"/>
  <c r="F497" i="38"/>
  <c r="E497" i="38"/>
  <c r="D497" i="38"/>
  <c r="F496" i="38"/>
  <c r="E496" i="38"/>
  <c r="D496" i="38"/>
  <c r="F112" i="38"/>
  <c r="E112" i="38"/>
  <c r="D112" i="38"/>
  <c r="F495" i="38"/>
  <c r="E495" i="38"/>
  <c r="D495" i="38"/>
  <c r="F111" i="38"/>
  <c r="E111" i="38"/>
  <c r="D111" i="38"/>
  <c r="F47" i="38"/>
  <c r="E47" i="38"/>
  <c r="D47" i="38"/>
  <c r="F494" i="38"/>
  <c r="E494" i="38"/>
  <c r="D494" i="38"/>
  <c r="F493" i="38"/>
  <c r="E493" i="38"/>
  <c r="D493" i="38"/>
  <c r="F492" i="38"/>
  <c r="E492" i="38"/>
  <c r="D492" i="38"/>
  <c r="F491" i="38"/>
  <c r="E491" i="38"/>
  <c r="D491" i="38"/>
  <c r="F46" i="38"/>
  <c r="E46" i="38"/>
  <c r="D46" i="38"/>
  <c r="F45" i="38"/>
  <c r="E45" i="38"/>
  <c r="D45" i="38"/>
  <c r="F110" i="38"/>
  <c r="E110" i="38"/>
  <c r="D110" i="38"/>
  <c r="F490" i="38"/>
  <c r="E490" i="38"/>
  <c r="D490" i="38"/>
  <c r="F44" i="38"/>
  <c r="E44" i="38"/>
  <c r="D44" i="38"/>
  <c r="F489" i="38"/>
  <c r="E489" i="38"/>
  <c r="D489" i="38"/>
  <c r="F43" i="38"/>
  <c r="E43" i="38"/>
  <c r="D43" i="38"/>
  <c r="F42" i="38"/>
  <c r="E42" i="38"/>
  <c r="D42" i="38"/>
  <c r="F41" i="38"/>
  <c r="E41" i="38"/>
  <c r="D41" i="38"/>
  <c r="F368" i="38"/>
  <c r="E368" i="38"/>
  <c r="D368" i="38"/>
  <c r="F40" i="38"/>
  <c r="E40" i="38"/>
  <c r="D40" i="38"/>
  <c r="F488" i="38"/>
  <c r="E488" i="38"/>
  <c r="D488" i="38"/>
  <c r="F487" i="38"/>
  <c r="E487" i="38"/>
  <c r="D487" i="38"/>
  <c r="F39" i="38"/>
  <c r="E39" i="38"/>
  <c r="D39" i="38"/>
  <c r="F486" i="38"/>
  <c r="E486" i="38"/>
  <c r="D486" i="38"/>
  <c r="F485" i="38"/>
  <c r="E485" i="38"/>
  <c r="D485" i="38"/>
  <c r="F484" i="38"/>
  <c r="E484" i="38"/>
  <c r="D484" i="38"/>
  <c r="F109" i="38"/>
  <c r="E109" i="38"/>
  <c r="D109" i="38"/>
  <c r="F108" i="38"/>
  <c r="E108" i="38"/>
  <c r="D108" i="38"/>
  <c r="F483" i="38"/>
  <c r="E483" i="38"/>
  <c r="D483" i="38"/>
  <c r="F482" i="38"/>
  <c r="E482" i="38"/>
  <c r="D482" i="38"/>
  <c r="F38" i="38"/>
  <c r="E38" i="38"/>
  <c r="D38" i="38"/>
  <c r="F481" i="38"/>
  <c r="E481" i="38"/>
  <c r="D481" i="38"/>
  <c r="F517" i="38"/>
  <c r="E517" i="38"/>
  <c r="D517" i="38"/>
  <c r="F107" i="38"/>
  <c r="E107" i="38"/>
  <c r="D107" i="38"/>
  <c r="F480" i="38"/>
  <c r="E480" i="38"/>
  <c r="D480" i="38"/>
  <c r="F479" i="38"/>
  <c r="E479" i="38"/>
  <c r="D479" i="38"/>
  <c r="F478" i="38"/>
  <c r="E478" i="38"/>
  <c r="D478" i="38"/>
  <c r="F106" i="38"/>
  <c r="E106" i="38"/>
  <c r="D106" i="38"/>
  <c r="F37" i="38"/>
  <c r="E37" i="38"/>
  <c r="D37" i="38"/>
  <c r="F477" i="38"/>
  <c r="E477" i="38"/>
  <c r="D477" i="38"/>
  <c r="F476" i="38"/>
  <c r="E476" i="38"/>
  <c r="D476" i="38"/>
  <c r="F350" i="38"/>
  <c r="E350" i="38"/>
  <c r="D350" i="38"/>
  <c r="F349" i="38"/>
  <c r="E349" i="38"/>
  <c r="D349" i="38"/>
  <c r="F348" i="38"/>
  <c r="E348" i="38"/>
  <c r="D348" i="38"/>
  <c r="F475" i="38"/>
  <c r="E475" i="38"/>
  <c r="D475" i="38"/>
  <c r="F36" i="38"/>
  <c r="E36" i="38"/>
  <c r="D36" i="38"/>
  <c r="F367" i="38"/>
  <c r="E367" i="38"/>
  <c r="D367" i="38"/>
  <c r="F347" i="38"/>
  <c r="E347" i="38"/>
  <c r="D347" i="38"/>
  <c r="F35" i="38"/>
  <c r="E35" i="38"/>
  <c r="D35" i="38"/>
  <c r="F474" i="38"/>
  <c r="E474" i="38"/>
  <c r="D474" i="38"/>
  <c r="F473" i="38"/>
  <c r="E473" i="38"/>
  <c r="D473" i="38"/>
  <c r="F105" i="38"/>
  <c r="E105" i="38"/>
  <c r="D105" i="38"/>
  <c r="F104" i="38"/>
  <c r="E104" i="38"/>
  <c r="D104" i="38"/>
  <c r="F346" i="38"/>
  <c r="E346" i="38"/>
  <c r="D346" i="38"/>
  <c r="F345" i="38"/>
  <c r="E345" i="38"/>
  <c r="D345" i="38"/>
  <c r="F472" i="38"/>
  <c r="E472" i="38"/>
  <c r="D472" i="38"/>
  <c r="F471" i="38"/>
  <c r="E471" i="38"/>
  <c r="D471" i="38"/>
  <c r="F470" i="38"/>
  <c r="E470" i="38"/>
  <c r="D470" i="38"/>
  <c r="F469" i="38"/>
  <c r="E469" i="38"/>
  <c r="D469" i="38"/>
  <c r="F366" i="38"/>
  <c r="E366" i="38"/>
  <c r="D366" i="38"/>
  <c r="F468" i="38"/>
  <c r="E468" i="38"/>
  <c r="D468" i="38"/>
  <c r="F467" i="38"/>
  <c r="E467" i="38"/>
  <c r="D467" i="38"/>
  <c r="F466" i="38"/>
  <c r="E466" i="38"/>
  <c r="D466" i="38"/>
  <c r="F344" i="38"/>
  <c r="E344" i="38"/>
  <c r="D344" i="38"/>
  <c r="F343" i="38"/>
  <c r="E343" i="38"/>
  <c r="D343" i="38"/>
  <c r="F465" i="38"/>
  <c r="E465" i="38"/>
  <c r="D465" i="38"/>
  <c r="F342" i="38"/>
  <c r="E342" i="38"/>
  <c r="D342" i="38"/>
  <c r="F464" i="38"/>
  <c r="E464" i="38"/>
  <c r="D464" i="38"/>
  <c r="F463" i="38"/>
  <c r="E463" i="38"/>
  <c r="D463" i="38"/>
  <c r="F341" i="38"/>
  <c r="E341" i="38"/>
  <c r="D341" i="38"/>
  <c r="F34" i="38"/>
  <c r="E34" i="38"/>
  <c r="D34" i="38"/>
  <c r="F33" i="38"/>
  <c r="E33" i="38"/>
  <c r="D33" i="38"/>
  <c r="F462" i="38"/>
  <c r="E462" i="38"/>
  <c r="D462" i="38"/>
  <c r="F103" i="38"/>
  <c r="E103" i="38"/>
  <c r="D103" i="38"/>
  <c r="F461" i="38"/>
  <c r="E461" i="38"/>
  <c r="D461" i="38"/>
  <c r="F460" i="38"/>
  <c r="E460" i="38"/>
  <c r="D460" i="38"/>
  <c r="F102" i="38"/>
  <c r="E102" i="38"/>
  <c r="D102" i="38"/>
  <c r="F101" i="38"/>
  <c r="E101" i="38"/>
  <c r="D101" i="38"/>
  <c r="F459" i="38"/>
  <c r="E459" i="38"/>
  <c r="D459" i="38"/>
  <c r="F458" i="38"/>
  <c r="E458" i="38"/>
  <c r="D458" i="38"/>
  <c r="F340" i="38"/>
  <c r="E340" i="38"/>
  <c r="D340" i="38"/>
  <c r="F339" i="38"/>
  <c r="E339" i="38"/>
  <c r="D339" i="38"/>
  <c r="F457" i="38"/>
  <c r="E457" i="38"/>
  <c r="D457" i="38"/>
  <c r="F456" i="38"/>
  <c r="E456" i="38"/>
  <c r="D456" i="38"/>
  <c r="F338" i="38"/>
  <c r="E338" i="38"/>
  <c r="D338" i="38"/>
  <c r="F337" i="38"/>
  <c r="E337" i="38"/>
  <c r="D337" i="38"/>
  <c r="F32" i="38"/>
  <c r="E32" i="38"/>
  <c r="D32" i="38"/>
  <c r="F336" i="38"/>
  <c r="E336" i="38"/>
  <c r="D336" i="38"/>
  <c r="F31" i="38"/>
  <c r="E31" i="38"/>
  <c r="D31" i="38"/>
  <c r="F455" i="38"/>
  <c r="E455" i="38"/>
  <c r="D455" i="38"/>
  <c r="F454" i="38"/>
  <c r="E454" i="38"/>
  <c r="D454" i="38"/>
  <c r="F30" i="38"/>
  <c r="E30" i="38"/>
  <c r="D30" i="38"/>
  <c r="F100" i="38"/>
  <c r="E100" i="38"/>
  <c r="D100" i="38"/>
  <c r="F335" i="38"/>
  <c r="E335" i="38"/>
  <c r="D335" i="38"/>
  <c r="F453" i="38"/>
  <c r="E453" i="38"/>
  <c r="D453" i="38"/>
  <c r="F452" i="38"/>
  <c r="E452" i="38"/>
  <c r="D452" i="38"/>
  <c r="F334" i="38"/>
  <c r="E334" i="38"/>
  <c r="D334" i="38"/>
  <c r="F451" i="38"/>
  <c r="E451" i="38"/>
  <c r="D451" i="38"/>
  <c r="F333" i="38"/>
  <c r="E333" i="38"/>
  <c r="D333" i="38"/>
  <c r="F450" i="38"/>
  <c r="E450" i="38"/>
  <c r="D450" i="38"/>
  <c r="F449" i="38"/>
  <c r="E449" i="38"/>
  <c r="D449" i="38"/>
  <c r="F332" i="38"/>
  <c r="E332" i="38"/>
  <c r="D332" i="38"/>
  <c r="F99" i="38"/>
  <c r="E99" i="38"/>
  <c r="D99" i="38"/>
  <c r="F331" i="38"/>
  <c r="E331" i="38"/>
  <c r="D331" i="38"/>
  <c r="F330" i="38"/>
  <c r="E330" i="38"/>
  <c r="D330" i="38"/>
  <c r="F329" i="38"/>
  <c r="E329" i="38"/>
  <c r="D329" i="38"/>
  <c r="F516" i="38"/>
  <c r="E516" i="38"/>
  <c r="D516" i="38"/>
  <c r="F328" i="38"/>
  <c r="E328" i="38"/>
  <c r="D328" i="38"/>
  <c r="F327" i="38"/>
  <c r="E327" i="38"/>
  <c r="D327" i="38"/>
  <c r="F326" i="38"/>
  <c r="E326" i="38"/>
  <c r="D326" i="38"/>
  <c r="F325" i="38"/>
  <c r="E325" i="38"/>
  <c r="D325" i="38"/>
  <c r="F324" i="38"/>
  <c r="E324" i="38"/>
  <c r="D324" i="38"/>
  <c r="F365" i="38"/>
  <c r="E365" i="38"/>
  <c r="D365" i="38"/>
  <c r="F448" i="38"/>
  <c r="E448" i="38"/>
  <c r="D448" i="38"/>
  <c r="F447" i="38"/>
  <c r="E447" i="38"/>
  <c r="D447" i="38"/>
  <c r="F323" i="38"/>
  <c r="E323" i="38"/>
  <c r="D323" i="38"/>
  <c r="F446" i="38"/>
  <c r="E446" i="38"/>
  <c r="D446" i="38"/>
  <c r="F29" i="38"/>
  <c r="E29" i="38"/>
  <c r="D29" i="38"/>
  <c r="F28" i="38"/>
  <c r="E28" i="38"/>
  <c r="D28" i="38"/>
  <c r="F445" i="38"/>
  <c r="E445" i="38"/>
  <c r="D445" i="38"/>
  <c r="F322" i="38"/>
  <c r="E322" i="38"/>
  <c r="D322" i="38"/>
  <c r="F444" i="38"/>
  <c r="E444" i="38"/>
  <c r="D444" i="38"/>
  <c r="F321" i="38"/>
  <c r="E321" i="38"/>
  <c r="D321" i="38"/>
  <c r="F98" i="38"/>
  <c r="E98" i="38"/>
  <c r="D98" i="38"/>
  <c r="F27" i="38"/>
  <c r="E27" i="38"/>
  <c r="D27" i="38"/>
  <c r="F443" i="38"/>
  <c r="E443" i="38"/>
  <c r="D443" i="38"/>
  <c r="F442" i="38"/>
  <c r="E442" i="38"/>
  <c r="D442" i="38"/>
  <c r="F441" i="38"/>
  <c r="E441" i="38"/>
  <c r="D441" i="38"/>
  <c r="F440" i="38"/>
  <c r="E440" i="38"/>
  <c r="D440" i="38"/>
  <c r="F320" i="38"/>
  <c r="E320" i="38"/>
  <c r="D320" i="38"/>
  <c r="F364" i="38"/>
  <c r="E364" i="38"/>
  <c r="D364" i="38"/>
  <c r="F439" i="38"/>
  <c r="E439" i="38"/>
  <c r="D439" i="38"/>
  <c r="F438" i="38"/>
  <c r="E438" i="38"/>
  <c r="D438" i="38"/>
  <c r="F437" i="38"/>
  <c r="E437" i="38"/>
  <c r="D437" i="38"/>
  <c r="F319" i="38"/>
  <c r="E319" i="38"/>
  <c r="D319" i="38"/>
  <c r="F318" i="38"/>
  <c r="E318" i="38"/>
  <c r="D318" i="38"/>
  <c r="F317" i="38"/>
  <c r="E317" i="38"/>
  <c r="D317" i="38"/>
  <c r="F97" i="38"/>
  <c r="E97" i="38"/>
  <c r="D97" i="38"/>
  <c r="F316" i="38"/>
  <c r="E316" i="38"/>
  <c r="D316" i="38"/>
  <c r="F315" i="38"/>
  <c r="E315" i="38"/>
  <c r="D315" i="38"/>
  <c r="F96" i="38"/>
  <c r="E96" i="38"/>
  <c r="D96" i="38"/>
  <c r="F436" i="38"/>
  <c r="E436" i="38"/>
  <c r="D436" i="38"/>
  <c r="F314" i="38"/>
  <c r="E314" i="38"/>
  <c r="D314" i="38"/>
  <c r="F435" i="38"/>
  <c r="E435" i="38"/>
  <c r="D435" i="38"/>
  <c r="F313" i="38"/>
  <c r="E313" i="38"/>
  <c r="D313" i="38"/>
  <c r="F312" i="38"/>
  <c r="E312" i="38"/>
  <c r="D312" i="38"/>
  <c r="F363" i="38"/>
  <c r="E363" i="38"/>
  <c r="D363" i="38"/>
  <c r="F311" i="38"/>
  <c r="E311" i="38"/>
  <c r="D311" i="38"/>
  <c r="F434" i="38"/>
  <c r="E434" i="38"/>
  <c r="D434" i="38"/>
  <c r="F362" i="38"/>
  <c r="E362" i="38"/>
  <c r="D362" i="38"/>
  <c r="F95" i="38"/>
  <c r="E95" i="38"/>
  <c r="D95" i="38"/>
  <c r="F433" i="38"/>
  <c r="E433" i="38"/>
  <c r="D433" i="38"/>
  <c r="F94" i="38"/>
  <c r="E94" i="38"/>
  <c r="D94" i="38"/>
  <c r="F310" i="38"/>
  <c r="E310" i="38"/>
  <c r="D310" i="38"/>
  <c r="F309" i="38"/>
  <c r="E309" i="38"/>
  <c r="D309" i="38"/>
  <c r="F361" i="38"/>
  <c r="E361" i="38"/>
  <c r="D361" i="38"/>
  <c r="F308" i="38"/>
  <c r="E308" i="38"/>
  <c r="D308" i="38"/>
  <c r="F432" i="38"/>
  <c r="E432" i="38"/>
  <c r="D432" i="38"/>
  <c r="F93" i="38"/>
  <c r="E93" i="38"/>
  <c r="D93" i="38"/>
  <c r="F307" i="38"/>
  <c r="E307" i="38"/>
  <c r="D307" i="38"/>
  <c r="F306" i="38"/>
  <c r="E306" i="38"/>
  <c r="D306" i="38"/>
  <c r="F26" i="38"/>
  <c r="E26" i="38"/>
  <c r="D26" i="38"/>
  <c r="F92" i="38"/>
  <c r="E92" i="38"/>
  <c r="D92" i="38"/>
  <c r="F25" i="38"/>
  <c r="E25" i="38"/>
  <c r="D25" i="38"/>
  <c r="F305" i="38"/>
  <c r="E305" i="38"/>
  <c r="D305" i="38"/>
  <c r="F304" i="38"/>
  <c r="E304" i="38"/>
  <c r="D304" i="38"/>
  <c r="F303" i="38"/>
  <c r="E303" i="38"/>
  <c r="D303" i="38"/>
  <c r="F302" i="38"/>
  <c r="E302" i="38"/>
  <c r="D302" i="38"/>
  <c r="F360" i="38"/>
  <c r="E360" i="38"/>
  <c r="D360" i="38"/>
  <c r="F431" i="38"/>
  <c r="E431" i="38"/>
  <c r="D431" i="38"/>
  <c r="F301" i="38"/>
  <c r="E301" i="38"/>
  <c r="D301" i="38"/>
  <c r="F430" i="38"/>
  <c r="E430" i="38"/>
  <c r="D430" i="38"/>
  <c r="F429" i="38"/>
  <c r="E429" i="38"/>
  <c r="D429" i="38"/>
  <c r="F428" i="38"/>
  <c r="E428" i="38"/>
  <c r="D428" i="38"/>
  <c r="F427" i="38"/>
  <c r="E427" i="38"/>
  <c r="D427" i="38"/>
  <c r="F426" i="38"/>
  <c r="E426" i="38"/>
  <c r="D426" i="38"/>
  <c r="F515" i="38"/>
  <c r="E515" i="38"/>
  <c r="D515" i="38"/>
  <c r="C24" i="38"/>
  <c r="F24" i="38" s="1"/>
  <c r="C23" i="38"/>
  <c r="E23" i="38" s="1"/>
  <c r="C22" i="38"/>
  <c r="F22" i="38" s="1"/>
  <c r="C425" i="38"/>
  <c r="E425" i="38" s="1"/>
  <c r="C424" i="38"/>
  <c r="E424" i="38" s="1"/>
  <c r="C21" i="38"/>
  <c r="D21" i="38" s="1"/>
  <c r="C423" i="38"/>
  <c r="E423" i="38" s="1"/>
  <c r="C20" i="38"/>
  <c r="D20" i="38" s="1"/>
  <c r="C19" i="38"/>
  <c r="E19" i="38" s="1"/>
  <c r="C18" i="38"/>
  <c r="E18" i="38" s="1"/>
  <c r="C17" i="38"/>
  <c r="E17" i="38" s="1"/>
  <c r="C422" i="38"/>
  <c r="F422" i="38" s="1"/>
  <c r="C16" i="38"/>
  <c r="E16" i="38" s="1"/>
  <c r="C421" i="38"/>
  <c r="F421" i="38" s="1"/>
  <c r="C15" i="38"/>
  <c r="D15" i="38" s="1"/>
  <c r="C14" i="38"/>
  <c r="E14" i="38" s="1"/>
  <c r="C13" i="38"/>
  <c r="E13" i="38" s="1"/>
  <c r="C12" i="38"/>
  <c r="E12" i="38" s="1"/>
  <c r="C11" i="38"/>
  <c r="F11" i="38" s="1"/>
  <c r="C10" i="38"/>
  <c r="E10" i="38" s="1"/>
  <c r="C9" i="38"/>
  <c r="E9" i="38" s="1"/>
  <c r="C8" i="38"/>
  <c r="E8" i="38" s="1"/>
  <c r="C420" i="38"/>
  <c r="E420" i="38" s="1"/>
  <c r="C419" i="38"/>
  <c r="F419" i="38" s="1"/>
  <c r="C91" i="38"/>
  <c r="F91" i="38" s="1"/>
  <c r="F300" i="38"/>
  <c r="E300" i="38"/>
  <c r="D300" i="38"/>
  <c r="F299" i="38"/>
  <c r="E299" i="38"/>
  <c r="D299" i="38"/>
  <c r="F298" i="38"/>
  <c r="E298" i="38"/>
  <c r="D298" i="38"/>
  <c r="F90" i="38"/>
  <c r="E90" i="38"/>
  <c r="D90" i="38"/>
  <c r="F297" i="38"/>
  <c r="E297" i="38"/>
  <c r="D297" i="38"/>
  <c r="F89" i="38"/>
  <c r="E89" i="38"/>
  <c r="D89" i="38"/>
  <c r="F418" i="38"/>
  <c r="E418" i="38"/>
  <c r="D418" i="38"/>
  <c r="F296" i="38"/>
  <c r="E296" i="38"/>
  <c r="D296" i="38"/>
  <c r="F295" i="38"/>
  <c r="E295" i="38"/>
  <c r="D295" i="38"/>
  <c r="F294" i="38"/>
  <c r="E294" i="38"/>
  <c r="D294" i="38"/>
  <c r="F293" i="38"/>
  <c r="E293" i="38"/>
  <c r="D293" i="38"/>
  <c r="F292" i="38"/>
  <c r="E292" i="38"/>
  <c r="D292" i="38"/>
  <c r="F291" i="38"/>
  <c r="E291" i="38"/>
  <c r="D291" i="38"/>
  <c r="F88" i="38"/>
  <c r="E88" i="38"/>
  <c r="D88" i="38"/>
  <c r="F87" i="38"/>
  <c r="E87" i="38"/>
  <c r="D87" i="38"/>
  <c r="F86" i="38"/>
  <c r="E86" i="38"/>
  <c r="D86" i="38"/>
  <c r="F290" i="38"/>
  <c r="E290" i="38"/>
  <c r="D290" i="38"/>
  <c r="F417" i="38"/>
  <c r="E417" i="38"/>
  <c r="D417" i="38"/>
  <c r="F289" i="38"/>
  <c r="E289" i="38"/>
  <c r="D289" i="38"/>
  <c r="F288" i="38"/>
  <c r="E288" i="38"/>
  <c r="D288" i="38"/>
  <c r="F287" i="38"/>
  <c r="E287" i="38"/>
  <c r="D287" i="38"/>
  <c r="F286" i="38"/>
  <c r="E286" i="38"/>
  <c r="D286" i="38"/>
  <c r="F85" i="38"/>
  <c r="E85" i="38"/>
  <c r="D85" i="38"/>
  <c r="F416" i="38"/>
  <c r="E416" i="38"/>
  <c r="D416" i="38"/>
  <c r="F285" i="38"/>
  <c r="E285" i="38"/>
  <c r="D285" i="38"/>
  <c r="F415" i="38"/>
  <c r="E415" i="38"/>
  <c r="D415" i="38"/>
  <c r="F414" i="38"/>
  <c r="E414" i="38"/>
  <c r="D414" i="38"/>
  <c r="F413" i="38"/>
  <c r="E413" i="38"/>
  <c r="D413" i="38"/>
  <c r="F412" i="38"/>
  <c r="E412" i="38"/>
  <c r="D412" i="38"/>
  <c r="F411" i="38"/>
  <c r="E411" i="38"/>
  <c r="D411" i="38"/>
  <c r="F84" i="38"/>
  <c r="E84" i="38"/>
  <c r="D84" i="38"/>
  <c r="F83" i="38"/>
  <c r="E83" i="38"/>
  <c r="D83" i="38"/>
  <c r="F410" i="38"/>
  <c r="E410" i="38"/>
  <c r="D410" i="38"/>
  <c r="F284" i="38"/>
  <c r="E284" i="38"/>
  <c r="D284" i="38"/>
  <c r="F283" i="38"/>
  <c r="E283" i="38"/>
  <c r="D283" i="38"/>
  <c r="F82" i="38"/>
  <c r="E82" i="38"/>
  <c r="D82" i="38"/>
  <c r="F409" i="38"/>
  <c r="E409" i="38"/>
  <c r="D409" i="38"/>
  <c r="F81" i="38"/>
  <c r="E81" i="38"/>
  <c r="D81" i="38"/>
  <c r="F80" i="38"/>
  <c r="E80" i="38"/>
  <c r="D80" i="38"/>
  <c r="F282" i="38"/>
  <c r="E282" i="38"/>
  <c r="D282" i="38"/>
  <c r="F281" i="38"/>
  <c r="E281" i="38"/>
  <c r="D281" i="38"/>
  <c r="F280" i="38"/>
  <c r="E280" i="38"/>
  <c r="D280" i="38"/>
  <c r="F408" i="38"/>
  <c r="E408" i="38"/>
  <c r="D408" i="38"/>
  <c r="F279" i="38"/>
  <c r="E279" i="38"/>
  <c r="D279" i="38"/>
  <c r="F278" i="38"/>
  <c r="E278" i="38"/>
  <c r="D278" i="38"/>
  <c r="F79" i="38"/>
  <c r="E79" i="38"/>
  <c r="D79" i="38"/>
  <c r="F277" i="38"/>
  <c r="E277" i="38"/>
  <c r="D277" i="38"/>
  <c r="F276" i="38"/>
  <c r="E276" i="38"/>
  <c r="D276" i="38"/>
  <c r="F275" i="38"/>
  <c r="E275" i="38"/>
  <c r="D275" i="38"/>
  <c r="F274" i="38"/>
  <c r="E274" i="38"/>
  <c r="D274" i="38"/>
  <c r="F273" i="38"/>
  <c r="E273" i="38"/>
  <c r="D273" i="38"/>
  <c r="F407" i="38"/>
  <c r="E407" i="38"/>
  <c r="D407" i="38"/>
  <c r="F359" i="38"/>
  <c r="E359" i="38"/>
  <c r="D359" i="38"/>
  <c r="F272" i="38"/>
  <c r="E272" i="38"/>
  <c r="D272" i="38"/>
  <c r="F271" i="38"/>
  <c r="E271" i="38"/>
  <c r="D271" i="38"/>
  <c r="F270" i="38"/>
  <c r="E270" i="38"/>
  <c r="D270" i="38"/>
  <c r="F269" i="38"/>
  <c r="E269" i="38"/>
  <c r="D269" i="38"/>
  <c r="F268" i="38"/>
  <c r="E268" i="38"/>
  <c r="D268" i="38"/>
  <c r="F78" i="38"/>
  <c r="E78" i="38"/>
  <c r="D78" i="38"/>
  <c r="F77" i="38"/>
  <c r="E77" i="38"/>
  <c r="D77" i="38"/>
  <c r="F267" i="38"/>
  <c r="E267" i="38"/>
  <c r="D267" i="38"/>
  <c r="F406" i="38"/>
  <c r="E406" i="38"/>
  <c r="D406" i="38"/>
  <c r="F76" i="38"/>
  <c r="E76" i="38"/>
  <c r="D76" i="38"/>
  <c r="F266" i="38"/>
  <c r="E266" i="38"/>
  <c r="D266" i="38"/>
  <c r="F265" i="38"/>
  <c r="E265" i="38"/>
  <c r="D265" i="38"/>
  <c r="F75" i="38"/>
  <c r="E75" i="38"/>
  <c r="D75" i="38"/>
  <c r="F264" i="38"/>
  <c r="E264" i="38"/>
  <c r="D264" i="38"/>
  <c r="F263" i="38"/>
  <c r="E263" i="38"/>
  <c r="D263" i="38"/>
  <c r="F262" i="38"/>
  <c r="E262" i="38"/>
  <c r="D262" i="38"/>
  <c r="F261" i="38"/>
  <c r="E261" i="38"/>
  <c r="D261" i="38"/>
  <c r="F405" i="38"/>
  <c r="E405" i="38"/>
  <c r="D405" i="38"/>
  <c r="F260" i="38"/>
  <c r="E260" i="38"/>
  <c r="D260" i="38"/>
  <c r="F259" i="38"/>
  <c r="E259" i="38"/>
  <c r="D259" i="38"/>
  <c r="F258" i="38"/>
  <c r="E258" i="38"/>
  <c r="D258" i="38"/>
  <c r="F404" i="38"/>
  <c r="E404" i="38"/>
  <c r="D404" i="38"/>
  <c r="F257" i="38"/>
  <c r="E257" i="38"/>
  <c r="D257" i="38"/>
  <c r="F256" i="38"/>
  <c r="E256" i="38"/>
  <c r="D256" i="38"/>
  <c r="F255" i="38"/>
  <c r="E255" i="38"/>
  <c r="D255" i="38"/>
  <c r="F7" i="38"/>
  <c r="E7" i="38"/>
  <c r="D7" i="38"/>
  <c r="F74" i="38"/>
  <c r="E74" i="38"/>
  <c r="D74" i="38"/>
  <c r="F73" i="38"/>
  <c r="E73" i="38"/>
  <c r="D73" i="38"/>
  <c r="F72" i="38"/>
  <c r="E72" i="38"/>
  <c r="D72" i="38"/>
  <c r="F254" i="38"/>
  <c r="E254" i="38"/>
  <c r="D254" i="38"/>
  <c r="F253" i="38"/>
  <c r="E253" i="38"/>
  <c r="D253" i="38"/>
  <c r="F252" i="38"/>
  <c r="E252" i="38"/>
  <c r="D252" i="38"/>
  <c r="F251" i="38"/>
  <c r="E251" i="38"/>
  <c r="D251" i="38"/>
  <c r="F403" i="38"/>
  <c r="E403" i="38"/>
  <c r="D403" i="38"/>
  <c r="F250" i="38"/>
  <c r="E250" i="38"/>
  <c r="D250" i="38"/>
  <c r="F249" i="38"/>
  <c r="E249" i="38"/>
  <c r="D249" i="38"/>
  <c r="F248" i="38"/>
  <c r="E248" i="38"/>
  <c r="D248" i="38"/>
  <c r="F402" i="38"/>
  <c r="E402" i="38"/>
  <c r="D402" i="38"/>
  <c r="F247" i="38"/>
  <c r="E247" i="38"/>
  <c r="D247" i="38"/>
  <c r="F246" i="38"/>
  <c r="E246" i="38"/>
  <c r="D246" i="38"/>
  <c r="F245" i="38"/>
  <c r="E245" i="38"/>
  <c r="D245" i="38"/>
  <c r="F401" i="38"/>
  <c r="E401" i="38"/>
  <c r="D401" i="38"/>
  <c r="F244" i="38"/>
  <c r="E244" i="38"/>
  <c r="D244" i="38"/>
  <c r="F243" i="38"/>
  <c r="E243" i="38"/>
  <c r="D243" i="38"/>
  <c r="F400" i="38"/>
  <c r="E400" i="38"/>
  <c r="D400" i="38"/>
  <c r="F242" i="38"/>
  <c r="E242" i="38"/>
  <c r="D242" i="38"/>
  <c r="F241" i="38"/>
  <c r="E241" i="38"/>
  <c r="D241" i="38"/>
  <c r="F71" i="38"/>
  <c r="E71" i="38"/>
  <c r="D71" i="38"/>
  <c r="F240" i="38"/>
  <c r="E240" i="38"/>
  <c r="D240" i="38"/>
  <c r="F239" i="38"/>
  <c r="E239" i="38"/>
  <c r="D239" i="38"/>
  <c r="F238" i="38"/>
  <c r="E238" i="38"/>
  <c r="D238" i="38"/>
  <c r="F6" i="38"/>
  <c r="E6" i="38"/>
  <c r="D6" i="38"/>
  <c r="F237" i="38"/>
  <c r="E237" i="38"/>
  <c r="D237" i="38"/>
  <c r="F236" i="38"/>
  <c r="E236" i="38"/>
  <c r="D236" i="38"/>
  <c r="F235" i="38"/>
  <c r="E235" i="38"/>
  <c r="D235" i="38"/>
  <c r="F234" i="38"/>
  <c r="E234" i="38"/>
  <c r="D234" i="38"/>
  <c r="F399" i="38"/>
  <c r="E399" i="38"/>
  <c r="D399" i="38"/>
  <c r="F233" i="38"/>
  <c r="E233" i="38"/>
  <c r="D233" i="38"/>
  <c r="F232" i="38"/>
  <c r="E232" i="38"/>
  <c r="D232" i="38"/>
  <c r="F231" i="38"/>
  <c r="E231" i="38"/>
  <c r="D231" i="38"/>
  <c r="F230" i="38"/>
  <c r="E230" i="38"/>
  <c r="D230" i="38"/>
  <c r="F229" i="38"/>
  <c r="E229" i="38"/>
  <c r="D229" i="38"/>
  <c r="F228" i="38"/>
  <c r="E228" i="38"/>
  <c r="D228" i="38"/>
  <c r="F398" i="38"/>
  <c r="E398" i="38"/>
  <c r="D398" i="38"/>
  <c r="F227" i="38"/>
  <c r="E227" i="38"/>
  <c r="D227" i="38"/>
  <c r="F226" i="38"/>
  <c r="E226" i="38"/>
  <c r="D226" i="38"/>
  <c r="F225" i="38"/>
  <c r="E225" i="38"/>
  <c r="D225" i="38"/>
  <c r="F70" i="38"/>
  <c r="E70" i="38"/>
  <c r="D70" i="38"/>
  <c r="F397" i="38"/>
  <c r="E397" i="38"/>
  <c r="D397" i="38"/>
  <c r="F224" i="38"/>
  <c r="E224" i="38"/>
  <c r="D224" i="38"/>
  <c r="F223" i="38"/>
  <c r="E223" i="38"/>
  <c r="D223" i="38"/>
  <c r="F222" i="38"/>
  <c r="E222" i="38"/>
  <c r="D222" i="38"/>
  <c r="F221" i="38"/>
  <c r="E221" i="38"/>
  <c r="D221" i="38"/>
  <c r="F220" i="38"/>
  <c r="E220" i="38"/>
  <c r="D220" i="38"/>
  <c r="F396" i="38"/>
  <c r="E396" i="38"/>
  <c r="D396" i="38"/>
  <c r="F219" i="38"/>
  <c r="E219" i="38"/>
  <c r="D219" i="38"/>
  <c r="F69" i="38"/>
  <c r="E69" i="38"/>
  <c r="D69" i="38"/>
  <c r="F218" i="38"/>
  <c r="E218" i="38"/>
  <c r="D218" i="38"/>
  <c r="F68" i="38"/>
  <c r="E68" i="38"/>
  <c r="D68" i="38"/>
  <c r="F395" i="38"/>
  <c r="E395" i="38"/>
  <c r="D395" i="38"/>
  <c r="F217" i="38"/>
  <c r="E217" i="38"/>
  <c r="D217" i="38"/>
  <c r="F216" i="38"/>
  <c r="E216" i="38"/>
  <c r="D216" i="38"/>
  <c r="F215" i="38"/>
  <c r="E215" i="38"/>
  <c r="D215" i="38"/>
  <c r="F5" i="38"/>
  <c r="E5" i="38"/>
  <c r="D5" i="38"/>
  <c r="F394" i="38"/>
  <c r="E394" i="38"/>
  <c r="D394" i="38"/>
  <c r="F393" i="38"/>
  <c r="E393" i="38"/>
  <c r="D393" i="38"/>
  <c r="F214" i="38"/>
  <c r="E214" i="38"/>
  <c r="D214" i="38"/>
  <c r="F213" i="38"/>
  <c r="E213" i="38"/>
  <c r="D213" i="38"/>
  <c r="F392" i="38"/>
  <c r="E392" i="38"/>
  <c r="D392" i="38"/>
  <c r="F212" i="38"/>
  <c r="E212" i="38"/>
  <c r="D212" i="38"/>
  <c r="F211" i="38"/>
  <c r="E211" i="38"/>
  <c r="D211" i="38"/>
  <c r="F391" i="38"/>
  <c r="E391" i="38"/>
  <c r="D391" i="38"/>
  <c r="F390" i="38"/>
  <c r="E390" i="38"/>
  <c r="D390" i="38"/>
  <c r="F67" i="38"/>
  <c r="E67" i="38"/>
  <c r="D67" i="38"/>
  <c r="F66" i="38"/>
  <c r="E66" i="38"/>
  <c r="D66" i="38"/>
  <c r="F65" i="38"/>
  <c r="E65" i="38"/>
  <c r="D65" i="38"/>
  <c r="F389" i="38"/>
  <c r="E389" i="38"/>
  <c r="D389" i="38"/>
  <c r="F210" i="38"/>
  <c r="E210" i="38"/>
  <c r="D210" i="38"/>
  <c r="F64" i="38"/>
  <c r="E64" i="38"/>
  <c r="D64" i="38"/>
  <c r="F63" i="38"/>
  <c r="E63" i="38"/>
  <c r="D63" i="38"/>
  <c r="F209" i="38"/>
  <c r="E209" i="38"/>
  <c r="D209" i="38"/>
  <c r="F208" i="38"/>
  <c r="E208" i="38"/>
  <c r="D208" i="38"/>
  <c r="F62" i="38"/>
  <c r="E62" i="38"/>
  <c r="D62" i="38"/>
  <c r="F61" i="38"/>
  <c r="E61" i="38"/>
  <c r="D61" i="38"/>
  <c r="F207" i="38"/>
  <c r="E207" i="38"/>
  <c r="D207" i="38"/>
  <c r="F206" i="38"/>
  <c r="E206" i="38"/>
  <c r="D206" i="38"/>
  <c r="F4" i="38"/>
  <c r="E4" i="38"/>
  <c r="D4" i="38"/>
  <c r="F60" i="38"/>
  <c r="E60" i="38"/>
  <c r="D60" i="38"/>
  <c r="F205" i="38"/>
  <c r="E205" i="38"/>
  <c r="D205" i="38"/>
  <c r="F204" i="38"/>
  <c r="E204" i="38"/>
  <c r="D204" i="38"/>
  <c r="F388" i="38"/>
  <c r="E388" i="38"/>
  <c r="D388" i="38"/>
  <c r="F203" i="38"/>
  <c r="E203" i="38"/>
  <c r="D203" i="38"/>
  <c r="F202" i="38"/>
  <c r="E202" i="38"/>
  <c r="D202" i="38"/>
  <c r="F59" i="38"/>
  <c r="E59" i="38"/>
  <c r="D59" i="38"/>
  <c r="F58" i="38"/>
  <c r="E58" i="38"/>
  <c r="D58" i="38"/>
  <c r="F201" i="38"/>
  <c r="E201" i="38"/>
  <c r="D201" i="38"/>
  <c r="F200" i="38"/>
  <c r="E200" i="38"/>
  <c r="D200" i="38"/>
  <c r="F199" i="38"/>
  <c r="E199" i="38"/>
  <c r="D199" i="38"/>
  <c r="F198" i="38"/>
  <c r="E198" i="38"/>
  <c r="D198" i="38"/>
  <c r="F197" i="38"/>
  <c r="E197" i="38"/>
  <c r="D197" i="38"/>
  <c r="F196" i="38"/>
  <c r="E196" i="38"/>
  <c r="D196" i="38"/>
  <c r="F195" i="38"/>
  <c r="E195" i="38"/>
  <c r="D195" i="38"/>
  <c r="F57" i="38"/>
  <c r="E57" i="38"/>
  <c r="D57" i="38"/>
  <c r="F194" i="38"/>
  <c r="E194" i="38"/>
  <c r="D194" i="38"/>
  <c r="F193" i="38"/>
  <c r="E193" i="38"/>
  <c r="D193" i="38"/>
  <c r="F192" i="38"/>
  <c r="E192" i="38"/>
  <c r="D192" i="38"/>
  <c r="F191" i="38"/>
  <c r="E191" i="38"/>
  <c r="D191" i="38"/>
  <c r="F190" i="38"/>
  <c r="E190" i="38"/>
  <c r="D190" i="38"/>
  <c r="F189" i="38"/>
  <c r="E189" i="38"/>
  <c r="D189" i="38"/>
  <c r="F387" i="38"/>
  <c r="E387" i="38"/>
  <c r="D387" i="38"/>
  <c r="F188" i="38"/>
  <c r="E188" i="38"/>
  <c r="D188" i="38"/>
  <c r="F187" i="38"/>
  <c r="E187" i="38"/>
  <c r="D187" i="38"/>
  <c r="F186" i="38"/>
  <c r="E186" i="38"/>
  <c r="D186" i="38"/>
  <c r="F185" i="38"/>
  <c r="E185" i="38"/>
  <c r="D185" i="38"/>
  <c r="F184" i="38"/>
  <c r="E184" i="38"/>
  <c r="D184" i="38"/>
  <c r="F183" i="38"/>
  <c r="E183" i="38"/>
  <c r="D183" i="38"/>
  <c r="F182" i="38"/>
  <c r="E182" i="38"/>
  <c r="D182" i="38"/>
  <c r="F181" i="38"/>
  <c r="E181" i="38"/>
  <c r="D181" i="38"/>
  <c r="F386" i="38"/>
  <c r="E386" i="38"/>
  <c r="D386" i="38"/>
  <c r="F180" i="38"/>
  <c r="E180" i="38"/>
  <c r="D180" i="38"/>
  <c r="F179" i="38"/>
  <c r="E179" i="38"/>
  <c r="D179" i="38"/>
  <c r="F178" i="38"/>
  <c r="E178" i="38"/>
  <c r="D178" i="38"/>
  <c r="F177" i="38"/>
  <c r="E177" i="38"/>
  <c r="D177" i="38"/>
  <c r="F176" i="38"/>
  <c r="E176" i="38"/>
  <c r="D176" i="38"/>
  <c r="F385" i="38"/>
  <c r="E385" i="38"/>
  <c r="D385" i="38"/>
  <c r="F384" i="38"/>
  <c r="E384" i="38"/>
  <c r="D384" i="38"/>
  <c r="F175" i="38"/>
  <c r="E175" i="38"/>
  <c r="D175" i="38"/>
  <c r="F174" i="38"/>
  <c r="E174" i="38"/>
  <c r="D174" i="38"/>
  <c r="F173" i="38"/>
  <c r="E173" i="38"/>
  <c r="D173" i="38"/>
  <c r="F172" i="38"/>
  <c r="E172" i="38"/>
  <c r="D172" i="38"/>
  <c r="F171" i="38"/>
  <c r="E171" i="38"/>
  <c r="D171" i="38"/>
  <c r="F170" i="38"/>
  <c r="E170" i="38"/>
  <c r="D170" i="38"/>
  <c r="F169" i="38"/>
  <c r="E169" i="38"/>
  <c r="D169" i="38"/>
  <c r="F168" i="38"/>
  <c r="E168" i="38"/>
  <c r="D168" i="38"/>
  <c r="F56" i="38"/>
  <c r="E56" i="38"/>
  <c r="D56" i="38"/>
  <c r="F167" i="38"/>
  <c r="E167" i="38"/>
  <c r="D167" i="38"/>
  <c r="F166" i="38"/>
  <c r="E166" i="38"/>
  <c r="D166" i="38"/>
  <c r="F165" i="38"/>
  <c r="E165" i="38"/>
  <c r="D165" i="38"/>
  <c r="F164" i="38"/>
  <c r="E164" i="38"/>
  <c r="D164" i="38"/>
  <c r="F163" i="38"/>
  <c r="E163" i="38"/>
  <c r="D163" i="38"/>
  <c r="F162" i="38"/>
  <c r="E162" i="38"/>
  <c r="D162" i="38"/>
  <c r="F161" i="38"/>
  <c r="E161" i="38"/>
  <c r="D161" i="38"/>
  <c r="F160" i="38"/>
  <c r="E160" i="38"/>
  <c r="D160" i="38"/>
  <c r="F159" i="38"/>
  <c r="E159" i="38"/>
  <c r="D159" i="38"/>
  <c r="F55" i="38"/>
  <c r="E55" i="38"/>
  <c r="D55" i="38"/>
  <c r="F383" i="38"/>
  <c r="E383" i="38"/>
  <c r="D383" i="38"/>
  <c r="F158" i="38"/>
  <c r="E158" i="38"/>
  <c r="D158" i="38"/>
  <c r="F382" i="38"/>
  <c r="E382" i="38"/>
  <c r="D382" i="38"/>
  <c r="F54" i="38"/>
  <c r="E54" i="38"/>
  <c r="D54" i="38"/>
  <c r="F381" i="38"/>
  <c r="E381" i="38"/>
  <c r="D381" i="38"/>
  <c r="F380" i="38"/>
  <c r="E380" i="38"/>
  <c r="D380" i="38"/>
  <c r="F379" i="38"/>
  <c r="E379" i="38"/>
  <c r="D379" i="38"/>
  <c r="F157" i="38"/>
  <c r="E157" i="38"/>
  <c r="D157" i="38"/>
  <c r="F378" i="38"/>
  <c r="E378" i="38"/>
  <c r="D378" i="38"/>
  <c r="F377" i="38"/>
  <c r="E377" i="38"/>
  <c r="D377" i="38"/>
  <c r="F156" i="38"/>
  <c r="E156" i="38"/>
  <c r="D156" i="38"/>
  <c r="F376" i="38"/>
  <c r="E376" i="38"/>
  <c r="D376" i="38"/>
  <c r="F155" i="38"/>
  <c r="E155" i="38"/>
  <c r="D155" i="38"/>
  <c r="F375" i="38"/>
  <c r="E375" i="38"/>
  <c r="D375" i="38"/>
  <c r="F154" i="38"/>
  <c r="E154" i="38"/>
  <c r="D154" i="38"/>
  <c r="F153" i="38"/>
  <c r="E153" i="38"/>
  <c r="D153" i="38"/>
  <c r="F152" i="38"/>
  <c r="E152" i="38"/>
  <c r="D152" i="38"/>
  <c r="F151" i="38"/>
  <c r="E151" i="38"/>
  <c r="D151" i="38"/>
  <c r="F150" i="38"/>
  <c r="E150" i="38"/>
  <c r="D150" i="38"/>
  <c r="F149" i="38"/>
  <c r="E149" i="38"/>
  <c r="D149" i="38"/>
  <c r="F148" i="38"/>
  <c r="E148" i="38"/>
  <c r="D148" i="38"/>
  <c r="F53" i="38"/>
  <c r="E53" i="38"/>
  <c r="D53" i="38"/>
  <c r="F374" i="38"/>
  <c r="E374" i="38"/>
  <c r="D374" i="38"/>
  <c r="F147" i="38"/>
  <c r="E147" i="38"/>
  <c r="D147" i="38"/>
  <c r="F146" i="38"/>
  <c r="E146" i="38"/>
  <c r="D146" i="38"/>
  <c r="F145" i="38"/>
  <c r="E145" i="38"/>
  <c r="D145" i="38"/>
  <c r="F144" i="38"/>
  <c r="E144" i="38"/>
  <c r="D144" i="38"/>
  <c r="F143" i="38"/>
  <c r="E143" i="38"/>
  <c r="D143" i="38"/>
  <c r="F142" i="38"/>
  <c r="E142" i="38"/>
  <c r="D142" i="38"/>
  <c r="F141" i="38"/>
  <c r="E141" i="38"/>
  <c r="D141" i="38"/>
  <c r="F140" i="38"/>
  <c r="E140" i="38"/>
  <c r="D140" i="38"/>
  <c r="F139" i="38"/>
  <c r="E139" i="38"/>
  <c r="D139" i="38"/>
  <c r="F373" i="38"/>
  <c r="E373" i="38"/>
  <c r="D373" i="38"/>
  <c r="F52" i="38"/>
  <c r="E52" i="38"/>
  <c r="D52" i="38"/>
  <c r="F138" i="38"/>
  <c r="E138" i="38"/>
  <c r="D138" i="38"/>
  <c r="F372" i="38"/>
  <c r="E372" i="38"/>
  <c r="D372" i="38"/>
  <c r="F137" i="38"/>
  <c r="E137" i="38"/>
  <c r="D137" i="38"/>
  <c r="F136" i="38"/>
  <c r="E136" i="38"/>
  <c r="D136" i="38"/>
  <c r="F135" i="38"/>
  <c r="E135" i="38"/>
  <c r="D135" i="38"/>
  <c r="F134" i="38"/>
  <c r="E134" i="38"/>
  <c r="D134" i="38"/>
  <c r="F371" i="38"/>
  <c r="E371" i="38"/>
  <c r="D371" i="38"/>
  <c r="F370" i="38"/>
  <c r="E370" i="38"/>
  <c r="D370" i="38"/>
  <c r="F133" i="38"/>
  <c r="E133" i="38"/>
  <c r="D133" i="38"/>
  <c r="F132" i="38"/>
  <c r="E132" i="38"/>
  <c r="D132" i="38"/>
  <c r="F131" i="38"/>
  <c r="E131" i="38"/>
  <c r="D131" i="38"/>
  <c r="F369" i="38"/>
  <c r="E369" i="38"/>
  <c r="D369" i="38"/>
  <c r="F130" i="38"/>
  <c r="E130" i="38"/>
  <c r="D130" i="38"/>
  <c r="F129" i="38"/>
  <c r="E129" i="38"/>
  <c r="D129" i="38"/>
  <c r="F128" i="38"/>
  <c r="E128" i="38"/>
  <c r="D128" i="38"/>
  <c r="F127" i="38"/>
  <c r="E127" i="38"/>
  <c r="D127" i="38"/>
  <c r="F126" i="38"/>
  <c r="E126" i="38"/>
  <c r="D126" i="38"/>
  <c r="F125" i="38"/>
  <c r="E125" i="38"/>
  <c r="D125" i="38"/>
  <c r="F124" i="38"/>
  <c r="E124" i="38"/>
  <c r="D124" i="38"/>
  <c r="F3" i="38"/>
  <c r="E3" i="38"/>
  <c r="D3" i="38"/>
  <c r="F2" i="38"/>
  <c r="E2" i="38"/>
  <c r="D2" i="38"/>
  <c r="F123" i="38"/>
  <c r="E123" i="38"/>
  <c r="D123" i="38"/>
  <c r="F122" i="38"/>
  <c r="E122" i="38"/>
  <c r="D122" i="38"/>
  <c r="F121" i="38"/>
  <c r="E121" i="38"/>
  <c r="D121" i="38"/>
  <c r="F120" i="38"/>
  <c r="E120" i="38"/>
  <c r="D120" i="38"/>
  <c r="F423" i="38" l="1"/>
  <c r="F12" i="38"/>
  <c r="F420" i="38"/>
  <c r="D91" i="38"/>
  <c r="F17" i="38"/>
  <c r="E91" i="38"/>
  <c r="F9" i="38"/>
  <c r="F14" i="38"/>
  <c r="F424" i="38"/>
  <c r="F19" i="38"/>
  <c r="D419" i="38"/>
  <c r="F8" i="38"/>
  <c r="F13" i="38"/>
  <c r="F15" i="38"/>
  <c r="F18" i="38"/>
  <c r="F20" i="38"/>
  <c r="F21" i="38"/>
  <c r="E419" i="38"/>
  <c r="E11" i="38"/>
  <c r="E422" i="38"/>
  <c r="D22" i="38"/>
  <c r="D24" i="38"/>
  <c r="F10" i="38"/>
  <c r="E15" i="38"/>
  <c r="F16" i="38"/>
  <c r="E20" i="38"/>
  <c r="E21" i="38"/>
  <c r="F425" i="38"/>
  <c r="F23" i="38"/>
  <c r="D9" i="38"/>
  <c r="D14" i="38"/>
  <c r="E421" i="38"/>
  <c r="D19" i="38"/>
  <c r="D423" i="38"/>
  <c r="D424" i="38"/>
  <c r="E22" i="38"/>
  <c r="E24" i="38"/>
  <c r="D16" i="38"/>
  <c r="D23" i="38"/>
  <c r="K545" i="37" l="1"/>
  <c r="L545" i="37"/>
  <c r="O545" i="37"/>
  <c r="P545" i="37"/>
  <c r="Q545" i="37"/>
  <c r="D540" i="37"/>
  <c r="D539" i="37"/>
  <c r="O400" i="37"/>
  <c r="P400" i="37" s="1"/>
  <c r="O159" i="37"/>
  <c r="P159" i="37" s="1"/>
  <c r="O160" i="37"/>
  <c r="P160" i="37" s="1"/>
  <c r="O4" i="37"/>
  <c r="P4" i="37" s="1"/>
  <c r="O5" i="37"/>
  <c r="P5" i="37" s="1"/>
  <c r="O161" i="37"/>
  <c r="P161" i="37" s="1"/>
  <c r="O6" i="37"/>
  <c r="P6" i="37" s="1"/>
  <c r="O7" i="37"/>
  <c r="P7" i="37" s="1"/>
  <c r="O162" i="37"/>
  <c r="P162" i="37" s="1"/>
  <c r="O163" i="37"/>
  <c r="P163" i="37" s="1"/>
  <c r="O401" i="37"/>
  <c r="P401" i="37" s="1"/>
  <c r="O164" i="37"/>
  <c r="P164" i="37" s="1"/>
  <c r="O165" i="37"/>
  <c r="P165" i="37" s="1"/>
  <c r="O166" i="37"/>
  <c r="P166" i="37" s="1"/>
  <c r="O474" i="37"/>
  <c r="P474" i="37" s="1"/>
  <c r="O167" i="37"/>
  <c r="P167" i="37" s="1"/>
  <c r="O168" i="37"/>
  <c r="P168" i="37" s="1"/>
  <c r="O169" i="37"/>
  <c r="P169" i="37" s="1"/>
  <c r="O402" i="37"/>
  <c r="P402" i="37" s="1"/>
  <c r="O170" i="37"/>
  <c r="P170" i="37" s="1"/>
  <c r="O171" i="37"/>
  <c r="P171" i="37" s="1"/>
  <c r="O403" i="37"/>
  <c r="P403" i="37" s="1"/>
  <c r="O475" i="37"/>
  <c r="P475" i="37" s="1"/>
  <c r="O8" i="37"/>
  <c r="P8" i="37" s="1"/>
  <c r="O404" i="37"/>
  <c r="P404" i="37" s="1"/>
  <c r="O9" i="37"/>
  <c r="P9" i="37" s="1"/>
  <c r="O172" i="37"/>
  <c r="P172" i="37" s="1"/>
  <c r="O10" i="37"/>
  <c r="P10" i="37" s="1"/>
  <c r="O11" i="37"/>
  <c r="P11" i="37" s="1"/>
  <c r="O173" i="37"/>
  <c r="P173" i="37" s="1"/>
  <c r="O405" i="37"/>
  <c r="P405" i="37" s="1"/>
  <c r="O174" i="37"/>
  <c r="P174" i="37" s="1"/>
  <c r="O175" i="37"/>
  <c r="P175" i="37" s="1"/>
  <c r="O406" i="37"/>
  <c r="P406" i="37" s="1"/>
  <c r="O176" i="37"/>
  <c r="P176" i="37" s="1"/>
  <c r="O177" i="37"/>
  <c r="P177" i="37" s="1"/>
  <c r="O178" i="37"/>
  <c r="P178" i="37" s="1"/>
  <c r="O12" i="37"/>
  <c r="P12" i="37" s="1"/>
  <c r="O179" i="37"/>
  <c r="P179" i="37" s="1"/>
  <c r="O180" i="37"/>
  <c r="P180" i="37" s="1"/>
  <c r="O476" i="37"/>
  <c r="P476" i="37" s="1"/>
  <c r="O181" i="37"/>
  <c r="P181" i="37" s="1"/>
  <c r="O182" i="37"/>
  <c r="P182" i="37" s="1"/>
  <c r="O183" i="37"/>
  <c r="P183" i="37" s="1"/>
  <c r="O13" i="37"/>
  <c r="P13" i="37" s="1"/>
  <c r="O184" i="37"/>
  <c r="P184" i="37" s="1"/>
  <c r="O185" i="37"/>
  <c r="P185" i="37" s="1"/>
  <c r="O186" i="37"/>
  <c r="P186" i="37" s="1"/>
  <c r="O187" i="37"/>
  <c r="P187" i="37" s="1"/>
  <c r="O14" i="37"/>
  <c r="P14" i="37" s="1"/>
  <c r="O188" i="37"/>
  <c r="P188" i="37" s="1"/>
  <c r="O189" i="37"/>
  <c r="P189" i="37" s="1"/>
  <c r="O190" i="37"/>
  <c r="P190" i="37" s="1"/>
  <c r="O15" i="37"/>
  <c r="P15" i="37" s="1"/>
  <c r="O477" i="37"/>
  <c r="P477" i="37" s="1"/>
  <c r="O191" i="37"/>
  <c r="P191" i="37" s="1"/>
  <c r="O16" i="37"/>
  <c r="P16" i="37" s="1"/>
  <c r="O407" i="37"/>
  <c r="P407" i="37" s="1"/>
  <c r="O17" i="37"/>
  <c r="P17" i="37" s="1"/>
  <c r="O192" i="37"/>
  <c r="P192" i="37" s="1"/>
  <c r="O18" i="37"/>
  <c r="P18" i="37" s="1"/>
  <c r="O19" i="37"/>
  <c r="P19" i="37" s="1"/>
  <c r="O193" i="37"/>
  <c r="P193" i="37" s="1"/>
  <c r="O408" i="37"/>
  <c r="P408" i="37" s="1"/>
  <c r="O194" i="37"/>
  <c r="P194" i="37" s="1"/>
  <c r="O20" i="37"/>
  <c r="P20" i="37" s="1"/>
  <c r="O195" i="37"/>
  <c r="P195" i="37" s="1"/>
  <c r="O409" i="37"/>
  <c r="P409" i="37" s="1"/>
  <c r="O196" i="37"/>
  <c r="P196" i="37" s="1"/>
  <c r="O21" i="37"/>
  <c r="P21" i="37" s="1"/>
  <c r="O197" i="37"/>
  <c r="P197" i="37" s="1"/>
  <c r="O198" i="37"/>
  <c r="P198" i="37" s="1"/>
  <c r="O410" i="37"/>
  <c r="P410" i="37" s="1"/>
  <c r="O199" i="37"/>
  <c r="P199" i="37" s="1"/>
  <c r="O200" i="37"/>
  <c r="P200" i="37" s="1"/>
  <c r="O22" i="37"/>
  <c r="P22" i="37" s="1"/>
  <c r="O23" i="37"/>
  <c r="P23" i="37" s="1"/>
  <c r="O201" i="37"/>
  <c r="P201" i="37" s="1"/>
  <c r="O411" i="37"/>
  <c r="P411" i="37" s="1"/>
  <c r="O202" i="37"/>
  <c r="P202" i="37" s="1"/>
  <c r="O412" i="37"/>
  <c r="P412" i="37" s="1"/>
  <c r="O24" i="37"/>
  <c r="P24" i="37" s="1"/>
  <c r="O25" i="37"/>
  <c r="P25" i="37" s="1"/>
  <c r="O203" i="37"/>
  <c r="P203" i="37" s="1"/>
  <c r="O478" i="37"/>
  <c r="P478" i="37" s="1"/>
  <c r="O26" i="37"/>
  <c r="P26" i="37" s="1"/>
  <c r="O413" i="37"/>
  <c r="P413" i="37" s="1"/>
  <c r="O414" i="37"/>
  <c r="P414" i="37" s="1"/>
  <c r="O204" i="37"/>
  <c r="P204" i="37" s="1"/>
  <c r="O205" i="37"/>
  <c r="P205" i="37" s="1"/>
  <c r="O206" i="37"/>
  <c r="P206" i="37" s="1"/>
  <c r="O207" i="37"/>
  <c r="P207" i="37" s="1"/>
  <c r="O208" i="37"/>
  <c r="P208" i="37" s="1"/>
  <c r="O209" i="37"/>
  <c r="P209" i="37" s="1"/>
  <c r="O210" i="37"/>
  <c r="P210" i="37" s="1"/>
  <c r="O211" i="37"/>
  <c r="P211" i="37" s="1"/>
  <c r="O212" i="37"/>
  <c r="P212" i="37" s="1"/>
  <c r="O213" i="37"/>
  <c r="P213" i="37" s="1"/>
  <c r="O415" i="37"/>
  <c r="P415" i="37" s="1"/>
  <c r="O416" i="37"/>
  <c r="P416" i="37" s="1"/>
  <c r="O27" i="37"/>
  <c r="P27" i="37" s="1"/>
  <c r="O214" i="37"/>
  <c r="P214" i="37" s="1"/>
  <c r="O215" i="37"/>
  <c r="P215" i="37" s="1"/>
  <c r="O417" i="37"/>
  <c r="P417" i="37" s="1"/>
  <c r="O216" i="37"/>
  <c r="P216" i="37" s="1"/>
  <c r="O217" i="37"/>
  <c r="P217" i="37" s="1"/>
  <c r="O218" i="37"/>
  <c r="P218" i="37" s="1"/>
  <c r="O219" i="37"/>
  <c r="P219" i="37" s="1"/>
  <c r="O220" i="37"/>
  <c r="P220" i="37" s="1"/>
  <c r="O479" i="37"/>
  <c r="P479" i="37" s="1"/>
  <c r="O28" i="37"/>
  <c r="P28" i="37" s="1"/>
  <c r="O221" i="37"/>
  <c r="P221" i="37" s="1"/>
  <c r="O418" i="37"/>
  <c r="P418" i="37" s="1"/>
  <c r="O419" i="37"/>
  <c r="P419" i="37" s="1"/>
  <c r="O420" i="37"/>
  <c r="P420" i="37" s="1"/>
  <c r="O421" i="37"/>
  <c r="P421" i="37" s="1"/>
  <c r="O29" i="37"/>
  <c r="P29" i="37" s="1"/>
  <c r="O30" i="37"/>
  <c r="P30" i="37" s="1"/>
  <c r="O31" i="37"/>
  <c r="P31" i="37" s="1"/>
  <c r="O222" i="37"/>
  <c r="P222" i="37" s="1"/>
  <c r="O223" i="37"/>
  <c r="P223" i="37" s="1"/>
  <c r="O224" i="37"/>
  <c r="P224" i="37" s="1"/>
  <c r="O225" i="37"/>
  <c r="P225" i="37" s="1"/>
  <c r="O226" i="37"/>
  <c r="P226" i="37" s="1"/>
  <c r="O32" i="37"/>
  <c r="P32" i="37" s="1"/>
  <c r="O33" i="37"/>
  <c r="P33" i="37" s="1"/>
  <c r="O227" i="37"/>
  <c r="P227" i="37" s="1"/>
  <c r="O228" i="37"/>
  <c r="P228" i="37" s="1"/>
  <c r="O229" i="37"/>
  <c r="P229" i="37" s="1"/>
  <c r="O230" i="37"/>
  <c r="P230" i="37" s="1"/>
  <c r="O231" i="37"/>
  <c r="P231" i="37" s="1"/>
  <c r="O232" i="37"/>
  <c r="P232" i="37" s="1"/>
  <c r="O233" i="37"/>
  <c r="P233" i="37" s="1"/>
  <c r="O34" i="37"/>
  <c r="P34" i="37" s="1"/>
  <c r="O234" i="37"/>
  <c r="P234" i="37" s="1"/>
  <c r="O35" i="37"/>
  <c r="P35" i="37" s="1"/>
  <c r="O235" i="37"/>
  <c r="P235" i="37" s="1"/>
  <c r="O36" i="37"/>
  <c r="P36" i="37" s="1"/>
  <c r="O37" i="37"/>
  <c r="P37" i="37" s="1"/>
  <c r="O236" i="37"/>
  <c r="P236" i="37" s="1"/>
  <c r="O237" i="37"/>
  <c r="P237" i="37" s="1"/>
  <c r="O238" i="37"/>
  <c r="P238" i="37" s="1"/>
  <c r="O239" i="37"/>
  <c r="P239" i="37" s="1"/>
  <c r="O38" i="37"/>
  <c r="P38" i="37" s="1"/>
  <c r="O240" i="37"/>
  <c r="P240" i="37" s="1"/>
  <c r="O241" i="37"/>
  <c r="P241" i="37" s="1"/>
  <c r="O422" i="37"/>
  <c r="P422" i="37" s="1"/>
  <c r="O39" i="37"/>
  <c r="P39" i="37" s="1"/>
  <c r="O242" i="37"/>
  <c r="P242" i="37" s="1"/>
  <c r="O243" i="37"/>
  <c r="P243" i="37" s="1"/>
  <c r="O40" i="37"/>
  <c r="P40" i="37" s="1"/>
  <c r="O244" i="37"/>
  <c r="P244" i="37" s="1"/>
  <c r="O41" i="37"/>
  <c r="P41" i="37" s="1"/>
  <c r="O245" i="37"/>
  <c r="P245" i="37" s="1"/>
  <c r="O246" i="37"/>
  <c r="P246" i="37" s="1"/>
  <c r="O423" i="37"/>
  <c r="P423" i="37" s="1"/>
  <c r="O424" i="37"/>
  <c r="P424" i="37" s="1"/>
  <c r="O247" i="37"/>
  <c r="P247" i="37" s="1"/>
  <c r="O248" i="37"/>
  <c r="P248" i="37" s="1"/>
  <c r="O249" i="37"/>
  <c r="P249" i="37" s="1"/>
  <c r="O250" i="37"/>
  <c r="P250" i="37" s="1"/>
  <c r="O251" i="37"/>
  <c r="P251" i="37" s="1"/>
  <c r="O252" i="37"/>
  <c r="P252" i="37" s="1"/>
  <c r="O42" i="37"/>
  <c r="P42" i="37" s="1"/>
  <c r="O425" i="37"/>
  <c r="P425" i="37" s="1"/>
  <c r="O426" i="37"/>
  <c r="P426" i="37" s="1"/>
  <c r="O253" i="37"/>
  <c r="P253" i="37" s="1"/>
  <c r="O254" i="37"/>
  <c r="P254" i="37" s="1"/>
  <c r="O255" i="37"/>
  <c r="P255" i="37" s="1"/>
  <c r="O256" i="37"/>
  <c r="P256" i="37" s="1"/>
  <c r="O257" i="37"/>
  <c r="P257" i="37" s="1"/>
  <c r="O258" i="37"/>
  <c r="P258" i="37" s="1"/>
  <c r="O259" i="37"/>
  <c r="P259" i="37" s="1"/>
  <c r="O260" i="37"/>
  <c r="P260" i="37" s="1"/>
  <c r="O261" i="37"/>
  <c r="P261" i="37" s="1"/>
  <c r="O262" i="37"/>
  <c r="P262" i="37" s="1"/>
  <c r="O263" i="37"/>
  <c r="P263" i="37" s="1"/>
  <c r="O264" i="37"/>
  <c r="P264" i="37" s="1"/>
  <c r="O265" i="37"/>
  <c r="P265" i="37" s="1"/>
  <c r="O266" i="37"/>
  <c r="P266" i="37" s="1"/>
  <c r="O267" i="37"/>
  <c r="P267" i="37" s="1"/>
  <c r="O268" i="37"/>
  <c r="P268" i="37" s="1"/>
  <c r="O269" i="37"/>
  <c r="P269" i="37" s="1"/>
  <c r="O270" i="37"/>
  <c r="P270" i="37" s="1"/>
  <c r="O271" i="37"/>
  <c r="P271" i="37" s="1"/>
  <c r="O272" i="37"/>
  <c r="P272" i="37" s="1"/>
  <c r="O427" i="37"/>
  <c r="P427" i="37" s="1"/>
  <c r="O273" i="37"/>
  <c r="P273" i="37" s="1"/>
  <c r="O274" i="37"/>
  <c r="P274" i="37" s="1"/>
  <c r="O480" i="37"/>
  <c r="P480" i="37" s="1"/>
  <c r="O275" i="37"/>
  <c r="P275" i="37" s="1"/>
  <c r="O276" i="37"/>
  <c r="P276" i="37" s="1"/>
  <c r="O277" i="37"/>
  <c r="P277" i="37" s="1"/>
  <c r="O278" i="37"/>
  <c r="P278" i="37" s="1"/>
  <c r="O279" i="37"/>
  <c r="P279" i="37" s="1"/>
  <c r="O280" i="37"/>
  <c r="P280" i="37" s="1"/>
  <c r="O281" i="37"/>
  <c r="P281" i="37" s="1"/>
  <c r="O2" i="37"/>
  <c r="P2" i="37" s="1"/>
  <c r="O282" i="37"/>
  <c r="P282" i="37" s="1"/>
  <c r="O283" i="37"/>
  <c r="P283" i="37" s="1"/>
  <c r="O3" i="37"/>
  <c r="P3" i="37" s="1"/>
  <c r="O284" i="37"/>
  <c r="P284" i="37" s="1"/>
  <c r="O43" i="37"/>
  <c r="P43" i="37" s="1"/>
  <c r="O481" i="37"/>
  <c r="P481" i="37" s="1"/>
  <c r="O285" i="37"/>
  <c r="P285" i="37" s="1"/>
  <c r="O428" i="37"/>
  <c r="P428" i="37" s="1"/>
  <c r="O44" i="37"/>
  <c r="P44" i="37" s="1"/>
  <c r="O429" i="37"/>
  <c r="P429" i="37" s="1"/>
  <c r="O286" i="37"/>
  <c r="P286" i="37" s="1"/>
  <c r="O287" i="37"/>
  <c r="P287" i="37" s="1"/>
  <c r="O288" i="37"/>
  <c r="P288" i="37" s="1"/>
  <c r="O430" i="37"/>
  <c r="P430" i="37" s="1"/>
  <c r="O289" i="37"/>
  <c r="P289" i="37" s="1"/>
  <c r="O431" i="37"/>
  <c r="P431" i="37" s="1"/>
  <c r="O432" i="37"/>
  <c r="P432" i="37" s="1"/>
  <c r="O433" i="37"/>
  <c r="P433" i="37" s="1"/>
  <c r="O290" i="37"/>
  <c r="P290" i="37" s="1"/>
  <c r="O291" i="37"/>
  <c r="P291" i="37" s="1"/>
  <c r="O292" i="37"/>
  <c r="P292" i="37" s="1"/>
  <c r="O293" i="37"/>
  <c r="P293" i="37" s="1"/>
  <c r="O294" i="37"/>
  <c r="P294" i="37" s="1"/>
  <c r="O434" i="37"/>
  <c r="P434" i="37" s="1"/>
  <c r="O45" i="37"/>
  <c r="P45" i="37" s="1"/>
  <c r="O295" i="37"/>
  <c r="P295" i="37" s="1"/>
  <c r="O435" i="37"/>
  <c r="P435" i="37" s="1"/>
  <c r="O296" i="37"/>
  <c r="P296" i="37" s="1"/>
  <c r="O297" i="37"/>
  <c r="P297" i="37" s="1"/>
  <c r="O298" i="37"/>
  <c r="P298" i="37" s="1"/>
  <c r="O299" i="37"/>
  <c r="P299" i="37" s="1"/>
  <c r="O300" i="37"/>
  <c r="P300" i="37" s="1"/>
  <c r="O46" i="37"/>
  <c r="P46" i="37" s="1"/>
  <c r="O301" i="37"/>
  <c r="P301" i="37" s="1"/>
  <c r="O302" i="37"/>
  <c r="P302" i="37" s="1"/>
  <c r="O47" i="37"/>
  <c r="P47" i="37" s="1"/>
  <c r="O303" i="37"/>
  <c r="P303" i="37" s="1"/>
  <c r="O304" i="37"/>
  <c r="P304" i="37" s="1"/>
  <c r="O305" i="37"/>
  <c r="P305" i="37" s="1"/>
  <c r="O306" i="37"/>
  <c r="P306" i="37" s="1"/>
  <c r="O307" i="37"/>
  <c r="P307" i="37" s="1"/>
  <c r="O48" i="37"/>
  <c r="P48" i="37" s="1"/>
  <c r="O49" i="37"/>
  <c r="P49" i="37" s="1"/>
  <c r="O308" i="37"/>
  <c r="P308" i="37" s="1"/>
  <c r="O50" i="37"/>
  <c r="P50" i="37" s="1"/>
  <c r="O51" i="37"/>
  <c r="P51" i="37" s="1"/>
  <c r="O436" i="37"/>
  <c r="P436" i="37" s="1"/>
  <c r="O309" i="37"/>
  <c r="P309" i="37" s="1"/>
  <c r="O52" i="37"/>
  <c r="P52" i="37" s="1"/>
  <c r="O310" i="37"/>
  <c r="P310" i="37" s="1"/>
  <c r="O311" i="37"/>
  <c r="P311" i="37" s="1"/>
  <c r="O53" i="37"/>
  <c r="P53" i="37" s="1"/>
  <c r="O312" i="37"/>
  <c r="P312" i="37" s="1"/>
  <c r="O313" i="37"/>
  <c r="P313" i="37" s="1"/>
  <c r="O437" i="37"/>
  <c r="P437" i="37" s="1"/>
  <c r="O54" i="37"/>
  <c r="P54" i="37" s="1"/>
  <c r="O55" i="37"/>
  <c r="P55" i="37" s="1"/>
  <c r="O314" i="37"/>
  <c r="P314" i="37" s="1"/>
  <c r="O315" i="37"/>
  <c r="P315" i="37" s="1"/>
  <c r="O316" i="37"/>
  <c r="P316" i="37" s="1"/>
  <c r="O317" i="37"/>
  <c r="P317" i="37" s="1"/>
  <c r="O318" i="37"/>
  <c r="P318" i="37" s="1"/>
  <c r="O438" i="37"/>
  <c r="P438" i="37" s="1"/>
  <c r="O439" i="37"/>
  <c r="P439" i="37" s="1"/>
  <c r="O56" i="37"/>
  <c r="P56" i="37" s="1"/>
  <c r="O57" i="37"/>
  <c r="P57" i="37" s="1"/>
  <c r="O440" i="37"/>
  <c r="P440" i="37" s="1"/>
  <c r="O58" i="37"/>
  <c r="P58" i="37" s="1"/>
  <c r="O59" i="37"/>
  <c r="P59" i="37" s="1"/>
  <c r="O319" i="37"/>
  <c r="P319" i="37" s="1"/>
  <c r="O320" i="37"/>
  <c r="P320" i="37" s="1"/>
  <c r="O482" i="37"/>
  <c r="P482" i="37" s="1"/>
  <c r="O321" i="37"/>
  <c r="P321" i="37" s="1"/>
  <c r="O322" i="37"/>
  <c r="P322" i="37" s="1"/>
  <c r="O323" i="37"/>
  <c r="P323" i="37" s="1"/>
  <c r="O324" i="37"/>
  <c r="P324" i="37" s="1"/>
  <c r="O325" i="37"/>
  <c r="P325" i="37" s="1"/>
  <c r="O326" i="37"/>
  <c r="P326" i="37" s="1"/>
  <c r="O327" i="37"/>
  <c r="P327" i="37" s="1"/>
  <c r="O60" i="37"/>
  <c r="P60" i="37" s="1"/>
  <c r="O61" i="37"/>
  <c r="P61" i="37" s="1"/>
  <c r="O328" i="37"/>
  <c r="P328" i="37" s="1"/>
  <c r="O329" i="37"/>
  <c r="P329" i="37" s="1"/>
  <c r="O330" i="37"/>
  <c r="P330" i="37" s="1"/>
  <c r="O62" i="37"/>
  <c r="P62" i="37" s="1"/>
  <c r="O331" i="37"/>
  <c r="P331" i="37" s="1"/>
  <c r="O332" i="37"/>
  <c r="P332" i="37" s="1"/>
  <c r="O333" i="37"/>
  <c r="P333" i="37" s="1"/>
  <c r="O441" i="37"/>
  <c r="P441" i="37" s="1"/>
  <c r="O334" i="37"/>
  <c r="P334" i="37" s="1"/>
  <c r="O63" i="37"/>
  <c r="P63" i="37" s="1"/>
  <c r="O335" i="37"/>
  <c r="P335" i="37" s="1"/>
  <c r="O336" i="37"/>
  <c r="P336" i="37" s="1"/>
  <c r="O337" i="37"/>
  <c r="P337" i="37" s="1"/>
  <c r="O338" i="37"/>
  <c r="P338" i="37" s="1"/>
  <c r="O339" i="37"/>
  <c r="P339" i="37" s="1"/>
  <c r="O340" i="37"/>
  <c r="P340" i="37" s="1"/>
  <c r="O442" i="37"/>
  <c r="P442" i="37" s="1"/>
  <c r="O443" i="37"/>
  <c r="P443" i="37" s="1"/>
  <c r="O341" i="37"/>
  <c r="P341" i="37" s="1"/>
  <c r="O342" i="37"/>
  <c r="P342" i="37" s="1"/>
  <c r="O444" i="37"/>
  <c r="P444" i="37" s="1"/>
  <c r="O343" i="37"/>
  <c r="P343" i="37" s="1"/>
  <c r="O344" i="37"/>
  <c r="P344" i="37" s="1"/>
  <c r="O64" i="37"/>
  <c r="P64" i="37" s="1"/>
  <c r="O65" i="37"/>
  <c r="P65" i="37" s="1"/>
  <c r="O345" i="37"/>
  <c r="P345" i="37" s="1"/>
  <c r="O346" i="37"/>
  <c r="P346" i="37" s="1"/>
  <c r="O445" i="37"/>
  <c r="P445" i="37" s="1"/>
  <c r="O66" i="37"/>
  <c r="P66" i="37" s="1"/>
  <c r="O67" i="37"/>
  <c r="P67" i="37" s="1"/>
  <c r="O483" i="37"/>
  <c r="P483" i="37" s="1"/>
  <c r="O347" i="37"/>
  <c r="P347" i="37" s="1"/>
  <c r="O484" i="37"/>
  <c r="P484" i="37" s="1"/>
  <c r="O68" i="37"/>
  <c r="P68" i="37" s="1"/>
  <c r="O485" i="37"/>
  <c r="P485" i="37" s="1"/>
  <c r="O486" i="37"/>
  <c r="P486" i="37" s="1"/>
  <c r="O487" i="37"/>
  <c r="P487" i="37" s="1"/>
  <c r="O488" i="37"/>
  <c r="P488" i="37" s="1"/>
  <c r="O489" i="37"/>
  <c r="P489" i="37" s="1"/>
  <c r="O490" i="37"/>
  <c r="P490" i="37" s="1"/>
  <c r="O69" i="37"/>
  <c r="P69" i="37" s="1"/>
  <c r="O491" i="37"/>
  <c r="P491" i="37" s="1"/>
  <c r="O492" i="37"/>
  <c r="P492" i="37" s="1"/>
  <c r="O70" i="37"/>
  <c r="P70" i="37" s="1"/>
  <c r="O493" i="37"/>
  <c r="P493" i="37" s="1"/>
  <c r="O71" i="37"/>
  <c r="P71" i="37" s="1"/>
  <c r="O494" i="37"/>
  <c r="P494" i="37" s="1"/>
  <c r="O495" i="37"/>
  <c r="P495" i="37" s="1"/>
  <c r="O496" i="37"/>
  <c r="P496" i="37" s="1"/>
  <c r="O72" i="37"/>
  <c r="P72" i="37" s="1"/>
  <c r="O73" i="37"/>
  <c r="P73" i="37" s="1"/>
  <c r="O497" i="37"/>
  <c r="P497" i="37" s="1"/>
  <c r="O498" i="37"/>
  <c r="P498" i="37" s="1"/>
  <c r="O499" i="37"/>
  <c r="P499" i="37" s="1"/>
  <c r="O500" i="37"/>
  <c r="P500" i="37" s="1"/>
  <c r="O501" i="37"/>
  <c r="P501" i="37" s="1"/>
  <c r="O502" i="37"/>
  <c r="P502" i="37" s="1"/>
  <c r="O446" i="37"/>
  <c r="P446" i="37" s="1"/>
  <c r="O74" i="37"/>
  <c r="P74" i="37" s="1"/>
  <c r="O153" i="37"/>
  <c r="P153" i="37" s="1"/>
  <c r="O348" i="37"/>
  <c r="P348" i="37" s="1"/>
  <c r="O349" i="37"/>
  <c r="P349" i="37" s="1"/>
  <c r="O154" i="37"/>
  <c r="P154" i="37" s="1"/>
  <c r="O503" i="37"/>
  <c r="P503" i="37" s="1"/>
  <c r="O504" i="37"/>
  <c r="P504" i="37" s="1"/>
  <c r="O505" i="37"/>
  <c r="P505" i="37" s="1"/>
  <c r="O506" i="37"/>
  <c r="P506" i="37" s="1"/>
  <c r="O350" i="37"/>
  <c r="P350" i="37" s="1"/>
  <c r="O351" i="37"/>
  <c r="P351" i="37" s="1"/>
  <c r="O352" i="37"/>
  <c r="P352" i="37" s="1"/>
  <c r="O353" i="37"/>
  <c r="P353" i="37" s="1"/>
  <c r="O447" i="37"/>
  <c r="P447" i="37" s="1"/>
  <c r="O507" i="37"/>
  <c r="P507" i="37" s="1"/>
  <c r="O75" i="37"/>
  <c r="P75" i="37" s="1"/>
  <c r="O76" i="37"/>
  <c r="P76" i="37" s="1"/>
  <c r="O77" i="37"/>
  <c r="P77" i="37" s="1"/>
  <c r="O78" i="37"/>
  <c r="P78" i="37" s="1"/>
  <c r="O354" i="37"/>
  <c r="P354" i="37" s="1"/>
  <c r="O79" i="37"/>
  <c r="P79" i="37" s="1"/>
  <c r="O355" i="37"/>
  <c r="P355" i="37" s="1"/>
  <c r="O80" i="37"/>
  <c r="P80" i="37" s="1"/>
  <c r="O448" i="37"/>
  <c r="P448" i="37" s="1"/>
  <c r="O356" i="37"/>
  <c r="P356" i="37" s="1"/>
  <c r="O357" i="37"/>
  <c r="P357" i="37" s="1"/>
  <c r="O358" i="37"/>
  <c r="P358" i="37" s="1"/>
  <c r="O449" i="37"/>
  <c r="P449" i="37" s="1"/>
  <c r="O359" i="37"/>
  <c r="P359" i="37" s="1"/>
  <c r="O360" i="37"/>
  <c r="P360" i="37" s="1"/>
  <c r="O81" i="37"/>
  <c r="P81" i="37" s="1"/>
  <c r="O508" i="37"/>
  <c r="P508" i="37" s="1"/>
  <c r="O361" i="37"/>
  <c r="P361" i="37" s="1"/>
  <c r="O450" i="37"/>
  <c r="P450" i="37" s="1"/>
  <c r="O82" i="37"/>
  <c r="P82" i="37" s="1"/>
  <c r="O83" i="37"/>
  <c r="P83" i="37" s="1"/>
  <c r="O84" i="37"/>
  <c r="P84" i="37" s="1"/>
  <c r="O362" i="37"/>
  <c r="P362" i="37" s="1"/>
  <c r="O85" i="37"/>
  <c r="P85" i="37" s="1"/>
  <c r="O86" i="37"/>
  <c r="P86" i="37" s="1"/>
  <c r="O87" i="37"/>
  <c r="P87" i="37" s="1"/>
  <c r="O88" i="37"/>
  <c r="P88" i="37" s="1"/>
  <c r="O363" i="37"/>
  <c r="P363" i="37" s="1"/>
  <c r="O451" i="37"/>
  <c r="P451" i="37" s="1"/>
  <c r="O89" i="37"/>
  <c r="P89" i="37" s="1"/>
  <c r="O364" i="37"/>
  <c r="P364" i="37" s="1"/>
  <c r="O365" i="37"/>
  <c r="P365" i="37" s="1"/>
  <c r="O366" i="37"/>
  <c r="P366" i="37" s="1"/>
  <c r="O452" i="37"/>
  <c r="P452" i="37" s="1"/>
  <c r="O90" i="37"/>
  <c r="P90" i="37" s="1"/>
  <c r="O91" i="37"/>
  <c r="P91" i="37" s="1"/>
  <c r="O367" i="37"/>
  <c r="P367" i="37" s="1"/>
  <c r="O92" i="37"/>
  <c r="P92" i="37" s="1"/>
  <c r="O509" i="37"/>
  <c r="P509" i="37" s="1"/>
  <c r="O510" i="37"/>
  <c r="P510" i="37" s="1"/>
  <c r="O368" i="37"/>
  <c r="P368" i="37" s="1"/>
  <c r="O453" i="37"/>
  <c r="P453" i="37" s="1"/>
  <c r="O93" i="37"/>
  <c r="P93" i="37" s="1"/>
  <c r="O369" i="37"/>
  <c r="P369" i="37" s="1"/>
  <c r="O94" i="37"/>
  <c r="P94" i="37" s="1"/>
  <c r="O511" i="37"/>
  <c r="P511" i="37" s="1"/>
  <c r="O454" i="37"/>
  <c r="P454" i="37" s="1"/>
  <c r="O155" i="37"/>
  <c r="P155" i="37" s="1"/>
  <c r="O95" i="37"/>
  <c r="P95" i="37" s="1"/>
  <c r="O455" i="37"/>
  <c r="P455" i="37" s="1"/>
  <c r="O96" i="37"/>
  <c r="P96" i="37" s="1"/>
  <c r="O512" i="37"/>
  <c r="P512" i="37" s="1"/>
  <c r="O97" i="37"/>
  <c r="P97" i="37" s="1"/>
  <c r="O98" i="37"/>
  <c r="P98" i="37" s="1"/>
  <c r="O456" i="37"/>
  <c r="P456" i="37" s="1"/>
  <c r="O370" i="37"/>
  <c r="P370" i="37" s="1"/>
  <c r="O99" i="37"/>
  <c r="P99" i="37" s="1"/>
  <c r="O100" i="37"/>
  <c r="P100" i="37" s="1"/>
  <c r="O101" i="37"/>
  <c r="P101" i="37" s="1"/>
  <c r="O102" i="37"/>
  <c r="P102" i="37" s="1"/>
  <c r="O103" i="37"/>
  <c r="P103" i="37" s="1"/>
  <c r="O371" i="37"/>
  <c r="P371" i="37" s="1"/>
  <c r="O457" i="37"/>
  <c r="P457" i="37" s="1"/>
  <c r="O104" i="37"/>
  <c r="P104" i="37" s="1"/>
  <c r="O458" i="37"/>
  <c r="P458" i="37" s="1"/>
  <c r="O105" i="37"/>
  <c r="P105" i="37" s="1"/>
  <c r="O106" i="37"/>
  <c r="P106" i="37" s="1"/>
  <c r="O107" i="37"/>
  <c r="P107" i="37" s="1"/>
  <c r="O108" i="37"/>
  <c r="P108" i="37" s="1"/>
  <c r="O109" i="37"/>
  <c r="P109" i="37" s="1"/>
  <c r="O110" i="37"/>
  <c r="P110" i="37" s="1"/>
  <c r="O513" i="37"/>
  <c r="P513" i="37" s="1"/>
  <c r="O111" i="37"/>
  <c r="P111" i="37" s="1"/>
  <c r="O112" i="37"/>
  <c r="P112" i="37" s="1"/>
  <c r="O514" i="37"/>
  <c r="P514" i="37" s="1"/>
  <c r="O113" i="37"/>
  <c r="P113" i="37" s="1"/>
  <c r="O114" i="37"/>
  <c r="P114" i="37" s="1"/>
  <c r="O115" i="37"/>
  <c r="P115" i="37" s="1"/>
  <c r="O459" i="37"/>
  <c r="P459" i="37" s="1"/>
  <c r="O116" i="37"/>
  <c r="P116" i="37" s="1"/>
  <c r="O117" i="37"/>
  <c r="P117" i="37" s="1"/>
  <c r="O515" i="37"/>
  <c r="P515" i="37" s="1"/>
  <c r="O118" i="37"/>
  <c r="P118" i="37" s="1"/>
  <c r="O119" i="37"/>
  <c r="P119" i="37" s="1"/>
  <c r="O516" i="37"/>
  <c r="P516" i="37" s="1"/>
  <c r="O120" i="37"/>
  <c r="P120" i="37" s="1"/>
  <c r="O121" i="37"/>
  <c r="P121" i="37" s="1"/>
  <c r="O122" i="37"/>
  <c r="P122" i="37" s="1"/>
  <c r="O123" i="37"/>
  <c r="P123" i="37" s="1"/>
  <c r="O460" i="37"/>
  <c r="P460" i="37" s="1"/>
  <c r="O461" i="37"/>
  <c r="P461" i="37" s="1"/>
  <c r="O124" i="37"/>
  <c r="P124" i="37" s="1"/>
  <c r="O125" i="37"/>
  <c r="P125" i="37" s="1"/>
  <c r="O517" i="37"/>
  <c r="P517" i="37" s="1"/>
  <c r="O126" i="37"/>
  <c r="P126" i="37" s="1"/>
  <c r="O518" i="37"/>
  <c r="P518" i="37" s="1"/>
  <c r="O372" i="37"/>
  <c r="P372" i="37" s="1"/>
  <c r="O127" i="37"/>
  <c r="P127" i="37" s="1"/>
  <c r="O519" i="37"/>
  <c r="P519" i="37" s="1"/>
  <c r="O128" i="37"/>
  <c r="P128" i="37" s="1"/>
  <c r="O373" i="37"/>
  <c r="P373" i="37" s="1"/>
  <c r="O129" i="37"/>
  <c r="P129" i="37" s="1"/>
  <c r="O462" i="37"/>
  <c r="P462" i="37" s="1"/>
  <c r="O374" i="37"/>
  <c r="P374" i="37" s="1"/>
  <c r="O130" i="37"/>
  <c r="P130" i="37" s="1"/>
  <c r="O520" i="37"/>
  <c r="P520" i="37" s="1"/>
  <c r="O463" i="37"/>
  <c r="P463" i="37"/>
  <c r="O521" i="37"/>
  <c r="P521" i="37" s="1"/>
  <c r="O522" i="37"/>
  <c r="P522" i="37" s="1"/>
  <c r="O523" i="37"/>
  <c r="P523" i="37" s="1"/>
  <c r="O131" i="37"/>
  <c r="P131" i="37" s="1"/>
  <c r="O132" i="37"/>
  <c r="P132" i="37" s="1"/>
  <c r="O464" i="37"/>
  <c r="P464" i="37" s="1"/>
  <c r="O465" i="37"/>
  <c r="P465" i="37" s="1"/>
  <c r="O133" i="37"/>
  <c r="P133" i="37" s="1"/>
  <c r="O466" i="37"/>
  <c r="P466" i="37" s="1"/>
  <c r="O134" i="37"/>
  <c r="P134" i="37" s="1"/>
  <c r="O524" i="37"/>
  <c r="P524" i="37" s="1"/>
  <c r="O467" i="37"/>
  <c r="P467" i="37" s="1"/>
  <c r="O525" i="37"/>
  <c r="P525" i="37" s="1"/>
  <c r="O375" i="37"/>
  <c r="P375" i="37" s="1"/>
  <c r="O376" i="37"/>
  <c r="P376" i="37" s="1"/>
  <c r="O377" i="37"/>
  <c r="P377" i="37" s="1"/>
  <c r="O526" i="37"/>
  <c r="P526" i="37" s="1"/>
  <c r="O468" i="37"/>
  <c r="P468" i="37" s="1"/>
  <c r="O378" i="37"/>
  <c r="P378" i="37" s="1"/>
  <c r="O527" i="37"/>
  <c r="P527" i="37" s="1"/>
  <c r="O135" i="37"/>
  <c r="P135" i="37" s="1"/>
  <c r="O379" i="37"/>
  <c r="P379" i="37" s="1"/>
  <c r="O380" i="37"/>
  <c r="P380" i="37" s="1"/>
  <c r="O381" i="37"/>
  <c r="P381" i="37" s="1"/>
  <c r="O469" i="37"/>
  <c r="P469" i="37" s="1"/>
  <c r="O136" i="37"/>
  <c r="P136" i="37" s="1"/>
  <c r="O470" i="37"/>
  <c r="P470" i="37" s="1"/>
  <c r="O137" i="37"/>
  <c r="P137" i="37" s="1"/>
  <c r="O382" i="37"/>
  <c r="P382" i="37" s="1"/>
  <c r="O138" i="37"/>
  <c r="P138" i="37" s="1"/>
  <c r="O383" i="37"/>
  <c r="P383" i="37" s="1"/>
  <c r="O139" i="37"/>
  <c r="P139" i="37" s="1"/>
  <c r="O140" i="37"/>
  <c r="P140" i="37" s="1"/>
  <c r="O528" i="37"/>
  <c r="P528" i="37" s="1"/>
  <c r="O529" i="37"/>
  <c r="P529" i="37" s="1"/>
  <c r="O384" i="37"/>
  <c r="P384" i="37" s="1"/>
  <c r="O471" i="37"/>
  <c r="P471" i="37" s="1"/>
  <c r="O385" i="37"/>
  <c r="P385" i="37" s="1"/>
  <c r="O141" i="37"/>
  <c r="P141" i="37" s="1"/>
  <c r="O142" i="37"/>
  <c r="P142" i="37" s="1"/>
  <c r="O386" i="37"/>
  <c r="P386" i="37" s="1"/>
  <c r="O387" i="37"/>
  <c r="P387" i="37" s="1"/>
  <c r="O143" i="37"/>
  <c r="P143" i="37" s="1"/>
  <c r="O388" i="37"/>
  <c r="P388" i="37" s="1"/>
  <c r="O389" i="37"/>
  <c r="P389" i="37" s="1"/>
  <c r="O390" i="37"/>
  <c r="P390" i="37" s="1"/>
  <c r="O391" i="37"/>
  <c r="P391" i="37" s="1"/>
  <c r="O392" i="37"/>
  <c r="P392" i="37" s="1"/>
  <c r="O393" i="37"/>
  <c r="P393" i="37" s="1"/>
  <c r="O394" i="37"/>
  <c r="P394" i="37" s="1"/>
  <c r="O144" i="37"/>
  <c r="P144" i="37" s="1"/>
  <c r="O145" i="37"/>
  <c r="P145" i="37" s="1"/>
  <c r="O156" i="37"/>
  <c r="P156" i="37" s="1"/>
  <c r="O530" i="37"/>
  <c r="P530" i="37" s="1"/>
  <c r="O472" i="37"/>
  <c r="P472" i="37" s="1"/>
  <c r="O531" i="37"/>
  <c r="P531" i="37" s="1"/>
  <c r="O395" i="37"/>
  <c r="P395" i="37" s="1"/>
  <c r="O146" i="37"/>
  <c r="P146" i="37" s="1"/>
  <c r="O147" i="37"/>
  <c r="P147" i="37" s="1"/>
  <c r="O396" i="37"/>
  <c r="P396" i="37" s="1"/>
  <c r="O473" i="37"/>
  <c r="P473" i="37" s="1"/>
  <c r="O532" i="37"/>
  <c r="P532" i="37" s="1"/>
  <c r="O148" i="37"/>
  <c r="P148" i="37" s="1"/>
  <c r="O533" i="37"/>
  <c r="P533" i="37" s="1"/>
  <c r="O149" i="37"/>
  <c r="P149" i="37" s="1"/>
  <c r="O150" i="37"/>
  <c r="P150" i="37" s="1"/>
  <c r="O534" i="37"/>
  <c r="P534" i="37" s="1"/>
  <c r="O157" i="37"/>
  <c r="P157" i="37" s="1"/>
  <c r="O397" i="37"/>
  <c r="P397" i="37" s="1"/>
  <c r="O151" i="37"/>
  <c r="P151" i="37" s="1"/>
  <c r="O398" i="37"/>
  <c r="P398" i="37" s="1"/>
  <c r="O535" i="37"/>
  <c r="P535" i="37" s="1"/>
  <c r="O152" i="37"/>
  <c r="P152" i="37" s="1"/>
  <c r="O399" i="37"/>
  <c r="P399" i="37" s="1"/>
  <c r="O158" i="37"/>
  <c r="P158" i="37" s="1"/>
  <c r="J399" i="37"/>
  <c r="J535" i="37"/>
  <c r="J398" i="37"/>
  <c r="J151" i="37"/>
  <c r="J397" i="37"/>
  <c r="J157" i="37"/>
  <c r="J534" i="37"/>
  <c r="J150" i="37"/>
  <c r="J149" i="37"/>
  <c r="J533" i="37"/>
  <c r="J148" i="37"/>
  <c r="J532" i="37"/>
  <c r="J473" i="37"/>
  <c r="J396" i="37"/>
  <c r="J147" i="37"/>
  <c r="J146" i="37"/>
  <c r="J395" i="37"/>
  <c r="J531" i="37"/>
  <c r="J472" i="37"/>
  <c r="J530" i="37"/>
  <c r="J156" i="37"/>
  <c r="J145" i="37"/>
  <c r="J144" i="37"/>
  <c r="J394" i="37"/>
  <c r="J393" i="37"/>
  <c r="J392" i="37"/>
  <c r="J391" i="37"/>
  <c r="J390" i="37"/>
  <c r="J389" i="37"/>
  <c r="J388" i="37"/>
  <c r="J143" i="37"/>
  <c r="J387" i="37"/>
  <c r="J386" i="37"/>
  <c r="J142" i="37"/>
  <c r="J141" i="37"/>
  <c r="J385" i="37"/>
  <c r="J471" i="37"/>
  <c r="J384" i="37"/>
  <c r="J529" i="37"/>
  <c r="J528" i="37"/>
  <c r="J139" i="37"/>
  <c r="J383" i="37"/>
  <c r="J138" i="37"/>
  <c r="J382" i="37"/>
  <c r="J137" i="37"/>
  <c r="J470" i="37"/>
  <c r="J136" i="37"/>
  <c r="J469" i="37"/>
  <c r="J381" i="37"/>
  <c r="J380" i="37"/>
  <c r="J379" i="37"/>
  <c r="J135" i="37"/>
  <c r="J527" i="37"/>
  <c r="J378" i="37"/>
  <c r="J468" i="37"/>
  <c r="J526" i="37"/>
  <c r="J377" i="37"/>
  <c r="J376" i="37"/>
  <c r="J375" i="37"/>
  <c r="J525" i="37"/>
  <c r="J467" i="37"/>
  <c r="J524" i="37"/>
  <c r="J134" i="37"/>
  <c r="J466" i="37"/>
  <c r="J133" i="37"/>
  <c r="J465" i="37"/>
  <c r="J464" i="37"/>
  <c r="J132" i="37"/>
  <c r="J131" i="37"/>
  <c r="J523" i="37"/>
  <c r="J522" i="37"/>
  <c r="J521" i="37"/>
  <c r="J463" i="37"/>
  <c r="J520" i="37"/>
  <c r="J130" i="37"/>
  <c r="J374" i="37"/>
  <c r="J462" i="37"/>
  <c r="J129" i="37"/>
  <c r="J373" i="37"/>
  <c r="J128" i="37"/>
  <c r="J519" i="37"/>
  <c r="J127" i="37"/>
  <c r="J372" i="37"/>
  <c r="J518" i="37"/>
  <c r="J126" i="37"/>
  <c r="J517" i="37"/>
  <c r="J125" i="37"/>
  <c r="J124" i="37"/>
  <c r="J461" i="37"/>
  <c r="J460" i="37"/>
  <c r="J123" i="37"/>
  <c r="J122" i="37"/>
  <c r="J121" i="37"/>
  <c r="J120" i="37"/>
  <c r="J516" i="37"/>
  <c r="J119" i="37"/>
  <c r="J118" i="37"/>
  <c r="J515" i="37"/>
  <c r="J117" i="37"/>
  <c r="J116" i="37"/>
  <c r="J459" i="37"/>
  <c r="J115" i="37"/>
  <c r="J114" i="37"/>
  <c r="J113" i="37"/>
  <c r="J514" i="37"/>
  <c r="J112" i="37"/>
  <c r="J111" i="37"/>
  <c r="J513" i="37"/>
  <c r="J110" i="37"/>
  <c r="J109" i="37"/>
  <c r="J108" i="37"/>
  <c r="J107" i="37"/>
  <c r="J106" i="37"/>
  <c r="J105" i="37"/>
  <c r="J458" i="37"/>
  <c r="J104" i="37"/>
  <c r="J457" i="37"/>
  <c r="J371" i="37"/>
  <c r="J103" i="37"/>
  <c r="J102" i="37"/>
  <c r="J101" i="37"/>
  <c r="J100" i="37"/>
  <c r="J99" i="37"/>
  <c r="J370" i="37"/>
  <c r="J456" i="37"/>
  <c r="J98" i="37"/>
  <c r="J97" i="37"/>
  <c r="J512" i="37"/>
  <c r="J96" i="37"/>
  <c r="J455" i="37"/>
  <c r="J95" i="37"/>
  <c r="J155" i="37"/>
  <c r="J454" i="37"/>
  <c r="J511" i="37"/>
  <c r="J94" i="37"/>
  <c r="J369" i="37"/>
  <c r="J93" i="37"/>
  <c r="J453" i="37"/>
  <c r="J368" i="37"/>
  <c r="J510" i="37"/>
  <c r="J509" i="37"/>
  <c r="J92" i="37"/>
  <c r="J367" i="37"/>
  <c r="J91" i="37"/>
  <c r="J90" i="37"/>
  <c r="J452" i="37"/>
  <c r="J366" i="37"/>
  <c r="J365" i="37"/>
  <c r="J364" i="37"/>
  <c r="J89" i="37"/>
  <c r="J451" i="37"/>
  <c r="J363" i="37"/>
  <c r="J88" i="37"/>
  <c r="J87" i="37"/>
  <c r="J86" i="37"/>
  <c r="J85" i="37"/>
  <c r="J362" i="37"/>
  <c r="J84" i="37"/>
  <c r="J83" i="37"/>
  <c r="J82" i="37"/>
  <c r="J450" i="37"/>
  <c r="J361" i="37"/>
  <c r="J508" i="37"/>
  <c r="J81" i="37"/>
  <c r="J360" i="37"/>
  <c r="J359" i="37"/>
  <c r="J449" i="37"/>
  <c r="J358" i="37"/>
  <c r="J357" i="37"/>
  <c r="J448" i="37"/>
  <c r="J80" i="37"/>
  <c r="J355" i="37"/>
  <c r="J79" i="37"/>
  <c r="J354" i="37"/>
  <c r="J78" i="37"/>
  <c r="J77" i="37"/>
  <c r="J76" i="37"/>
  <c r="J75" i="37"/>
  <c r="J507" i="37"/>
  <c r="J447" i="37"/>
  <c r="J353" i="37"/>
  <c r="J352" i="37"/>
  <c r="J351" i="37"/>
  <c r="J350" i="37"/>
  <c r="J506" i="37"/>
  <c r="J505" i="37"/>
  <c r="J504" i="37"/>
  <c r="J503" i="37"/>
  <c r="J154" i="37"/>
  <c r="J349" i="37"/>
  <c r="J348" i="37"/>
  <c r="J153" i="37"/>
  <c r="J74" i="37"/>
  <c r="J446" i="37"/>
  <c r="J502" i="37"/>
  <c r="J501" i="37"/>
  <c r="J500" i="37"/>
  <c r="J499" i="37"/>
  <c r="J498" i="37"/>
  <c r="J497" i="37"/>
  <c r="J73" i="37"/>
  <c r="J72" i="37"/>
  <c r="J496" i="37"/>
  <c r="J495" i="37"/>
  <c r="J494" i="37"/>
  <c r="J71" i="37"/>
  <c r="J493" i="37"/>
  <c r="J70" i="37"/>
  <c r="J492" i="37"/>
  <c r="J491" i="37"/>
  <c r="J69" i="37"/>
  <c r="J490" i="37"/>
  <c r="J489" i="37"/>
  <c r="J488" i="37"/>
  <c r="J487" i="37"/>
  <c r="J486" i="37"/>
  <c r="J485" i="37"/>
  <c r="J68" i="37"/>
  <c r="J484" i="37"/>
  <c r="J347" i="37"/>
  <c r="J483" i="37"/>
  <c r="J67" i="37"/>
  <c r="J66" i="37"/>
  <c r="J445" i="37"/>
  <c r="J346" i="37"/>
  <c r="J345" i="37"/>
  <c r="J65" i="37"/>
  <c r="J64" i="37"/>
  <c r="J344" i="37"/>
  <c r="J343" i="37"/>
  <c r="J444" i="37"/>
  <c r="J342" i="37"/>
  <c r="J341" i="37"/>
  <c r="J443" i="37"/>
  <c r="J442" i="37"/>
  <c r="J340" i="37"/>
  <c r="J339" i="37"/>
  <c r="J338" i="37"/>
  <c r="J337" i="37"/>
  <c r="J336" i="37"/>
  <c r="J335" i="37"/>
  <c r="J63" i="37"/>
  <c r="J334" i="37"/>
  <c r="J441" i="37"/>
  <c r="J333" i="37"/>
  <c r="J332" i="37"/>
  <c r="J331" i="37"/>
  <c r="J62" i="37"/>
  <c r="J330" i="37"/>
  <c r="J329" i="37"/>
  <c r="J328" i="37"/>
  <c r="J61" i="37"/>
  <c r="J60" i="37"/>
  <c r="J327" i="37"/>
  <c r="J326" i="37"/>
  <c r="J325" i="37"/>
  <c r="J324" i="37"/>
  <c r="J323" i="37"/>
  <c r="J322" i="37"/>
  <c r="J321" i="37"/>
  <c r="J482" i="37"/>
  <c r="J320" i="37"/>
  <c r="J319" i="37"/>
  <c r="J59" i="37"/>
  <c r="J58" i="37"/>
  <c r="J440" i="37"/>
  <c r="J57" i="37"/>
  <c r="J56" i="37"/>
  <c r="J439" i="37"/>
  <c r="J438" i="37"/>
  <c r="J318" i="37"/>
  <c r="J317" i="37"/>
  <c r="J316" i="37"/>
  <c r="J315" i="37"/>
  <c r="J314" i="37"/>
  <c r="J55" i="37"/>
  <c r="J54" i="37"/>
  <c r="J437" i="37"/>
  <c r="J313" i="37"/>
  <c r="J312" i="37"/>
  <c r="J53" i="37"/>
  <c r="J311" i="37"/>
  <c r="J310" i="37"/>
  <c r="J52" i="37"/>
  <c r="J309" i="37"/>
  <c r="J436" i="37"/>
  <c r="J51" i="37"/>
  <c r="J50" i="37"/>
  <c r="J308" i="37"/>
  <c r="J49" i="37"/>
  <c r="J48" i="37"/>
  <c r="J307" i="37"/>
  <c r="J306" i="37"/>
  <c r="J305" i="37"/>
  <c r="J304" i="37"/>
  <c r="J303" i="37"/>
  <c r="J47" i="37"/>
  <c r="J302" i="37"/>
  <c r="J301" i="37"/>
  <c r="J46" i="37"/>
  <c r="J300" i="37"/>
  <c r="J299" i="37"/>
  <c r="J298" i="37"/>
  <c r="J297" i="37"/>
  <c r="J296" i="37"/>
  <c r="J435" i="37"/>
  <c r="J295" i="37"/>
  <c r="J45" i="37"/>
  <c r="J434" i="37"/>
  <c r="J294" i="37"/>
  <c r="J293" i="37"/>
  <c r="J292" i="37"/>
  <c r="J291" i="37"/>
  <c r="J290" i="37"/>
  <c r="J433" i="37"/>
  <c r="J432" i="37"/>
  <c r="J431" i="37"/>
  <c r="J289" i="37"/>
  <c r="J430" i="37"/>
  <c r="J288" i="37"/>
  <c r="J287" i="37"/>
  <c r="J286" i="37"/>
  <c r="J429" i="37"/>
  <c r="J44" i="37"/>
  <c r="J428" i="37"/>
  <c r="J285" i="37"/>
  <c r="J481" i="37"/>
  <c r="J43" i="37"/>
  <c r="J284" i="37"/>
  <c r="J3" i="37"/>
  <c r="J283" i="37"/>
  <c r="J282" i="37"/>
  <c r="J2" i="37"/>
  <c r="J281" i="37"/>
  <c r="J280" i="37"/>
  <c r="J279" i="37"/>
  <c r="J278" i="37"/>
  <c r="J277" i="37"/>
  <c r="J276" i="37"/>
  <c r="J275" i="37"/>
  <c r="J480" i="37"/>
  <c r="J274" i="37"/>
  <c r="J273" i="37"/>
  <c r="J427" i="37"/>
  <c r="J272" i="37"/>
  <c r="J271" i="37"/>
  <c r="J270" i="37"/>
  <c r="J269" i="37"/>
  <c r="J268" i="37"/>
  <c r="J267" i="37"/>
  <c r="J266" i="37"/>
  <c r="J265" i="37"/>
  <c r="J264" i="37"/>
  <c r="J263" i="37"/>
  <c r="J262" i="37"/>
  <c r="J261" i="37"/>
  <c r="J260" i="37"/>
  <c r="J259" i="37"/>
  <c r="J258" i="37"/>
  <c r="J257" i="37"/>
  <c r="J256" i="37"/>
  <c r="J255" i="37"/>
  <c r="J254" i="37"/>
  <c r="J253" i="37"/>
  <c r="J426" i="37"/>
  <c r="J425" i="37"/>
  <c r="J42" i="37"/>
  <c r="J252" i="37"/>
  <c r="J251" i="37"/>
  <c r="J250" i="37"/>
  <c r="J249" i="37"/>
  <c r="J248" i="37"/>
  <c r="J247" i="37"/>
  <c r="J424" i="37"/>
  <c r="J423" i="37"/>
  <c r="J246" i="37"/>
  <c r="J245" i="37"/>
  <c r="J41" i="37"/>
  <c r="J244" i="37"/>
  <c r="J40" i="37"/>
  <c r="J243" i="37"/>
  <c r="J242" i="37"/>
  <c r="J39" i="37"/>
  <c r="J422" i="37"/>
  <c r="J241" i="37"/>
  <c r="J240" i="37"/>
  <c r="J38" i="37"/>
  <c r="J239" i="37"/>
  <c r="J238" i="37"/>
  <c r="J237" i="37"/>
  <c r="J236" i="37"/>
  <c r="J37" i="37"/>
  <c r="J36" i="37"/>
  <c r="J235" i="37"/>
  <c r="J35" i="37"/>
  <c r="J234" i="37"/>
  <c r="J34" i="37"/>
  <c r="J233" i="37"/>
  <c r="J232" i="37"/>
  <c r="J231" i="37"/>
  <c r="J230" i="37"/>
  <c r="J229" i="37"/>
  <c r="J228" i="37"/>
  <c r="J227" i="37"/>
  <c r="J33" i="37"/>
  <c r="J32" i="37"/>
  <c r="J226" i="37"/>
  <c r="J225" i="37"/>
  <c r="J224" i="37"/>
  <c r="J223" i="37"/>
  <c r="J222" i="37"/>
  <c r="J31" i="37"/>
  <c r="J30" i="37"/>
  <c r="J29" i="37"/>
  <c r="J421" i="37"/>
  <c r="J420" i="37"/>
  <c r="J419" i="37"/>
  <c r="J418" i="37"/>
  <c r="J221" i="37"/>
  <c r="J28" i="37"/>
  <c r="J479" i="37"/>
  <c r="J220" i="37"/>
  <c r="J219" i="37"/>
  <c r="J218" i="37"/>
  <c r="J217" i="37"/>
  <c r="J216" i="37"/>
  <c r="J417" i="37"/>
  <c r="J215" i="37"/>
  <c r="J214" i="37"/>
  <c r="J27" i="37"/>
  <c r="J416" i="37"/>
  <c r="J415" i="37"/>
  <c r="J213" i="37"/>
  <c r="J212" i="37"/>
  <c r="J211" i="37"/>
  <c r="J210" i="37"/>
  <c r="J209" i="37"/>
  <c r="J208" i="37"/>
  <c r="J207" i="37"/>
  <c r="J206" i="37"/>
  <c r="J205" i="37"/>
  <c r="J204" i="37"/>
  <c r="J414" i="37"/>
  <c r="J413" i="37"/>
  <c r="J26" i="37"/>
  <c r="J478" i="37"/>
  <c r="J203" i="37"/>
  <c r="J25" i="37"/>
  <c r="J24" i="37"/>
  <c r="J412" i="37"/>
  <c r="J202" i="37"/>
  <c r="J411" i="37"/>
  <c r="J201" i="37"/>
  <c r="J23" i="37"/>
  <c r="J22" i="37"/>
  <c r="J200" i="37"/>
  <c r="J199" i="37"/>
  <c r="J410" i="37"/>
  <c r="J198" i="37"/>
  <c r="J197" i="37"/>
  <c r="J21" i="37"/>
  <c r="J196" i="37"/>
  <c r="J409" i="37"/>
  <c r="J195" i="37"/>
  <c r="J20" i="37"/>
  <c r="J194" i="37"/>
  <c r="J408" i="37"/>
  <c r="J193" i="37"/>
  <c r="J19" i="37"/>
  <c r="J18" i="37"/>
  <c r="J192" i="37"/>
  <c r="J17" i="37"/>
  <c r="J407" i="37"/>
  <c r="J16" i="37"/>
  <c r="J191" i="37"/>
  <c r="J477" i="37"/>
  <c r="J15" i="37"/>
  <c r="J190" i="37"/>
  <c r="J189" i="37"/>
  <c r="J188" i="37"/>
  <c r="J14" i="37"/>
  <c r="J187" i="37"/>
  <c r="J186" i="37"/>
  <c r="J185" i="37"/>
  <c r="J184" i="37"/>
  <c r="J13" i="37"/>
  <c r="J183" i="37"/>
  <c r="J182" i="37"/>
  <c r="J181" i="37"/>
  <c r="J476" i="37"/>
  <c r="J180" i="37"/>
  <c r="J179" i="37"/>
  <c r="J12" i="37"/>
  <c r="J178" i="37"/>
  <c r="J177" i="37"/>
  <c r="J176" i="37"/>
  <c r="J406" i="37"/>
  <c r="J175" i="37"/>
  <c r="J174" i="37"/>
  <c r="J405" i="37"/>
  <c r="J173" i="37"/>
  <c r="J11" i="37"/>
  <c r="J10" i="37"/>
  <c r="J172" i="37"/>
  <c r="J9" i="37"/>
  <c r="J404" i="37"/>
  <c r="J8" i="37"/>
  <c r="J475" i="37"/>
  <c r="J403" i="37"/>
  <c r="J171" i="37"/>
  <c r="J170" i="37"/>
  <c r="J402" i="37"/>
  <c r="J169" i="37"/>
  <c r="J168" i="37"/>
  <c r="J167" i="37"/>
  <c r="J474" i="37"/>
  <c r="J166" i="37"/>
  <c r="J165" i="37"/>
  <c r="J164" i="37"/>
  <c r="J401" i="37"/>
  <c r="J163" i="37"/>
  <c r="J162" i="37"/>
  <c r="J7" i="37"/>
  <c r="J6" i="37"/>
  <c r="J161" i="37"/>
  <c r="J5" i="37"/>
  <c r="J4" i="37"/>
  <c r="J160" i="37"/>
  <c r="J159" i="37"/>
  <c r="J400" i="37"/>
  <c r="J158" i="37"/>
  <c r="F399" i="37"/>
  <c r="E399" i="37"/>
  <c r="D399" i="37"/>
  <c r="F152" i="37"/>
  <c r="E152" i="37"/>
  <c r="D152" i="37"/>
  <c r="F535" i="37"/>
  <c r="E535" i="37"/>
  <c r="D535" i="37"/>
  <c r="F398" i="37"/>
  <c r="E398" i="37"/>
  <c r="D398" i="37"/>
  <c r="F151" i="37"/>
  <c r="E151" i="37"/>
  <c r="D151" i="37"/>
  <c r="F397" i="37"/>
  <c r="E397" i="37"/>
  <c r="D397" i="37"/>
  <c r="F157" i="37"/>
  <c r="E157" i="37"/>
  <c r="D157" i="37"/>
  <c r="F534" i="37"/>
  <c r="E534" i="37"/>
  <c r="D534" i="37"/>
  <c r="F150" i="37"/>
  <c r="E150" i="37"/>
  <c r="D150" i="37"/>
  <c r="F149" i="37"/>
  <c r="E149" i="37"/>
  <c r="D149" i="37"/>
  <c r="F533" i="37"/>
  <c r="E533" i="37"/>
  <c r="D533" i="37"/>
  <c r="F148" i="37"/>
  <c r="E148" i="37"/>
  <c r="D148" i="37"/>
  <c r="F532" i="37"/>
  <c r="E532" i="37"/>
  <c r="D532" i="37"/>
  <c r="F473" i="37"/>
  <c r="E473" i="37"/>
  <c r="D473" i="37"/>
  <c r="F396" i="37"/>
  <c r="E396" i="37"/>
  <c r="D396" i="37"/>
  <c r="F147" i="37"/>
  <c r="E147" i="37"/>
  <c r="D147" i="37"/>
  <c r="F146" i="37"/>
  <c r="E146" i="37"/>
  <c r="D146" i="37"/>
  <c r="F395" i="37"/>
  <c r="E395" i="37"/>
  <c r="D395" i="37"/>
  <c r="F531" i="37"/>
  <c r="E531" i="37"/>
  <c r="D531" i="37"/>
  <c r="F472" i="37"/>
  <c r="E472" i="37"/>
  <c r="D472" i="37"/>
  <c r="F530" i="37"/>
  <c r="E530" i="37"/>
  <c r="D530" i="37"/>
  <c r="F156" i="37"/>
  <c r="E156" i="37"/>
  <c r="D156" i="37"/>
  <c r="F145" i="37"/>
  <c r="E145" i="37"/>
  <c r="D145" i="37"/>
  <c r="F144" i="37"/>
  <c r="E144" i="37"/>
  <c r="D144" i="37"/>
  <c r="F394" i="37"/>
  <c r="E394" i="37"/>
  <c r="D394" i="37"/>
  <c r="F393" i="37"/>
  <c r="E393" i="37"/>
  <c r="D393" i="37"/>
  <c r="F392" i="37"/>
  <c r="E392" i="37"/>
  <c r="D392" i="37"/>
  <c r="F391" i="37"/>
  <c r="E391" i="37"/>
  <c r="D391" i="37"/>
  <c r="F390" i="37"/>
  <c r="E390" i="37"/>
  <c r="D390" i="37"/>
  <c r="F389" i="37"/>
  <c r="E389" i="37"/>
  <c r="D389" i="37"/>
  <c r="F388" i="37"/>
  <c r="E388" i="37"/>
  <c r="D388" i="37"/>
  <c r="F143" i="37"/>
  <c r="E143" i="37"/>
  <c r="D143" i="37"/>
  <c r="F387" i="37"/>
  <c r="E387" i="37"/>
  <c r="D387" i="37"/>
  <c r="F386" i="37"/>
  <c r="E386" i="37"/>
  <c r="D386" i="37"/>
  <c r="F142" i="37"/>
  <c r="E142" i="37"/>
  <c r="D142" i="37"/>
  <c r="F141" i="37"/>
  <c r="E141" i="37"/>
  <c r="D141" i="37"/>
  <c r="F385" i="37"/>
  <c r="E385" i="37"/>
  <c r="D385" i="37"/>
  <c r="F471" i="37"/>
  <c r="E471" i="37"/>
  <c r="D471" i="37"/>
  <c r="F384" i="37"/>
  <c r="E384" i="37"/>
  <c r="D384" i="37"/>
  <c r="F529" i="37"/>
  <c r="E529" i="37"/>
  <c r="D529" i="37"/>
  <c r="F528" i="37"/>
  <c r="E528" i="37"/>
  <c r="D528" i="37"/>
  <c r="F140" i="37"/>
  <c r="E140" i="37"/>
  <c r="D140" i="37"/>
  <c r="F139" i="37"/>
  <c r="E139" i="37"/>
  <c r="D139" i="37"/>
  <c r="F383" i="37"/>
  <c r="E383" i="37"/>
  <c r="D383" i="37"/>
  <c r="F138" i="37"/>
  <c r="E138" i="37"/>
  <c r="D138" i="37"/>
  <c r="F382" i="37"/>
  <c r="E382" i="37"/>
  <c r="D382" i="37"/>
  <c r="F137" i="37"/>
  <c r="E137" i="37"/>
  <c r="D137" i="37"/>
  <c r="F470" i="37"/>
  <c r="E470" i="37"/>
  <c r="D470" i="37"/>
  <c r="F136" i="37"/>
  <c r="E136" i="37"/>
  <c r="D136" i="37"/>
  <c r="F469" i="37"/>
  <c r="E469" i="37"/>
  <c r="D469" i="37"/>
  <c r="F381" i="37"/>
  <c r="E381" i="37"/>
  <c r="D381" i="37"/>
  <c r="F380" i="37"/>
  <c r="E380" i="37"/>
  <c r="D380" i="37"/>
  <c r="F379" i="37"/>
  <c r="E379" i="37"/>
  <c r="D379" i="37"/>
  <c r="F135" i="37"/>
  <c r="E135" i="37"/>
  <c r="D135" i="37"/>
  <c r="F527" i="37"/>
  <c r="E527" i="37"/>
  <c r="D527" i="37"/>
  <c r="F378" i="37"/>
  <c r="E378" i="37"/>
  <c r="D378" i="37"/>
  <c r="F468" i="37"/>
  <c r="E468" i="37"/>
  <c r="D468" i="37"/>
  <c r="F526" i="37"/>
  <c r="E526" i="37"/>
  <c r="D526" i="37"/>
  <c r="F377" i="37"/>
  <c r="E377" i="37"/>
  <c r="D377" i="37"/>
  <c r="F376" i="37"/>
  <c r="E376" i="37"/>
  <c r="D376" i="37"/>
  <c r="F375" i="37"/>
  <c r="E375" i="37"/>
  <c r="D375" i="37"/>
  <c r="F525" i="37"/>
  <c r="E525" i="37"/>
  <c r="D525" i="37"/>
  <c r="F467" i="37"/>
  <c r="E467" i="37"/>
  <c r="D467" i="37"/>
  <c r="F524" i="37"/>
  <c r="E524" i="37"/>
  <c r="D524" i="37"/>
  <c r="F134" i="37"/>
  <c r="E134" i="37"/>
  <c r="D134" i="37"/>
  <c r="F466" i="37"/>
  <c r="E466" i="37"/>
  <c r="D466" i="37"/>
  <c r="F133" i="37"/>
  <c r="E133" i="37"/>
  <c r="D133" i="37"/>
  <c r="F465" i="37"/>
  <c r="E465" i="37"/>
  <c r="D465" i="37"/>
  <c r="F464" i="37"/>
  <c r="E464" i="37"/>
  <c r="D464" i="37"/>
  <c r="F132" i="37"/>
  <c r="E132" i="37"/>
  <c r="D132" i="37"/>
  <c r="F131" i="37"/>
  <c r="E131" i="37"/>
  <c r="D131" i="37"/>
  <c r="F523" i="37"/>
  <c r="E523" i="37"/>
  <c r="D523" i="37"/>
  <c r="F522" i="37"/>
  <c r="E522" i="37"/>
  <c r="D522" i="37"/>
  <c r="F521" i="37"/>
  <c r="E521" i="37"/>
  <c r="D521" i="37"/>
  <c r="F463" i="37"/>
  <c r="E463" i="37"/>
  <c r="D463" i="37"/>
  <c r="F520" i="37"/>
  <c r="E520" i="37"/>
  <c r="D520" i="37"/>
  <c r="F130" i="37"/>
  <c r="E130" i="37"/>
  <c r="D130" i="37"/>
  <c r="F374" i="37"/>
  <c r="E374" i="37"/>
  <c r="D374" i="37"/>
  <c r="F462" i="37"/>
  <c r="E462" i="37"/>
  <c r="D462" i="37"/>
  <c r="F129" i="37"/>
  <c r="E129" i="37"/>
  <c r="D129" i="37"/>
  <c r="F373" i="37"/>
  <c r="E373" i="37"/>
  <c r="D373" i="37"/>
  <c r="F128" i="37"/>
  <c r="E128" i="37"/>
  <c r="D128" i="37"/>
  <c r="F519" i="37"/>
  <c r="E519" i="37"/>
  <c r="D519" i="37"/>
  <c r="F127" i="37"/>
  <c r="E127" i="37"/>
  <c r="D127" i="37"/>
  <c r="F372" i="37"/>
  <c r="E372" i="37"/>
  <c r="D372" i="37"/>
  <c r="F518" i="37"/>
  <c r="E518" i="37"/>
  <c r="D518" i="37"/>
  <c r="F126" i="37"/>
  <c r="E126" i="37"/>
  <c r="D126" i="37"/>
  <c r="F517" i="37"/>
  <c r="E517" i="37"/>
  <c r="D517" i="37"/>
  <c r="F125" i="37"/>
  <c r="E125" i="37"/>
  <c r="D125" i="37"/>
  <c r="F124" i="37"/>
  <c r="E124" i="37"/>
  <c r="D124" i="37"/>
  <c r="F461" i="37"/>
  <c r="E461" i="37"/>
  <c r="D461" i="37"/>
  <c r="F460" i="37"/>
  <c r="E460" i="37"/>
  <c r="D460" i="37"/>
  <c r="F123" i="37"/>
  <c r="E123" i="37"/>
  <c r="D123" i="37"/>
  <c r="F122" i="37"/>
  <c r="E122" i="37"/>
  <c r="D122" i="37"/>
  <c r="F121" i="37"/>
  <c r="E121" i="37"/>
  <c r="D121" i="37"/>
  <c r="F120" i="37"/>
  <c r="E120" i="37"/>
  <c r="D120" i="37"/>
  <c r="F516" i="37"/>
  <c r="E516" i="37"/>
  <c r="D516" i="37"/>
  <c r="F119" i="37"/>
  <c r="E119" i="37"/>
  <c r="D119" i="37"/>
  <c r="F118" i="37"/>
  <c r="E118" i="37"/>
  <c r="D118" i="37"/>
  <c r="F515" i="37"/>
  <c r="E515" i="37"/>
  <c r="D515" i="37"/>
  <c r="F117" i="37"/>
  <c r="E117" i="37"/>
  <c r="D117" i="37"/>
  <c r="F116" i="37"/>
  <c r="E116" i="37"/>
  <c r="D116" i="37"/>
  <c r="F459" i="37"/>
  <c r="E459" i="37"/>
  <c r="D459" i="37"/>
  <c r="F115" i="37"/>
  <c r="E115" i="37"/>
  <c r="D115" i="37"/>
  <c r="F114" i="37"/>
  <c r="E114" i="37"/>
  <c r="D114" i="37"/>
  <c r="F113" i="37"/>
  <c r="E113" i="37"/>
  <c r="D113" i="37"/>
  <c r="F514" i="37"/>
  <c r="E514" i="37"/>
  <c r="D514" i="37"/>
  <c r="F112" i="37"/>
  <c r="E112" i="37"/>
  <c r="D112" i="37"/>
  <c r="F111" i="37"/>
  <c r="E111" i="37"/>
  <c r="D111" i="37"/>
  <c r="F513" i="37"/>
  <c r="E513" i="37"/>
  <c r="D513" i="37"/>
  <c r="F110" i="37"/>
  <c r="E110" i="37"/>
  <c r="D110" i="37"/>
  <c r="F109" i="37"/>
  <c r="E109" i="37"/>
  <c r="D109" i="37"/>
  <c r="F108" i="37"/>
  <c r="E108" i="37"/>
  <c r="D108" i="37"/>
  <c r="F107" i="37"/>
  <c r="E107" i="37"/>
  <c r="D107" i="37"/>
  <c r="F106" i="37"/>
  <c r="E106" i="37"/>
  <c r="D106" i="37"/>
  <c r="F105" i="37"/>
  <c r="E105" i="37"/>
  <c r="D105" i="37"/>
  <c r="F458" i="37"/>
  <c r="E458" i="37"/>
  <c r="D458" i="37"/>
  <c r="F104" i="37"/>
  <c r="E104" i="37"/>
  <c r="D104" i="37"/>
  <c r="F457" i="37"/>
  <c r="E457" i="37"/>
  <c r="D457" i="37"/>
  <c r="F371" i="37"/>
  <c r="E371" i="37"/>
  <c r="D371" i="37"/>
  <c r="F103" i="37"/>
  <c r="E103" i="37"/>
  <c r="D103" i="37"/>
  <c r="F102" i="37"/>
  <c r="E102" i="37"/>
  <c r="D102" i="37"/>
  <c r="F101" i="37"/>
  <c r="E101" i="37"/>
  <c r="D101" i="37"/>
  <c r="F100" i="37"/>
  <c r="E100" i="37"/>
  <c r="D100" i="37"/>
  <c r="F99" i="37"/>
  <c r="E99" i="37"/>
  <c r="D99" i="37"/>
  <c r="F370" i="37"/>
  <c r="E370" i="37"/>
  <c r="D370" i="37"/>
  <c r="F456" i="37"/>
  <c r="E456" i="37"/>
  <c r="D456" i="37"/>
  <c r="F98" i="37"/>
  <c r="E98" i="37"/>
  <c r="D98" i="37"/>
  <c r="F97" i="37"/>
  <c r="E97" i="37"/>
  <c r="D97" i="37"/>
  <c r="F512" i="37"/>
  <c r="E512" i="37"/>
  <c r="D512" i="37"/>
  <c r="F96" i="37"/>
  <c r="E96" i="37"/>
  <c r="D96" i="37"/>
  <c r="F455" i="37"/>
  <c r="E455" i="37"/>
  <c r="D455" i="37"/>
  <c r="F95" i="37"/>
  <c r="E95" i="37"/>
  <c r="D95" i="37"/>
  <c r="F155" i="37"/>
  <c r="E155" i="37"/>
  <c r="D155" i="37"/>
  <c r="F454" i="37"/>
  <c r="E454" i="37"/>
  <c r="D454" i="37"/>
  <c r="F511" i="37"/>
  <c r="E511" i="37"/>
  <c r="D511" i="37"/>
  <c r="F94" i="37"/>
  <c r="E94" i="37"/>
  <c r="D94" i="37"/>
  <c r="F369" i="37"/>
  <c r="E369" i="37"/>
  <c r="D369" i="37"/>
  <c r="F93" i="37"/>
  <c r="E93" i="37"/>
  <c r="D93" i="37"/>
  <c r="F453" i="37"/>
  <c r="E453" i="37"/>
  <c r="D453" i="37"/>
  <c r="F368" i="37"/>
  <c r="E368" i="37"/>
  <c r="D368" i="37"/>
  <c r="F510" i="37"/>
  <c r="E510" i="37"/>
  <c r="D510" i="37"/>
  <c r="F509" i="37"/>
  <c r="E509" i="37"/>
  <c r="D509" i="37"/>
  <c r="F92" i="37"/>
  <c r="E92" i="37"/>
  <c r="D92" i="37"/>
  <c r="F367" i="37"/>
  <c r="E367" i="37"/>
  <c r="D367" i="37"/>
  <c r="F91" i="37"/>
  <c r="E91" i="37"/>
  <c r="D91" i="37"/>
  <c r="F90" i="37"/>
  <c r="E90" i="37"/>
  <c r="D90" i="37"/>
  <c r="F452" i="37"/>
  <c r="E452" i="37"/>
  <c r="D452" i="37"/>
  <c r="F366" i="37"/>
  <c r="E366" i="37"/>
  <c r="D366" i="37"/>
  <c r="F365" i="37"/>
  <c r="E365" i="37"/>
  <c r="D365" i="37"/>
  <c r="F364" i="37"/>
  <c r="E364" i="37"/>
  <c r="D364" i="37"/>
  <c r="F89" i="37"/>
  <c r="E89" i="37"/>
  <c r="D89" i="37"/>
  <c r="F451" i="37"/>
  <c r="E451" i="37"/>
  <c r="D451" i="37"/>
  <c r="F363" i="37"/>
  <c r="E363" i="37"/>
  <c r="D363" i="37"/>
  <c r="F88" i="37"/>
  <c r="E88" i="37"/>
  <c r="D88" i="37"/>
  <c r="F87" i="37"/>
  <c r="E87" i="37"/>
  <c r="D87" i="37"/>
  <c r="F86" i="37"/>
  <c r="E86" i="37"/>
  <c r="D86" i="37"/>
  <c r="F85" i="37"/>
  <c r="E85" i="37"/>
  <c r="D85" i="37"/>
  <c r="F362" i="37"/>
  <c r="E362" i="37"/>
  <c r="D362" i="37"/>
  <c r="F84" i="37"/>
  <c r="E84" i="37"/>
  <c r="D84" i="37"/>
  <c r="F83" i="37"/>
  <c r="E83" i="37"/>
  <c r="D83" i="37"/>
  <c r="F82" i="37"/>
  <c r="E82" i="37"/>
  <c r="D82" i="37"/>
  <c r="F450" i="37"/>
  <c r="E450" i="37"/>
  <c r="D450" i="37"/>
  <c r="F361" i="37"/>
  <c r="E361" i="37"/>
  <c r="D361" i="37"/>
  <c r="F508" i="37"/>
  <c r="E508" i="37"/>
  <c r="D508" i="37"/>
  <c r="F81" i="37"/>
  <c r="E81" i="37"/>
  <c r="D81" i="37"/>
  <c r="F360" i="37"/>
  <c r="E360" i="37"/>
  <c r="D360" i="37"/>
  <c r="F359" i="37"/>
  <c r="E359" i="37"/>
  <c r="D359" i="37"/>
  <c r="F449" i="37"/>
  <c r="E449" i="37"/>
  <c r="D449" i="37"/>
  <c r="F358" i="37"/>
  <c r="E358" i="37"/>
  <c r="D358" i="37"/>
  <c r="F357" i="37"/>
  <c r="E357" i="37"/>
  <c r="D357" i="37"/>
  <c r="F356" i="37"/>
  <c r="E356" i="37"/>
  <c r="D356" i="37"/>
  <c r="F448" i="37"/>
  <c r="E448" i="37"/>
  <c r="D448" i="37"/>
  <c r="F80" i="37"/>
  <c r="E80" i="37"/>
  <c r="D80" i="37"/>
  <c r="F355" i="37"/>
  <c r="E355" i="37"/>
  <c r="D355" i="37"/>
  <c r="F79" i="37"/>
  <c r="E79" i="37"/>
  <c r="D79" i="37"/>
  <c r="F354" i="37"/>
  <c r="E354" i="37"/>
  <c r="D354" i="37"/>
  <c r="F78" i="37"/>
  <c r="E78" i="37"/>
  <c r="D78" i="37"/>
  <c r="F77" i="37"/>
  <c r="E77" i="37"/>
  <c r="D77" i="37"/>
  <c r="F76" i="37"/>
  <c r="E76" i="37"/>
  <c r="D76" i="37"/>
  <c r="F75" i="37"/>
  <c r="E75" i="37"/>
  <c r="D75" i="37"/>
  <c r="F507" i="37"/>
  <c r="E507" i="37"/>
  <c r="D507" i="37"/>
  <c r="F447" i="37"/>
  <c r="E447" i="37"/>
  <c r="D447" i="37"/>
  <c r="F353" i="37"/>
  <c r="E353" i="37"/>
  <c r="D353" i="37"/>
  <c r="F352" i="37"/>
  <c r="E352" i="37"/>
  <c r="D352" i="37"/>
  <c r="F351" i="37"/>
  <c r="E351" i="37"/>
  <c r="D351" i="37"/>
  <c r="F350" i="37"/>
  <c r="E350" i="37"/>
  <c r="D350" i="37"/>
  <c r="F506" i="37"/>
  <c r="E506" i="37"/>
  <c r="D506" i="37"/>
  <c r="F505" i="37"/>
  <c r="E505" i="37"/>
  <c r="D505" i="37"/>
  <c r="F504" i="37"/>
  <c r="E504" i="37"/>
  <c r="D504" i="37"/>
  <c r="F503" i="37"/>
  <c r="E503" i="37"/>
  <c r="D503" i="37"/>
  <c r="F154" i="37"/>
  <c r="E154" i="37"/>
  <c r="D154" i="37"/>
  <c r="F349" i="37"/>
  <c r="E349" i="37"/>
  <c r="D349" i="37"/>
  <c r="F348" i="37"/>
  <c r="E348" i="37"/>
  <c r="D348" i="37"/>
  <c r="F153" i="37"/>
  <c r="E153" i="37"/>
  <c r="D153" i="37"/>
  <c r="C74" i="37"/>
  <c r="F74" i="37" s="1"/>
  <c r="C446" i="37"/>
  <c r="F446" i="37" s="1"/>
  <c r="C502" i="37"/>
  <c r="F502" i="37" s="1"/>
  <c r="C501" i="37"/>
  <c r="F501" i="37" s="1"/>
  <c r="C500" i="37"/>
  <c r="F500" i="37" s="1"/>
  <c r="C499" i="37"/>
  <c r="F499" i="37" s="1"/>
  <c r="C498" i="37"/>
  <c r="F498" i="37" s="1"/>
  <c r="C497" i="37"/>
  <c r="F497" i="37" s="1"/>
  <c r="C73" i="37"/>
  <c r="F73" i="37" s="1"/>
  <c r="C72" i="37"/>
  <c r="F72" i="37" s="1"/>
  <c r="C496" i="37"/>
  <c r="F496" i="37" s="1"/>
  <c r="C495" i="37"/>
  <c r="F495" i="37" s="1"/>
  <c r="C494" i="37"/>
  <c r="F494" i="37" s="1"/>
  <c r="C71" i="37"/>
  <c r="F71" i="37" s="1"/>
  <c r="C493" i="37"/>
  <c r="F493" i="37" s="1"/>
  <c r="C70" i="37"/>
  <c r="F70" i="37" s="1"/>
  <c r="C492" i="37"/>
  <c r="E492" i="37" s="1"/>
  <c r="C491" i="37"/>
  <c r="E491" i="37" s="1"/>
  <c r="C69" i="37"/>
  <c r="F69" i="37" s="1"/>
  <c r="C490" i="37"/>
  <c r="F490" i="37" s="1"/>
  <c r="C489" i="37"/>
  <c r="E489" i="37" s="1"/>
  <c r="C488" i="37"/>
  <c r="E488" i="37" s="1"/>
  <c r="C487" i="37"/>
  <c r="F487" i="37" s="1"/>
  <c r="C486" i="37"/>
  <c r="F486" i="37" s="1"/>
  <c r="C485" i="37"/>
  <c r="F485" i="37" s="1"/>
  <c r="C68" i="37"/>
  <c r="F68" i="37" s="1"/>
  <c r="C484" i="37"/>
  <c r="F484" i="37" s="1"/>
  <c r="C347" i="37"/>
  <c r="F347" i="37" s="1"/>
  <c r="C483" i="37"/>
  <c r="F483" i="37" s="1"/>
  <c r="C67" i="37"/>
  <c r="F67" i="37" s="1"/>
  <c r="C66" i="37"/>
  <c r="F66" i="37" s="1"/>
  <c r="C445" i="37"/>
  <c r="F445" i="37" s="1"/>
  <c r="C346" i="37"/>
  <c r="F346" i="37" s="1"/>
  <c r="C345" i="37"/>
  <c r="F345" i="37" s="1"/>
  <c r="C65" i="37"/>
  <c r="F65" i="37" s="1"/>
  <c r="C64" i="37"/>
  <c r="F64" i="37" s="1"/>
  <c r="F344" i="37"/>
  <c r="E344" i="37"/>
  <c r="D344" i="37"/>
  <c r="F343" i="37"/>
  <c r="E343" i="37"/>
  <c r="D343" i="37"/>
  <c r="F444" i="37"/>
  <c r="E444" i="37"/>
  <c r="D444" i="37"/>
  <c r="F342" i="37"/>
  <c r="E342" i="37"/>
  <c r="D342" i="37"/>
  <c r="F341" i="37"/>
  <c r="E341" i="37"/>
  <c r="D341" i="37"/>
  <c r="F443" i="37"/>
  <c r="E443" i="37"/>
  <c r="D443" i="37"/>
  <c r="F442" i="37"/>
  <c r="E442" i="37"/>
  <c r="D442" i="37"/>
  <c r="F340" i="37"/>
  <c r="E340" i="37"/>
  <c r="D340" i="37"/>
  <c r="F339" i="37"/>
  <c r="E339" i="37"/>
  <c r="D339" i="37"/>
  <c r="F338" i="37"/>
  <c r="E338" i="37"/>
  <c r="D338" i="37"/>
  <c r="F337" i="37"/>
  <c r="E337" i="37"/>
  <c r="D337" i="37"/>
  <c r="F336" i="37"/>
  <c r="E336" i="37"/>
  <c r="D336" i="37"/>
  <c r="F335" i="37"/>
  <c r="E335" i="37"/>
  <c r="D335" i="37"/>
  <c r="F63" i="37"/>
  <c r="E63" i="37"/>
  <c r="D63" i="37"/>
  <c r="F334" i="37"/>
  <c r="E334" i="37"/>
  <c r="D334" i="37"/>
  <c r="F441" i="37"/>
  <c r="E441" i="37"/>
  <c r="D441" i="37"/>
  <c r="F333" i="37"/>
  <c r="E333" i="37"/>
  <c r="D333" i="37"/>
  <c r="F332" i="37"/>
  <c r="E332" i="37"/>
  <c r="D332" i="37"/>
  <c r="F331" i="37"/>
  <c r="E331" i="37"/>
  <c r="D331" i="37"/>
  <c r="F62" i="37"/>
  <c r="E62" i="37"/>
  <c r="D62" i="37"/>
  <c r="F330" i="37"/>
  <c r="E330" i="37"/>
  <c r="D330" i="37"/>
  <c r="F329" i="37"/>
  <c r="E329" i="37"/>
  <c r="D329" i="37"/>
  <c r="F328" i="37"/>
  <c r="E328" i="37"/>
  <c r="D328" i="37"/>
  <c r="F61" i="37"/>
  <c r="E61" i="37"/>
  <c r="D61" i="37"/>
  <c r="F60" i="37"/>
  <c r="E60" i="37"/>
  <c r="D60" i="37"/>
  <c r="F327" i="37"/>
  <c r="E327" i="37"/>
  <c r="D327" i="37"/>
  <c r="F326" i="37"/>
  <c r="E326" i="37"/>
  <c r="D326" i="37"/>
  <c r="F325" i="37"/>
  <c r="E325" i="37"/>
  <c r="D325" i="37"/>
  <c r="F324" i="37"/>
  <c r="E324" i="37"/>
  <c r="D324" i="37"/>
  <c r="F323" i="37"/>
  <c r="E323" i="37"/>
  <c r="D323" i="37"/>
  <c r="F322" i="37"/>
  <c r="E322" i="37"/>
  <c r="D322" i="37"/>
  <c r="F321" i="37"/>
  <c r="E321" i="37"/>
  <c r="D321" i="37"/>
  <c r="F482" i="37"/>
  <c r="E482" i="37"/>
  <c r="D482" i="37"/>
  <c r="F320" i="37"/>
  <c r="E320" i="37"/>
  <c r="D320" i="37"/>
  <c r="F319" i="37"/>
  <c r="E319" i="37"/>
  <c r="D319" i="37"/>
  <c r="F59" i="37"/>
  <c r="E59" i="37"/>
  <c r="D59" i="37"/>
  <c r="F58" i="37"/>
  <c r="E58" i="37"/>
  <c r="D58" i="37"/>
  <c r="F440" i="37"/>
  <c r="E440" i="37"/>
  <c r="D440" i="37"/>
  <c r="F57" i="37"/>
  <c r="E57" i="37"/>
  <c r="D57" i="37"/>
  <c r="F56" i="37"/>
  <c r="E56" i="37"/>
  <c r="D56" i="37"/>
  <c r="F439" i="37"/>
  <c r="E439" i="37"/>
  <c r="D439" i="37"/>
  <c r="F438" i="37"/>
  <c r="E438" i="37"/>
  <c r="D438" i="37"/>
  <c r="F318" i="37"/>
  <c r="E318" i="37"/>
  <c r="D318" i="37"/>
  <c r="F317" i="37"/>
  <c r="E317" i="37"/>
  <c r="D317" i="37"/>
  <c r="F316" i="37"/>
  <c r="E316" i="37"/>
  <c r="D316" i="37"/>
  <c r="F315" i="37"/>
  <c r="E315" i="37"/>
  <c r="D315" i="37"/>
  <c r="F314" i="37"/>
  <c r="E314" i="37"/>
  <c r="D314" i="37"/>
  <c r="F55" i="37"/>
  <c r="E55" i="37"/>
  <c r="D55" i="37"/>
  <c r="F54" i="37"/>
  <c r="E54" i="37"/>
  <c r="D54" i="37"/>
  <c r="F437" i="37"/>
  <c r="E437" i="37"/>
  <c r="D437" i="37"/>
  <c r="F313" i="37"/>
  <c r="E313" i="37"/>
  <c r="D313" i="37"/>
  <c r="F312" i="37"/>
  <c r="E312" i="37"/>
  <c r="D312" i="37"/>
  <c r="F53" i="37"/>
  <c r="E53" i="37"/>
  <c r="D53" i="37"/>
  <c r="F311" i="37"/>
  <c r="E311" i="37"/>
  <c r="D311" i="37"/>
  <c r="F310" i="37"/>
  <c r="E310" i="37"/>
  <c r="D310" i="37"/>
  <c r="F52" i="37"/>
  <c r="E52" i="37"/>
  <c r="D52" i="37"/>
  <c r="F309" i="37"/>
  <c r="E309" i="37"/>
  <c r="D309" i="37"/>
  <c r="F436" i="37"/>
  <c r="E436" i="37"/>
  <c r="D436" i="37"/>
  <c r="F51" i="37"/>
  <c r="E51" i="37"/>
  <c r="D51" i="37"/>
  <c r="F50" i="37"/>
  <c r="E50" i="37"/>
  <c r="D50" i="37"/>
  <c r="F308" i="37"/>
  <c r="E308" i="37"/>
  <c r="D308" i="37"/>
  <c r="F49" i="37"/>
  <c r="E49" i="37"/>
  <c r="D49" i="37"/>
  <c r="F48" i="37"/>
  <c r="E48" i="37"/>
  <c r="D48" i="37"/>
  <c r="F307" i="37"/>
  <c r="E307" i="37"/>
  <c r="D307" i="37"/>
  <c r="F306" i="37"/>
  <c r="E306" i="37"/>
  <c r="D306" i="37"/>
  <c r="F305" i="37"/>
  <c r="E305" i="37"/>
  <c r="D305" i="37"/>
  <c r="F304" i="37"/>
  <c r="E304" i="37"/>
  <c r="D304" i="37"/>
  <c r="F303" i="37"/>
  <c r="E303" i="37"/>
  <c r="D303" i="37"/>
  <c r="F47" i="37"/>
  <c r="E47" i="37"/>
  <c r="D47" i="37"/>
  <c r="F302" i="37"/>
  <c r="E302" i="37"/>
  <c r="D302" i="37"/>
  <c r="F301" i="37"/>
  <c r="E301" i="37"/>
  <c r="D301" i="37"/>
  <c r="F46" i="37"/>
  <c r="E46" i="37"/>
  <c r="D46" i="37"/>
  <c r="F300" i="37"/>
  <c r="E300" i="37"/>
  <c r="D300" i="37"/>
  <c r="F299" i="37"/>
  <c r="E299" i="37"/>
  <c r="D299" i="37"/>
  <c r="F298" i="37"/>
  <c r="E298" i="37"/>
  <c r="D298" i="37"/>
  <c r="F297" i="37"/>
  <c r="E297" i="37"/>
  <c r="D297" i="37"/>
  <c r="F296" i="37"/>
  <c r="E296" i="37"/>
  <c r="D296" i="37"/>
  <c r="F435" i="37"/>
  <c r="E435" i="37"/>
  <c r="D435" i="37"/>
  <c r="F295" i="37"/>
  <c r="E295" i="37"/>
  <c r="D295" i="37"/>
  <c r="F45" i="37"/>
  <c r="E45" i="37"/>
  <c r="D45" i="37"/>
  <c r="F434" i="37"/>
  <c r="E434" i="37"/>
  <c r="D434" i="37"/>
  <c r="F294" i="37"/>
  <c r="E294" i="37"/>
  <c r="D294" i="37"/>
  <c r="F293" i="37"/>
  <c r="E293" i="37"/>
  <c r="D293" i="37"/>
  <c r="F292" i="37"/>
  <c r="E292" i="37"/>
  <c r="D292" i="37"/>
  <c r="F291" i="37"/>
  <c r="E291" i="37"/>
  <c r="D291" i="37"/>
  <c r="F290" i="37"/>
  <c r="E290" i="37"/>
  <c r="D290" i="37"/>
  <c r="F433" i="37"/>
  <c r="E433" i="37"/>
  <c r="D433" i="37"/>
  <c r="F432" i="37"/>
  <c r="E432" i="37"/>
  <c r="D432" i="37"/>
  <c r="F431" i="37"/>
  <c r="E431" i="37"/>
  <c r="D431" i="37"/>
  <c r="F289" i="37"/>
  <c r="E289" i="37"/>
  <c r="D289" i="37"/>
  <c r="F430" i="37"/>
  <c r="E430" i="37"/>
  <c r="D430" i="37"/>
  <c r="F288" i="37"/>
  <c r="E288" i="37"/>
  <c r="D288" i="37"/>
  <c r="F287" i="37"/>
  <c r="E287" i="37"/>
  <c r="D287" i="37"/>
  <c r="F286" i="37"/>
  <c r="E286" i="37"/>
  <c r="D286" i="37"/>
  <c r="F429" i="37"/>
  <c r="E429" i="37"/>
  <c r="D429" i="37"/>
  <c r="F44" i="37"/>
  <c r="E44" i="37"/>
  <c r="D44" i="37"/>
  <c r="F428" i="37"/>
  <c r="E428" i="37"/>
  <c r="D428" i="37"/>
  <c r="F285" i="37"/>
  <c r="E285" i="37"/>
  <c r="D285" i="37"/>
  <c r="F481" i="37"/>
  <c r="E481" i="37"/>
  <c r="D481" i="37"/>
  <c r="F43" i="37"/>
  <c r="E43" i="37"/>
  <c r="D43" i="37"/>
  <c r="F284" i="37"/>
  <c r="E284" i="37"/>
  <c r="D284" i="37"/>
  <c r="F3" i="37"/>
  <c r="E3" i="37"/>
  <c r="D3" i="37"/>
  <c r="F283" i="37"/>
  <c r="E283" i="37"/>
  <c r="D283" i="37"/>
  <c r="F282" i="37"/>
  <c r="E282" i="37"/>
  <c r="D282" i="37"/>
  <c r="F2" i="37"/>
  <c r="E2" i="37"/>
  <c r="D2" i="37"/>
  <c r="F281" i="37"/>
  <c r="E281" i="37"/>
  <c r="D281" i="37"/>
  <c r="F280" i="37"/>
  <c r="E280" i="37"/>
  <c r="D280" i="37"/>
  <c r="F279" i="37"/>
  <c r="E279" i="37"/>
  <c r="D279" i="37"/>
  <c r="F278" i="37"/>
  <c r="E278" i="37"/>
  <c r="D278" i="37"/>
  <c r="F277" i="37"/>
  <c r="E277" i="37"/>
  <c r="D277" i="37"/>
  <c r="F276" i="37"/>
  <c r="E276" i="37"/>
  <c r="D276" i="37"/>
  <c r="F275" i="37"/>
  <c r="E275" i="37"/>
  <c r="D275" i="37"/>
  <c r="F480" i="37"/>
  <c r="E480" i="37"/>
  <c r="D480" i="37"/>
  <c r="F274" i="37"/>
  <c r="E274" i="37"/>
  <c r="D274" i="37"/>
  <c r="F273" i="37"/>
  <c r="E273" i="37"/>
  <c r="D273" i="37"/>
  <c r="F427" i="37"/>
  <c r="E427" i="37"/>
  <c r="D427" i="37"/>
  <c r="F272" i="37"/>
  <c r="E272" i="37"/>
  <c r="D272" i="37"/>
  <c r="F271" i="37"/>
  <c r="E271" i="37"/>
  <c r="D271" i="37"/>
  <c r="F270" i="37"/>
  <c r="E270" i="37"/>
  <c r="D270" i="37"/>
  <c r="F269" i="37"/>
  <c r="E269" i="37"/>
  <c r="D269" i="37"/>
  <c r="F268" i="37"/>
  <c r="E268" i="37"/>
  <c r="D268" i="37"/>
  <c r="F267" i="37"/>
  <c r="E267" i="37"/>
  <c r="D267" i="37"/>
  <c r="F266" i="37"/>
  <c r="E266" i="37"/>
  <c r="D266" i="37"/>
  <c r="F265" i="37"/>
  <c r="E265" i="37"/>
  <c r="D265" i="37"/>
  <c r="F264" i="37"/>
  <c r="E264" i="37"/>
  <c r="D264" i="37"/>
  <c r="F263" i="37"/>
  <c r="E263" i="37"/>
  <c r="D263" i="37"/>
  <c r="F262" i="37"/>
  <c r="E262" i="37"/>
  <c r="D262" i="37"/>
  <c r="F261" i="37"/>
  <c r="E261" i="37"/>
  <c r="D261" i="37"/>
  <c r="F260" i="37"/>
  <c r="E260" i="37"/>
  <c r="D260" i="37"/>
  <c r="F259" i="37"/>
  <c r="E259" i="37"/>
  <c r="D259" i="37"/>
  <c r="F258" i="37"/>
  <c r="E258" i="37"/>
  <c r="D258" i="37"/>
  <c r="F257" i="37"/>
  <c r="E257" i="37"/>
  <c r="D257" i="37"/>
  <c r="F256" i="37"/>
  <c r="E256" i="37"/>
  <c r="D256" i="37"/>
  <c r="F255" i="37"/>
  <c r="E255" i="37"/>
  <c r="D255" i="37"/>
  <c r="F254" i="37"/>
  <c r="E254" i="37"/>
  <c r="D254" i="37"/>
  <c r="F253" i="37"/>
  <c r="E253" i="37"/>
  <c r="D253" i="37"/>
  <c r="F426" i="37"/>
  <c r="E426" i="37"/>
  <c r="D426" i="37"/>
  <c r="F425" i="37"/>
  <c r="E425" i="37"/>
  <c r="D425" i="37"/>
  <c r="F42" i="37"/>
  <c r="E42" i="37"/>
  <c r="D42" i="37"/>
  <c r="F252" i="37"/>
  <c r="E252" i="37"/>
  <c r="D252" i="37"/>
  <c r="F251" i="37"/>
  <c r="E251" i="37"/>
  <c r="D251" i="37"/>
  <c r="F250" i="37"/>
  <c r="E250" i="37"/>
  <c r="D250" i="37"/>
  <c r="F249" i="37"/>
  <c r="E249" i="37"/>
  <c r="D249" i="37"/>
  <c r="F248" i="37"/>
  <c r="E248" i="37"/>
  <c r="D248" i="37"/>
  <c r="F247" i="37"/>
  <c r="E247" i="37"/>
  <c r="D247" i="37"/>
  <c r="F424" i="37"/>
  <c r="E424" i="37"/>
  <c r="D424" i="37"/>
  <c r="F423" i="37"/>
  <c r="E423" i="37"/>
  <c r="D423" i="37"/>
  <c r="F246" i="37"/>
  <c r="E246" i="37"/>
  <c r="D246" i="37"/>
  <c r="F245" i="37"/>
  <c r="E245" i="37"/>
  <c r="D245" i="37"/>
  <c r="F41" i="37"/>
  <c r="E41" i="37"/>
  <c r="D41" i="37"/>
  <c r="F244" i="37"/>
  <c r="E244" i="37"/>
  <c r="D244" i="37"/>
  <c r="F40" i="37"/>
  <c r="E40" i="37"/>
  <c r="D40" i="37"/>
  <c r="F243" i="37"/>
  <c r="E243" i="37"/>
  <c r="D243" i="37"/>
  <c r="F242" i="37"/>
  <c r="E242" i="37"/>
  <c r="D242" i="37"/>
  <c r="F39" i="37"/>
  <c r="E39" i="37"/>
  <c r="D39" i="37"/>
  <c r="F422" i="37"/>
  <c r="E422" i="37"/>
  <c r="D422" i="37"/>
  <c r="F241" i="37"/>
  <c r="E241" i="37"/>
  <c r="D241" i="37"/>
  <c r="F240" i="37"/>
  <c r="E240" i="37"/>
  <c r="D240" i="37"/>
  <c r="F38" i="37"/>
  <c r="E38" i="37"/>
  <c r="D38" i="37"/>
  <c r="F239" i="37"/>
  <c r="E239" i="37"/>
  <c r="D239" i="37"/>
  <c r="F238" i="37"/>
  <c r="E238" i="37"/>
  <c r="D238" i="37"/>
  <c r="F237" i="37"/>
  <c r="E237" i="37"/>
  <c r="D237" i="37"/>
  <c r="F236" i="37"/>
  <c r="E236" i="37"/>
  <c r="D236" i="37"/>
  <c r="F37" i="37"/>
  <c r="E37" i="37"/>
  <c r="D37" i="37"/>
  <c r="F36" i="37"/>
  <c r="E36" i="37"/>
  <c r="D36" i="37"/>
  <c r="F235" i="37"/>
  <c r="E235" i="37"/>
  <c r="D235" i="37"/>
  <c r="F35" i="37"/>
  <c r="E35" i="37"/>
  <c r="D35" i="37"/>
  <c r="F234" i="37"/>
  <c r="E234" i="37"/>
  <c r="D234" i="37"/>
  <c r="F34" i="37"/>
  <c r="E34" i="37"/>
  <c r="D34" i="37"/>
  <c r="F233" i="37"/>
  <c r="E233" i="37"/>
  <c r="D233" i="37"/>
  <c r="F232" i="37"/>
  <c r="E232" i="37"/>
  <c r="D232" i="37"/>
  <c r="F231" i="37"/>
  <c r="E231" i="37"/>
  <c r="D231" i="37"/>
  <c r="F230" i="37"/>
  <c r="E230" i="37"/>
  <c r="D230" i="37"/>
  <c r="F229" i="37"/>
  <c r="E229" i="37"/>
  <c r="D229" i="37"/>
  <c r="F228" i="37"/>
  <c r="E228" i="37"/>
  <c r="D228" i="37"/>
  <c r="F227" i="37"/>
  <c r="E227" i="37"/>
  <c r="D227" i="37"/>
  <c r="F33" i="37"/>
  <c r="E33" i="37"/>
  <c r="D33" i="37"/>
  <c r="F32" i="37"/>
  <c r="E32" i="37"/>
  <c r="D32" i="37"/>
  <c r="F226" i="37"/>
  <c r="E226" i="37"/>
  <c r="D226" i="37"/>
  <c r="F225" i="37"/>
  <c r="E225" i="37"/>
  <c r="D225" i="37"/>
  <c r="F224" i="37"/>
  <c r="E224" i="37"/>
  <c r="D224" i="37"/>
  <c r="F223" i="37"/>
  <c r="E223" i="37"/>
  <c r="D223" i="37"/>
  <c r="F222" i="37"/>
  <c r="E222" i="37"/>
  <c r="D222" i="37"/>
  <c r="F31" i="37"/>
  <c r="E31" i="37"/>
  <c r="D31" i="37"/>
  <c r="F30" i="37"/>
  <c r="E30" i="37"/>
  <c r="D30" i="37"/>
  <c r="F29" i="37"/>
  <c r="E29" i="37"/>
  <c r="D29" i="37"/>
  <c r="F421" i="37"/>
  <c r="E421" i="37"/>
  <c r="D421" i="37"/>
  <c r="F420" i="37"/>
  <c r="E420" i="37"/>
  <c r="D420" i="37"/>
  <c r="F419" i="37"/>
  <c r="E419" i="37"/>
  <c r="D419" i="37"/>
  <c r="F418" i="37"/>
  <c r="E418" i="37"/>
  <c r="D418" i="37"/>
  <c r="F221" i="37"/>
  <c r="E221" i="37"/>
  <c r="D221" i="37"/>
  <c r="F28" i="37"/>
  <c r="E28" i="37"/>
  <c r="D28" i="37"/>
  <c r="F479" i="37"/>
  <c r="E479" i="37"/>
  <c r="D479" i="37"/>
  <c r="F220" i="37"/>
  <c r="E220" i="37"/>
  <c r="D220" i="37"/>
  <c r="F219" i="37"/>
  <c r="E219" i="37"/>
  <c r="D219" i="37"/>
  <c r="F218" i="37"/>
  <c r="E218" i="37"/>
  <c r="D218" i="37"/>
  <c r="F217" i="37"/>
  <c r="E217" i="37"/>
  <c r="D217" i="37"/>
  <c r="F216" i="37"/>
  <c r="E216" i="37"/>
  <c r="D216" i="37"/>
  <c r="F417" i="37"/>
  <c r="E417" i="37"/>
  <c r="D417" i="37"/>
  <c r="F215" i="37"/>
  <c r="E215" i="37"/>
  <c r="D215" i="37"/>
  <c r="F214" i="37"/>
  <c r="E214" i="37"/>
  <c r="D214" i="37"/>
  <c r="F27" i="37"/>
  <c r="E27" i="37"/>
  <c r="D27" i="37"/>
  <c r="F416" i="37"/>
  <c r="E416" i="37"/>
  <c r="D416" i="37"/>
  <c r="F415" i="37"/>
  <c r="E415" i="37"/>
  <c r="D415" i="37"/>
  <c r="F213" i="37"/>
  <c r="E213" i="37"/>
  <c r="D213" i="37"/>
  <c r="F212" i="37"/>
  <c r="E212" i="37"/>
  <c r="D212" i="37"/>
  <c r="F211" i="37"/>
  <c r="E211" i="37"/>
  <c r="D211" i="37"/>
  <c r="F210" i="37"/>
  <c r="E210" i="37"/>
  <c r="D210" i="37"/>
  <c r="F209" i="37"/>
  <c r="E209" i="37"/>
  <c r="D209" i="37"/>
  <c r="F208" i="37"/>
  <c r="E208" i="37"/>
  <c r="D208" i="37"/>
  <c r="F207" i="37"/>
  <c r="E207" i="37"/>
  <c r="D207" i="37"/>
  <c r="F206" i="37"/>
  <c r="E206" i="37"/>
  <c r="D206" i="37"/>
  <c r="F205" i="37"/>
  <c r="E205" i="37"/>
  <c r="D205" i="37"/>
  <c r="F204" i="37"/>
  <c r="E204" i="37"/>
  <c r="D204" i="37"/>
  <c r="F414" i="37"/>
  <c r="E414" i="37"/>
  <c r="D414" i="37"/>
  <c r="F413" i="37"/>
  <c r="E413" i="37"/>
  <c r="D413" i="37"/>
  <c r="F26" i="37"/>
  <c r="E26" i="37"/>
  <c r="D26" i="37"/>
  <c r="F478" i="37"/>
  <c r="E478" i="37"/>
  <c r="D478" i="37"/>
  <c r="F203" i="37"/>
  <c r="E203" i="37"/>
  <c r="D203" i="37"/>
  <c r="F25" i="37"/>
  <c r="E25" i="37"/>
  <c r="D25" i="37"/>
  <c r="F24" i="37"/>
  <c r="E24" i="37"/>
  <c r="D24" i="37"/>
  <c r="F412" i="37"/>
  <c r="E412" i="37"/>
  <c r="D412" i="37"/>
  <c r="F202" i="37"/>
  <c r="E202" i="37"/>
  <c r="D202" i="37"/>
  <c r="F411" i="37"/>
  <c r="E411" i="37"/>
  <c r="D411" i="37"/>
  <c r="F201" i="37"/>
  <c r="E201" i="37"/>
  <c r="D201" i="37"/>
  <c r="F23" i="37"/>
  <c r="E23" i="37"/>
  <c r="D23" i="37"/>
  <c r="F22" i="37"/>
  <c r="E22" i="37"/>
  <c r="D22" i="37"/>
  <c r="F200" i="37"/>
  <c r="E200" i="37"/>
  <c r="D200" i="37"/>
  <c r="F199" i="37"/>
  <c r="E199" i="37"/>
  <c r="D199" i="37"/>
  <c r="F410" i="37"/>
  <c r="E410" i="37"/>
  <c r="D410" i="37"/>
  <c r="F198" i="37"/>
  <c r="E198" i="37"/>
  <c r="D198" i="37"/>
  <c r="F197" i="37"/>
  <c r="E197" i="37"/>
  <c r="D197" i="37"/>
  <c r="F21" i="37"/>
  <c r="E21" i="37"/>
  <c r="D21" i="37"/>
  <c r="F196" i="37"/>
  <c r="E196" i="37"/>
  <c r="D196" i="37"/>
  <c r="F409" i="37"/>
  <c r="E409" i="37"/>
  <c r="D409" i="37"/>
  <c r="F195" i="37"/>
  <c r="E195" i="37"/>
  <c r="D195" i="37"/>
  <c r="F20" i="37"/>
  <c r="E20" i="37"/>
  <c r="D20" i="37"/>
  <c r="F194" i="37"/>
  <c r="E194" i="37"/>
  <c r="D194" i="37"/>
  <c r="F408" i="37"/>
  <c r="E408" i="37"/>
  <c r="D408" i="37"/>
  <c r="F193" i="37"/>
  <c r="E193" i="37"/>
  <c r="D193" i="37"/>
  <c r="F19" i="37"/>
  <c r="E19" i="37"/>
  <c r="D19" i="37"/>
  <c r="F18" i="37"/>
  <c r="E18" i="37"/>
  <c r="D18" i="37"/>
  <c r="F192" i="37"/>
  <c r="E192" i="37"/>
  <c r="D192" i="37"/>
  <c r="F17" i="37"/>
  <c r="E17" i="37"/>
  <c r="D17" i="37"/>
  <c r="F407" i="37"/>
  <c r="E407" i="37"/>
  <c r="D407" i="37"/>
  <c r="F16" i="37"/>
  <c r="E16" i="37"/>
  <c r="D16" i="37"/>
  <c r="F191" i="37"/>
  <c r="E191" i="37"/>
  <c r="D191" i="37"/>
  <c r="F477" i="37"/>
  <c r="E477" i="37"/>
  <c r="D477" i="37"/>
  <c r="F15" i="37"/>
  <c r="E15" i="37"/>
  <c r="D15" i="37"/>
  <c r="F190" i="37"/>
  <c r="E190" i="37"/>
  <c r="D190" i="37"/>
  <c r="F189" i="37"/>
  <c r="E189" i="37"/>
  <c r="D189" i="37"/>
  <c r="F188" i="37"/>
  <c r="E188" i="37"/>
  <c r="D188" i="37"/>
  <c r="F14" i="37"/>
  <c r="E14" i="37"/>
  <c r="D14" i="37"/>
  <c r="F187" i="37"/>
  <c r="E187" i="37"/>
  <c r="D187" i="37"/>
  <c r="F186" i="37"/>
  <c r="E186" i="37"/>
  <c r="D186" i="37"/>
  <c r="F185" i="37"/>
  <c r="E185" i="37"/>
  <c r="D185" i="37"/>
  <c r="F184" i="37"/>
  <c r="E184" i="37"/>
  <c r="D184" i="37"/>
  <c r="F13" i="37"/>
  <c r="E13" i="37"/>
  <c r="D13" i="37"/>
  <c r="F183" i="37"/>
  <c r="E183" i="37"/>
  <c r="D183" i="37"/>
  <c r="F182" i="37"/>
  <c r="E182" i="37"/>
  <c r="D182" i="37"/>
  <c r="F181" i="37"/>
  <c r="E181" i="37"/>
  <c r="D181" i="37"/>
  <c r="F476" i="37"/>
  <c r="E476" i="37"/>
  <c r="D476" i="37"/>
  <c r="F180" i="37"/>
  <c r="E180" i="37"/>
  <c r="D180" i="37"/>
  <c r="F179" i="37"/>
  <c r="E179" i="37"/>
  <c r="D179" i="37"/>
  <c r="F12" i="37"/>
  <c r="E12" i="37"/>
  <c r="D12" i="37"/>
  <c r="F178" i="37"/>
  <c r="E178" i="37"/>
  <c r="D178" i="37"/>
  <c r="F177" i="37"/>
  <c r="E177" i="37"/>
  <c r="D177" i="37"/>
  <c r="F176" i="37"/>
  <c r="E176" i="37"/>
  <c r="D176" i="37"/>
  <c r="F406" i="37"/>
  <c r="E406" i="37"/>
  <c r="D406" i="37"/>
  <c r="F175" i="37"/>
  <c r="E175" i="37"/>
  <c r="D175" i="37"/>
  <c r="F174" i="37"/>
  <c r="E174" i="37"/>
  <c r="D174" i="37"/>
  <c r="F405" i="37"/>
  <c r="E405" i="37"/>
  <c r="D405" i="37"/>
  <c r="F173" i="37"/>
  <c r="E173" i="37"/>
  <c r="D173" i="37"/>
  <c r="F11" i="37"/>
  <c r="E11" i="37"/>
  <c r="D11" i="37"/>
  <c r="F10" i="37"/>
  <c r="E10" i="37"/>
  <c r="D10" i="37"/>
  <c r="F172" i="37"/>
  <c r="E172" i="37"/>
  <c r="D172" i="37"/>
  <c r="F9" i="37"/>
  <c r="E9" i="37"/>
  <c r="D9" i="37"/>
  <c r="F404" i="37"/>
  <c r="E404" i="37"/>
  <c r="D404" i="37"/>
  <c r="F8" i="37"/>
  <c r="E8" i="37"/>
  <c r="D8" i="37"/>
  <c r="F475" i="37"/>
  <c r="E475" i="37"/>
  <c r="D475" i="37"/>
  <c r="F403" i="37"/>
  <c r="E403" i="37"/>
  <c r="D403" i="37"/>
  <c r="F171" i="37"/>
  <c r="E171" i="37"/>
  <c r="D171" i="37"/>
  <c r="F170" i="37"/>
  <c r="E170" i="37"/>
  <c r="D170" i="37"/>
  <c r="F402" i="37"/>
  <c r="E402" i="37"/>
  <c r="D402" i="37"/>
  <c r="F169" i="37"/>
  <c r="E169" i="37"/>
  <c r="D169" i="37"/>
  <c r="F168" i="37"/>
  <c r="E168" i="37"/>
  <c r="D168" i="37"/>
  <c r="F167" i="37"/>
  <c r="E167" i="37"/>
  <c r="D167" i="37"/>
  <c r="F474" i="37"/>
  <c r="E474" i="37"/>
  <c r="D474" i="37"/>
  <c r="F166" i="37"/>
  <c r="E166" i="37"/>
  <c r="D166" i="37"/>
  <c r="F165" i="37"/>
  <c r="E165" i="37"/>
  <c r="D165" i="37"/>
  <c r="F164" i="37"/>
  <c r="E164" i="37"/>
  <c r="D164" i="37"/>
  <c r="F401" i="37"/>
  <c r="E401" i="37"/>
  <c r="D401" i="37"/>
  <c r="F163" i="37"/>
  <c r="E163" i="37"/>
  <c r="D163" i="37"/>
  <c r="F162" i="37"/>
  <c r="E162" i="37"/>
  <c r="D162" i="37"/>
  <c r="F7" i="37"/>
  <c r="E7" i="37"/>
  <c r="D7" i="37"/>
  <c r="F6" i="37"/>
  <c r="E6" i="37"/>
  <c r="D6" i="37"/>
  <c r="F161" i="37"/>
  <c r="E161" i="37"/>
  <c r="D161" i="37"/>
  <c r="F5" i="37"/>
  <c r="E5" i="37"/>
  <c r="D5" i="37"/>
  <c r="F4" i="37"/>
  <c r="E4" i="37"/>
  <c r="D4" i="37"/>
  <c r="F160" i="37"/>
  <c r="E160" i="37"/>
  <c r="D160" i="37"/>
  <c r="F159" i="37"/>
  <c r="E159" i="37"/>
  <c r="D159" i="37"/>
  <c r="F400" i="37"/>
  <c r="E400" i="37"/>
  <c r="D400" i="37"/>
  <c r="F158" i="37"/>
  <c r="E158" i="37"/>
  <c r="D158" i="37"/>
  <c r="Q544" i="37"/>
  <c r="P544" i="37"/>
  <c r="O544" i="37"/>
  <c r="L544" i="37"/>
  <c r="K544" i="37"/>
  <c r="Q543" i="37"/>
  <c r="P543" i="37"/>
  <c r="O543" i="37"/>
  <c r="L543" i="37"/>
  <c r="K543" i="37"/>
  <c r="Q542" i="37"/>
  <c r="P542" i="37"/>
  <c r="O542" i="37"/>
  <c r="L542" i="37"/>
  <c r="K542" i="37"/>
  <c r="Q541" i="37"/>
  <c r="P541" i="37"/>
  <c r="O541" i="37"/>
  <c r="L541" i="37"/>
  <c r="K541" i="37"/>
  <c r="D541" i="37"/>
  <c r="Q540" i="37"/>
  <c r="P540" i="37"/>
  <c r="O540" i="37"/>
  <c r="L540" i="37"/>
  <c r="K540" i="37"/>
  <c r="E500" i="37" l="1"/>
  <c r="E502" i="37"/>
  <c r="F488" i="37"/>
  <c r="F492" i="37"/>
  <c r="E74" i="37"/>
  <c r="E498" i="37"/>
  <c r="F489" i="37"/>
  <c r="F491" i="37"/>
  <c r="E497" i="37"/>
  <c r="E499" i="37"/>
  <c r="E501" i="37"/>
  <c r="E446" i="37"/>
  <c r="D64" i="37"/>
  <c r="D345" i="37"/>
  <c r="D445" i="37"/>
  <c r="D67" i="37"/>
  <c r="D347" i="37"/>
  <c r="D68" i="37"/>
  <c r="D486" i="37"/>
  <c r="D71" i="37"/>
  <c r="D495" i="37"/>
  <c r="D72" i="37"/>
  <c r="D497" i="37"/>
  <c r="D498" i="37"/>
  <c r="D499" i="37"/>
  <c r="D500" i="37"/>
  <c r="D501" i="37"/>
  <c r="D502" i="37"/>
  <c r="D446" i="37"/>
  <c r="D74" i="37"/>
  <c r="D65" i="37"/>
  <c r="D346" i="37"/>
  <c r="D66" i="37"/>
  <c r="D483" i="37"/>
  <c r="D484" i="37"/>
  <c r="D485" i="37"/>
  <c r="E487" i="37"/>
  <c r="E69" i="37"/>
  <c r="D493" i="37"/>
  <c r="D494" i="37"/>
  <c r="D496" i="37"/>
  <c r="E73" i="37"/>
  <c r="E64" i="37"/>
  <c r="E65" i="37"/>
  <c r="E345" i="37"/>
  <c r="E346" i="37"/>
  <c r="E445" i="37"/>
  <c r="E66" i="37"/>
  <c r="E67" i="37"/>
  <c r="E483" i="37"/>
  <c r="E347" i="37"/>
  <c r="E484" i="37"/>
  <c r="E68" i="37"/>
  <c r="E485" i="37"/>
  <c r="E486" i="37"/>
  <c r="E490" i="37"/>
  <c r="E70" i="37"/>
  <c r="E493" i="37"/>
  <c r="E71" i="37"/>
  <c r="E494" i="37"/>
  <c r="E495" i="37"/>
  <c r="E496" i="37"/>
  <c r="E72" i="37"/>
  <c r="E523" i="36"/>
  <c r="Q527" i="36"/>
  <c r="P527" i="36"/>
  <c r="O527" i="36"/>
  <c r="L527" i="36"/>
  <c r="K527" i="36"/>
  <c r="E522" i="36"/>
  <c r="Q526" i="36"/>
  <c r="P526" i="36"/>
  <c r="O526" i="36"/>
  <c r="L526" i="36"/>
  <c r="K526" i="36"/>
  <c r="Q525" i="36"/>
  <c r="P525" i="36"/>
  <c r="O525" i="36"/>
  <c r="L525" i="36"/>
  <c r="K525" i="36"/>
  <c r="Q524" i="36"/>
  <c r="P524" i="36"/>
  <c r="O524" i="36"/>
  <c r="L524" i="36"/>
  <c r="K524" i="36"/>
  <c r="E524" i="36"/>
  <c r="Q523" i="36"/>
  <c r="P523" i="36"/>
  <c r="O523" i="36"/>
  <c r="L523" i="36"/>
  <c r="K523" i="36"/>
  <c r="O3" i="36"/>
  <c r="P3" i="36" s="1"/>
  <c r="O4" i="36"/>
  <c r="P4" i="36" s="1"/>
  <c r="O5" i="36"/>
  <c r="P5" i="36" s="1"/>
  <c r="O330" i="36"/>
  <c r="P330" i="36" s="1"/>
  <c r="O6" i="36"/>
  <c r="P6" i="36" s="1"/>
  <c r="O340" i="36"/>
  <c r="P340" i="36" s="1"/>
  <c r="O341" i="36"/>
  <c r="P341" i="36" s="1"/>
  <c r="O7" i="36"/>
  <c r="P7" i="36" s="1"/>
  <c r="O8" i="36"/>
  <c r="P8" i="36" s="1"/>
  <c r="O9" i="36"/>
  <c r="P9" i="36" s="1"/>
  <c r="O356" i="36"/>
  <c r="P356" i="36" s="1"/>
  <c r="O10" i="36"/>
  <c r="P10" i="36" s="1"/>
  <c r="O11" i="36"/>
  <c r="P11" i="36" s="1"/>
  <c r="O380" i="36"/>
  <c r="P380" i="36" s="1"/>
  <c r="O12" i="36"/>
  <c r="P12" i="36" s="1"/>
  <c r="O367" i="36"/>
  <c r="P367" i="36" s="1"/>
  <c r="O332" i="36"/>
  <c r="P332" i="36" s="1"/>
  <c r="O333" i="36"/>
  <c r="P333" i="36" s="1"/>
  <c r="O334" i="36"/>
  <c r="P334" i="36" s="1"/>
  <c r="O13" i="36"/>
  <c r="P13" i="36" s="1"/>
  <c r="O360" i="36"/>
  <c r="P360" i="36" s="1"/>
  <c r="O359" i="36"/>
  <c r="P359" i="36" s="1"/>
  <c r="O361" i="36"/>
  <c r="P361" i="36" s="1"/>
  <c r="O371" i="36"/>
  <c r="P371" i="36" s="1"/>
  <c r="O369" i="36"/>
  <c r="P369" i="36" s="1"/>
  <c r="O368" i="36"/>
  <c r="P368" i="36" s="1"/>
  <c r="O370" i="36"/>
  <c r="P370" i="36" s="1"/>
  <c r="O317" i="36"/>
  <c r="P317" i="36" s="1"/>
  <c r="O14" i="36"/>
  <c r="P14" i="36" s="1"/>
  <c r="O320" i="36"/>
  <c r="P320" i="36" s="1"/>
  <c r="O15" i="36"/>
  <c r="P15" i="36" s="1"/>
  <c r="O321" i="36"/>
  <c r="P321" i="36" s="1"/>
  <c r="O328" i="36"/>
  <c r="P328" i="36" s="1"/>
  <c r="O322" i="36"/>
  <c r="P322" i="36" s="1"/>
  <c r="O16" i="36"/>
  <c r="P16" i="36" s="1"/>
  <c r="O17" i="36"/>
  <c r="P17" i="36" s="1"/>
  <c r="O362" i="36"/>
  <c r="P362" i="36" s="1"/>
  <c r="O18" i="36"/>
  <c r="P18" i="36" s="1"/>
  <c r="O19" i="36"/>
  <c r="P19" i="36" s="1"/>
  <c r="O20" i="36"/>
  <c r="P20" i="36" s="1"/>
  <c r="O375" i="36"/>
  <c r="P375" i="36" s="1"/>
  <c r="O376" i="36"/>
  <c r="P376" i="36" s="1"/>
  <c r="O21" i="36"/>
  <c r="P21" i="36" s="1"/>
  <c r="O22" i="36"/>
  <c r="P22" i="36" s="1"/>
  <c r="O23" i="36"/>
  <c r="P23" i="36" s="1"/>
  <c r="O24" i="36"/>
  <c r="P24" i="36" s="1"/>
  <c r="O25" i="36"/>
  <c r="P25" i="36" s="1"/>
  <c r="O377" i="36"/>
  <c r="P377" i="36" s="1"/>
  <c r="O26" i="36"/>
  <c r="P26" i="36" s="1"/>
  <c r="O402" i="36"/>
  <c r="P402" i="36" s="1"/>
  <c r="O403" i="36"/>
  <c r="P403" i="36" s="1"/>
  <c r="O404" i="36"/>
  <c r="P404" i="36" s="1"/>
  <c r="O27" i="36"/>
  <c r="P27" i="36" s="1"/>
  <c r="O28" i="36"/>
  <c r="P28" i="36" s="1"/>
  <c r="O394" i="36"/>
  <c r="P394" i="36" s="1"/>
  <c r="O398" i="36"/>
  <c r="P398" i="36" s="1"/>
  <c r="O395" i="36"/>
  <c r="P395" i="36" s="1"/>
  <c r="O29" i="36"/>
  <c r="P29" i="36" s="1"/>
  <c r="O406" i="36"/>
  <c r="P406" i="36" s="1"/>
  <c r="O411" i="36"/>
  <c r="P411" i="36" s="1"/>
  <c r="O393" i="36"/>
  <c r="P393" i="36" s="1"/>
  <c r="O30" i="36"/>
  <c r="P30" i="36" s="1"/>
  <c r="O31" i="36"/>
  <c r="P31" i="36" s="1"/>
  <c r="O32" i="36"/>
  <c r="P32" i="36" s="1"/>
  <c r="O33" i="36"/>
  <c r="P33" i="36" s="1"/>
  <c r="O34" i="36"/>
  <c r="P34" i="36" s="1"/>
  <c r="O35" i="36"/>
  <c r="P35" i="36" s="1"/>
  <c r="O36" i="36"/>
  <c r="P36" i="36" s="1"/>
  <c r="O37" i="36"/>
  <c r="P37" i="36" s="1"/>
  <c r="O38" i="36"/>
  <c r="P38" i="36" s="1"/>
  <c r="O400" i="36"/>
  <c r="P400" i="36" s="1"/>
  <c r="O410" i="36"/>
  <c r="P410" i="36" s="1"/>
  <c r="O415" i="36"/>
  <c r="P415" i="36" s="1"/>
  <c r="O39" i="36"/>
  <c r="P39" i="36" s="1"/>
  <c r="O40" i="36"/>
  <c r="P40" i="36" s="1"/>
  <c r="O41" i="36"/>
  <c r="P41" i="36" s="1"/>
  <c r="O324" i="36"/>
  <c r="P324" i="36" s="1"/>
  <c r="O42" i="36"/>
  <c r="P42" i="36" s="1"/>
  <c r="O323" i="36"/>
  <c r="P323" i="36" s="1"/>
  <c r="O43" i="36"/>
  <c r="P43" i="36" s="1"/>
  <c r="O44" i="36"/>
  <c r="P44" i="36" s="1"/>
  <c r="O45" i="36"/>
  <c r="P45" i="36" s="1"/>
  <c r="O405" i="36"/>
  <c r="P405" i="36" s="1"/>
  <c r="O421" i="36"/>
  <c r="P421" i="36" s="1"/>
  <c r="O46" i="36"/>
  <c r="P46" i="36" s="1"/>
  <c r="O47" i="36"/>
  <c r="P47" i="36" s="1"/>
  <c r="O48" i="36"/>
  <c r="P48" i="36" s="1"/>
  <c r="O414" i="36"/>
  <c r="P414" i="36" s="1"/>
  <c r="O49" i="36"/>
  <c r="P49" i="36" s="1"/>
  <c r="O50" i="36"/>
  <c r="P50" i="36" s="1"/>
  <c r="O51" i="36"/>
  <c r="P51" i="36" s="1"/>
  <c r="O52" i="36"/>
  <c r="P52" i="36" s="1"/>
  <c r="O53" i="36"/>
  <c r="P53" i="36" s="1"/>
  <c r="O365" i="36"/>
  <c r="P365" i="36" s="1"/>
  <c r="O54" i="36"/>
  <c r="P54" i="36" s="1"/>
  <c r="O55" i="36"/>
  <c r="P55" i="36" s="1"/>
  <c r="O56" i="36"/>
  <c r="P56" i="36"/>
  <c r="O57" i="36"/>
  <c r="P57" i="36" s="1"/>
  <c r="O58" i="36"/>
  <c r="P58" i="36"/>
  <c r="O357" i="36"/>
  <c r="P357" i="36" s="1"/>
  <c r="O358" i="36"/>
  <c r="P358" i="36" s="1"/>
  <c r="O59" i="36"/>
  <c r="P59" i="36" s="1"/>
  <c r="O338" i="36"/>
  <c r="P338" i="36" s="1"/>
  <c r="O60" i="36"/>
  <c r="P60" i="36" s="1"/>
  <c r="O61" i="36"/>
  <c r="P61" i="36" s="1"/>
  <c r="O339" i="36"/>
  <c r="P339" i="36" s="1"/>
  <c r="O62" i="36"/>
  <c r="P62" i="36" s="1"/>
  <c r="O63" i="36"/>
  <c r="P63" i="36" s="1"/>
  <c r="O424" i="36"/>
  <c r="P424" i="36" s="1"/>
  <c r="O64" i="36"/>
  <c r="P64" i="36" s="1"/>
  <c r="O65" i="36"/>
  <c r="P65" i="36" s="1"/>
  <c r="O66" i="36"/>
  <c r="P66" i="36" s="1"/>
  <c r="O67" i="36"/>
  <c r="P67" i="36"/>
  <c r="O68" i="36"/>
  <c r="P68" i="36" s="1"/>
  <c r="O69" i="36"/>
  <c r="P69" i="36"/>
  <c r="O70" i="36"/>
  <c r="P70" i="36" s="1"/>
  <c r="O71" i="36"/>
  <c r="P71" i="36" s="1"/>
  <c r="O72" i="36"/>
  <c r="P72" i="36" s="1"/>
  <c r="O73" i="36"/>
  <c r="P73" i="36" s="1"/>
  <c r="O408" i="36"/>
  <c r="P408" i="36" s="1"/>
  <c r="O407" i="36"/>
  <c r="P407" i="36" s="1"/>
  <c r="O74" i="36"/>
  <c r="P74" i="36" s="1"/>
  <c r="O426" i="36"/>
  <c r="P426" i="36" s="1"/>
  <c r="O75" i="36"/>
  <c r="P75" i="36" s="1"/>
  <c r="O76" i="36"/>
  <c r="P76" i="36" s="1"/>
  <c r="O77" i="36"/>
  <c r="P77" i="36" s="1"/>
  <c r="O425" i="36"/>
  <c r="P425" i="36" s="1"/>
  <c r="O399" i="36"/>
  <c r="P399" i="36" s="1"/>
  <c r="O78" i="36"/>
  <c r="P78" i="36"/>
  <c r="O79" i="36"/>
  <c r="P79" i="36" s="1"/>
  <c r="O423" i="36"/>
  <c r="P423" i="36"/>
  <c r="O80" i="36"/>
  <c r="P80" i="36" s="1"/>
  <c r="O81" i="36"/>
  <c r="P81" i="36" s="1"/>
  <c r="O82" i="36"/>
  <c r="P82" i="36" s="1"/>
  <c r="O83" i="36"/>
  <c r="P83" i="36" s="1"/>
  <c r="O84" i="36"/>
  <c r="P84" i="36" s="1"/>
  <c r="O85" i="36"/>
  <c r="P85" i="36" s="1"/>
  <c r="O86" i="36"/>
  <c r="P86" i="36" s="1"/>
  <c r="O87" i="36"/>
  <c r="P87" i="36" s="1"/>
  <c r="O392" i="36"/>
  <c r="P392" i="36" s="1"/>
  <c r="O88" i="36"/>
  <c r="P88" i="36" s="1"/>
  <c r="O89" i="36"/>
  <c r="P89" i="36" s="1"/>
  <c r="O90" i="36"/>
  <c r="P90" i="36" s="1"/>
  <c r="O91" i="36"/>
  <c r="P91" i="36" s="1"/>
  <c r="O92" i="36"/>
  <c r="P92" i="36"/>
  <c r="O93" i="36"/>
  <c r="P93" i="36" s="1"/>
  <c r="O94" i="36"/>
  <c r="P94" i="36"/>
  <c r="O95" i="36"/>
  <c r="P95" i="36" s="1"/>
  <c r="O96" i="36"/>
  <c r="P96" i="36" s="1"/>
  <c r="O97" i="36"/>
  <c r="P97" i="36" s="1"/>
  <c r="O98" i="36"/>
  <c r="P98" i="36" s="1"/>
  <c r="O99" i="36"/>
  <c r="P99" i="36" s="1"/>
  <c r="O100" i="36"/>
  <c r="P100" i="36" s="1"/>
  <c r="O101" i="36"/>
  <c r="P101" i="36" s="1"/>
  <c r="O418" i="36"/>
  <c r="P418" i="36" s="1"/>
  <c r="O102" i="36"/>
  <c r="P102" i="36" s="1"/>
  <c r="O103" i="36"/>
  <c r="P103" i="36" s="1"/>
  <c r="O104" i="36"/>
  <c r="P104" i="36" s="1"/>
  <c r="O105" i="36"/>
  <c r="P105" i="36" s="1"/>
  <c r="O106" i="36"/>
  <c r="P106" i="36" s="1"/>
  <c r="O355" i="36"/>
  <c r="P355" i="36"/>
  <c r="O107" i="36"/>
  <c r="P107" i="36" s="1"/>
  <c r="O108" i="36"/>
  <c r="P108" i="36"/>
  <c r="O109" i="36"/>
  <c r="P109" i="36" s="1"/>
  <c r="O110" i="36"/>
  <c r="P110" i="36" s="1"/>
  <c r="O111" i="36"/>
  <c r="P111" i="36" s="1"/>
  <c r="O337" i="36"/>
  <c r="P337" i="36" s="1"/>
  <c r="O373" i="36"/>
  <c r="P373" i="36" s="1"/>
  <c r="O112" i="36"/>
  <c r="P112" i="36" s="1"/>
  <c r="O113" i="36"/>
  <c r="P113" i="36" s="1"/>
  <c r="O114" i="36"/>
  <c r="P114" i="36" s="1"/>
  <c r="O115" i="36"/>
  <c r="P115" i="36" s="1"/>
  <c r="O116" i="36"/>
  <c r="P116" i="36" s="1"/>
  <c r="O117" i="36"/>
  <c r="P117" i="36" s="1"/>
  <c r="O118" i="36"/>
  <c r="P118" i="36" s="1"/>
  <c r="O342" i="36"/>
  <c r="P342" i="36" s="1"/>
  <c r="O119" i="36"/>
  <c r="P119" i="36"/>
  <c r="O120" i="36"/>
  <c r="P120" i="36" s="1"/>
  <c r="O121" i="36"/>
  <c r="P121" i="36"/>
  <c r="O374" i="36"/>
  <c r="P374" i="36" s="1"/>
  <c r="O122" i="36"/>
  <c r="P122" i="36" s="1"/>
  <c r="O123" i="36"/>
  <c r="P123" i="36" s="1"/>
  <c r="O417" i="36"/>
  <c r="P417" i="36" s="1"/>
  <c r="O363" i="36"/>
  <c r="P363" i="36" s="1"/>
  <c r="O364" i="36"/>
  <c r="P364" i="36" s="1"/>
  <c r="O416" i="36"/>
  <c r="P416" i="36" s="1"/>
  <c r="O124" i="36"/>
  <c r="P124" i="36" s="1"/>
  <c r="O125" i="36"/>
  <c r="P125" i="36" s="1"/>
  <c r="O327" i="36"/>
  <c r="P327" i="36" s="1"/>
  <c r="O336" i="36"/>
  <c r="P336" i="36" s="1"/>
  <c r="O126" i="36"/>
  <c r="P126" i="36" s="1"/>
  <c r="O127" i="36"/>
  <c r="P127" i="36" s="1"/>
  <c r="O128" i="36"/>
  <c r="P128" i="36"/>
  <c r="O129" i="36"/>
  <c r="P129" i="36" s="1"/>
  <c r="O366" i="36"/>
  <c r="P366" i="36"/>
  <c r="O130" i="36"/>
  <c r="P130" i="36" s="1"/>
  <c r="O131" i="36"/>
  <c r="P131" i="36" s="1"/>
  <c r="O132" i="36"/>
  <c r="P132" i="36" s="1"/>
  <c r="O133" i="36"/>
  <c r="P133" i="36" s="1"/>
  <c r="O134" i="36"/>
  <c r="P134" i="36" s="1"/>
  <c r="O135" i="36"/>
  <c r="P135" i="36" s="1"/>
  <c r="O347" i="36"/>
  <c r="P347" i="36" s="1"/>
  <c r="O136" i="36"/>
  <c r="P136" i="36" s="1"/>
  <c r="O137" i="36"/>
  <c r="P137" i="36" s="1"/>
  <c r="O138" i="36"/>
  <c r="P138" i="36" s="1"/>
  <c r="O139" i="36"/>
  <c r="P139" i="36" s="1"/>
  <c r="O140" i="36"/>
  <c r="P140" i="36" s="1"/>
  <c r="O141" i="36"/>
  <c r="P141" i="36" s="1"/>
  <c r="O353" i="36"/>
  <c r="P353" i="36"/>
  <c r="O354" i="36"/>
  <c r="P354" i="36" s="1"/>
  <c r="O142" i="36"/>
  <c r="P142" i="36"/>
  <c r="O143" i="36"/>
  <c r="P143" i="36" s="1"/>
  <c r="O144" i="36"/>
  <c r="P144" i="36" s="1"/>
  <c r="O145" i="36"/>
  <c r="P145" i="36" s="1"/>
  <c r="O409" i="36"/>
  <c r="P409" i="36" s="1"/>
  <c r="O146" i="36"/>
  <c r="P146" i="36" s="1"/>
  <c r="O147" i="36"/>
  <c r="P147" i="36" s="1"/>
  <c r="O148" i="36"/>
  <c r="P148" i="36" s="1"/>
  <c r="O149" i="36"/>
  <c r="P149" i="36" s="1"/>
  <c r="O326" i="36"/>
  <c r="P326" i="36" s="1"/>
  <c r="O335" i="36"/>
  <c r="P335" i="36" s="1"/>
  <c r="O150" i="36"/>
  <c r="P150" i="36" s="1"/>
  <c r="O319" i="36"/>
  <c r="P319" i="36" s="1"/>
  <c r="O151" i="36"/>
  <c r="P151" i="36" s="1"/>
  <c r="O152" i="36"/>
  <c r="P152" i="36"/>
  <c r="O153" i="36"/>
  <c r="P153" i="36" s="1"/>
  <c r="O154" i="36"/>
  <c r="P154" i="36"/>
  <c r="O155" i="36"/>
  <c r="P155" i="36" s="1"/>
  <c r="O422" i="36"/>
  <c r="P422" i="36" s="1"/>
  <c r="O156" i="36"/>
  <c r="P156" i="36" s="1"/>
  <c r="O157" i="36"/>
  <c r="P157" i="36" s="1"/>
  <c r="O158" i="36"/>
  <c r="P158" i="36" s="1"/>
  <c r="O159" i="36"/>
  <c r="P159" i="36" s="1"/>
  <c r="O160" i="36"/>
  <c r="P160" i="36" s="1"/>
  <c r="O161" i="36"/>
  <c r="P161" i="36" s="1"/>
  <c r="O162" i="36"/>
  <c r="P162" i="36" s="1"/>
  <c r="O419" i="36"/>
  <c r="P419" i="36" s="1"/>
  <c r="O163" i="36"/>
  <c r="P163" i="36" s="1"/>
  <c r="O331" i="36"/>
  <c r="P331" i="36" s="1"/>
  <c r="O345" i="36"/>
  <c r="P345" i="36" s="1"/>
  <c r="O164" i="36"/>
  <c r="P164" i="36"/>
  <c r="O318" i="36"/>
  <c r="P318" i="36" s="1"/>
  <c r="O165" i="36"/>
  <c r="P165" i="36"/>
  <c r="O166" i="36"/>
  <c r="P166" i="36" s="1"/>
  <c r="O167" i="36"/>
  <c r="P167" i="36"/>
  <c r="O348" i="36"/>
  <c r="P348" i="36" s="1"/>
  <c r="O372" i="36"/>
  <c r="P372" i="36" s="1"/>
  <c r="O389" i="36"/>
  <c r="P389" i="36" s="1"/>
  <c r="O168" i="36"/>
  <c r="P168" i="36" s="1"/>
  <c r="O325" i="36"/>
  <c r="P325" i="36" s="1"/>
  <c r="O349" i="36"/>
  <c r="P349" i="36" s="1"/>
  <c r="O169" i="36"/>
  <c r="P169" i="36" s="1"/>
  <c r="O170" i="36"/>
  <c r="P170" i="36" s="1"/>
  <c r="O171" i="36"/>
  <c r="P171" i="36" s="1"/>
  <c r="O172" i="36"/>
  <c r="P172" i="36" s="1"/>
  <c r="O173" i="36"/>
  <c r="P173" i="36" s="1"/>
  <c r="O174" i="36"/>
  <c r="P174" i="36" s="1"/>
  <c r="O175" i="36"/>
  <c r="P175" i="36" s="1"/>
  <c r="O412" i="36"/>
  <c r="P412" i="36" s="1"/>
  <c r="O413" i="36"/>
  <c r="P413" i="36" s="1"/>
  <c r="O176" i="36"/>
  <c r="P176" i="36" s="1"/>
  <c r="O343" i="36"/>
  <c r="P343" i="36"/>
  <c r="O177" i="36"/>
  <c r="P177" i="36" s="1"/>
  <c r="O178" i="36"/>
  <c r="P178" i="36" s="1"/>
  <c r="O179" i="36"/>
  <c r="P179" i="36" s="1"/>
  <c r="O180" i="36"/>
  <c r="P180" i="36" s="1"/>
  <c r="O181" i="36"/>
  <c r="P181" i="36" s="1"/>
  <c r="O182" i="36"/>
  <c r="P182" i="36"/>
  <c r="O183" i="36"/>
  <c r="P183" i="36" s="1"/>
  <c r="O184" i="36"/>
  <c r="P184" i="36"/>
  <c r="O185" i="36"/>
  <c r="P185" i="36" s="1"/>
  <c r="O186" i="36"/>
  <c r="P186" i="36" s="1"/>
  <c r="O187" i="36"/>
  <c r="P187" i="36" s="1"/>
  <c r="O188" i="36"/>
  <c r="P188" i="36" s="1"/>
  <c r="O189" i="36"/>
  <c r="P189" i="36" s="1"/>
  <c r="O383" i="36"/>
  <c r="P383" i="36" s="1"/>
  <c r="O387" i="36"/>
  <c r="P387" i="36" s="1"/>
  <c r="O388" i="36"/>
  <c r="P388" i="36" s="1"/>
  <c r="O381" i="36"/>
  <c r="P381" i="36" s="1"/>
  <c r="O386" i="36"/>
  <c r="P386" i="36" s="1"/>
  <c r="O384" i="36"/>
  <c r="P384" i="36" s="1"/>
  <c r="O382" i="36"/>
  <c r="P382" i="36" s="1"/>
  <c r="O385" i="36"/>
  <c r="P385" i="36" s="1"/>
  <c r="O378" i="36"/>
  <c r="P378" i="36"/>
  <c r="O329" i="36"/>
  <c r="P329" i="36" s="1"/>
  <c r="O190" i="36"/>
  <c r="P190" i="36"/>
  <c r="O191" i="36"/>
  <c r="P191" i="36" s="1"/>
  <c r="O192" i="36"/>
  <c r="P192" i="36" s="1"/>
  <c r="O193" i="36"/>
  <c r="P193" i="36" s="1"/>
  <c r="O194" i="36"/>
  <c r="P194" i="36" s="1"/>
  <c r="O195" i="36"/>
  <c r="P195" i="36" s="1"/>
  <c r="O196" i="36"/>
  <c r="P196" i="36" s="1"/>
  <c r="O197" i="36"/>
  <c r="P197" i="36" s="1"/>
  <c r="O198" i="36"/>
  <c r="P198" i="36" s="1"/>
  <c r="O199" i="36"/>
  <c r="P199" i="36" s="1"/>
  <c r="O200" i="36"/>
  <c r="P200" i="36" s="1"/>
  <c r="O379" i="36"/>
  <c r="P379" i="36" s="1"/>
  <c r="O391" i="36"/>
  <c r="P391" i="36" s="1"/>
  <c r="O396" i="36"/>
  <c r="P396" i="36" s="1"/>
  <c r="O397" i="36"/>
  <c r="P397" i="36"/>
  <c r="O201" i="36"/>
  <c r="P201" i="36" s="1"/>
  <c r="O420" i="36"/>
  <c r="P420" i="36"/>
  <c r="O474" i="36"/>
  <c r="P474" i="36" s="1"/>
  <c r="O473" i="36"/>
  <c r="P473" i="36" s="1"/>
  <c r="O479" i="36"/>
  <c r="P479" i="36" s="1"/>
  <c r="O447" i="36"/>
  <c r="P447" i="36" s="1"/>
  <c r="O465" i="36"/>
  <c r="P465" i="36" s="1"/>
  <c r="O461" i="36"/>
  <c r="P461" i="36" s="1"/>
  <c r="O468" i="36"/>
  <c r="P468" i="36" s="1"/>
  <c r="O446" i="36"/>
  <c r="P446" i="36" s="1"/>
  <c r="O463" i="36"/>
  <c r="P463" i="36" s="1"/>
  <c r="O464" i="36"/>
  <c r="P464" i="36" s="1"/>
  <c r="O469" i="36"/>
  <c r="P469" i="36" s="1"/>
  <c r="O467" i="36"/>
  <c r="P467" i="36" s="1"/>
  <c r="O462" i="36"/>
  <c r="P462" i="36" s="1"/>
  <c r="O495" i="36"/>
  <c r="P495" i="36"/>
  <c r="O494" i="36"/>
  <c r="P494" i="36" s="1"/>
  <c r="O444" i="36"/>
  <c r="P444" i="36"/>
  <c r="O445" i="36"/>
  <c r="P445" i="36" s="1"/>
  <c r="O466" i="36"/>
  <c r="P466" i="36" s="1"/>
  <c r="O493" i="36"/>
  <c r="P493" i="36" s="1"/>
  <c r="O471" i="36"/>
  <c r="P471" i="36" s="1"/>
  <c r="O470" i="36"/>
  <c r="P470" i="36" s="1"/>
  <c r="O472" i="36"/>
  <c r="P472" i="36" s="1"/>
  <c r="O480" i="36"/>
  <c r="P480" i="36" s="1"/>
  <c r="O454" i="36"/>
  <c r="P454" i="36" s="1"/>
  <c r="O451" i="36"/>
  <c r="P451" i="36" s="1"/>
  <c r="O452" i="36"/>
  <c r="P452" i="36" s="1"/>
  <c r="O505" i="36"/>
  <c r="P505" i="36" s="1"/>
  <c r="O504" i="36"/>
  <c r="P504" i="36" s="1"/>
  <c r="O492" i="36"/>
  <c r="P492" i="36" s="1"/>
  <c r="O503" i="36"/>
  <c r="P503" i="36"/>
  <c r="O515" i="36"/>
  <c r="P515" i="36" s="1"/>
  <c r="O519" i="36"/>
  <c r="P519" i="36"/>
  <c r="O516" i="36"/>
  <c r="P516" i="36" s="1"/>
  <c r="O433" i="36"/>
  <c r="P433" i="36" s="1"/>
  <c r="O502" i="36"/>
  <c r="P502" i="36" s="1"/>
  <c r="O450" i="36"/>
  <c r="P450" i="36" s="1"/>
  <c r="O460" i="36"/>
  <c r="P460" i="36" s="1"/>
  <c r="O448" i="36"/>
  <c r="P448" i="36" s="1"/>
  <c r="O488" i="36"/>
  <c r="P488" i="36" s="1"/>
  <c r="O486" i="36"/>
  <c r="P486" i="36" s="1"/>
  <c r="O491" i="36"/>
  <c r="P491" i="36" s="1"/>
  <c r="O485" i="36"/>
  <c r="P485" i="36" s="1"/>
  <c r="O489" i="36"/>
  <c r="P489" i="36" s="1"/>
  <c r="O482" i="36"/>
  <c r="P482" i="36" s="1"/>
  <c r="O483" i="36"/>
  <c r="P483" i="36" s="1"/>
  <c r="O484" i="36"/>
  <c r="P484" i="36"/>
  <c r="O487" i="36"/>
  <c r="P487" i="36" s="1"/>
  <c r="O434" i="36"/>
  <c r="P434" i="36"/>
  <c r="O490" i="36"/>
  <c r="P490" i="36" s="1"/>
  <c r="O481" i="36"/>
  <c r="P481" i="36"/>
  <c r="O430" i="36"/>
  <c r="P430" i="36" s="1"/>
  <c r="O449" i="36"/>
  <c r="P449" i="36" s="1"/>
  <c r="O459" i="36"/>
  <c r="P459" i="36" s="1"/>
  <c r="O458" i="36"/>
  <c r="P458" i="36" s="1"/>
  <c r="O457" i="36"/>
  <c r="P457" i="36" s="1"/>
  <c r="O453" i="36"/>
  <c r="P453" i="36" s="1"/>
  <c r="O440" i="36"/>
  <c r="P440" i="36" s="1"/>
  <c r="O436" i="36"/>
  <c r="P436" i="36" s="1"/>
  <c r="O437" i="36"/>
  <c r="P437" i="36" s="1"/>
  <c r="O438" i="36"/>
  <c r="P438" i="36" s="1"/>
  <c r="O439" i="36"/>
  <c r="P439" i="36" s="1"/>
  <c r="O435" i="36"/>
  <c r="P435" i="36"/>
  <c r="O442" i="36"/>
  <c r="P442" i="36" s="1"/>
  <c r="O441" i="36"/>
  <c r="P441" i="36"/>
  <c r="O475" i="36"/>
  <c r="P475" i="36" s="1"/>
  <c r="O443" i="36"/>
  <c r="P443" i="36" s="1"/>
  <c r="O478" i="36"/>
  <c r="P478" i="36" s="1"/>
  <c r="O477" i="36"/>
  <c r="P477" i="36" s="1"/>
  <c r="O432" i="36"/>
  <c r="P432" i="36" s="1"/>
  <c r="O431" i="36"/>
  <c r="P431" i="36" s="1"/>
  <c r="O455" i="36"/>
  <c r="P455" i="36" s="1"/>
  <c r="O429" i="36"/>
  <c r="P429" i="36" s="1"/>
  <c r="O428" i="36"/>
  <c r="P428" i="36" s="1"/>
  <c r="O427" i="36"/>
  <c r="P427" i="36" s="1"/>
  <c r="O518" i="36"/>
  <c r="P518" i="36" s="1"/>
  <c r="O517" i="36"/>
  <c r="P517" i="36" s="1"/>
  <c r="O514" i="36"/>
  <c r="P514" i="36" s="1"/>
  <c r="O513" i="36"/>
  <c r="P513" i="36"/>
  <c r="O512" i="36"/>
  <c r="P512" i="36" s="1"/>
  <c r="O510" i="36"/>
  <c r="P510" i="36"/>
  <c r="O511" i="36"/>
  <c r="P511" i="36" s="1"/>
  <c r="O508" i="36"/>
  <c r="P508" i="36" s="1"/>
  <c r="O509" i="36"/>
  <c r="P509" i="36" s="1"/>
  <c r="O507" i="36"/>
  <c r="P507" i="36" s="1"/>
  <c r="O506" i="36"/>
  <c r="P506" i="36" s="1"/>
  <c r="O501" i="36"/>
  <c r="P501" i="36" s="1"/>
  <c r="O500" i="36"/>
  <c r="P500" i="36" s="1"/>
  <c r="O499" i="36"/>
  <c r="P499" i="36" s="1"/>
  <c r="O498" i="36"/>
  <c r="P498" i="36" s="1"/>
  <c r="O496" i="36"/>
  <c r="P496" i="36" s="1"/>
  <c r="O497" i="36"/>
  <c r="P497" i="36" s="1"/>
  <c r="O476" i="36"/>
  <c r="P476" i="36" s="1"/>
  <c r="O456" i="36"/>
  <c r="P456" i="36" s="1"/>
  <c r="O401" i="36"/>
  <c r="P401" i="36"/>
  <c r="O390" i="36"/>
  <c r="P390" i="36" s="1"/>
  <c r="O352" i="36"/>
  <c r="P352" i="36"/>
  <c r="O350" i="36"/>
  <c r="P350" i="36" s="1"/>
  <c r="O351" i="36"/>
  <c r="P351" i="36" s="1"/>
  <c r="O346" i="36"/>
  <c r="P346" i="36" s="1"/>
  <c r="O344" i="36"/>
  <c r="P344" i="36" s="1"/>
  <c r="O316" i="36"/>
  <c r="P316" i="36" s="1"/>
  <c r="O314" i="36"/>
  <c r="P314" i="36" s="1"/>
  <c r="O315" i="36"/>
  <c r="P315" i="36" s="1"/>
  <c r="O310" i="36"/>
  <c r="P310" i="36" s="1"/>
  <c r="O311" i="36"/>
  <c r="P311" i="36" s="1"/>
  <c r="O312" i="36"/>
  <c r="P312" i="36" s="1"/>
  <c r="O313" i="36"/>
  <c r="P313" i="36" s="1"/>
  <c r="O202" i="36"/>
  <c r="P202" i="36" s="1"/>
  <c r="O203" i="36"/>
  <c r="P203" i="36" s="1"/>
  <c r="O204" i="36"/>
  <c r="P204" i="36"/>
  <c r="O205" i="36"/>
  <c r="P205" i="36" s="1"/>
  <c r="O206" i="36"/>
  <c r="P206" i="36"/>
  <c r="O207" i="36"/>
  <c r="P207" i="36" s="1"/>
  <c r="O208" i="36"/>
  <c r="P208" i="36" s="1"/>
  <c r="O209" i="36"/>
  <c r="P209" i="36" s="1"/>
  <c r="O210" i="36"/>
  <c r="P210" i="36" s="1"/>
  <c r="O211" i="36"/>
  <c r="P211" i="36" s="1"/>
  <c r="O212" i="36"/>
  <c r="P212" i="36" s="1"/>
  <c r="O213" i="36"/>
  <c r="P213" i="36" s="1"/>
  <c r="O214" i="36"/>
  <c r="P214" i="36"/>
  <c r="O215" i="36"/>
  <c r="P215" i="36" s="1"/>
  <c r="O216" i="36"/>
  <c r="P216" i="36" s="1"/>
  <c r="O217" i="36"/>
  <c r="P217" i="36" s="1"/>
  <c r="O218" i="36"/>
  <c r="P218" i="36" s="1"/>
  <c r="O219" i="36"/>
  <c r="P219" i="36" s="1"/>
  <c r="O220" i="36"/>
  <c r="P220" i="36" s="1"/>
  <c r="O221" i="36"/>
  <c r="P221" i="36" s="1"/>
  <c r="O222" i="36"/>
  <c r="P222" i="36" s="1"/>
  <c r="O223" i="36"/>
  <c r="P223" i="36" s="1"/>
  <c r="O224" i="36"/>
  <c r="P224" i="36" s="1"/>
  <c r="O225" i="36"/>
  <c r="P225" i="36" s="1"/>
  <c r="O226" i="36"/>
  <c r="P226" i="36" s="1"/>
  <c r="O227" i="36"/>
  <c r="P227" i="36" s="1"/>
  <c r="O228" i="36"/>
  <c r="P228" i="36" s="1"/>
  <c r="O229" i="36"/>
  <c r="P229" i="36" s="1"/>
  <c r="O230" i="36"/>
  <c r="P230" i="36" s="1"/>
  <c r="O231" i="36"/>
  <c r="P231" i="36" s="1"/>
  <c r="O232" i="36"/>
  <c r="P232" i="36" s="1"/>
  <c r="O233" i="36"/>
  <c r="P233" i="36" s="1"/>
  <c r="O234" i="36"/>
  <c r="P234" i="36" s="1"/>
  <c r="O235" i="36"/>
  <c r="P235" i="36" s="1"/>
  <c r="O236" i="36"/>
  <c r="P236" i="36" s="1"/>
  <c r="O237" i="36"/>
  <c r="P237" i="36" s="1"/>
  <c r="O238" i="36"/>
  <c r="P238" i="36" s="1"/>
  <c r="O239" i="36"/>
  <c r="P239" i="36" s="1"/>
  <c r="O240" i="36"/>
  <c r="P240" i="36" s="1"/>
  <c r="O241" i="36"/>
  <c r="P241" i="36" s="1"/>
  <c r="O242" i="36"/>
  <c r="P242" i="36" s="1"/>
  <c r="O243" i="36"/>
  <c r="P243" i="36" s="1"/>
  <c r="O244" i="36"/>
  <c r="P244" i="36" s="1"/>
  <c r="O245" i="36"/>
  <c r="P245" i="36" s="1"/>
  <c r="O246" i="36"/>
  <c r="P246" i="36" s="1"/>
  <c r="O247" i="36"/>
  <c r="P247" i="36" s="1"/>
  <c r="O248" i="36"/>
  <c r="P248" i="36" s="1"/>
  <c r="O249" i="36"/>
  <c r="P249" i="36" s="1"/>
  <c r="O250" i="36"/>
  <c r="P250" i="36" s="1"/>
  <c r="O251" i="36"/>
  <c r="P251" i="36" s="1"/>
  <c r="O252" i="36"/>
  <c r="P252" i="36" s="1"/>
  <c r="O253" i="36"/>
  <c r="P253" i="36" s="1"/>
  <c r="O254" i="36"/>
  <c r="P254" i="36" s="1"/>
  <c r="O255" i="36"/>
  <c r="P255" i="36" s="1"/>
  <c r="O256" i="36"/>
  <c r="P256" i="36" s="1"/>
  <c r="O257" i="36"/>
  <c r="P257" i="36" s="1"/>
  <c r="O258" i="36"/>
  <c r="P258" i="36" s="1"/>
  <c r="O259" i="36"/>
  <c r="P259" i="36" s="1"/>
  <c r="O260" i="36"/>
  <c r="P260" i="36" s="1"/>
  <c r="O261" i="36"/>
  <c r="P261" i="36" s="1"/>
  <c r="O262" i="36"/>
  <c r="P262" i="36" s="1"/>
  <c r="O263" i="36"/>
  <c r="P263" i="36" s="1"/>
  <c r="O264" i="36"/>
  <c r="P264" i="36" s="1"/>
  <c r="O265" i="36"/>
  <c r="P265" i="36" s="1"/>
  <c r="O266" i="36"/>
  <c r="P266" i="36" s="1"/>
  <c r="O267" i="36"/>
  <c r="P267" i="36" s="1"/>
  <c r="O268" i="36"/>
  <c r="P268" i="36" s="1"/>
  <c r="O269" i="36"/>
  <c r="P269" i="36" s="1"/>
  <c r="O270" i="36"/>
  <c r="P270" i="36" s="1"/>
  <c r="O271" i="36"/>
  <c r="P271" i="36" s="1"/>
  <c r="O272" i="36"/>
  <c r="P272" i="36" s="1"/>
  <c r="O273" i="36"/>
  <c r="P273" i="36" s="1"/>
  <c r="O274" i="36"/>
  <c r="P274" i="36" s="1"/>
  <c r="O275" i="36"/>
  <c r="P275" i="36" s="1"/>
  <c r="O276" i="36"/>
  <c r="P276" i="36" s="1"/>
  <c r="O277" i="36"/>
  <c r="P277" i="36" s="1"/>
  <c r="O278" i="36"/>
  <c r="P278" i="36" s="1"/>
  <c r="O279" i="36"/>
  <c r="P279" i="36" s="1"/>
  <c r="O280" i="36"/>
  <c r="P280" i="36" s="1"/>
  <c r="O281" i="36"/>
  <c r="P281" i="36" s="1"/>
  <c r="O282" i="36"/>
  <c r="P282" i="36" s="1"/>
  <c r="O283" i="36"/>
  <c r="P283" i="36" s="1"/>
  <c r="O284" i="36"/>
  <c r="P284" i="36" s="1"/>
  <c r="O285" i="36"/>
  <c r="P285" i="36" s="1"/>
  <c r="O286" i="36"/>
  <c r="P286" i="36" s="1"/>
  <c r="O287" i="36"/>
  <c r="P287" i="36" s="1"/>
  <c r="O288" i="36"/>
  <c r="P288" i="36" s="1"/>
  <c r="O289" i="36"/>
  <c r="P289" i="36" s="1"/>
  <c r="O290" i="36"/>
  <c r="P290" i="36" s="1"/>
  <c r="O291" i="36"/>
  <c r="P291" i="36" s="1"/>
  <c r="O292" i="36"/>
  <c r="P292" i="36" s="1"/>
  <c r="O293" i="36"/>
  <c r="P293" i="36" s="1"/>
  <c r="O294" i="36"/>
  <c r="P294" i="36" s="1"/>
  <c r="O295" i="36"/>
  <c r="P295" i="36" s="1"/>
  <c r="O296" i="36"/>
  <c r="P296" i="36" s="1"/>
  <c r="O297" i="36"/>
  <c r="P297" i="36" s="1"/>
  <c r="O298" i="36"/>
  <c r="P298" i="36" s="1"/>
  <c r="O299" i="36"/>
  <c r="P299" i="36" s="1"/>
  <c r="O300" i="36"/>
  <c r="P300" i="36" s="1"/>
  <c r="O301" i="36"/>
  <c r="P301" i="36" s="1"/>
  <c r="O302" i="36"/>
  <c r="P302" i="36" s="1"/>
  <c r="O303" i="36"/>
  <c r="P303" i="36" s="1"/>
  <c r="O304" i="36"/>
  <c r="P304" i="36" s="1"/>
  <c r="O305" i="36"/>
  <c r="P305" i="36" s="1"/>
  <c r="O306" i="36"/>
  <c r="P306" i="36" s="1"/>
  <c r="O307" i="36"/>
  <c r="P307" i="36" s="1"/>
  <c r="O308" i="36"/>
  <c r="P308" i="36" s="1"/>
  <c r="O309" i="36"/>
  <c r="P309" i="36" s="1"/>
  <c r="O2" i="36"/>
  <c r="P2" i="36" s="1"/>
  <c r="J309" i="36"/>
  <c r="F309" i="36"/>
  <c r="E309" i="36"/>
  <c r="D309" i="36"/>
  <c r="J308" i="36"/>
  <c r="F308" i="36"/>
  <c r="E308" i="36"/>
  <c r="D308" i="36"/>
  <c r="J307" i="36"/>
  <c r="F307" i="36"/>
  <c r="E307" i="36"/>
  <c r="D307" i="36"/>
  <c r="J306" i="36"/>
  <c r="F306" i="36"/>
  <c r="E306" i="36"/>
  <c r="D306" i="36"/>
  <c r="J305" i="36"/>
  <c r="F305" i="36"/>
  <c r="E305" i="36"/>
  <c r="D305" i="36"/>
  <c r="J304" i="36"/>
  <c r="F304" i="36"/>
  <c r="E304" i="36"/>
  <c r="D304" i="36"/>
  <c r="J303" i="36"/>
  <c r="F303" i="36"/>
  <c r="E303" i="36"/>
  <c r="D303" i="36"/>
  <c r="J302" i="36"/>
  <c r="F302" i="36"/>
  <c r="E302" i="36"/>
  <c r="D302" i="36"/>
  <c r="J301" i="36"/>
  <c r="F301" i="36"/>
  <c r="E301" i="36"/>
  <c r="D301" i="36"/>
  <c r="J300" i="36"/>
  <c r="F300" i="36"/>
  <c r="E300" i="36"/>
  <c r="D300" i="36"/>
  <c r="J299" i="36"/>
  <c r="F299" i="36"/>
  <c r="E299" i="36"/>
  <c r="D299" i="36"/>
  <c r="J298" i="36"/>
  <c r="F298" i="36"/>
  <c r="E298" i="36"/>
  <c r="D298" i="36"/>
  <c r="J297" i="36"/>
  <c r="F297" i="36"/>
  <c r="E297" i="36"/>
  <c r="D297" i="36"/>
  <c r="J296" i="36"/>
  <c r="F296" i="36"/>
  <c r="E296" i="36"/>
  <c r="D296" i="36"/>
  <c r="J295" i="36"/>
  <c r="F295" i="36"/>
  <c r="E295" i="36"/>
  <c r="D295" i="36"/>
  <c r="J294" i="36"/>
  <c r="F294" i="36"/>
  <c r="E294" i="36"/>
  <c r="D294" i="36"/>
  <c r="J293" i="36"/>
  <c r="F293" i="36"/>
  <c r="E293" i="36"/>
  <c r="D293" i="36"/>
  <c r="J292" i="36"/>
  <c r="F292" i="36"/>
  <c r="E292" i="36"/>
  <c r="D292" i="36"/>
  <c r="J291" i="36"/>
  <c r="F291" i="36"/>
  <c r="E291" i="36"/>
  <c r="D291" i="36"/>
  <c r="J290" i="36"/>
  <c r="F290" i="36"/>
  <c r="E290" i="36"/>
  <c r="D290" i="36"/>
  <c r="J289" i="36"/>
  <c r="F289" i="36"/>
  <c r="E289" i="36"/>
  <c r="D289" i="36"/>
  <c r="J288" i="36"/>
  <c r="F288" i="36"/>
  <c r="E288" i="36"/>
  <c r="D288" i="36"/>
  <c r="J287" i="36"/>
  <c r="F287" i="36"/>
  <c r="E287" i="36"/>
  <c r="D287" i="36"/>
  <c r="J286" i="36"/>
  <c r="F286" i="36"/>
  <c r="E286" i="36"/>
  <c r="D286" i="36"/>
  <c r="J285" i="36"/>
  <c r="F285" i="36"/>
  <c r="E285" i="36"/>
  <c r="D285" i="36"/>
  <c r="J284" i="36"/>
  <c r="F284" i="36"/>
  <c r="E284" i="36"/>
  <c r="D284" i="36"/>
  <c r="J283" i="36"/>
  <c r="F283" i="36"/>
  <c r="E283" i="36"/>
  <c r="D283" i="36"/>
  <c r="J282" i="36"/>
  <c r="F282" i="36"/>
  <c r="E282" i="36"/>
  <c r="D282" i="36"/>
  <c r="J281" i="36"/>
  <c r="F281" i="36"/>
  <c r="E281" i="36"/>
  <c r="D281" i="36"/>
  <c r="J280" i="36"/>
  <c r="F280" i="36"/>
  <c r="E280" i="36"/>
  <c r="D280" i="36"/>
  <c r="J279" i="36"/>
  <c r="F279" i="36"/>
  <c r="E279" i="36"/>
  <c r="D279" i="36"/>
  <c r="J278" i="36"/>
  <c r="F278" i="36"/>
  <c r="E278" i="36"/>
  <c r="D278" i="36"/>
  <c r="J277" i="36"/>
  <c r="F277" i="36"/>
  <c r="E277" i="36"/>
  <c r="D277" i="36"/>
  <c r="J276" i="36"/>
  <c r="F276" i="36"/>
  <c r="E276" i="36"/>
  <c r="D276" i="36"/>
  <c r="J275" i="36"/>
  <c r="F275" i="36"/>
  <c r="E275" i="36"/>
  <c r="D275" i="36"/>
  <c r="J274" i="36"/>
  <c r="F274" i="36"/>
  <c r="E274" i="36"/>
  <c r="D274" i="36"/>
  <c r="J273" i="36"/>
  <c r="F273" i="36"/>
  <c r="E273" i="36"/>
  <c r="D273" i="36"/>
  <c r="J272" i="36"/>
  <c r="F272" i="36"/>
  <c r="E272" i="36"/>
  <c r="D272" i="36"/>
  <c r="J271" i="36"/>
  <c r="F271" i="36"/>
  <c r="E271" i="36"/>
  <c r="D271" i="36"/>
  <c r="J270" i="36"/>
  <c r="F270" i="36"/>
  <c r="E270" i="36"/>
  <c r="D270" i="36"/>
  <c r="J269" i="36"/>
  <c r="F269" i="36"/>
  <c r="E269" i="36"/>
  <c r="D269" i="36"/>
  <c r="J268" i="36"/>
  <c r="F268" i="36"/>
  <c r="E268" i="36"/>
  <c r="D268" i="36"/>
  <c r="J267" i="36"/>
  <c r="F267" i="36"/>
  <c r="E267" i="36"/>
  <c r="D267" i="36"/>
  <c r="J266" i="36"/>
  <c r="F266" i="36"/>
  <c r="E266" i="36"/>
  <c r="D266" i="36"/>
  <c r="J265" i="36"/>
  <c r="F265" i="36"/>
  <c r="E265" i="36"/>
  <c r="D265" i="36"/>
  <c r="J264" i="36"/>
  <c r="F264" i="36"/>
  <c r="E264" i="36"/>
  <c r="D264" i="36"/>
  <c r="J263" i="36"/>
  <c r="F263" i="36"/>
  <c r="E263" i="36"/>
  <c r="D263" i="36"/>
  <c r="J262" i="36"/>
  <c r="F262" i="36"/>
  <c r="E262" i="36"/>
  <c r="D262" i="36"/>
  <c r="J261" i="36"/>
  <c r="F261" i="36"/>
  <c r="E261" i="36"/>
  <c r="D261" i="36"/>
  <c r="J260" i="36"/>
  <c r="F260" i="36"/>
  <c r="E260" i="36"/>
  <c r="D260" i="36"/>
  <c r="J259" i="36"/>
  <c r="F259" i="36"/>
  <c r="E259" i="36"/>
  <c r="D259" i="36"/>
  <c r="J258" i="36"/>
  <c r="F258" i="36"/>
  <c r="E258" i="36"/>
  <c r="D258" i="36"/>
  <c r="J257" i="36"/>
  <c r="F257" i="36"/>
  <c r="E257" i="36"/>
  <c r="D257" i="36"/>
  <c r="J256" i="36"/>
  <c r="F256" i="36"/>
  <c r="E256" i="36"/>
  <c r="D256" i="36"/>
  <c r="J255" i="36"/>
  <c r="F255" i="36"/>
  <c r="E255" i="36"/>
  <c r="D255" i="36"/>
  <c r="J254" i="36"/>
  <c r="F254" i="36"/>
  <c r="E254" i="36"/>
  <c r="D254" i="36"/>
  <c r="J253" i="36"/>
  <c r="F253" i="36"/>
  <c r="E253" i="36"/>
  <c r="D253" i="36"/>
  <c r="J252" i="36"/>
  <c r="F252" i="36"/>
  <c r="E252" i="36"/>
  <c r="D252" i="36"/>
  <c r="J251" i="36"/>
  <c r="F251" i="36"/>
  <c r="E251" i="36"/>
  <c r="D251" i="36"/>
  <c r="J250" i="36"/>
  <c r="F250" i="36"/>
  <c r="E250" i="36"/>
  <c r="D250" i="36"/>
  <c r="J249" i="36"/>
  <c r="F249" i="36"/>
  <c r="E249" i="36"/>
  <c r="D249" i="36"/>
  <c r="J248" i="36"/>
  <c r="F248" i="36"/>
  <c r="E248" i="36"/>
  <c r="D248" i="36"/>
  <c r="J247" i="36"/>
  <c r="F247" i="36"/>
  <c r="E247" i="36"/>
  <c r="D247" i="36"/>
  <c r="J246" i="36"/>
  <c r="F246" i="36"/>
  <c r="E246" i="36"/>
  <c r="D246" i="36"/>
  <c r="J245" i="36"/>
  <c r="F245" i="36"/>
  <c r="E245" i="36"/>
  <c r="D245" i="36"/>
  <c r="J244" i="36"/>
  <c r="F244" i="36"/>
  <c r="E244" i="36"/>
  <c r="D244" i="36"/>
  <c r="J243" i="36"/>
  <c r="F243" i="36"/>
  <c r="E243" i="36"/>
  <c r="D243" i="36"/>
  <c r="J242" i="36"/>
  <c r="F242" i="36"/>
  <c r="E242" i="36"/>
  <c r="D242" i="36"/>
  <c r="J241" i="36"/>
  <c r="F241" i="36"/>
  <c r="E241" i="36"/>
  <c r="D241" i="36"/>
  <c r="J240" i="36"/>
  <c r="F240" i="36"/>
  <c r="E240" i="36"/>
  <c r="D240" i="36"/>
  <c r="J239" i="36"/>
  <c r="F239" i="36"/>
  <c r="E239" i="36"/>
  <c r="D239" i="36"/>
  <c r="J238" i="36"/>
  <c r="F238" i="36"/>
  <c r="E238" i="36"/>
  <c r="D238" i="36"/>
  <c r="J237" i="36"/>
  <c r="F237" i="36"/>
  <c r="E237" i="36"/>
  <c r="D237" i="36"/>
  <c r="J236" i="36"/>
  <c r="F236" i="36"/>
  <c r="E236" i="36"/>
  <c r="D236" i="36"/>
  <c r="J235" i="36"/>
  <c r="F235" i="36"/>
  <c r="E235" i="36"/>
  <c r="D235" i="36"/>
  <c r="J234" i="36"/>
  <c r="F234" i="36"/>
  <c r="E234" i="36"/>
  <c r="D234" i="36"/>
  <c r="J233" i="36"/>
  <c r="F233" i="36"/>
  <c r="E233" i="36"/>
  <c r="D233" i="36"/>
  <c r="J232" i="36"/>
  <c r="F232" i="36"/>
  <c r="E232" i="36"/>
  <c r="D232" i="36"/>
  <c r="J231" i="36"/>
  <c r="F231" i="36"/>
  <c r="E231" i="36"/>
  <c r="D231" i="36"/>
  <c r="J230" i="36"/>
  <c r="F230" i="36"/>
  <c r="E230" i="36"/>
  <c r="D230" i="36"/>
  <c r="J229" i="36"/>
  <c r="F229" i="36"/>
  <c r="E229" i="36"/>
  <c r="D229" i="36"/>
  <c r="J228" i="36"/>
  <c r="F228" i="36"/>
  <c r="E228" i="36"/>
  <c r="D228" i="36"/>
  <c r="J227" i="36"/>
  <c r="F227" i="36"/>
  <c r="E227" i="36"/>
  <c r="D227" i="36"/>
  <c r="J226" i="36"/>
  <c r="F226" i="36"/>
  <c r="E226" i="36"/>
  <c r="D226" i="36"/>
  <c r="J225" i="36"/>
  <c r="F225" i="36"/>
  <c r="E225" i="36"/>
  <c r="D225" i="36"/>
  <c r="J224" i="36"/>
  <c r="F224" i="36"/>
  <c r="E224" i="36"/>
  <c r="D224" i="36"/>
  <c r="J223" i="36"/>
  <c r="F223" i="36"/>
  <c r="E223" i="36"/>
  <c r="D223" i="36"/>
  <c r="J222" i="36"/>
  <c r="F222" i="36"/>
  <c r="E222" i="36"/>
  <c r="D222" i="36"/>
  <c r="J221" i="36"/>
  <c r="F221" i="36"/>
  <c r="E221" i="36"/>
  <c r="D221" i="36"/>
  <c r="J220" i="36"/>
  <c r="F220" i="36"/>
  <c r="E220" i="36"/>
  <c r="D220" i="36"/>
  <c r="J219" i="36"/>
  <c r="F219" i="36"/>
  <c r="E219" i="36"/>
  <c r="D219" i="36"/>
  <c r="J218" i="36"/>
  <c r="F218" i="36"/>
  <c r="E218" i="36"/>
  <c r="D218" i="36"/>
  <c r="J217" i="36"/>
  <c r="F217" i="36"/>
  <c r="E217" i="36"/>
  <c r="D217" i="36"/>
  <c r="J216" i="36"/>
  <c r="F216" i="36"/>
  <c r="E216" i="36"/>
  <c r="D216" i="36"/>
  <c r="J215" i="36"/>
  <c r="F215" i="36"/>
  <c r="E215" i="36"/>
  <c r="D215" i="36"/>
  <c r="J214" i="36"/>
  <c r="F214" i="36"/>
  <c r="E214" i="36"/>
  <c r="D214" i="36"/>
  <c r="J213" i="36"/>
  <c r="F213" i="36"/>
  <c r="E213" i="36"/>
  <c r="D213" i="36"/>
  <c r="J212" i="36"/>
  <c r="F212" i="36"/>
  <c r="E212" i="36"/>
  <c r="D212" i="36"/>
  <c r="J211" i="36"/>
  <c r="F211" i="36"/>
  <c r="E211" i="36"/>
  <c r="D211" i="36"/>
  <c r="J210" i="36"/>
  <c r="F210" i="36"/>
  <c r="E210" i="36"/>
  <c r="D210" i="36"/>
  <c r="J209" i="36"/>
  <c r="F209" i="36"/>
  <c r="E209" i="36"/>
  <c r="D209" i="36"/>
  <c r="J208" i="36"/>
  <c r="F208" i="36"/>
  <c r="E208" i="36"/>
  <c r="D208" i="36"/>
  <c r="J207" i="36"/>
  <c r="F207" i="36"/>
  <c r="E207" i="36"/>
  <c r="D207" i="36"/>
  <c r="J206" i="36"/>
  <c r="F206" i="36"/>
  <c r="E206" i="36"/>
  <c r="D206" i="36"/>
  <c r="J205" i="36"/>
  <c r="F205" i="36"/>
  <c r="E205" i="36"/>
  <c r="D205" i="36"/>
  <c r="J204" i="36"/>
  <c r="F204" i="36"/>
  <c r="E204" i="36"/>
  <c r="D204" i="36"/>
  <c r="J203" i="36"/>
  <c r="F203" i="36"/>
  <c r="E203" i="36"/>
  <c r="D203" i="36"/>
  <c r="J202" i="36"/>
  <c r="F202" i="36"/>
  <c r="E202" i="36"/>
  <c r="D202" i="36"/>
  <c r="J313" i="36"/>
  <c r="F313" i="36"/>
  <c r="E313" i="36"/>
  <c r="D313" i="36"/>
  <c r="J312" i="36"/>
  <c r="F312" i="36"/>
  <c r="E312" i="36"/>
  <c r="D312" i="36"/>
  <c r="J311" i="36"/>
  <c r="F311" i="36"/>
  <c r="E311" i="36"/>
  <c r="D311" i="36"/>
  <c r="J310" i="36"/>
  <c r="F310" i="36"/>
  <c r="E310" i="36"/>
  <c r="D310" i="36"/>
  <c r="J315" i="36"/>
  <c r="F315" i="36"/>
  <c r="E315" i="36"/>
  <c r="D315" i="36"/>
  <c r="J314" i="36"/>
  <c r="F314" i="36"/>
  <c r="E314" i="36"/>
  <c r="D314" i="36"/>
  <c r="J316" i="36"/>
  <c r="F316" i="36"/>
  <c r="E316" i="36"/>
  <c r="D316" i="36"/>
  <c r="J344" i="36"/>
  <c r="F344" i="36"/>
  <c r="E344" i="36"/>
  <c r="D344" i="36"/>
  <c r="J346" i="36"/>
  <c r="F346" i="36"/>
  <c r="E346" i="36"/>
  <c r="D346" i="36"/>
  <c r="J351" i="36"/>
  <c r="F351" i="36"/>
  <c r="E351" i="36"/>
  <c r="D351" i="36"/>
  <c r="J350" i="36"/>
  <c r="F350" i="36"/>
  <c r="E350" i="36"/>
  <c r="D350" i="36"/>
  <c r="J352" i="36"/>
  <c r="F352" i="36"/>
  <c r="E352" i="36"/>
  <c r="D352" i="36"/>
  <c r="J390" i="36"/>
  <c r="F390" i="36"/>
  <c r="E390" i="36"/>
  <c r="D390" i="36"/>
  <c r="J401" i="36"/>
  <c r="F401" i="36"/>
  <c r="E401" i="36"/>
  <c r="D401" i="36"/>
  <c r="J456" i="36"/>
  <c r="F456" i="36"/>
  <c r="E456" i="36"/>
  <c r="D456" i="36"/>
  <c r="J476" i="36"/>
  <c r="F476" i="36"/>
  <c r="E476" i="36"/>
  <c r="D476" i="36"/>
  <c r="J497" i="36"/>
  <c r="F497" i="36"/>
  <c r="E497" i="36"/>
  <c r="D497" i="36"/>
  <c r="J496" i="36"/>
  <c r="F496" i="36"/>
  <c r="E496" i="36"/>
  <c r="D496" i="36"/>
  <c r="J498" i="36"/>
  <c r="F498" i="36"/>
  <c r="E498" i="36"/>
  <c r="D498" i="36"/>
  <c r="J499" i="36"/>
  <c r="F499" i="36"/>
  <c r="E499" i="36"/>
  <c r="D499" i="36"/>
  <c r="J500" i="36"/>
  <c r="F500" i="36"/>
  <c r="E500" i="36"/>
  <c r="D500" i="36"/>
  <c r="J501" i="36"/>
  <c r="F501" i="36"/>
  <c r="E501" i="36"/>
  <c r="D501" i="36"/>
  <c r="J506" i="36"/>
  <c r="F506" i="36"/>
  <c r="E506" i="36"/>
  <c r="D506" i="36"/>
  <c r="J507" i="36"/>
  <c r="F507" i="36"/>
  <c r="E507" i="36"/>
  <c r="D507" i="36"/>
  <c r="J509" i="36"/>
  <c r="F509" i="36"/>
  <c r="E509" i="36"/>
  <c r="D509" i="36"/>
  <c r="J508" i="36"/>
  <c r="F508" i="36"/>
  <c r="E508" i="36"/>
  <c r="D508" i="36"/>
  <c r="J511" i="36"/>
  <c r="F511" i="36"/>
  <c r="E511" i="36"/>
  <c r="D511" i="36"/>
  <c r="J510" i="36"/>
  <c r="F510" i="36"/>
  <c r="E510" i="36"/>
  <c r="D510" i="36"/>
  <c r="J512" i="36"/>
  <c r="F512" i="36"/>
  <c r="E512" i="36"/>
  <c r="D512" i="36"/>
  <c r="J513" i="36"/>
  <c r="F513" i="36"/>
  <c r="E513" i="36"/>
  <c r="D513" i="36"/>
  <c r="J514" i="36"/>
  <c r="F514" i="36"/>
  <c r="E514" i="36"/>
  <c r="D514" i="36"/>
  <c r="J517" i="36"/>
  <c r="F517" i="36"/>
  <c r="E517" i="36"/>
  <c r="D517" i="36"/>
  <c r="J518" i="36"/>
  <c r="F518" i="36"/>
  <c r="E518" i="36"/>
  <c r="D518" i="36"/>
  <c r="J427" i="36"/>
  <c r="F427" i="36"/>
  <c r="E427" i="36"/>
  <c r="D427" i="36"/>
  <c r="J428" i="36"/>
  <c r="F428" i="36"/>
  <c r="E428" i="36"/>
  <c r="D428" i="36"/>
  <c r="J429" i="36"/>
  <c r="F429" i="36"/>
  <c r="E429" i="36"/>
  <c r="D429" i="36"/>
  <c r="J455" i="36"/>
  <c r="F455" i="36"/>
  <c r="E455" i="36"/>
  <c r="D455" i="36"/>
  <c r="J431" i="36"/>
  <c r="F431" i="36"/>
  <c r="E431" i="36"/>
  <c r="D431" i="36"/>
  <c r="J432" i="36"/>
  <c r="F432" i="36"/>
  <c r="E432" i="36"/>
  <c r="D432" i="36"/>
  <c r="J477" i="36"/>
  <c r="F477" i="36"/>
  <c r="E477" i="36"/>
  <c r="D477" i="36"/>
  <c r="J478" i="36"/>
  <c r="F478" i="36"/>
  <c r="E478" i="36"/>
  <c r="D478" i="36"/>
  <c r="J443" i="36"/>
  <c r="F443" i="36"/>
  <c r="E443" i="36"/>
  <c r="D443" i="36"/>
  <c r="J475" i="36"/>
  <c r="F475" i="36"/>
  <c r="E475" i="36"/>
  <c r="D475" i="36"/>
  <c r="J441" i="36"/>
  <c r="F441" i="36"/>
  <c r="E441" i="36"/>
  <c r="D441" i="36"/>
  <c r="J442" i="36"/>
  <c r="F442" i="36"/>
  <c r="E442" i="36"/>
  <c r="D442" i="36"/>
  <c r="J435" i="36"/>
  <c r="F435" i="36"/>
  <c r="E435" i="36"/>
  <c r="D435" i="36"/>
  <c r="J439" i="36"/>
  <c r="F439" i="36"/>
  <c r="E439" i="36"/>
  <c r="D439" i="36"/>
  <c r="J438" i="36"/>
  <c r="F438" i="36"/>
  <c r="E438" i="36"/>
  <c r="D438" i="36"/>
  <c r="J437" i="36"/>
  <c r="F437" i="36"/>
  <c r="E437" i="36"/>
  <c r="D437" i="36"/>
  <c r="J436" i="36"/>
  <c r="F436" i="36"/>
  <c r="E436" i="36"/>
  <c r="D436" i="36"/>
  <c r="J440" i="36"/>
  <c r="F440" i="36"/>
  <c r="E440" i="36"/>
  <c r="D440" i="36"/>
  <c r="J453" i="36"/>
  <c r="F453" i="36"/>
  <c r="E453" i="36"/>
  <c r="D453" i="36"/>
  <c r="J457" i="36"/>
  <c r="F457" i="36"/>
  <c r="E457" i="36"/>
  <c r="D457" i="36"/>
  <c r="J458" i="36"/>
  <c r="F458" i="36"/>
  <c r="E458" i="36"/>
  <c r="D458" i="36"/>
  <c r="J459" i="36"/>
  <c r="F459" i="36"/>
  <c r="E459" i="36"/>
  <c r="D459" i="36"/>
  <c r="J449" i="36"/>
  <c r="F449" i="36"/>
  <c r="E449" i="36"/>
  <c r="D449" i="36"/>
  <c r="J430" i="36"/>
  <c r="F430" i="36"/>
  <c r="E430" i="36"/>
  <c r="D430" i="36"/>
  <c r="J481" i="36"/>
  <c r="F481" i="36"/>
  <c r="E481" i="36"/>
  <c r="D481" i="36"/>
  <c r="J490" i="36"/>
  <c r="F490" i="36"/>
  <c r="E490" i="36"/>
  <c r="D490" i="36"/>
  <c r="J434" i="36"/>
  <c r="F434" i="36"/>
  <c r="E434" i="36"/>
  <c r="D434" i="36"/>
  <c r="J487" i="36"/>
  <c r="F487" i="36"/>
  <c r="E487" i="36"/>
  <c r="D487" i="36"/>
  <c r="J484" i="36"/>
  <c r="F484" i="36"/>
  <c r="E484" i="36"/>
  <c r="D484" i="36"/>
  <c r="J483" i="36"/>
  <c r="F483" i="36"/>
  <c r="E483" i="36"/>
  <c r="D483" i="36"/>
  <c r="J482" i="36"/>
  <c r="F482" i="36"/>
  <c r="E482" i="36"/>
  <c r="D482" i="36"/>
  <c r="J489" i="36"/>
  <c r="F489" i="36"/>
  <c r="E489" i="36"/>
  <c r="D489" i="36"/>
  <c r="J485" i="36"/>
  <c r="F485" i="36"/>
  <c r="E485" i="36"/>
  <c r="D485" i="36"/>
  <c r="J491" i="36"/>
  <c r="F491" i="36"/>
  <c r="E491" i="36"/>
  <c r="D491" i="36"/>
  <c r="J486" i="36"/>
  <c r="F486" i="36"/>
  <c r="E486" i="36"/>
  <c r="D486" i="36"/>
  <c r="J488" i="36"/>
  <c r="F488" i="36"/>
  <c r="E488" i="36"/>
  <c r="D488" i="36"/>
  <c r="J448" i="36"/>
  <c r="F448" i="36"/>
  <c r="E448" i="36"/>
  <c r="D448" i="36"/>
  <c r="J460" i="36"/>
  <c r="F460" i="36"/>
  <c r="E460" i="36"/>
  <c r="D460" i="36"/>
  <c r="J450" i="36"/>
  <c r="F450" i="36"/>
  <c r="E450" i="36"/>
  <c r="D450" i="36"/>
  <c r="J502" i="36"/>
  <c r="F502" i="36"/>
  <c r="E502" i="36"/>
  <c r="D502" i="36"/>
  <c r="J433" i="36"/>
  <c r="F433" i="36"/>
  <c r="E433" i="36"/>
  <c r="D433" i="36"/>
  <c r="J516" i="36"/>
  <c r="F516" i="36"/>
  <c r="E516" i="36"/>
  <c r="D516" i="36"/>
  <c r="J519" i="36"/>
  <c r="F519" i="36"/>
  <c r="E519" i="36"/>
  <c r="D519" i="36"/>
  <c r="J515" i="36"/>
  <c r="F515" i="36"/>
  <c r="E515" i="36"/>
  <c r="D515" i="36"/>
  <c r="J503" i="36"/>
  <c r="F503" i="36"/>
  <c r="E503" i="36"/>
  <c r="D503" i="36"/>
  <c r="J492" i="36"/>
  <c r="F492" i="36"/>
  <c r="E492" i="36"/>
  <c r="D492" i="36"/>
  <c r="J504" i="36"/>
  <c r="F504" i="36"/>
  <c r="E504" i="36"/>
  <c r="D504" i="36"/>
  <c r="J505" i="36"/>
  <c r="F505" i="36"/>
  <c r="E505" i="36"/>
  <c r="D505" i="36"/>
  <c r="J452" i="36"/>
  <c r="F452" i="36"/>
  <c r="E452" i="36"/>
  <c r="D452" i="36"/>
  <c r="J451" i="36"/>
  <c r="F451" i="36"/>
  <c r="E451" i="36"/>
  <c r="D451" i="36"/>
  <c r="J454" i="36"/>
  <c r="F454" i="36"/>
  <c r="E454" i="36"/>
  <c r="D454" i="36"/>
  <c r="J480" i="36"/>
  <c r="F480" i="36"/>
  <c r="E480" i="36"/>
  <c r="D480" i="36"/>
  <c r="J472" i="36"/>
  <c r="F472" i="36"/>
  <c r="E472" i="36"/>
  <c r="D472" i="36"/>
  <c r="J470" i="36"/>
  <c r="F470" i="36"/>
  <c r="E470" i="36"/>
  <c r="D470" i="36"/>
  <c r="J471" i="36"/>
  <c r="F471" i="36"/>
  <c r="E471" i="36"/>
  <c r="D471" i="36"/>
  <c r="J493" i="36"/>
  <c r="F493" i="36"/>
  <c r="E493" i="36"/>
  <c r="D493" i="36"/>
  <c r="J466" i="36"/>
  <c r="F466" i="36"/>
  <c r="E466" i="36"/>
  <c r="D466" i="36"/>
  <c r="J445" i="36"/>
  <c r="F445" i="36"/>
  <c r="E445" i="36"/>
  <c r="D445" i="36"/>
  <c r="J444" i="36"/>
  <c r="F444" i="36"/>
  <c r="E444" i="36"/>
  <c r="D444" i="36"/>
  <c r="J494" i="36"/>
  <c r="F494" i="36"/>
  <c r="E494" i="36"/>
  <c r="D494" i="36"/>
  <c r="J495" i="36"/>
  <c r="F495" i="36"/>
  <c r="E495" i="36"/>
  <c r="D495" i="36"/>
  <c r="J462" i="36"/>
  <c r="F462" i="36"/>
  <c r="E462" i="36"/>
  <c r="D462" i="36"/>
  <c r="J467" i="36"/>
  <c r="F467" i="36"/>
  <c r="E467" i="36"/>
  <c r="D467" i="36"/>
  <c r="J469" i="36"/>
  <c r="F469" i="36"/>
  <c r="E469" i="36"/>
  <c r="D469" i="36"/>
  <c r="J464" i="36"/>
  <c r="F464" i="36"/>
  <c r="E464" i="36"/>
  <c r="D464" i="36"/>
  <c r="J463" i="36"/>
  <c r="F463" i="36"/>
  <c r="E463" i="36"/>
  <c r="D463" i="36"/>
  <c r="J446" i="36"/>
  <c r="F446" i="36"/>
  <c r="E446" i="36"/>
  <c r="D446" i="36"/>
  <c r="J468" i="36"/>
  <c r="F468" i="36"/>
  <c r="E468" i="36"/>
  <c r="D468" i="36"/>
  <c r="J461" i="36"/>
  <c r="F461" i="36"/>
  <c r="E461" i="36"/>
  <c r="D461" i="36"/>
  <c r="J465" i="36"/>
  <c r="F465" i="36"/>
  <c r="E465" i="36"/>
  <c r="D465" i="36"/>
  <c r="J447" i="36"/>
  <c r="F447" i="36"/>
  <c r="E447" i="36"/>
  <c r="D447" i="36"/>
  <c r="J479" i="36"/>
  <c r="F479" i="36"/>
  <c r="E479" i="36"/>
  <c r="D479" i="36"/>
  <c r="J473" i="36"/>
  <c r="F473" i="36"/>
  <c r="E473" i="36"/>
  <c r="D473" i="36"/>
  <c r="J474" i="36"/>
  <c r="F474" i="36"/>
  <c r="E474" i="36"/>
  <c r="D474" i="36"/>
  <c r="J420" i="36"/>
  <c r="F420" i="36"/>
  <c r="E420" i="36"/>
  <c r="D420" i="36"/>
  <c r="J201" i="36"/>
  <c r="F201" i="36"/>
  <c r="E201" i="36"/>
  <c r="D201" i="36"/>
  <c r="J397" i="36"/>
  <c r="F397" i="36"/>
  <c r="E397" i="36"/>
  <c r="D397" i="36"/>
  <c r="J396" i="36"/>
  <c r="F396" i="36"/>
  <c r="E396" i="36"/>
  <c r="D396" i="36"/>
  <c r="J391" i="36"/>
  <c r="F391" i="36"/>
  <c r="E391" i="36"/>
  <c r="D391" i="36"/>
  <c r="J379" i="36"/>
  <c r="F379" i="36"/>
  <c r="E379" i="36"/>
  <c r="D379" i="36"/>
  <c r="J200" i="36"/>
  <c r="F200" i="36"/>
  <c r="E200" i="36"/>
  <c r="D200" i="36"/>
  <c r="J199" i="36"/>
  <c r="F199" i="36"/>
  <c r="E199" i="36"/>
  <c r="D199" i="36"/>
  <c r="J198" i="36"/>
  <c r="F198" i="36"/>
  <c r="E198" i="36"/>
  <c r="D198" i="36"/>
  <c r="J197" i="36"/>
  <c r="F197" i="36"/>
  <c r="E197" i="36"/>
  <c r="D197" i="36"/>
  <c r="J196" i="36"/>
  <c r="F196" i="36"/>
  <c r="E196" i="36"/>
  <c r="D196" i="36"/>
  <c r="J195" i="36"/>
  <c r="F195" i="36"/>
  <c r="E195" i="36"/>
  <c r="D195" i="36"/>
  <c r="J194" i="36"/>
  <c r="F194" i="36"/>
  <c r="E194" i="36"/>
  <c r="D194" i="36"/>
  <c r="J193" i="36"/>
  <c r="F193" i="36"/>
  <c r="E193" i="36"/>
  <c r="D193" i="36"/>
  <c r="J192" i="36"/>
  <c r="F192" i="36"/>
  <c r="E192" i="36"/>
  <c r="D192" i="36"/>
  <c r="J191" i="36"/>
  <c r="F191" i="36"/>
  <c r="E191" i="36"/>
  <c r="D191" i="36"/>
  <c r="J190" i="36"/>
  <c r="F190" i="36"/>
  <c r="E190" i="36"/>
  <c r="D190" i="36"/>
  <c r="J329" i="36"/>
  <c r="F329" i="36"/>
  <c r="E329" i="36"/>
  <c r="D329" i="36"/>
  <c r="J378" i="36"/>
  <c r="F378" i="36"/>
  <c r="E378" i="36"/>
  <c r="D378" i="36"/>
  <c r="J385" i="36"/>
  <c r="F385" i="36"/>
  <c r="E385" i="36"/>
  <c r="D385" i="36"/>
  <c r="J382" i="36"/>
  <c r="F382" i="36"/>
  <c r="E382" i="36"/>
  <c r="D382" i="36"/>
  <c r="J384" i="36"/>
  <c r="F384" i="36"/>
  <c r="E384" i="36"/>
  <c r="D384" i="36"/>
  <c r="J386" i="36"/>
  <c r="F386" i="36"/>
  <c r="E386" i="36"/>
  <c r="D386" i="36"/>
  <c r="J381" i="36"/>
  <c r="F381" i="36"/>
  <c r="E381" i="36"/>
  <c r="D381" i="36"/>
  <c r="J388" i="36"/>
  <c r="F388" i="36"/>
  <c r="E388" i="36"/>
  <c r="J387" i="36"/>
  <c r="F387" i="36"/>
  <c r="E387" i="36"/>
  <c r="D387" i="36"/>
  <c r="J383" i="36"/>
  <c r="F383" i="36"/>
  <c r="E383" i="36"/>
  <c r="D383" i="36"/>
  <c r="J189" i="36"/>
  <c r="C189" i="36"/>
  <c r="E189" i="36" s="1"/>
  <c r="J188" i="36"/>
  <c r="C188" i="36"/>
  <c r="F188" i="36" s="1"/>
  <c r="J187" i="36"/>
  <c r="C187" i="36"/>
  <c r="J186" i="36"/>
  <c r="C186" i="36"/>
  <c r="F186" i="36" s="1"/>
  <c r="J185" i="36"/>
  <c r="C185" i="36"/>
  <c r="F185" i="36" s="1"/>
  <c r="J184" i="36"/>
  <c r="C184" i="36"/>
  <c r="J183" i="36"/>
  <c r="C183" i="36"/>
  <c r="F183" i="36" s="1"/>
  <c r="J182" i="36"/>
  <c r="C182" i="36"/>
  <c r="E182" i="36" s="1"/>
  <c r="J181" i="36"/>
  <c r="C181" i="36"/>
  <c r="F181" i="36" s="1"/>
  <c r="J180" i="36"/>
  <c r="C180" i="36"/>
  <c r="E180" i="36" s="1"/>
  <c r="J179" i="36"/>
  <c r="C179" i="36"/>
  <c r="E179" i="36" s="1"/>
  <c r="J178" i="36"/>
  <c r="C178" i="36"/>
  <c r="E178" i="36" s="1"/>
  <c r="J177" i="36"/>
  <c r="C177" i="36"/>
  <c r="E177" i="36" s="1"/>
  <c r="J343" i="36"/>
  <c r="C343" i="36"/>
  <c r="F343" i="36" s="1"/>
  <c r="J176" i="36"/>
  <c r="C176" i="36"/>
  <c r="E176" i="36" s="1"/>
  <c r="J413" i="36"/>
  <c r="D413" i="36"/>
  <c r="C413" i="36"/>
  <c r="E413" i="36" s="1"/>
  <c r="J412" i="36"/>
  <c r="C412" i="36"/>
  <c r="F412" i="36" s="1"/>
  <c r="J175" i="36"/>
  <c r="C175" i="36"/>
  <c r="F175" i="36" s="1"/>
  <c r="J174" i="36"/>
  <c r="C174" i="36"/>
  <c r="F174" i="36" s="1"/>
  <c r="J173" i="36"/>
  <c r="C173" i="36"/>
  <c r="E173" i="36" s="1"/>
  <c r="J172" i="36"/>
  <c r="C172" i="36"/>
  <c r="E172" i="36" s="1"/>
  <c r="J171" i="36"/>
  <c r="C171" i="36"/>
  <c r="E171" i="36" s="1"/>
  <c r="J170" i="36"/>
  <c r="C170" i="36"/>
  <c r="E170" i="36" s="1"/>
  <c r="J169" i="36"/>
  <c r="C169" i="36"/>
  <c r="E169" i="36" s="1"/>
  <c r="J349" i="36"/>
  <c r="C349" i="36"/>
  <c r="F349" i="36" s="1"/>
  <c r="J325" i="36"/>
  <c r="C325" i="36"/>
  <c r="J168" i="36"/>
  <c r="C168" i="36"/>
  <c r="F168" i="36" s="1"/>
  <c r="J389" i="36"/>
  <c r="C389" i="36"/>
  <c r="E389" i="36" s="1"/>
  <c r="J372" i="36"/>
  <c r="C372" i="36"/>
  <c r="F372" i="36" s="1"/>
  <c r="J348" i="36"/>
  <c r="C348" i="36"/>
  <c r="F348" i="36" s="1"/>
  <c r="J167" i="36"/>
  <c r="C167" i="36"/>
  <c r="F167" i="36" s="1"/>
  <c r="J166" i="36"/>
  <c r="C166" i="36"/>
  <c r="E166" i="36" s="1"/>
  <c r="J165" i="36"/>
  <c r="C165" i="36"/>
  <c r="J318" i="36"/>
  <c r="C318" i="36"/>
  <c r="F318" i="36" s="1"/>
  <c r="J164" i="36"/>
  <c r="C164" i="36"/>
  <c r="E164" i="36" s="1"/>
  <c r="J345" i="36"/>
  <c r="C345" i="36"/>
  <c r="F345" i="36" s="1"/>
  <c r="J331" i="36"/>
  <c r="C331" i="36"/>
  <c r="F331" i="36" s="1"/>
  <c r="J163" i="36"/>
  <c r="F163" i="36"/>
  <c r="E163" i="36"/>
  <c r="D163" i="36"/>
  <c r="J419" i="36"/>
  <c r="F419" i="36"/>
  <c r="E419" i="36"/>
  <c r="D419" i="36"/>
  <c r="J162" i="36"/>
  <c r="F162" i="36"/>
  <c r="E162" i="36"/>
  <c r="D162" i="36"/>
  <c r="J161" i="36"/>
  <c r="F161" i="36"/>
  <c r="E161" i="36"/>
  <c r="D161" i="36"/>
  <c r="J160" i="36"/>
  <c r="F160" i="36"/>
  <c r="E160" i="36"/>
  <c r="D160" i="36"/>
  <c r="J159" i="36"/>
  <c r="F159" i="36"/>
  <c r="E159" i="36"/>
  <c r="D159" i="36"/>
  <c r="J158" i="36"/>
  <c r="F158" i="36"/>
  <c r="E158" i="36"/>
  <c r="D158" i="36"/>
  <c r="J157" i="36"/>
  <c r="F157" i="36"/>
  <c r="E157" i="36"/>
  <c r="D157" i="36"/>
  <c r="J156" i="36"/>
  <c r="F156" i="36"/>
  <c r="E156" i="36"/>
  <c r="D156" i="36"/>
  <c r="J422" i="36"/>
  <c r="F422" i="36"/>
  <c r="E422" i="36"/>
  <c r="D422" i="36"/>
  <c r="J155" i="36"/>
  <c r="F155" i="36"/>
  <c r="E155" i="36"/>
  <c r="D155" i="36"/>
  <c r="J154" i="36"/>
  <c r="F154" i="36"/>
  <c r="E154" i="36"/>
  <c r="D154" i="36"/>
  <c r="J153" i="36"/>
  <c r="F153" i="36"/>
  <c r="E153" i="36"/>
  <c r="D153" i="36"/>
  <c r="J152" i="36"/>
  <c r="F152" i="36"/>
  <c r="E152" i="36"/>
  <c r="D152" i="36"/>
  <c r="J151" i="36"/>
  <c r="F151" i="36"/>
  <c r="E151" i="36"/>
  <c r="D151" i="36"/>
  <c r="J319" i="36"/>
  <c r="F319" i="36"/>
  <c r="E319" i="36"/>
  <c r="D319" i="36"/>
  <c r="J150" i="36"/>
  <c r="F150" i="36"/>
  <c r="E150" i="36"/>
  <c r="D150" i="36"/>
  <c r="J335" i="36"/>
  <c r="F335" i="36"/>
  <c r="E335" i="36"/>
  <c r="D335" i="36"/>
  <c r="J326" i="36"/>
  <c r="F326" i="36"/>
  <c r="E326" i="36"/>
  <c r="D326" i="36"/>
  <c r="J149" i="36"/>
  <c r="F149" i="36"/>
  <c r="E149" i="36"/>
  <c r="D149" i="36"/>
  <c r="J148" i="36"/>
  <c r="F148" i="36"/>
  <c r="E148" i="36"/>
  <c r="D148" i="36"/>
  <c r="J147" i="36"/>
  <c r="F147" i="36"/>
  <c r="E147" i="36"/>
  <c r="D147" i="36"/>
  <c r="J146" i="36"/>
  <c r="F146" i="36"/>
  <c r="E146" i="36"/>
  <c r="D146" i="36"/>
  <c r="J409" i="36"/>
  <c r="F409" i="36"/>
  <c r="E409" i="36"/>
  <c r="D409" i="36"/>
  <c r="J145" i="36"/>
  <c r="F145" i="36"/>
  <c r="E145" i="36"/>
  <c r="D145" i="36"/>
  <c r="J144" i="36"/>
  <c r="F144" i="36"/>
  <c r="E144" i="36"/>
  <c r="D144" i="36"/>
  <c r="J143" i="36"/>
  <c r="F143" i="36"/>
  <c r="E143" i="36"/>
  <c r="D143" i="36"/>
  <c r="J142" i="36"/>
  <c r="F142" i="36"/>
  <c r="E142" i="36"/>
  <c r="D142" i="36"/>
  <c r="J354" i="36"/>
  <c r="F354" i="36"/>
  <c r="E354" i="36"/>
  <c r="D354" i="36"/>
  <c r="J353" i="36"/>
  <c r="F353" i="36"/>
  <c r="E353" i="36"/>
  <c r="D353" i="36"/>
  <c r="J141" i="36"/>
  <c r="F141" i="36"/>
  <c r="E141" i="36"/>
  <c r="D141" i="36"/>
  <c r="J140" i="36"/>
  <c r="F140" i="36"/>
  <c r="E140" i="36"/>
  <c r="D140" i="36"/>
  <c r="J139" i="36"/>
  <c r="F139" i="36"/>
  <c r="E139" i="36"/>
  <c r="D139" i="36"/>
  <c r="J138" i="36"/>
  <c r="F138" i="36"/>
  <c r="E138" i="36"/>
  <c r="D138" i="36"/>
  <c r="J137" i="36"/>
  <c r="F137" i="36"/>
  <c r="E137" i="36"/>
  <c r="D137" i="36"/>
  <c r="J136" i="36"/>
  <c r="F136" i="36"/>
  <c r="E136" i="36"/>
  <c r="D136" i="36"/>
  <c r="J347" i="36"/>
  <c r="F347" i="36"/>
  <c r="E347" i="36"/>
  <c r="D347" i="36"/>
  <c r="J135" i="36"/>
  <c r="F135" i="36"/>
  <c r="E135" i="36"/>
  <c r="D135" i="36"/>
  <c r="J134" i="36"/>
  <c r="F134" i="36"/>
  <c r="E134" i="36"/>
  <c r="D134" i="36"/>
  <c r="J133" i="36"/>
  <c r="F133" i="36"/>
  <c r="E133" i="36"/>
  <c r="D133" i="36"/>
  <c r="J132" i="36"/>
  <c r="F132" i="36"/>
  <c r="E132" i="36"/>
  <c r="D132" i="36"/>
  <c r="J131" i="36"/>
  <c r="F131" i="36"/>
  <c r="E131" i="36"/>
  <c r="D131" i="36"/>
  <c r="J130" i="36"/>
  <c r="F130" i="36"/>
  <c r="E130" i="36"/>
  <c r="D130" i="36"/>
  <c r="J366" i="36"/>
  <c r="F366" i="36"/>
  <c r="E366" i="36"/>
  <c r="D366" i="36"/>
  <c r="J129" i="36"/>
  <c r="F129" i="36"/>
  <c r="E129" i="36"/>
  <c r="D129" i="36"/>
  <c r="J128" i="36"/>
  <c r="F128" i="36"/>
  <c r="E128" i="36"/>
  <c r="D128" i="36"/>
  <c r="J127" i="36"/>
  <c r="F127" i="36"/>
  <c r="E127" i="36"/>
  <c r="D127" i="36"/>
  <c r="J126" i="36"/>
  <c r="F126" i="36"/>
  <c r="E126" i="36"/>
  <c r="D126" i="36"/>
  <c r="J336" i="36"/>
  <c r="F336" i="36"/>
  <c r="E336" i="36"/>
  <c r="D336" i="36"/>
  <c r="J327" i="36"/>
  <c r="F327" i="36"/>
  <c r="E327" i="36"/>
  <c r="D327" i="36"/>
  <c r="J125" i="36"/>
  <c r="F125" i="36"/>
  <c r="E125" i="36"/>
  <c r="D125" i="36"/>
  <c r="J124" i="36"/>
  <c r="F124" i="36"/>
  <c r="E124" i="36"/>
  <c r="D124" i="36"/>
  <c r="J416" i="36"/>
  <c r="F416" i="36"/>
  <c r="E416" i="36"/>
  <c r="D416" i="36"/>
  <c r="J364" i="36"/>
  <c r="F364" i="36"/>
  <c r="E364" i="36"/>
  <c r="D364" i="36"/>
  <c r="J363" i="36"/>
  <c r="F363" i="36"/>
  <c r="E363" i="36"/>
  <c r="D363" i="36"/>
  <c r="J417" i="36"/>
  <c r="F417" i="36"/>
  <c r="E417" i="36"/>
  <c r="D417" i="36"/>
  <c r="J123" i="36"/>
  <c r="F123" i="36"/>
  <c r="E123" i="36"/>
  <c r="D123" i="36"/>
  <c r="J122" i="36"/>
  <c r="F122" i="36"/>
  <c r="E122" i="36"/>
  <c r="D122" i="36"/>
  <c r="J374" i="36"/>
  <c r="F374" i="36"/>
  <c r="E374" i="36"/>
  <c r="D374" i="36"/>
  <c r="J121" i="36"/>
  <c r="F121" i="36"/>
  <c r="E121" i="36"/>
  <c r="D121" i="36"/>
  <c r="J120" i="36"/>
  <c r="F120" i="36"/>
  <c r="E120" i="36"/>
  <c r="D120" i="36"/>
  <c r="J119" i="36"/>
  <c r="F119" i="36"/>
  <c r="E119" i="36"/>
  <c r="D119" i="36"/>
  <c r="J342" i="36"/>
  <c r="F342" i="36"/>
  <c r="E342" i="36"/>
  <c r="D342" i="36"/>
  <c r="J118" i="36"/>
  <c r="F118" i="36"/>
  <c r="E118" i="36"/>
  <c r="D118" i="36"/>
  <c r="J117" i="36"/>
  <c r="F117" i="36"/>
  <c r="E117" i="36"/>
  <c r="D117" i="36"/>
  <c r="J116" i="36"/>
  <c r="F116" i="36"/>
  <c r="E116" i="36"/>
  <c r="D116" i="36"/>
  <c r="J115" i="36"/>
  <c r="F115" i="36"/>
  <c r="E115" i="36"/>
  <c r="D115" i="36"/>
  <c r="J114" i="36"/>
  <c r="F114" i="36"/>
  <c r="E114" i="36"/>
  <c r="D114" i="36"/>
  <c r="J113" i="36"/>
  <c r="F113" i="36"/>
  <c r="E113" i="36"/>
  <c r="D113" i="36"/>
  <c r="J112" i="36"/>
  <c r="F112" i="36"/>
  <c r="E112" i="36"/>
  <c r="D112" i="36"/>
  <c r="J373" i="36"/>
  <c r="F373" i="36"/>
  <c r="E373" i="36"/>
  <c r="D373" i="36"/>
  <c r="J337" i="36"/>
  <c r="F337" i="36"/>
  <c r="E337" i="36"/>
  <c r="D337" i="36"/>
  <c r="J111" i="36"/>
  <c r="F111" i="36"/>
  <c r="E111" i="36"/>
  <c r="D111" i="36"/>
  <c r="J110" i="36"/>
  <c r="F110" i="36"/>
  <c r="E110" i="36"/>
  <c r="D110" i="36"/>
  <c r="J109" i="36"/>
  <c r="F109" i="36"/>
  <c r="E109" i="36"/>
  <c r="D109" i="36"/>
  <c r="J108" i="36"/>
  <c r="F108" i="36"/>
  <c r="E108" i="36"/>
  <c r="D108" i="36"/>
  <c r="J107" i="36"/>
  <c r="F107" i="36"/>
  <c r="E107" i="36"/>
  <c r="D107" i="36"/>
  <c r="J355" i="36"/>
  <c r="F355" i="36"/>
  <c r="E355" i="36"/>
  <c r="D355" i="36"/>
  <c r="J106" i="36"/>
  <c r="F106" i="36"/>
  <c r="E106" i="36"/>
  <c r="D106" i="36"/>
  <c r="J105" i="36"/>
  <c r="F105" i="36"/>
  <c r="E105" i="36"/>
  <c r="D105" i="36"/>
  <c r="J104" i="36"/>
  <c r="F104" i="36"/>
  <c r="E104" i="36"/>
  <c r="D104" i="36"/>
  <c r="J103" i="36"/>
  <c r="F103" i="36"/>
  <c r="E103" i="36"/>
  <c r="D103" i="36"/>
  <c r="J102" i="36"/>
  <c r="F102" i="36"/>
  <c r="E102" i="36"/>
  <c r="D102" i="36"/>
  <c r="J418" i="36"/>
  <c r="F418" i="36"/>
  <c r="E418" i="36"/>
  <c r="D418" i="36"/>
  <c r="J101" i="36"/>
  <c r="F101" i="36"/>
  <c r="E101" i="36"/>
  <c r="D101" i="36"/>
  <c r="J100" i="36"/>
  <c r="F100" i="36"/>
  <c r="E100" i="36"/>
  <c r="D100" i="36"/>
  <c r="J99" i="36"/>
  <c r="F99" i="36"/>
  <c r="E99" i="36"/>
  <c r="D99" i="36"/>
  <c r="J98" i="36"/>
  <c r="F98" i="36"/>
  <c r="E98" i="36"/>
  <c r="D98" i="36"/>
  <c r="J97" i="36"/>
  <c r="F97" i="36"/>
  <c r="E97" i="36"/>
  <c r="D97" i="36"/>
  <c r="J96" i="36"/>
  <c r="F96" i="36"/>
  <c r="E96" i="36"/>
  <c r="D96" i="36"/>
  <c r="J95" i="36"/>
  <c r="F95" i="36"/>
  <c r="E95" i="36"/>
  <c r="D95" i="36"/>
  <c r="J94" i="36"/>
  <c r="F94" i="36"/>
  <c r="E94" i="36"/>
  <c r="D94" i="36"/>
  <c r="J93" i="36"/>
  <c r="F93" i="36"/>
  <c r="E93" i="36"/>
  <c r="D93" i="36"/>
  <c r="J92" i="36"/>
  <c r="F92" i="36"/>
  <c r="E92" i="36"/>
  <c r="D92" i="36"/>
  <c r="J91" i="36"/>
  <c r="F91" i="36"/>
  <c r="E91" i="36"/>
  <c r="D91" i="36"/>
  <c r="J90" i="36"/>
  <c r="F90" i="36"/>
  <c r="E90" i="36"/>
  <c r="D90" i="36"/>
  <c r="J89" i="36"/>
  <c r="F89" i="36"/>
  <c r="E89" i="36"/>
  <c r="D89" i="36"/>
  <c r="J88" i="36"/>
  <c r="F88" i="36"/>
  <c r="E88" i="36"/>
  <c r="D88" i="36"/>
  <c r="J392" i="36"/>
  <c r="F392" i="36"/>
  <c r="E392" i="36"/>
  <c r="D392" i="36"/>
  <c r="J87" i="36"/>
  <c r="F87" i="36"/>
  <c r="E87" i="36"/>
  <c r="D87" i="36"/>
  <c r="J86" i="36"/>
  <c r="F86" i="36"/>
  <c r="E86" i="36"/>
  <c r="D86" i="36"/>
  <c r="J85" i="36"/>
  <c r="F85" i="36"/>
  <c r="E85" i="36"/>
  <c r="D85" i="36"/>
  <c r="J84" i="36"/>
  <c r="F84" i="36"/>
  <c r="E84" i="36"/>
  <c r="D84" i="36"/>
  <c r="J83" i="36"/>
  <c r="F83" i="36"/>
  <c r="E83" i="36"/>
  <c r="D83" i="36"/>
  <c r="J82" i="36"/>
  <c r="F82" i="36"/>
  <c r="E82" i="36"/>
  <c r="D82" i="36"/>
  <c r="J81" i="36"/>
  <c r="F81" i="36"/>
  <c r="E81" i="36"/>
  <c r="D81" i="36"/>
  <c r="J80" i="36"/>
  <c r="F80" i="36"/>
  <c r="E80" i="36"/>
  <c r="D80" i="36"/>
  <c r="J423" i="36"/>
  <c r="F423" i="36"/>
  <c r="E423" i="36"/>
  <c r="D423" i="36"/>
  <c r="J79" i="36"/>
  <c r="F79" i="36"/>
  <c r="E79" i="36"/>
  <c r="D79" i="36"/>
  <c r="J78" i="36"/>
  <c r="F78" i="36"/>
  <c r="E78" i="36"/>
  <c r="D78" i="36"/>
  <c r="J399" i="36"/>
  <c r="F399" i="36"/>
  <c r="E399" i="36"/>
  <c r="D399" i="36"/>
  <c r="J425" i="36"/>
  <c r="F425" i="36"/>
  <c r="E425" i="36"/>
  <c r="D425" i="36"/>
  <c r="J77" i="36"/>
  <c r="F77" i="36"/>
  <c r="E77" i="36"/>
  <c r="D77" i="36"/>
  <c r="J76" i="36"/>
  <c r="F76" i="36"/>
  <c r="E76" i="36"/>
  <c r="D76" i="36"/>
  <c r="J75" i="36"/>
  <c r="F75" i="36"/>
  <c r="E75" i="36"/>
  <c r="D75" i="36"/>
  <c r="J426" i="36"/>
  <c r="F426" i="36"/>
  <c r="E426" i="36"/>
  <c r="D426" i="36"/>
  <c r="J74" i="36"/>
  <c r="F74" i="36"/>
  <c r="E74" i="36"/>
  <c r="D74" i="36"/>
  <c r="J407" i="36"/>
  <c r="F407" i="36"/>
  <c r="E407" i="36"/>
  <c r="D407" i="36"/>
  <c r="J408" i="36"/>
  <c r="F408" i="36"/>
  <c r="E408" i="36"/>
  <c r="D408" i="36"/>
  <c r="J73" i="36"/>
  <c r="F73" i="36"/>
  <c r="E73" i="36"/>
  <c r="D73" i="36"/>
  <c r="J72" i="36"/>
  <c r="F72" i="36"/>
  <c r="E72" i="36"/>
  <c r="D72" i="36"/>
  <c r="J71" i="36"/>
  <c r="F71" i="36"/>
  <c r="E71" i="36"/>
  <c r="D71" i="36"/>
  <c r="J70" i="36"/>
  <c r="F70" i="36"/>
  <c r="E70" i="36"/>
  <c r="D70" i="36"/>
  <c r="J69" i="36"/>
  <c r="F69" i="36"/>
  <c r="E69" i="36"/>
  <c r="D69" i="36"/>
  <c r="J68" i="36"/>
  <c r="F68" i="36"/>
  <c r="E68" i="36"/>
  <c r="D68" i="36"/>
  <c r="J67" i="36"/>
  <c r="F67" i="36"/>
  <c r="E67" i="36"/>
  <c r="D67" i="36"/>
  <c r="J66" i="36"/>
  <c r="F66" i="36"/>
  <c r="E66" i="36"/>
  <c r="D66" i="36"/>
  <c r="J65" i="36"/>
  <c r="F65" i="36"/>
  <c r="E65" i="36"/>
  <c r="D65" i="36"/>
  <c r="J64" i="36"/>
  <c r="F64" i="36"/>
  <c r="E64" i="36"/>
  <c r="D64" i="36"/>
  <c r="J424" i="36"/>
  <c r="F424" i="36"/>
  <c r="E424" i="36"/>
  <c r="D424" i="36"/>
  <c r="J63" i="36"/>
  <c r="F63" i="36"/>
  <c r="E63" i="36"/>
  <c r="D63" i="36"/>
  <c r="J62" i="36"/>
  <c r="F62" i="36"/>
  <c r="E62" i="36"/>
  <c r="D62" i="36"/>
  <c r="J339" i="36"/>
  <c r="F339" i="36"/>
  <c r="E339" i="36"/>
  <c r="D339" i="36"/>
  <c r="J61" i="36"/>
  <c r="F61" i="36"/>
  <c r="E61" i="36"/>
  <c r="D61" i="36"/>
  <c r="J60" i="36"/>
  <c r="F60" i="36"/>
  <c r="E60" i="36"/>
  <c r="D60" i="36"/>
  <c r="J338" i="36"/>
  <c r="F338" i="36"/>
  <c r="E338" i="36"/>
  <c r="D338" i="36"/>
  <c r="J59" i="36"/>
  <c r="F59" i="36"/>
  <c r="E59" i="36"/>
  <c r="D59" i="36"/>
  <c r="J358" i="36"/>
  <c r="F358" i="36"/>
  <c r="E358" i="36"/>
  <c r="D358" i="36"/>
  <c r="J357" i="36"/>
  <c r="F357" i="36"/>
  <c r="E357" i="36"/>
  <c r="D357" i="36"/>
  <c r="J58" i="36"/>
  <c r="F58" i="36"/>
  <c r="E58" i="36"/>
  <c r="D58" i="36"/>
  <c r="J57" i="36"/>
  <c r="F57" i="36"/>
  <c r="E57" i="36"/>
  <c r="D57" i="36"/>
  <c r="J56" i="36"/>
  <c r="F56" i="36"/>
  <c r="E56" i="36"/>
  <c r="D56" i="36"/>
  <c r="J55" i="36"/>
  <c r="F55" i="36"/>
  <c r="E55" i="36"/>
  <c r="D55" i="36"/>
  <c r="J54" i="36"/>
  <c r="F54" i="36"/>
  <c r="E54" i="36"/>
  <c r="D54" i="36"/>
  <c r="J365" i="36"/>
  <c r="F365" i="36"/>
  <c r="E365" i="36"/>
  <c r="D365" i="36"/>
  <c r="J53" i="36"/>
  <c r="F53" i="36"/>
  <c r="E53" i="36"/>
  <c r="D53" i="36"/>
  <c r="J52" i="36"/>
  <c r="F52" i="36"/>
  <c r="E52" i="36"/>
  <c r="D52" i="36"/>
  <c r="J51" i="36"/>
  <c r="F51" i="36"/>
  <c r="E51" i="36"/>
  <c r="D51" i="36"/>
  <c r="J50" i="36"/>
  <c r="F50" i="36"/>
  <c r="E50" i="36"/>
  <c r="D50" i="36"/>
  <c r="J49" i="36"/>
  <c r="F49" i="36"/>
  <c r="E49" i="36"/>
  <c r="D49" i="36"/>
  <c r="J414" i="36"/>
  <c r="F414" i="36"/>
  <c r="E414" i="36"/>
  <c r="D414" i="36"/>
  <c r="J48" i="36"/>
  <c r="F48" i="36"/>
  <c r="E48" i="36"/>
  <c r="D48" i="36"/>
  <c r="J47" i="36"/>
  <c r="F47" i="36"/>
  <c r="E47" i="36"/>
  <c r="D47" i="36"/>
  <c r="J46" i="36"/>
  <c r="F46" i="36"/>
  <c r="E46" i="36"/>
  <c r="D46" i="36"/>
  <c r="J421" i="36"/>
  <c r="F421" i="36"/>
  <c r="E421" i="36"/>
  <c r="D421" i="36"/>
  <c r="J405" i="36"/>
  <c r="F405" i="36"/>
  <c r="E405" i="36"/>
  <c r="D405" i="36"/>
  <c r="J45" i="36"/>
  <c r="F45" i="36"/>
  <c r="E45" i="36"/>
  <c r="D45" i="36"/>
  <c r="J44" i="36"/>
  <c r="F44" i="36"/>
  <c r="E44" i="36"/>
  <c r="D44" i="36"/>
  <c r="J43" i="36"/>
  <c r="F43" i="36"/>
  <c r="E43" i="36"/>
  <c r="D43" i="36"/>
  <c r="J323" i="36"/>
  <c r="F323" i="36"/>
  <c r="E323" i="36"/>
  <c r="D323" i="36"/>
  <c r="J42" i="36"/>
  <c r="F42" i="36"/>
  <c r="E42" i="36"/>
  <c r="D42" i="36"/>
  <c r="J324" i="36"/>
  <c r="F324" i="36"/>
  <c r="E324" i="36"/>
  <c r="D324" i="36"/>
  <c r="J41" i="36"/>
  <c r="F41" i="36"/>
  <c r="E41" i="36"/>
  <c r="D41" i="36"/>
  <c r="J40" i="36"/>
  <c r="F40" i="36"/>
  <c r="E40" i="36"/>
  <c r="D40" i="36"/>
  <c r="J39" i="36"/>
  <c r="F39" i="36"/>
  <c r="E39" i="36"/>
  <c r="D39" i="36"/>
  <c r="J415" i="36"/>
  <c r="F415" i="36"/>
  <c r="E415" i="36"/>
  <c r="D415" i="36"/>
  <c r="J410" i="36"/>
  <c r="F410" i="36"/>
  <c r="E410" i="36"/>
  <c r="D410" i="36"/>
  <c r="J400" i="36"/>
  <c r="F400" i="36"/>
  <c r="E400" i="36"/>
  <c r="D400" i="36"/>
  <c r="J38" i="36"/>
  <c r="F38" i="36"/>
  <c r="E38" i="36"/>
  <c r="D38" i="36"/>
  <c r="J37" i="36"/>
  <c r="F37" i="36"/>
  <c r="E37" i="36"/>
  <c r="D37" i="36"/>
  <c r="J36" i="36"/>
  <c r="F36" i="36"/>
  <c r="E36" i="36"/>
  <c r="D36" i="36"/>
  <c r="J35" i="36"/>
  <c r="F35" i="36"/>
  <c r="E35" i="36"/>
  <c r="D35" i="36"/>
  <c r="J34" i="36"/>
  <c r="F34" i="36"/>
  <c r="E34" i="36"/>
  <c r="D34" i="36"/>
  <c r="J33" i="36"/>
  <c r="F33" i="36"/>
  <c r="E33" i="36"/>
  <c r="D33" i="36"/>
  <c r="J32" i="36"/>
  <c r="F32" i="36"/>
  <c r="E32" i="36"/>
  <c r="D32" i="36"/>
  <c r="J31" i="36"/>
  <c r="F31" i="36"/>
  <c r="E31" i="36"/>
  <c r="D31" i="36"/>
  <c r="J30" i="36"/>
  <c r="F30" i="36"/>
  <c r="E30" i="36"/>
  <c r="D30" i="36"/>
  <c r="J393" i="36"/>
  <c r="F393" i="36"/>
  <c r="E393" i="36"/>
  <c r="D393" i="36"/>
  <c r="J411" i="36"/>
  <c r="F411" i="36"/>
  <c r="E411" i="36"/>
  <c r="D411" i="36"/>
  <c r="J406" i="36"/>
  <c r="F406" i="36"/>
  <c r="E406" i="36"/>
  <c r="D406" i="36"/>
  <c r="J29" i="36"/>
  <c r="F29" i="36"/>
  <c r="E29" i="36"/>
  <c r="D29" i="36"/>
  <c r="J395" i="36"/>
  <c r="F395" i="36"/>
  <c r="E395" i="36"/>
  <c r="D395" i="36"/>
  <c r="J398" i="36"/>
  <c r="F398" i="36"/>
  <c r="E398" i="36"/>
  <c r="D398" i="36"/>
  <c r="J394" i="36"/>
  <c r="F394" i="36"/>
  <c r="E394" i="36"/>
  <c r="D394" i="36"/>
  <c r="J28" i="36"/>
  <c r="F28" i="36"/>
  <c r="E28" i="36"/>
  <c r="D28" i="36"/>
  <c r="J27" i="36"/>
  <c r="F27" i="36"/>
  <c r="E27" i="36"/>
  <c r="D27" i="36"/>
  <c r="J404" i="36"/>
  <c r="F404" i="36"/>
  <c r="E404" i="36"/>
  <c r="D404" i="36"/>
  <c r="J403" i="36"/>
  <c r="F403" i="36"/>
  <c r="E403" i="36"/>
  <c r="D403" i="36"/>
  <c r="J402" i="36"/>
  <c r="F402" i="36"/>
  <c r="E402" i="36"/>
  <c r="D402" i="36"/>
  <c r="J26" i="36"/>
  <c r="F26" i="36"/>
  <c r="E26" i="36"/>
  <c r="D26" i="36"/>
  <c r="J377" i="36"/>
  <c r="F377" i="36"/>
  <c r="E377" i="36"/>
  <c r="D377" i="36"/>
  <c r="J25" i="36"/>
  <c r="F25" i="36"/>
  <c r="E25" i="36"/>
  <c r="D25" i="36"/>
  <c r="J24" i="36"/>
  <c r="F24" i="36"/>
  <c r="E24" i="36"/>
  <c r="D24" i="36"/>
  <c r="J23" i="36"/>
  <c r="F23" i="36"/>
  <c r="E23" i="36"/>
  <c r="D23" i="36"/>
  <c r="J22" i="36"/>
  <c r="F22" i="36"/>
  <c r="E22" i="36"/>
  <c r="D22" i="36"/>
  <c r="J21" i="36"/>
  <c r="F21" i="36"/>
  <c r="E21" i="36"/>
  <c r="D21" i="36"/>
  <c r="J376" i="36"/>
  <c r="F376" i="36"/>
  <c r="E376" i="36"/>
  <c r="D376" i="36"/>
  <c r="J375" i="36"/>
  <c r="F375" i="36"/>
  <c r="E375" i="36"/>
  <c r="D375" i="36"/>
  <c r="J20" i="36"/>
  <c r="F20" i="36"/>
  <c r="E20" i="36"/>
  <c r="D20" i="36"/>
  <c r="J19" i="36"/>
  <c r="F19" i="36"/>
  <c r="E19" i="36"/>
  <c r="D19" i="36"/>
  <c r="J18" i="36"/>
  <c r="F18" i="36"/>
  <c r="E18" i="36"/>
  <c r="D18" i="36"/>
  <c r="J362" i="36"/>
  <c r="F362" i="36"/>
  <c r="E362" i="36"/>
  <c r="D362" i="36"/>
  <c r="J17" i="36"/>
  <c r="F17" i="36"/>
  <c r="E17" i="36"/>
  <c r="D17" i="36"/>
  <c r="J16" i="36"/>
  <c r="F16" i="36"/>
  <c r="E16" i="36"/>
  <c r="D16" i="36"/>
  <c r="J322" i="36"/>
  <c r="F322" i="36"/>
  <c r="E322" i="36"/>
  <c r="D322" i="36"/>
  <c r="J328" i="36"/>
  <c r="F328" i="36"/>
  <c r="E328" i="36"/>
  <c r="D328" i="36"/>
  <c r="J321" i="36"/>
  <c r="F321" i="36"/>
  <c r="E321" i="36"/>
  <c r="D321" i="36"/>
  <c r="J15" i="36"/>
  <c r="F15" i="36"/>
  <c r="E15" i="36"/>
  <c r="D15" i="36"/>
  <c r="J320" i="36"/>
  <c r="F320" i="36"/>
  <c r="E320" i="36"/>
  <c r="D320" i="36"/>
  <c r="J14" i="36"/>
  <c r="F14" i="36"/>
  <c r="E14" i="36"/>
  <c r="D14" i="36"/>
  <c r="J317" i="36"/>
  <c r="F317" i="36"/>
  <c r="E317" i="36"/>
  <c r="D317" i="36"/>
  <c r="J370" i="36"/>
  <c r="F370" i="36"/>
  <c r="E370" i="36"/>
  <c r="D370" i="36"/>
  <c r="J368" i="36"/>
  <c r="F368" i="36"/>
  <c r="E368" i="36"/>
  <c r="D368" i="36"/>
  <c r="J369" i="36"/>
  <c r="F369" i="36"/>
  <c r="E369" i="36"/>
  <c r="D369" i="36"/>
  <c r="J371" i="36"/>
  <c r="F371" i="36"/>
  <c r="E371" i="36"/>
  <c r="D371" i="36"/>
  <c r="J361" i="36"/>
  <c r="F361" i="36"/>
  <c r="E361" i="36"/>
  <c r="D361" i="36"/>
  <c r="J359" i="36"/>
  <c r="F359" i="36"/>
  <c r="E359" i="36"/>
  <c r="D359" i="36"/>
  <c r="J360" i="36"/>
  <c r="F360" i="36"/>
  <c r="E360" i="36"/>
  <c r="D360" i="36"/>
  <c r="J13" i="36"/>
  <c r="F13" i="36"/>
  <c r="E13" i="36"/>
  <c r="D13" i="36"/>
  <c r="J334" i="36"/>
  <c r="F334" i="36"/>
  <c r="E334" i="36"/>
  <c r="D334" i="36"/>
  <c r="J333" i="36"/>
  <c r="F333" i="36"/>
  <c r="E333" i="36"/>
  <c r="D333" i="36"/>
  <c r="J332" i="36"/>
  <c r="F332" i="36"/>
  <c r="E332" i="36"/>
  <c r="D332" i="36"/>
  <c r="J367" i="36"/>
  <c r="F367" i="36"/>
  <c r="E367" i="36"/>
  <c r="D367" i="36"/>
  <c r="J12" i="36"/>
  <c r="F12" i="36"/>
  <c r="E12" i="36"/>
  <c r="D12" i="36"/>
  <c r="J380" i="36"/>
  <c r="F380" i="36"/>
  <c r="E380" i="36"/>
  <c r="D380" i="36"/>
  <c r="J11" i="36"/>
  <c r="F11" i="36"/>
  <c r="E11" i="36"/>
  <c r="D11" i="36"/>
  <c r="J10" i="36"/>
  <c r="F10" i="36"/>
  <c r="E10" i="36"/>
  <c r="D10" i="36"/>
  <c r="J356" i="36"/>
  <c r="F356" i="36"/>
  <c r="E356" i="36"/>
  <c r="D356" i="36"/>
  <c r="J9" i="36"/>
  <c r="F9" i="36"/>
  <c r="E9" i="36"/>
  <c r="D9" i="36"/>
  <c r="J8" i="36"/>
  <c r="F8" i="36"/>
  <c r="E8" i="36"/>
  <c r="D8" i="36"/>
  <c r="J7" i="36"/>
  <c r="F7" i="36"/>
  <c r="E7" i="36"/>
  <c r="D7" i="36"/>
  <c r="J341" i="36"/>
  <c r="F341" i="36"/>
  <c r="E341" i="36"/>
  <c r="D341" i="36"/>
  <c r="J340" i="36"/>
  <c r="F340" i="36"/>
  <c r="E340" i="36"/>
  <c r="D340" i="36"/>
  <c r="J6" i="36"/>
  <c r="F6" i="36"/>
  <c r="E6" i="36"/>
  <c r="D6" i="36"/>
  <c r="J330" i="36"/>
  <c r="F330" i="36"/>
  <c r="E330" i="36"/>
  <c r="D330" i="36"/>
  <c r="J5" i="36"/>
  <c r="F5" i="36"/>
  <c r="E5" i="36"/>
  <c r="D5" i="36"/>
  <c r="J4" i="36"/>
  <c r="F4" i="36"/>
  <c r="E4" i="36"/>
  <c r="D4" i="36"/>
  <c r="J3" i="36"/>
  <c r="F3" i="36"/>
  <c r="E3" i="36"/>
  <c r="D3" i="36"/>
  <c r="J2" i="36"/>
  <c r="F2" i="36"/>
  <c r="E2" i="36"/>
  <c r="D2" i="36"/>
  <c r="D166" i="36" l="1"/>
  <c r="D182" i="36"/>
  <c r="E186" i="36"/>
  <c r="D164" i="36"/>
  <c r="D389" i="36"/>
  <c r="D169" i="36"/>
  <c r="D177" i="36"/>
  <c r="D189" i="36"/>
  <c r="F165" i="36"/>
  <c r="E165" i="36"/>
  <c r="E325" i="36"/>
  <c r="D325" i="36"/>
  <c r="E184" i="36"/>
  <c r="D184" i="36"/>
  <c r="E187" i="36"/>
  <c r="D187" i="36"/>
  <c r="E331" i="36"/>
  <c r="D331" i="36"/>
  <c r="E348" i="36"/>
  <c r="D348" i="36"/>
  <c r="F325" i="36"/>
  <c r="E175" i="36"/>
  <c r="D175" i="36"/>
  <c r="F184" i="36"/>
  <c r="F187" i="36"/>
  <c r="F164" i="36"/>
  <c r="F166" i="36"/>
  <c r="F389" i="36"/>
  <c r="F169" i="36"/>
  <c r="F413" i="36"/>
  <c r="F177" i="36"/>
  <c r="F182" i="36"/>
  <c r="F189" i="36"/>
  <c r="E345" i="36"/>
  <c r="E318" i="36"/>
  <c r="E167" i="36"/>
  <c r="E372" i="36"/>
  <c r="E168" i="36"/>
  <c r="E349" i="36"/>
  <c r="F170" i="36"/>
  <c r="F171" i="36"/>
  <c r="F172" i="36"/>
  <c r="F173" i="36"/>
  <c r="E174" i="36"/>
  <c r="E412" i="36"/>
  <c r="F176" i="36"/>
  <c r="E343" i="36"/>
  <c r="F178" i="36"/>
  <c r="F179" i="36"/>
  <c r="F180" i="36"/>
  <c r="E181" i="36"/>
  <c r="E183" i="36"/>
  <c r="E185" i="36"/>
  <c r="E188" i="36"/>
  <c r="D345" i="36"/>
  <c r="D318" i="36"/>
  <c r="D167" i="36"/>
  <c r="D372" i="36"/>
  <c r="D168" i="36"/>
  <c r="D349" i="36"/>
  <c r="D174" i="36"/>
  <c r="D412" i="36"/>
  <c r="D343" i="36"/>
  <c r="D181" i="36"/>
  <c r="D183" i="36"/>
  <c r="D185" i="36"/>
  <c r="D188" i="36"/>
  <c r="P520" i="35" l="1"/>
  <c r="O520" i="35"/>
  <c r="N520" i="35"/>
  <c r="D517" i="35"/>
  <c r="D516" i="35"/>
  <c r="K520" i="35"/>
  <c r="J520" i="35"/>
  <c r="D445" i="35"/>
  <c r="E445" i="35"/>
  <c r="F445" i="35"/>
  <c r="D443" i="35"/>
  <c r="E443" i="35"/>
  <c r="F443" i="35"/>
  <c r="J443" i="35"/>
  <c r="J445" i="35"/>
  <c r="O3" i="35"/>
  <c r="P3" i="35" s="1"/>
  <c r="O4" i="35"/>
  <c r="P4" i="35" s="1"/>
  <c r="O5" i="35"/>
  <c r="P5" i="35" s="1"/>
  <c r="O6" i="35"/>
  <c r="P6" i="35" s="1"/>
  <c r="O7" i="35"/>
  <c r="P7" i="35" s="1"/>
  <c r="O8" i="35"/>
  <c r="P8" i="35" s="1"/>
  <c r="O9" i="35"/>
  <c r="P9" i="35" s="1"/>
  <c r="O10" i="35"/>
  <c r="P10" i="35" s="1"/>
  <c r="O11" i="35"/>
  <c r="P11" i="35" s="1"/>
  <c r="O12" i="35"/>
  <c r="P12" i="35" s="1"/>
  <c r="O13" i="35"/>
  <c r="P13" i="35" s="1"/>
  <c r="O14" i="35"/>
  <c r="P14" i="35" s="1"/>
  <c r="O15" i="35"/>
  <c r="P15" i="35" s="1"/>
  <c r="O16" i="35"/>
  <c r="P16" i="35" s="1"/>
  <c r="O17" i="35"/>
  <c r="P17" i="35" s="1"/>
  <c r="O18" i="35"/>
  <c r="P18" i="35" s="1"/>
  <c r="O19" i="35"/>
  <c r="P19" i="35" s="1"/>
  <c r="O20" i="35"/>
  <c r="P20" i="35" s="1"/>
  <c r="O21" i="35"/>
  <c r="P21" i="35" s="1"/>
  <c r="O22" i="35"/>
  <c r="P22" i="35" s="1"/>
  <c r="O23" i="35"/>
  <c r="P23" i="35" s="1"/>
  <c r="O24" i="35"/>
  <c r="P24" i="35" s="1"/>
  <c r="O25" i="35"/>
  <c r="P25" i="35" s="1"/>
  <c r="O26" i="35"/>
  <c r="P26" i="35" s="1"/>
  <c r="O27" i="35"/>
  <c r="P27" i="35" s="1"/>
  <c r="O28" i="35"/>
  <c r="P28" i="35" s="1"/>
  <c r="O29" i="35"/>
  <c r="P29" i="35" s="1"/>
  <c r="O30" i="35"/>
  <c r="P30" i="35" s="1"/>
  <c r="O31" i="35"/>
  <c r="P31" i="35" s="1"/>
  <c r="O32" i="35"/>
  <c r="P32" i="35" s="1"/>
  <c r="O33" i="35"/>
  <c r="P33" i="35" s="1"/>
  <c r="O34" i="35"/>
  <c r="P34" i="35" s="1"/>
  <c r="O35" i="35"/>
  <c r="P35" i="35" s="1"/>
  <c r="O36" i="35"/>
  <c r="P36" i="35" s="1"/>
  <c r="O37" i="35"/>
  <c r="P37" i="35" s="1"/>
  <c r="O38" i="35"/>
  <c r="P38" i="35" s="1"/>
  <c r="O39" i="35"/>
  <c r="P39" i="35" s="1"/>
  <c r="O40" i="35"/>
  <c r="P40" i="35" s="1"/>
  <c r="O41" i="35"/>
  <c r="P41" i="35" s="1"/>
  <c r="O42" i="35"/>
  <c r="P42" i="35" s="1"/>
  <c r="O43" i="35"/>
  <c r="P43" i="35" s="1"/>
  <c r="O44" i="35"/>
  <c r="P44" i="35" s="1"/>
  <c r="O45" i="35"/>
  <c r="P45" i="35" s="1"/>
  <c r="O46" i="35"/>
  <c r="P46" i="35" s="1"/>
  <c r="O47" i="35"/>
  <c r="P47" i="35" s="1"/>
  <c r="O48" i="35"/>
  <c r="P48" i="35" s="1"/>
  <c r="O49" i="35"/>
  <c r="P49" i="35" s="1"/>
  <c r="O50" i="35"/>
  <c r="P50" i="35" s="1"/>
  <c r="O51" i="35"/>
  <c r="P51" i="35" s="1"/>
  <c r="O52" i="35"/>
  <c r="P52" i="35" s="1"/>
  <c r="O53" i="35"/>
  <c r="P53" i="35" s="1"/>
  <c r="O54" i="35"/>
  <c r="P54" i="35" s="1"/>
  <c r="O55" i="35"/>
  <c r="P55" i="35" s="1"/>
  <c r="O56" i="35"/>
  <c r="P56" i="35" s="1"/>
  <c r="O57" i="35"/>
  <c r="P57" i="35" s="1"/>
  <c r="O58" i="35"/>
  <c r="P58" i="35" s="1"/>
  <c r="O59" i="35"/>
  <c r="P59" i="35" s="1"/>
  <c r="O60" i="35"/>
  <c r="P60" i="35" s="1"/>
  <c r="O61" i="35"/>
  <c r="P61" i="35" s="1"/>
  <c r="O62" i="35"/>
  <c r="P62" i="35" s="1"/>
  <c r="O63" i="35"/>
  <c r="P63" i="35" s="1"/>
  <c r="O64" i="35"/>
  <c r="P64" i="35" s="1"/>
  <c r="O65" i="35"/>
  <c r="P65" i="35" s="1"/>
  <c r="O66" i="35"/>
  <c r="P66" i="35" s="1"/>
  <c r="O67" i="35"/>
  <c r="P67" i="35" s="1"/>
  <c r="O68" i="35"/>
  <c r="P68" i="35" s="1"/>
  <c r="O69" i="35"/>
  <c r="P69" i="35" s="1"/>
  <c r="O70" i="35"/>
  <c r="P70" i="35" s="1"/>
  <c r="O71" i="35"/>
  <c r="P71" i="35" s="1"/>
  <c r="O72" i="35"/>
  <c r="P72" i="35" s="1"/>
  <c r="O73" i="35"/>
  <c r="P73" i="35" s="1"/>
  <c r="O74" i="35"/>
  <c r="P74" i="35" s="1"/>
  <c r="O75" i="35"/>
  <c r="P75" i="35" s="1"/>
  <c r="O76" i="35"/>
  <c r="P76" i="35" s="1"/>
  <c r="O77" i="35"/>
  <c r="P77" i="35" s="1"/>
  <c r="O78" i="35"/>
  <c r="P78" i="35" s="1"/>
  <c r="O79" i="35"/>
  <c r="P79" i="35" s="1"/>
  <c r="O80" i="35"/>
  <c r="P80" i="35" s="1"/>
  <c r="O81" i="35"/>
  <c r="P81" i="35" s="1"/>
  <c r="O82" i="35"/>
  <c r="P82" i="35" s="1"/>
  <c r="O83" i="35"/>
  <c r="P83" i="35" s="1"/>
  <c r="O84" i="35"/>
  <c r="P84" i="35" s="1"/>
  <c r="O85" i="35"/>
  <c r="P85" i="35" s="1"/>
  <c r="O86" i="35"/>
  <c r="P86" i="35" s="1"/>
  <c r="O87" i="35"/>
  <c r="P87" i="35" s="1"/>
  <c r="O88" i="35"/>
  <c r="P88" i="35" s="1"/>
  <c r="O89" i="35"/>
  <c r="P89" i="35" s="1"/>
  <c r="O90" i="35"/>
  <c r="P90" i="35" s="1"/>
  <c r="O91" i="35"/>
  <c r="P91" i="35" s="1"/>
  <c r="O92" i="35"/>
  <c r="P92" i="35" s="1"/>
  <c r="O93" i="35"/>
  <c r="P93" i="35" s="1"/>
  <c r="O94" i="35"/>
  <c r="P94" i="35" s="1"/>
  <c r="O95" i="35"/>
  <c r="P95" i="35" s="1"/>
  <c r="O96" i="35"/>
  <c r="P96" i="35" s="1"/>
  <c r="O97" i="35"/>
  <c r="P97" i="35" s="1"/>
  <c r="O98" i="35"/>
  <c r="P98" i="35" s="1"/>
  <c r="O99" i="35"/>
  <c r="P99" i="35" s="1"/>
  <c r="O100" i="35"/>
  <c r="P100" i="35" s="1"/>
  <c r="O101" i="35"/>
  <c r="P101" i="35" s="1"/>
  <c r="O102" i="35"/>
  <c r="P102" i="35" s="1"/>
  <c r="O103" i="35"/>
  <c r="P103" i="35" s="1"/>
  <c r="O104" i="35"/>
  <c r="P104" i="35" s="1"/>
  <c r="O105" i="35"/>
  <c r="P105" i="35" s="1"/>
  <c r="O106" i="35"/>
  <c r="P106" i="35" s="1"/>
  <c r="O107" i="35"/>
  <c r="P107" i="35" s="1"/>
  <c r="O108" i="35"/>
  <c r="P108" i="35" s="1"/>
  <c r="O109" i="35"/>
  <c r="P109" i="35" s="1"/>
  <c r="O110" i="35"/>
  <c r="P110" i="35" s="1"/>
  <c r="O111" i="35"/>
  <c r="P111" i="35" s="1"/>
  <c r="O112" i="35"/>
  <c r="P112" i="35" s="1"/>
  <c r="O113" i="35"/>
  <c r="P113" i="35" s="1"/>
  <c r="O114" i="35"/>
  <c r="P114" i="35" s="1"/>
  <c r="O115" i="35"/>
  <c r="P115" i="35" s="1"/>
  <c r="O116" i="35"/>
  <c r="P116" i="35" s="1"/>
  <c r="O117" i="35"/>
  <c r="P117" i="35" s="1"/>
  <c r="O118" i="35"/>
  <c r="P118" i="35" s="1"/>
  <c r="O119" i="35"/>
  <c r="P119" i="35" s="1"/>
  <c r="O120" i="35"/>
  <c r="P120" i="35" s="1"/>
  <c r="O121" i="35"/>
  <c r="P121" i="35" s="1"/>
  <c r="O122" i="35"/>
  <c r="P122" i="35" s="1"/>
  <c r="O123" i="35"/>
  <c r="P123" i="35" s="1"/>
  <c r="O124" i="35"/>
  <c r="P124" i="35" s="1"/>
  <c r="O125" i="35"/>
  <c r="P125" i="35" s="1"/>
  <c r="O126" i="35"/>
  <c r="P126" i="35" s="1"/>
  <c r="O127" i="35"/>
  <c r="P127" i="35" s="1"/>
  <c r="O128" i="35"/>
  <c r="P128" i="35" s="1"/>
  <c r="O129" i="35"/>
  <c r="P129" i="35" s="1"/>
  <c r="O130" i="35"/>
  <c r="P130" i="35" s="1"/>
  <c r="O131" i="35"/>
  <c r="P131" i="35" s="1"/>
  <c r="O132" i="35"/>
  <c r="P132" i="35" s="1"/>
  <c r="O133" i="35"/>
  <c r="P133" i="35" s="1"/>
  <c r="O134" i="35"/>
  <c r="P134" i="35" s="1"/>
  <c r="O135" i="35"/>
  <c r="P135" i="35" s="1"/>
  <c r="O136" i="35"/>
  <c r="P136" i="35" s="1"/>
  <c r="O137" i="35"/>
  <c r="P137" i="35" s="1"/>
  <c r="O138" i="35"/>
  <c r="P138" i="35" s="1"/>
  <c r="O139" i="35"/>
  <c r="P139" i="35" s="1"/>
  <c r="O140" i="35"/>
  <c r="P140" i="35" s="1"/>
  <c r="O141" i="35"/>
  <c r="P141" i="35" s="1"/>
  <c r="O142" i="35"/>
  <c r="P142" i="35" s="1"/>
  <c r="O143" i="35"/>
  <c r="P143" i="35" s="1"/>
  <c r="O144" i="35"/>
  <c r="P144" i="35" s="1"/>
  <c r="O145" i="35"/>
  <c r="P145" i="35" s="1"/>
  <c r="O146" i="35"/>
  <c r="P146" i="35" s="1"/>
  <c r="O147" i="35"/>
  <c r="P147" i="35" s="1"/>
  <c r="O148" i="35"/>
  <c r="P148" i="35" s="1"/>
  <c r="O149" i="35"/>
  <c r="P149" i="35" s="1"/>
  <c r="O150" i="35"/>
  <c r="P150" i="35" s="1"/>
  <c r="O151" i="35"/>
  <c r="P151" i="35" s="1"/>
  <c r="O152" i="35"/>
  <c r="P152" i="35" s="1"/>
  <c r="O153" i="35"/>
  <c r="P153" i="35" s="1"/>
  <c r="O154" i="35"/>
  <c r="P154" i="35" s="1"/>
  <c r="O155" i="35"/>
  <c r="P155" i="35" s="1"/>
  <c r="O156" i="35"/>
  <c r="P156" i="35" s="1"/>
  <c r="O157" i="35"/>
  <c r="P157" i="35" s="1"/>
  <c r="O158" i="35"/>
  <c r="P158" i="35" s="1"/>
  <c r="O159" i="35"/>
  <c r="P159" i="35" s="1"/>
  <c r="O160" i="35"/>
  <c r="P160" i="35" s="1"/>
  <c r="O161" i="35"/>
  <c r="P161" i="35" s="1"/>
  <c r="O162" i="35"/>
  <c r="P162" i="35" s="1"/>
  <c r="O163" i="35"/>
  <c r="P163" i="35" s="1"/>
  <c r="O164" i="35"/>
  <c r="P164" i="35" s="1"/>
  <c r="O165" i="35"/>
  <c r="P165" i="35" s="1"/>
  <c r="O166" i="35"/>
  <c r="P166" i="35" s="1"/>
  <c r="O167" i="35"/>
  <c r="P167" i="35" s="1"/>
  <c r="O168" i="35"/>
  <c r="P168" i="35" s="1"/>
  <c r="O169" i="35"/>
  <c r="P169" i="35" s="1"/>
  <c r="O170" i="35"/>
  <c r="P170" i="35" s="1"/>
  <c r="O171" i="35"/>
  <c r="P171" i="35" s="1"/>
  <c r="O172" i="35"/>
  <c r="P172" i="35" s="1"/>
  <c r="O173" i="35"/>
  <c r="P173" i="35" s="1"/>
  <c r="O174" i="35"/>
  <c r="P174" i="35" s="1"/>
  <c r="O175" i="35"/>
  <c r="P175" i="35" s="1"/>
  <c r="O176" i="35"/>
  <c r="P176" i="35" s="1"/>
  <c r="O177" i="35"/>
  <c r="P177" i="35" s="1"/>
  <c r="O178" i="35"/>
  <c r="P178" i="35" s="1"/>
  <c r="O179" i="35"/>
  <c r="P179" i="35" s="1"/>
  <c r="O180" i="35"/>
  <c r="P180" i="35" s="1"/>
  <c r="O181" i="35"/>
  <c r="P181" i="35" s="1"/>
  <c r="O182" i="35"/>
  <c r="P182" i="35" s="1"/>
  <c r="O183" i="35"/>
  <c r="P183" i="35" s="1"/>
  <c r="O184" i="35"/>
  <c r="P184" i="35" s="1"/>
  <c r="O185" i="35"/>
  <c r="P185" i="35" s="1"/>
  <c r="O186" i="35"/>
  <c r="P186" i="35" s="1"/>
  <c r="O187" i="35"/>
  <c r="P187" i="35" s="1"/>
  <c r="O188" i="35"/>
  <c r="P188" i="35" s="1"/>
  <c r="O189" i="35"/>
  <c r="P189" i="35" s="1"/>
  <c r="O190" i="35"/>
  <c r="P190" i="35" s="1"/>
  <c r="O191" i="35"/>
  <c r="P191" i="35" s="1"/>
  <c r="O192" i="35"/>
  <c r="P192" i="35" s="1"/>
  <c r="O193" i="35"/>
  <c r="P193" i="35" s="1"/>
  <c r="O194" i="35"/>
  <c r="P194" i="35" s="1"/>
  <c r="O195" i="35"/>
  <c r="P195" i="35" s="1"/>
  <c r="O196" i="35"/>
  <c r="P196" i="35" s="1"/>
  <c r="O197" i="35"/>
  <c r="P197" i="35" s="1"/>
  <c r="O198" i="35"/>
  <c r="P198" i="35" s="1"/>
  <c r="O199" i="35"/>
  <c r="P199" i="35" s="1"/>
  <c r="O200" i="35"/>
  <c r="P200" i="35" s="1"/>
  <c r="O201" i="35"/>
  <c r="P201" i="35" s="1"/>
  <c r="O202" i="35"/>
  <c r="P202" i="35" s="1"/>
  <c r="O203" i="35"/>
  <c r="P203" i="35" s="1"/>
  <c r="O204" i="35"/>
  <c r="P204" i="35" s="1"/>
  <c r="O205" i="35"/>
  <c r="P205" i="35" s="1"/>
  <c r="O206" i="35"/>
  <c r="P206" i="35" s="1"/>
  <c r="O207" i="35"/>
  <c r="P207" i="35" s="1"/>
  <c r="O208" i="35"/>
  <c r="P208" i="35" s="1"/>
  <c r="O209" i="35"/>
  <c r="P209" i="35" s="1"/>
  <c r="O210" i="35"/>
  <c r="P210" i="35" s="1"/>
  <c r="O211" i="35"/>
  <c r="P211" i="35" s="1"/>
  <c r="O212" i="35"/>
  <c r="P212" i="35" s="1"/>
  <c r="O213" i="35"/>
  <c r="P213" i="35" s="1"/>
  <c r="O214" i="35"/>
  <c r="P214" i="35" s="1"/>
  <c r="O215" i="35"/>
  <c r="P215" i="35" s="1"/>
  <c r="O216" i="35"/>
  <c r="P216" i="35" s="1"/>
  <c r="O217" i="35"/>
  <c r="P217" i="35" s="1"/>
  <c r="O218" i="35"/>
  <c r="P218" i="35" s="1"/>
  <c r="O219" i="35"/>
  <c r="P219" i="35" s="1"/>
  <c r="O220" i="35"/>
  <c r="P220" i="35" s="1"/>
  <c r="O221" i="35"/>
  <c r="P221" i="35" s="1"/>
  <c r="O222" i="35"/>
  <c r="P222" i="35" s="1"/>
  <c r="O223" i="35"/>
  <c r="P223" i="35" s="1"/>
  <c r="O224" i="35"/>
  <c r="P224" i="35" s="1"/>
  <c r="O225" i="35"/>
  <c r="P225" i="35" s="1"/>
  <c r="O226" i="35"/>
  <c r="P226" i="35" s="1"/>
  <c r="O227" i="35"/>
  <c r="P227" i="35" s="1"/>
  <c r="O228" i="35"/>
  <c r="P228" i="35" s="1"/>
  <c r="O229" i="35"/>
  <c r="P229" i="35" s="1"/>
  <c r="O230" i="35"/>
  <c r="P230" i="35" s="1"/>
  <c r="O231" i="35"/>
  <c r="P231" i="35" s="1"/>
  <c r="O232" i="35"/>
  <c r="P232" i="35" s="1"/>
  <c r="O233" i="35"/>
  <c r="P233" i="35" s="1"/>
  <c r="O234" i="35"/>
  <c r="P234" i="35" s="1"/>
  <c r="O235" i="35"/>
  <c r="P235" i="35" s="1"/>
  <c r="O236" i="35"/>
  <c r="P236" i="35" s="1"/>
  <c r="O237" i="35"/>
  <c r="P237" i="35" s="1"/>
  <c r="O238" i="35"/>
  <c r="P238" i="35" s="1"/>
  <c r="O239" i="35"/>
  <c r="P239" i="35" s="1"/>
  <c r="O240" i="35"/>
  <c r="P240" i="35" s="1"/>
  <c r="O241" i="35"/>
  <c r="P241" i="35" s="1"/>
  <c r="O242" i="35"/>
  <c r="P242" i="35" s="1"/>
  <c r="O243" i="35"/>
  <c r="P243" i="35" s="1"/>
  <c r="O244" i="35"/>
  <c r="P244" i="35" s="1"/>
  <c r="O245" i="35"/>
  <c r="P245" i="35" s="1"/>
  <c r="O246" i="35"/>
  <c r="P246" i="35" s="1"/>
  <c r="O247" i="35"/>
  <c r="P247" i="35" s="1"/>
  <c r="O248" i="35"/>
  <c r="P248" i="35" s="1"/>
  <c r="O249" i="35"/>
  <c r="P249" i="35" s="1"/>
  <c r="O250" i="35"/>
  <c r="P250" i="35" s="1"/>
  <c r="O251" i="35"/>
  <c r="P251" i="35" s="1"/>
  <c r="O252" i="35"/>
  <c r="P252" i="35" s="1"/>
  <c r="O253" i="35"/>
  <c r="P253" i="35" s="1"/>
  <c r="O254" i="35"/>
  <c r="P254" i="35" s="1"/>
  <c r="O255" i="35"/>
  <c r="P255" i="35" s="1"/>
  <c r="O256" i="35"/>
  <c r="P256" i="35" s="1"/>
  <c r="O257" i="35"/>
  <c r="P257" i="35" s="1"/>
  <c r="O258" i="35"/>
  <c r="P258" i="35" s="1"/>
  <c r="O259" i="35"/>
  <c r="P259" i="35" s="1"/>
  <c r="O260" i="35"/>
  <c r="P260" i="35" s="1"/>
  <c r="O261" i="35"/>
  <c r="P261" i="35" s="1"/>
  <c r="O262" i="35"/>
  <c r="P262" i="35" s="1"/>
  <c r="O263" i="35"/>
  <c r="P263" i="35" s="1"/>
  <c r="O264" i="35"/>
  <c r="P264" i="35" s="1"/>
  <c r="O265" i="35"/>
  <c r="P265" i="35" s="1"/>
  <c r="O266" i="35"/>
  <c r="P266" i="35" s="1"/>
  <c r="O267" i="35"/>
  <c r="P267" i="35" s="1"/>
  <c r="O268" i="35"/>
  <c r="P268" i="35" s="1"/>
  <c r="O269" i="35"/>
  <c r="P269" i="35" s="1"/>
  <c r="O270" i="35"/>
  <c r="P270" i="35" s="1"/>
  <c r="O271" i="35"/>
  <c r="P271" i="35" s="1"/>
  <c r="O272" i="35"/>
  <c r="P272" i="35" s="1"/>
  <c r="O273" i="35"/>
  <c r="P273" i="35" s="1"/>
  <c r="O274" i="35"/>
  <c r="P274" i="35" s="1"/>
  <c r="O275" i="35"/>
  <c r="P275" i="35" s="1"/>
  <c r="O276" i="35"/>
  <c r="P276" i="35" s="1"/>
  <c r="O277" i="35"/>
  <c r="P277" i="35" s="1"/>
  <c r="O278" i="35"/>
  <c r="P278" i="35" s="1"/>
  <c r="O279" i="35"/>
  <c r="P279" i="35" s="1"/>
  <c r="O280" i="35"/>
  <c r="P280" i="35" s="1"/>
  <c r="O281" i="35"/>
  <c r="P281" i="35" s="1"/>
  <c r="O282" i="35"/>
  <c r="P282" i="35" s="1"/>
  <c r="O283" i="35"/>
  <c r="P283" i="35" s="1"/>
  <c r="O284" i="35"/>
  <c r="P284" i="35" s="1"/>
  <c r="O285" i="35"/>
  <c r="P285" i="35" s="1"/>
  <c r="O286" i="35"/>
  <c r="P286" i="35" s="1"/>
  <c r="O287" i="35"/>
  <c r="P287" i="35" s="1"/>
  <c r="O288" i="35"/>
  <c r="P288" i="35" s="1"/>
  <c r="O289" i="35"/>
  <c r="P289" i="35" s="1"/>
  <c r="O290" i="35"/>
  <c r="P290" i="35" s="1"/>
  <c r="O291" i="35"/>
  <c r="P291" i="35" s="1"/>
  <c r="O292" i="35"/>
  <c r="P292" i="35" s="1"/>
  <c r="O293" i="35"/>
  <c r="P293" i="35" s="1"/>
  <c r="O294" i="35"/>
  <c r="P294" i="35" s="1"/>
  <c r="O295" i="35"/>
  <c r="P295" i="35" s="1"/>
  <c r="O296" i="35"/>
  <c r="P296" i="35" s="1"/>
  <c r="O297" i="35"/>
  <c r="P297" i="35" s="1"/>
  <c r="O298" i="35"/>
  <c r="P298" i="35" s="1"/>
  <c r="O299" i="35"/>
  <c r="P299" i="35" s="1"/>
  <c r="O300" i="35"/>
  <c r="P300" i="35" s="1"/>
  <c r="O301" i="35"/>
  <c r="P301" i="35" s="1"/>
  <c r="O302" i="35"/>
  <c r="P302" i="35" s="1"/>
  <c r="O303" i="35"/>
  <c r="P303" i="35" s="1"/>
  <c r="O304" i="35"/>
  <c r="P304" i="35" s="1"/>
  <c r="O305" i="35"/>
  <c r="P305" i="35" s="1"/>
  <c r="O306" i="35"/>
  <c r="P306" i="35" s="1"/>
  <c r="O307" i="35"/>
  <c r="P307" i="35" s="1"/>
  <c r="O308" i="35"/>
  <c r="P308" i="35" s="1"/>
  <c r="O309" i="35"/>
  <c r="P309" i="35" s="1"/>
  <c r="O310" i="35"/>
  <c r="P310" i="35" s="1"/>
  <c r="O311" i="35"/>
  <c r="P311" i="35" s="1"/>
  <c r="O312" i="35"/>
  <c r="P312" i="35" s="1"/>
  <c r="O313" i="35"/>
  <c r="P313" i="35" s="1"/>
  <c r="O314" i="35"/>
  <c r="P314" i="35" s="1"/>
  <c r="O315" i="35"/>
  <c r="P315" i="35" s="1"/>
  <c r="O316" i="35"/>
  <c r="P316" i="35" s="1"/>
  <c r="O317" i="35"/>
  <c r="P317" i="35" s="1"/>
  <c r="O318" i="35"/>
  <c r="P318" i="35" s="1"/>
  <c r="O319" i="35"/>
  <c r="P319" i="35" s="1"/>
  <c r="O320" i="35"/>
  <c r="P320" i="35" s="1"/>
  <c r="O321" i="35"/>
  <c r="P321" i="35" s="1"/>
  <c r="O322" i="35"/>
  <c r="P322" i="35" s="1"/>
  <c r="O323" i="35"/>
  <c r="P323" i="35" s="1"/>
  <c r="O324" i="35"/>
  <c r="P324" i="35" s="1"/>
  <c r="O325" i="35"/>
  <c r="P325" i="35" s="1"/>
  <c r="O326" i="35"/>
  <c r="P326" i="35" s="1"/>
  <c r="O327" i="35"/>
  <c r="P327" i="35" s="1"/>
  <c r="O328" i="35"/>
  <c r="P328" i="35" s="1"/>
  <c r="O329" i="35"/>
  <c r="P329" i="35" s="1"/>
  <c r="O330" i="35"/>
  <c r="P330" i="35" s="1"/>
  <c r="O331" i="35"/>
  <c r="P331" i="35" s="1"/>
  <c r="O332" i="35"/>
  <c r="P332" i="35" s="1"/>
  <c r="O333" i="35"/>
  <c r="P333" i="35" s="1"/>
  <c r="O334" i="35"/>
  <c r="P334" i="35" s="1"/>
  <c r="O335" i="35"/>
  <c r="P335" i="35" s="1"/>
  <c r="O336" i="35"/>
  <c r="P336" i="35" s="1"/>
  <c r="O337" i="35"/>
  <c r="P337" i="35" s="1"/>
  <c r="O338" i="35"/>
  <c r="P338" i="35" s="1"/>
  <c r="O339" i="35"/>
  <c r="P339" i="35" s="1"/>
  <c r="O340" i="35"/>
  <c r="P340" i="35" s="1"/>
  <c r="O341" i="35"/>
  <c r="P341" i="35" s="1"/>
  <c r="O342" i="35"/>
  <c r="P342" i="35" s="1"/>
  <c r="O343" i="35"/>
  <c r="P343" i="35" s="1"/>
  <c r="O344" i="35"/>
  <c r="P344" i="35" s="1"/>
  <c r="O345" i="35"/>
  <c r="P345" i="35" s="1"/>
  <c r="O346" i="35"/>
  <c r="P346" i="35" s="1"/>
  <c r="O347" i="35"/>
  <c r="P347" i="35" s="1"/>
  <c r="O348" i="35"/>
  <c r="P348" i="35" s="1"/>
  <c r="O349" i="35"/>
  <c r="P349" i="35" s="1"/>
  <c r="O350" i="35"/>
  <c r="P350" i="35" s="1"/>
  <c r="O351" i="35"/>
  <c r="P351" i="35" s="1"/>
  <c r="O352" i="35"/>
  <c r="P352" i="35" s="1"/>
  <c r="O353" i="35"/>
  <c r="P353" i="35" s="1"/>
  <c r="O354" i="35"/>
  <c r="P354" i="35" s="1"/>
  <c r="O355" i="35"/>
  <c r="P355" i="35" s="1"/>
  <c r="O356" i="35"/>
  <c r="P356" i="35" s="1"/>
  <c r="O357" i="35"/>
  <c r="P357" i="35" s="1"/>
  <c r="O358" i="35"/>
  <c r="P358" i="35" s="1"/>
  <c r="O359" i="35"/>
  <c r="P359" i="35" s="1"/>
  <c r="O360" i="35"/>
  <c r="P360" i="35" s="1"/>
  <c r="O361" i="35"/>
  <c r="P361" i="35" s="1"/>
  <c r="O362" i="35"/>
  <c r="P362" i="35" s="1"/>
  <c r="O363" i="35"/>
  <c r="P363" i="35" s="1"/>
  <c r="O364" i="35"/>
  <c r="P364" i="35" s="1"/>
  <c r="O365" i="35"/>
  <c r="P365" i="35" s="1"/>
  <c r="O366" i="35"/>
  <c r="P366" i="35" s="1"/>
  <c r="O367" i="35"/>
  <c r="P367" i="35" s="1"/>
  <c r="O368" i="35"/>
  <c r="P368" i="35" s="1"/>
  <c r="O369" i="35"/>
  <c r="P369" i="35" s="1"/>
  <c r="O370" i="35"/>
  <c r="P370" i="35" s="1"/>
  <c r="O371" i="35"/>
  <c r="P371" i="35" s="1"/>
  <c r="O372" i="35"/>
  <c r="P372" i="35" s="1"/>
  <c r="O373" i="35"/>
  <c r="P373" i="35" s="1"/>
  <c r="O374" i="35"/>
  <c r="P374" i="35" s="1"/>
  <c r="O375" i="35"/>
  <c r="P375" i="35" s="1"/>
  <c r="O376" i="35"/>
  <c r="P376" i="35" s="1"/>
  <c r="O377" i="35"/>
  <c r="P377" i="35" s="1"/>
  <c r="O378" i="35"/>
  <c r="P378" i="35" s="1"/>
  <c r="O379" i="35"/>
  <c r="P379" i="35" s="1"/>
  <c r="O380" i="35"/>
  <c r="P380" i="35" s="1"/>
  <c r="O381" i="35"/>
  <c r="P381" i="35" s="1"/>
  <c r="O382" i="35"/>
  <c r="P382" i="35" s="1"/>
  <c r="O383" i="35"/>
  <c r="P383" i="35" s="1"/>
  <c r="O384" i="35"/>
  <c r="P384" i="35" s="1"/>
  <c r="O385" i="35"/>
  <c r="P385" i="35" s="1"/>
  <c r="O386" i="35"/>
  <c r="P386" i="35" s="1"/>
  <c r="O387" i="35"/>
  <c r="P387" i="35" s="1"/>
  <c r="O388" i="35"/>
  <c r="P388" i="35" s="1"/>
  <c r="O389" i="35"/>
  <c r="P389" i="35" s="1"/>
  <c r="O390" i="35"/>
  <c r="P390" i="35" s="1"/>
  <c r="O391" i="35"/>
  <c r="P391" i="35" s="1"/>
  <c r="O392" i="35"/>
  <c r="P392" i="35" s="1"/>
  <c r="O393" i="35"/>
  <c r="P393" i="35" s="1"/>
  <c r="O394" i="35"/>
  <c r="P394" i="35" s="1"/>
  <c r="O395" i="35"/>
  <c r="P395" i="35" s="1"/>
  <c r="O396" i="35"/>
  <c r="P396" i="35" s="1"/>
  <c r="O397" i="35"/>
  <c r="P397" i="35" s="1"/>
  <c r="O398" i="35"/>
  <c r="P398" i="35" s="1"/>
  <c r="O399" i="35"/>
  <c r="P399" i="35" s="1"/>
  <c r="O400" i="35"/>
  <c r="P400" i="35" s="1"/>
  <c r="O401" i="35"/>
  <c r="P401" i="35" s="1"/>
  <c r="O402" i="35"/>
  <c r="P402" i="35" s="1"/>
  <c r="O403" i="35"/>
  <c r="P403" i="35" s="1"/>
  <c r="O404" i="35"/>
  <c r="P404" i="35" s="1"/>
  <c r="O405" i="35"/>
  <c r="P405" i="35" s="1"/>
  <c r="O406" i="35"/>
  <c r="P406" i="35" s="1"/>
  <c r="O407" i="35"/>
  <c r="P407" i="35" s="1"/>
  <c r="O408" i="35"/>
  <c r="P408" i="35" s="1"/>
  <c r="O409" i="35"/>
  <c r="P409" i="35" s="1"/>
  <c r="O410" i="35"/>
  <c r="P410" i="35" s="1"/>
  <c r="O411" i="35"/>
  <c r="P411" i="35" s="1"/>
  <c r="O412" i="35"/>
  <c r="P412" i="35" s="1"/>
  <c r="O413" i="35"/>
  <c r="P413" i="35" s="1"/>
  <c r="O414" i="35"/>
  <c r="P414" i="35" s="1"/>
  <c r="O415" i="35"/>
  <c r="P415" i="35" s="1"/>
  <c r="O416" i="35"/>
  <c r="P416" i="35" s="1"/>
  <c r="O417" i="35"/>
  <c r="P417" i="35" s="1"/>
  <c r="O418" i="35"/>
  <c r="P418" i="35" s="1"/>
  <c r="O419" i="35"/>
  <c r="P419" i="35" s="1"/>
  <c r="O420" i="35"/>
  <c r="P420" i="35" s="1"/>
  <c r="O421" i="35"/>
  <c r="P421" i="35" s="1"/>
  <c r="O422" i="35"/>
  <c r="P422" i="35" s="1"/>
  <c r="O423" i="35"/>
  <c r="P423" i="35" s="1"/>
  <c r="O424" i="35"/>
  <c r="P424" i="35" s="1"/>
  <c r="O425" i="35"/>
  <c r="P425" i="35" s="1"/>
  <c r="O426" i="35"/>
  <c r="P426" i="35" s="1"/>
  <c r="O427" i="35"/>
  <c r="P427" i="35" s="1"/>
  <c r="O428" i="35"/>
  <c r="P428" i="35" s="1"/>
  <c r="O429" i="35"/>
  <c r="P429" i="35" s="1"/>
  <c r="O430" i="35"/>
  <c r="P430" i="35" s="1"/>
  <c r="O431" i="35"/>
  <c r="P431" i="35" s="1"/>
  <c r="O432" i="35"/>
  <c r="P432" i="35" s="1"/>
  <c r="O433" i="35"/>
  <c r="P433" i="35" s="1"/>
  <c r="O434" i="35"/>
  <c r="P434" i="35" s="1"/>
  <c r="O435" i="35"/>
  <c r="P435" i="35" s="1"/>
  <c r="O436" i="35"/>
  <c r="P436" i="35" s="1"/>
  <c r="O437" i="35"/>
  <c r="P437" i="35" s="1"/>
  <c r="O438" i="35"/>
  <c r="P438" i="35" s="1"/>
  <c r="O439" i="35"/>
  <c r="P439" i="35" s="1"/>
  <c r="O440" i="35"/>
  <c r="P440" i="35" s="1"/>
  <c r="O441" i="35"/>
  <c r="P441" i="35" s="1"/>
  <c r="O442" i="35"/>
  <c r="P442" i="35" s="1"/>
  <c r="O443" i="35"/>
  <c r="P443" i="35" s="1"/>
  <c r="O444" i="35"/>
  <c r="P444" i="35" s="1"/>
  <c r="O445" i="35"/>
  <c r="P445" i="35" s="1"/>
  <c r="O446" i="35"/>
  <c r="P446" i="35" s="1"/>
  <c r="O447" i="35"/>
  <c r="P447" i="35" s="1"/>
  <c r="O448" i="35"/>
  <c r="P448" i="35" s="1"/>
  <c r="O449" i="35"/>
  <c r="P449" i="35" s="1"/>
  <c r="O450" i="35"/>
  <c r="P450" i="35" s="1"/>
  <c r="O451" i="35"/>
  <c r="P451" i="35" s="1"/>
  <c r="O452" i="35"/>
  <c r="P452" i="35" s="1"/>
  <c r="O453" i="35"/>
  <c r="P453" i="35" s="1"/>
  <c r="O454" i="35"/>
  <c r="P454" i="35" s="1"/>
  <c r="O455" i="35"/>
  <c r="P455" i="35" s="1"/>
  <c r="O456" i="35"/>
  <c r="P456" i="35" s="1"/>
  <c r="O457" i="35"/>
  <c r="P457" i="35" s="1"/>
  <c r="O458" i="35"/>
  <c r="P458" i="35" s="1"/>
  <c r="O459" i="35"/>
  <c r="P459" i="35" s="1"/>
  <c r="O460" i="35"/>
  <c r="P460" i="35" s="1"/>
  <c r="O461" i="35"/>
  <c r="P461" i="35" s="1"/>
  <c r="O462" i="35"/>
  <c r="P462" i="35" s="1"/>
  <c r="O463" i="35"/>
  <c r="P463" i="35" s="1"/>
  <c r="O464" i="35"/>
  <c r="P464" i="35" s="1"/>
  <c r="O465" i="35"/>
  <c r="P465" i="35" s="1"/>
  <c r="O466" i="35"/>
  <c r="P466" i="35" s="1"/>
  <c r="O467" i="35"/>
  <c r="P467" i="35" s="1"/>
  <c r="O468" i="35"/>
  <c r="P468" i="35" s="1"/>
  <c r="O469" i="35"/>
  <c r="P469" i="35" s="1"/>
  <c r="O470" i="35"/>
  <c r="P470" i="35" s="1"/>
  <c r="O471" i="35"/>
  <c r="P471" i="35" s="1"/>
  <c r="O472" i="35"/>
  <c r="P472" i="35" s="1"/>
  <c r="O473" i="35"/>
  <c r="P473" i="35" s="1"/>
  <c r="O474" i="35"/>
  <c r="P474" i="35" s="1"/>
  <c r="O475" i="35"/>
  <c r="P475" i="35" s="1"/>
  <c r="O476" i="35"/>
  <c r="P476" i="35" s="1"/>
  <c r="O477" i="35"/>
  <c r="P477" i="35" s="1"/>
  <c r="O478" i="35"/>
  <c r="P478" i="35" s="1"/>
  <c r="O479" i="35"/>
  <c r="P479" i="35" s="1"/>
  <c r="O480" i="35"/>
  <c r="P480" i="35" s="1"/>
  <c r="O481" i="35"/>
  <c r="P481" i="35" s="1"/>
  <c r="O482" i="35"/>
  <c r="P482" i="35" s="1"/>
  <c r="O483" i="35"/>
  <c r="P483" i="35" s="1"/>
  <c r="O484" i="35"/>
  <c r="P484" i="35" s="1"/>
  <c r="O485" i="35"/>
  <c r="P485" i="35" s="1"/>
  <c r="O486" i="35"/>
  <c r="P486" i="35" s="1"/>
  <c r="O487" i="35"/>
  <c r="P487" i="35" s="1"/>
  <c r="O488" i="35"/>
  <c r="P488" i="35" s="1"/>
  <c r="O489" i="35"/>
  <c r="P489" i="35" s="1"/>
  <c r="O490" i="35"/>
  <c r="P490" i="35" s="1"/>
  <c r="O491" i="35"/>
  <c r="P491" i="35" s="1"/>
  <c r="O492" i="35"/>
  <c r="P492" i="35" s="1"/>
  <c r="O493" i="35"/>
  <c r="P493" i="35" s="1"/>
  <c r="O494" i="35"/>
  <c r="P494" i="35" s="1"/>
  <c r="O495" i="35"/>
  <c r="P495" i="35" s="1"/>
  <c r="O496" i="35"/>
  <c r="P496" i="35" s="1"/>
  <c r="O497" i="35"/>
  <c r="P497" i="35" s="1"/>
  <c r="O498" i="35"/>
  <c r="P498" i="35" s="1"/>
  <c r="O499" i="35"/>
  <c r="P499" i="35" s="1"/>
  <c r="O500" i="35"/>
  <c r="P500" i="35" s="1"/>
  <c r="O501" i="35"/>
  <c r="P501" i="35" s="1"/>
  <c r="O502" i="35"/>
  <c r="P502" i="35" s="1"/>
  <c r="O503" i="35"/>
  <c r="P503" i="35" s="1"/>
  <c r="O504" i="35"/>
  <c r="P504" i="35" s="1"/>
  <c r="O505" i="35"/>
  <c r="P505" i="35" s="1"/>
  <c r="O506" i="35"/>
  <c r="P506" i="35" s="1"/>
  <c r="O507" i="35"/>
  <c r="P507" i="35" s="1"/>
  <c r="O508" i="35"/>
  <c r="P508" i="35" s="1"/>
  <c r="O509" i="35"/>
  <c r="P509" i="35" s="1"/>
  <c r="O510" i="35"/>
  <c r="P510" i="35" s="1"/>
  <c r="O511" i="35"/>
  <c r="P511" i="35" s="1"/>
  <c r="O512" i="35"/>
  <c r="P512" i="35" s="1"/>
  <c r="O2" i="35"/>
  <c r="P2" i="35" s="1"/>
  <c r="J512" i="35"/>
  <c r="J511" i="35"/>
  <c r="J510" i="35"/>
  <c r="J509" i="35"/>
  <c r="J508" i="35"/>
  <c r="J507" i="35"/>
  <c r="J506" i="35"/>
  <c r="J505" i="35"/>
  <c r="J504" i="35"/>
  <c r="J503" i="35"/>
  <c r="J502" i="35"/>
  <c r="J501" i="35"/>
  <c r="J500" i="35"/>
  <c r="J499" i="35"/>
  <c r="J498" i="35"/>
  <c r="J497" i="35"/>
  <c r="J496" i="35"/>
  <c r="J495" i="35"/>
  <c r="J494" i="35"/>
  <c r="J493" i="35"/>
  <c r="J492" i="35"/>
  <c r="J491" i="35"/>
  <c r="J490" i="35"/>
  <c r="J489" i="35"/>
  <c r="J488" i="35"/>
  <c r="J487" i="35"/>
  <c r="J486" i="35"/>
  <c r="J485" i="35"/>
  <c r="J484" i="35"/>
  <c r="J483" i="35"/>
  <c r="J482" i="35"/>
  <c r="J481" i="35"/>
  <c r="J479" i="35"/>
  <c r="J478" i="35"/>
  <c r="J477" i="35"/>
  <c r="J473" i="35"/>
  <c r="J472" i="35"/>
  <c r="J471" i="35"/>
  <c r="J469" i="35"/>
  <c r="J463" i="35"/>
  <c r="J462" i="35"/>
  <c r="J461" i="35"/>
  <c r="J460" i="35"/>
  <c r="J459" i="35"/>
  <c r="J457" i="35"/>
  <c r="J456" i="35"/>
  <c r="J449" i="35"/>
  <c r="J448" i="35"/>
  <c r="J447" i="35"/>
  <c r="J446" i="35"/>
  <c r="J444" i="35"/>
  <c r="J442" i="35"/>
  <c r="J441" i="35"/>
  <c r="J440" i="35"/>
  <c r="J439" i="35"/>
  <c r="J438" i="35"/>
  <c r="J437" i="35"/>
  <c r="J436" i="35"/>
  <c r="J435" i="35"/>
  <c r="J434" i="35"/>
  <c r="J433" i="35"/>
  <c r="J431" i="35"/>
  <c r="J430" i="35"/>
  <c r="J429" i="35"/>
  <c r="J428" i="35"/>
  <c r="J427" i="35"/>
  <c r="J426" i="35"/>
  <c r="J425" i="35"/>
  <c r="J424" i="35"/>
  <c r="J423" i="35"/>
  <c r="J420" i="35"/>
  <c r="J416" i="35"/>
  <c r="J412" i="35"/>
  <c r="J411" i="35"/>
  <c r="J409" i="35"/>
  <c r="J408" i="35"/>
  <c r="J407" i="35"/>
  <c r="J406" i="35"/>
  <c r="J405" i="35"/>
  <c r="J404" i="35"/>
  <c r="J403" i="35"/>
  <c r="J402" i="35"/>
  <c r="J401" i="35"/>
  <c r="J400" i="35"/>
  <c r="J399" i="35"/>
  <c r="J398" i="35"/>
  <c r="J397" i="35"/>
  <c r="J396" i="35"/>
  <c r="J395" i="35"/>
  <c r="J394" i="35"/>
  <c r="J393" i="35"/>
  <c r="J392" i="35"/>
  <c r="J391" i="35"/>
  <c r="J390" i="35"/>
  <c r="J389" i="35"/>
  <c r="J388" i="35"/>
  <c r="J387" i="35"/>
  <c r="J386" i="35"/>
  <c r="J385" i="35"/>
  <c r="J384" i="35"/>
  <c r="J383" i="35"/>
  <c r="J382" i="35"/>
  <c r="J381" i="35"/>
  <c r="J380" i="35"/>
  <c r="J379" i="35"/>
  <c r="J378" i="35"/>
  <c r="J377" i="35"/>
  <c r="J376" i="35"/>
  <c r="J375" i="35"/>
  <c r="J374" i="35"/>
  <c r="J373" i="35"/>
  <c r="J372" i="35"/>
  <c r="J371" i="35"/>
  <c r="J370" i="35"/>
  <c r="J369" i="35"/>
  <c r="J368" i="35"/>
  <c r="J367" i="35"/>
  <c r="J366" i="35"/>
  <c r="J365" i="35"/>
  <c r="J364" i="35"/>
  <c r="J363" i="35"/>
  <c r="J362" i="35"/>
  <c r="J361" i="35"/>
  <c r="J360" i="35"/>
  <c r="J359" i="35"/>
  <c r="J358" i="35"/>
  <c r="J357" i="35"/>
  <c r="J356" i="35"/>
  <c r="J354" i="35"/>
  <c r="J353" i="35"/>
  <c r="J352" i="35"/>
  <c r="J351" i="35"/>
  <c r="J350" i="35"/>
  <c r="J349" i="35"/>
  <c r="J348" i="35"/>
  <c r="J347" i="35"/>
  <c r="J346" i="35"/>
  <c r="J345" i="35"/>
  <c r="J344" i="35"/>
  <c r="J343" i="35"/>
  <c r="J342" i="35"/>
  <c r="J341" i="35"/>
  <c r="J340" i="35"/>
  <c r="J339" i="35"/>
  <c r="J338" i="35"/>
  <c r="J337" i="35"/>
  <c r="J336" i="35"/>
  <c r="J335" i="35"/>
  <c r="J334" i="35"/>
  <c r="J333" i="35"/>
  <c r="J332" i="35"/>
  <c r="J331" i="35"/>
  <c r="J330" i="35"/>
  <c r="J329" i="35"/>
  <c r="J328" i="35"/>
  <c r="J327" i="35"/>
  <c r="J326" i="35"/>
  <c r="J325" i="35"/>
  <c r="J324" i="35"/>
  <c r="J323" i="35"/>
  <c r="J322" i="35"/>
  <c r="J321" i="35"/>
  <c r="J320" i="35"/>
  <c r="J319" i="35"/>
  <c r="J318" i="35"/>
  <c r="J317" i="35"/>
  <c r="J316" i="35"/>
  <c r="J315" i="35"/>
  <c r="J314" i="35"/>
  <c r="J313" i="35"/>
  <c r="J312" i="35"/>
  <c r="J311" i="35"/>
  <c r="J310" i="35"/>
  <c r="J309" i="35"/>
  <c r="J308" i="35"/>
  <c r="J307" i="35"/>
  <c r="J306" i="35"/>
  <c r="J305" i="35"/>
  <c r="J304" i="35"/>
  <c r="J303" i="35"/>
  <c r="J302" i="35"/>
  <c r="J301" i="35"/>
  <c r="J300" i="35"/>
  <c r="J299" i="35"/>
  <c r="J298" i="35"/>
  <c r="J297" i="35"/>
  <c r="J296" i="35"/>
  <c r="J295" i="35"/>
  <c r="J294" i="35"/>
  <c r="J293" i="35"/>
  <c r="J292" i="35"/>
  <c r="J291" i="35"/>
  <c r="J290" i="35"/>
  <c r="J289" i="35"/>
  <c r="J288" i="35"/>
  <c r="J287" i="35"/>
  <c r="J286" i="35"/>
  <c r="J285" i="35"/>
  <c r="J284" i="35"/>
  <c r="J283" i="35"/>
  <c r="J282" i="35"/>
  <c r="J281" i="35"/>
  <c r="J280" i="35"/>
  <c r="J279" i="35"/>
  <c r="J278" i="35"/>
  <c r="J277" i="35"/>
  <c r="J276" i="35"/>
  <c r="J275" i="35"/>
  <c r="J274" i="35"/>
  <c r="J273" i="35"/>
  <c r="J272" i="35"/>
  <c r="J271" i="35"/>
  <c r="J270" i="35"/>
  <c r="J269" i="35"/>
  <c r="J268" i="35"/>
  <c r="J267" i="35"/>
  <c r="J266" i="35"/>
  <c r="J265" i="35"/>
  <c r="J264" i="35"/>
  <c r="J263" i="35"/>
  <c r="J262" i="35"/>
  <c r="J261" i="35"/>
  <c r="J260" i="35"/>
  <c r="J259" i="35"/>
  <c r="J258" i="35"/>
  <c r="J257" i="35"/>
  <c r="J256" i="35"/>
  <c r="J255" i="35"/>
  <c r="J254" i="35"/>
  <c r="J253" i="35"/>
  <c r="J252" i="35"/>
  <c r="J251" i="35"/>
  <c r="J250" i="35"/>
  <c r="J249" i="35"/>
  <c r="J248" i="35"/>
  <c r="J247" i="35"/>
  <c r="J246" i="35"/>
  <c r="J245" i="35"/>
  <c r="J244" i="35"/>
  <c r="J243" i="35"/>
  <c r="J242" i="35"/>
  <c r="J241" i="35"/>
  <c r="J240" i="35"/>
  <c r="J239" i="35"/>
  <c r="J238" i="35"/>
  <c r="J237" i="35"/>
  <c r="J236" i="35"/>
  <c r="J235" i="35"/>
  <c r="J234" i="35"/>
  <c r="J233" i="35"/>
  <c r="J232" i="35"/>
  <c r="J231" i="35"/>
  <c r="J230" i="35"/>
  <c r="J229" i="35"/>
  <c r="J228" i="35"/>
  <c r="J227" i="35"/>
  <c r="J226" i="35"/>
  <c r="J225" i="35"/>
  <c r="J224" i="35"/>
  <c r="J223" i="35"/>
  <c r="J222" i="35"/>
  <c r="J221" i="35"/>
  <c r="J220" i="35"/>
  <c r="J219" i="35"/>
  <c r="J218" i="35"/>
  <c r="J217" i="35"/>
  <c r="J216" i="35"/>
  <c r="J215" i="35"/>
  <c r="J214" i="35"/>
  <c r="J213" i="35"/>
  <c r="J212" i="35"/>
  <c r="J211" i="35"/>
  <c r="J210" i="35"/>
  <c r="J209" i="35"/>
  <c r="J208" i="35"/>
  <c r="J207" i="35"/>
  <c r="J206" i="35"/>
  <c r="J205" i="35"/>
  <c r="J204" i="35"/>
  <c r="J203" i="35"/>
  <c r="J202" i="35"/>
  <c r="J201" i="35"/>
  <c r="J200" i="35"/>
  <c r="J199" i="35"/>
  <c r="J198" i="35"/>
  <c r="J197" i="35"/>
  <c r="J196" i="35"/>
  <c r="J195" i="35"/>
  <c r="J194" i="35"/>
  <c r="J193" i="35"/>
  <c r="J192" i="35"/>
  <c r="J191" i="35"/>
  <c r="J190" i="35"/>
  <c r="J189" i="35"/>
  <c r="J188" i="35"/>
  <c r="J187" i="35"/>
  <c r="J186" i="35"/>
  <c r="J185" i="35"/>
  <c r="J184" i="35"/>
  <c r="J183" i="35"/>
  <c r="J182" i="35"/>
  <c r="J181" i="35"/>
  <c r="J180" i="35"/>
  <c r="J179" i="35"/>
  <c r="J178" i="35"/>
  <c r="J177" i="35"/>
  <c r="J176" i="35"/>
  <c r="J175" i="35"/>
  <c r="J174" i="35"/>
  <c r="J173" i="35"/>
  <c r="J172" i="35"/>
  <c r="J171" i="35"/>
  <c r="J170" i="35"/>
  <c r="J169" i="35"/>
  <c r="J168" i="35"/>
  <c r="J167" i="35"/>
  <c r="J166" i="35"/>
  <c r="J165" i="35"/>
  <c r="J164" i="35"/>
  <c r="J163" i="35"/>
  <c r="J162" i="35"/>
  <c r="J161" i="35"/>
  <c r="J160" i="35"/>
  <c r="J159" i="35"/>
  <c r="J158" i="35"/>
  <c r="J157" i="35"/>
  <c r="J156" i="35"/>
  <c r="J155" i="35"/>
  <c r="J154" i="35"/>
  <c r="J153" i="35"/>
  <c r="J152" i="35"/>
  <c r="J151" i="35"/>
  <c r="J150" i="35"/>
  <c r="J149" i="35"/>
  <c r="J148" i="35"/>
  <c r="J147" i="35"/>
  <c r="J146" i="35"/>
  <c r="J145" i="35"/>
  <c r="J144" i="35"/>
  <c r="J143" i="35"/>
  <c r="J142" i="35"/>
  <c r="J141" i="35"/>
  <c r="J140" i="35"/>
  <c r="J139" i="35"/>
  <c r="J138" i="35"/>
  <c r="J137" i="35"/>
  <c r="J136" i="35"/>
  <c r="J135" i="35"/>
  <c r="J134" i="35"/>
  <c r="J133" i="35"/>
  <c r="J132" i="35"/>
  <c r="J131" i="35"/>
  <c r="J130" i="35"/>
  <c r="J129" i="35"/>
  <c r="J128" i="35"/>
  <c r="J127" i="35"/>
  <c r="J126" i="35"/>
  <c r="J125" i="35"/>
  <c r="J124" i="35"/>
  <c r="J123" i="35"/>
  <c r="J122" i="35"/>
  <c r="J121" i="35"/>
  <c r="J120" i="35"/>
  <c r="J119" i="35"/>
  <c r="J118" i="35"/>
  <c r="J117" i="35"/>
  <c r="J116" i="35"/>
  <c r="J115" i="35"/>
  <c r="J114" i="35"/>
  <c r="J113" i="35"/>
  <c r="J112" i="35"/>
  <c r="J111" i="35"/>
  <c r="J110" i="35"/>
  <c r="J109" i="35"/>
  <c r="J108" i="35"/>
  <c r="J107" i="35"/>
  <c r="J106" i="35"/>
  <c r="J105" i="35"/>
  <c r="J104" i="35"/>
  <c r="J103" i="35"/>
  <c r="J102" i="35"/>
  <c r="J101" i="35"/>
  <c r="J100" i="35"/>
  <c r="J99" i="35"/>
  <c r="J98" i="35"/>
  <c r="J97" i="35"/>
  <c r="J96" i="35"/>
  <c r="J95" i="35"/>
  <c r="J94" i="35"/>
  <c r="J93" i="35"/>
  <c r="J92" i="35"/>
  <c r="J91" i="35"/>
  <c r="J90" i="35"/>
  <c r="J89" i="35"/>
  <c r="J88" i="35"/>
  <c r="J87" i="35"/>
  <c r="J86" i="35"/>
  <c r="J85" i="35"/>
  <c r="J84" i="35"/>
  <c r="J83" i="35"/>
  <c r="J82" i="35"/>
  <c r="J81" i="35"/>
  <c r="J80" i="35"/>
  <c r="J79" i="35"/>
  <c r="J78" i="35"/>
  <c r="J77" i="35"/>
  <c r="J76" i="35"/>
  <c r="J75" i="35"/>
  <c r="J74" i="35"/>
  <c r="J73" i="35"/>
  <c r="J72" i="35"/>
  <c r="J71" i="35"/>
  <c r="J70" i="35"/>
  <c r="J69" i="35"/>
  <c r="J68" i="35"/>
  <c r="J67" i="35"/>
  <c r="J66" i="35"/>
  <c r="J65" i="35"/>
  <c r="J64" i="35"/>
  <c r="J63" i="35"/>
  <c r="J62" i="35"/>
  <c r="J61" i="35"/>
  <c r="J60" i="35"/>
  <c r="J59" i="35"/>
  <c r="J58" i="35"/>
  <c r="J57" i="35"/>
  <c r="J56" i="35"/>
  <c r="J55" i="35"/>
  <c r="J54" i="35"/>
  <c r="J53" i="35"/>
  <c r="J52" i="35"/>
  <c r="J51" i="35"/>
  <c r="J50" i="35"/>
  <c r="J49" i="35"/>
  <c r="J48" i="35"/>
  <c r="J47" i="35"/>
  <c r="J46" i="35"/>
  <c r="J45" i="35"/>
  <c r="J44" i="35"/>
  <c r="J43" i="35"/>
  <c r="J42" i="35"/>
  <c r="J41" i="35"/>
  <c r="J40" i="35"/>
  <c r="J39" i="35"/>
  <c r="J38" i="35"/>
  <c r="J37" i="35"/>
  <c r="J36" i="35"/>
  <c r="J35" i="35"/>
  <c r="J34" i="35"/>
  <c r="J33" i="35"/>
  <c r="J32" i="35"/>
  <c r="J31" i="35"/>
  <c r="J30" i="35"/>
  <c r="J29" i="35"/>
  <c r="J28" i="35"/>
  <c r="J27" i="35"/>
  <c r="J26" i="35"/>
  <c r="J25" i="35"/>
  <c r="J24" i="35"/>
  <c r="J23" i="35"/>
  <c r="J22" i="35"/>
  <c r="J21" i="35"/>
  <c r="J20" i="35"/>
  <c r="J19" i="35"/>
  <c r="J18" i="35"/>
  <c r="J17" i="35"/>
  <c r="J16" i="35"/>
  <c r="J15" i="35"/>
  <c r="J14" i="35"/>
  <c r="J13" i="35"/>
  <c r="J12" i="35"/>
  <c r="J11" i="35"/>
  <c r="J10" i="35"/>
  <c r="J9" i="35"/>
  <c r="J8" i="35"/>
  <c r="J7" i="35"/>
  <c r="J6" i="35"/>
  <c r="J5" i="35"/>
  <c r="J4" i="35"/>
  <c r="J3" i="35"/>
  <c r="J2" i="35"/>
  <c r="F512" i="35"/>
  <c r="E512" i="35"/>
  <c r="D512" i="35"/>
  <c r="F511" i="35"/>
  <c r="E511" i="35"/>
  <c r="D511" i="35"/>
  <c r="F510" i="35"/>
  <c r="E510" i="35"/>
  <c r="D510" i="35"/>
  <c r="F509" i="35"/>
  <c r="E509" i="35"/>
  <c r="D509" i="35"/>
  <c r="F508" i="35"/>
  <c r="E508" i="35"/>
  <c r="D508" i="35"/>
  <c r="F507" i="35"/>
  <c r="E507" i="35"/>
  <c r="D507" i="35"/>
  <c r="F506" i="35"/>
  <c r="E506" i="35"/>
  <c r="D506" i="35"/>
  <c r="F505" i="35"/>
  <c r="E505" i="35"/>
  <c r="D505" i="35"/>
  <c r="F504" i="35"/>
  <c r="E504" i="35"/>
  <c r="D504" i="35"/>
  <c r="F503" i="35"/>
  <c r="E503" i="35"/>
  <c r="D503" i="35"/>
  <c r="F502" i="35"/>
  <c r="E502" i="35"/>
  <c r="D502" i="35"/>
  <c r="F501" i="35"/>
  <c r="E501" i="35"/>
  <c r="D501" i="35"/>
  <c r="F500" i="35"/>
  <c r="E500" i="35"/>
  <c r="D500" i="35"/>
  <c r="F499" i="35"/>
  <c r="E499" i="35"/>
  <c r="D499" i="35"/>
  <c r="F498" i="35"/>
  <c r="E498" i="35"/>
  <c r="D498" i="35"/>
  <c r="F497" i="35"/>
  <c r="E497" i="35"/>
  <c r="D497" i="35"/>
  <c r="F496" i="35"/>
  <c r="E496" i="35"/>
  <c r="D496" i="35"/>
  <c r="F495" i="35"/>
  <c r="E495" i="35"/>
  <c r="D495" i="35"/>
  <c r="F494" i="35"/>
  <c r="E494" i="35"/>
  <c r="D494" i="35"/>
  <c r="F493" i="35"/>
  <c r="E493" i="35"/>
  <c r="D493" i="35"/>
  <c r="F492" i="35"/>
  <c r="E492" i="35"/>
  <c r="D492" i="35"/>
  <c r="F491" i="35"/>
  <c r="E491" i="35"/>
  <c r="D491" i="35"/>
  <c r="F490" i="35"/>
  <c r="E490" i="35"/>
  <c r="D490" i="35"/>
  <c r="F489" i="35"/>
  <c r="E489" i="35"/>
  <c r="D489" i="35"/>
  <c r="F488" i="35"/>
  <c r="E488" i="35"/>
  <c r="D488" i="35"/>
  <c r="F487" i="35"/>
  <c r="E487" i="35"/>
  <c r="D487" i="35"/>
  <c r="F486" i="35"/>
  <c r="E486" i="35"/>
  <c r="D486" i="35"/>
  <c r="F485" i="35"/>
  <c r="E485" i="35"/>
  <c r="D485" i="35"/>
  <c r="F484" i="35"/>
  <c r="E484" i="35"/>
  <c r="D484" i="35"/>
  <c r="F483" i="35"/>
  <c r="E483" i="35"/>
  <c r="D483" i="35"/>
  <c r="F482" i="35"/>
  <c r="E482" i="35"/>
  <c r="D482" i="35"/>
  <c r="F481" i="35"/>
  <c r="E481" i="35"/>
  <c r="D481" i="35"/>
  <c r="F480" i="35"/>
  <c r="E480" i="35"/>
  <c r="D480" i="35"/>
  <c r="F479" i="35"/>
  <c r="E479" i="35"/>
  <c r="D479" i="35"/>
  <c r="F478" i="35"/>
  <c r="E478" i="35"/>
  <c r="D478" i="35"/>
  <c r="F477" i="35"/>
  <c r="E477" i="35"/>
  <c r="D477" i="35"/>
  <c r="F476" i="35"/>
  <c r="E476" i="35"/>
  <c r="D476" i="35"/>
  <c r="F475" i="35"/>
  <c r="E475" i="35"/>
  <c r="D475" i="35"/>
  <c r="F474" i="35"/>
  <c r="E474" i="35"/>
  <c r="D474" i="35"/>
  <c r="F473" i="35"/>
  <c r="E473" i="35"/>
  <c r="D473" i="35"/>
  <c r="F472" i="35"/>
  <c r="E472" i="35"/>
  <c r="D472" i="35"/>
  <c r="F471" i="35"/>
  <c r="E471" i="35"/>
  <c r="D471" i="35"/>
  <c r="F470" i="35"/>
  <c r="E470" i="35"/>
  <c r="D470" i="35"/>
  <c r="F469" i="35"/>
  <c r="E469" i="35"/>
  <c r="D469" i="35"/>
  <c r="F468" i="35"/>
  <c r="E468" i="35"/>
  <c r="D468" i="35"/>
  <c r="F467" i="35"/>
  <c r="E467" i="35"/>
  <c r="D467" i="35"/>
  <c r="F466" i="35"/>
  <c r="E466" i="35"/>
  <c r="D466" i="35"/>
  <c r="F465" i="35"/>
  <c r="E465" i="35"/>
  <c r="D465" i="35"/>
  <c r="F464" i="35"/>
  <c r="E464" i="35"/>
  <c r="D464" i="35"/>
  <c r="F463" i="35"/>
  <c r="E463" i="35"/>
  <c r="D463" i="35"/>
  <c r="F462" i="35"/>
  <c r="E462" i="35"/>
  <c r="D462" i="35"/>
  <c r="F461" i="35"/>
  <c r="E461" i="35"/>
  <c r="D461" i="35"/>
  <c r="F460" i="35"/>
  <c r="E460" i="35"/>
  <c r="D460" i="35"/>
  <c r="F459" i="35"/>
  <c r="E459" i="35"/>
  <c r="D459" i="35"/>
  <c r="F458" i="35"/>
  <c r="E458" i="35"/>
  <c r="D458" i="35"/>
  <c r="F457" i="35"/>
  <c r="E457" i="35"/>
  <c r="D457" i="35"/>
  <c r="F456" i="35"/>
  <c r="E456" i="35"/>
  <c r="D456" i="35"/>
  <c r="F455" i="35"/>
  <c r="E455" i="35"/>
  <c r="D455" i="35"/>
  <c r="F454" i="35"/>
  <c r="E454" i="35"/>
  <c r="D454" i="35"/>
  <c r="F453" i="35"/>
  <c r="E453" i="35"/>
  <c r="D453" i="35"/>
  <c r="F452" i="35"/>
  <c r="E452" i="35"/>
  <c r="D452" i="35"/>
  <c r="F451" i="35"/>
  <c r="E451" i="35"/>
  <c r="D451" i="35"/>
  <c r="F450" i="35"/>
  <c r="E450" i="35"/>
  <c r="D450" i="35"/>
  <c r="F449" i="35"/>
  <c r="E449" i="35"/>
  <c r="D449" i="35"/>
  <c r="F448" i="35"/>
  <c r="E448" i="35"/>
  <c r="D448" i="35"/>
  <c r="F447" i="35"/>
  <c r="E447" i="35"/>
  <c r="D447" i="35"/>
  <c r="F446" i="35"/>
  <c r="E446" i="35"/>
  <c r="D446" i="35"/>
  <c r="F444" i="35"/>
  <c r="E444" i="35"/>
  <c r="D444" i="35"/>
  <c r="F442" i="35"/>
  <c r="E442" i="35"/>
  <c r="D442" i="35"/>
  <c r="F441" i="35"/>
  <c r="E441" i="35"/>
  <c r="D441" i="35"/>
  <c r="F440" i="35"/>
  <c r="E440" i="35"/>
  <c r="D440" i="35"/>
  <c r="F439" i="35"/>
  <c r="E439" i="35"/>
  <c r="D439" i="35"/>
  <c r="F438" i="35"/>
  <c r="E438" i="35"/>
  <c r="D438" i="35"/>
  <c r="F437" i="35"/>
  <c r="E437" i="35"/>
  <c r="D437" i="35"/>
  <c r="F436" i="35"/>
  <c r="E436" i="35"/>
  <c r="D436" i="35"/>
  <c r="F435" i="35"/>
  <c r="E435" i="35"/>
  <c r="D435" i="35"/>
  <c r="F434" i="35"/>
  <c r="E434" i="35"/>
  <c r="D434" i="35"/>
  <c r="F433" i="35"/>
  <c r="E433" i="35"/>
  <c r="D433" i="35"/>
  <c r="F432" i="35"/>
  <c r="E432" i="35"/>
  <c r="D432" i="35"/>
  <c r="F431" i="35"/>
  <c r="E431" i="35"/>
  <c r="D431" i="35"/>
  <c r="F430" i="35"/>
  <c r="E430" i="35"/>
  <c r="D430" i="35"/>
  <c r="F429" i="35"/>
  <c r="E429" i="35"/>
  <c r="D429" i="35"/>
  <c r="F428" i="35"/>
  <c r="E428" i="35"/>
  <c r="D428" i="35"/>
  <c r="F427" i="35"/>
  <c r="E427" i="35"/>
  <c r="D427" i="35"/>
  <c r="F426" i="35"/>
  <c r="E426" i="35"/>
  <c r="D426" i="35"/>
  <c r="F425" i="35"/>
  <c r="E425" i="35"/>
  <c r="D425" i="35"/>
  <c r="F424" i="35"/>
  <c r="E424" i="35"/>
  <c r="D424" i="35"/>
  <c r="F423" i="35"/>
  <c r="E423" i="35"/>
  <c r="D423" i="35"/>
  <c r="F422" i="35"/>
  <c r="E422" i="35"/>
  <c r="D422" i="35"/>
  <c r="F421" i="35"/>
  <c r="E421" i="35"/>
  <c r="D421" i="35"/>
  <c r="F420" i="35"/>
  <c r="E420" i="35"/>
  <c r="D420" i="35"/>
  <c r="F419" i="35"/>
  <c r="E419" i="35"/>
  <c r="D419" i="35"/>
  <c r="F418" i="35"/>
  <c r="E418" i="35"/>
  <c r="D418" i="35"/>
  <c r="F417" i="35"/>
  <c r="E417" i="35"/>
  <c r="D417" i="35"/>
  <c r="F416" i="35"/>
  <c r="E416" i="35"/>
  <c r="D416" i="35"/>
  <c r="F415" i="35"/>
  <c r="E415" i="35"/>
  <c r="D415" i="35"/>
  <c r="F414" i="35"/>
  <c r="E414" i="35"/>
  <c r="D414" i="35"/>
  <c r="F413" i="35"/>
  <c r="E413" i="35"/>
  <c r="D413" i="35"/>
  <c r="F412" i="35"/>
  <c r="E412" i="35"/>
  <c r="D412" i="35"/>
  <c r="F411" i="35"/>
  <c r="E411" i="35"/>
  <c r="D411" i="35"/>
  <c r="F410" i="35"/>
  <c r="E410" i="35"/>
  <c r="D410" i="35"/>
  <c r="F409" i="35"/>
  <c r="E409" i="35"/>
  <c r="D409" i="35"/>
  <c r="F408" i="35"/>
  <c r="E408" i="35"/>
  <c r="D408" i="35"/>
  <c r="F407" i="35"/>
  <c r="E407" i="35"/>
  <c r="D407" i="35"/>
  <c r="F406" i="35"/>
  <c r="E406" i="35"/>
  <c r="D406" i="35"/>
  <c r="F405" i="35"/>
  <c r="E405" i="35"/>
  <c r="D405" i="35"/>
  <c r="F404" i="35"/>
  <c r="E404" i="35"/>
  <c r="D404" i="35"/>
  <c r="F403" i="35"/>
  <c r="E403" i="35"/>
  <c r="D403" i="35"/>
  <c r="F402" i="35"/>
  <c r="E402" i="35"/>
  <c r="D402" i="35"/>
  <c r="F401" i="35"/>
  <c r="E401" i="35"/>
  <c r="D401" i="35"/>
  <c r="F400" i="35"/>
  <c r="E400" i="35"/>
  <c r="D400" i="35"/>
  <c r="F399" i="35"/>
  <c r="E399" i="35"/>
  <c r="D399" i="35"/>
  <c r="F398" i="35"/>
  <c r="E398" i="35"/>
  <c r="D398" i="35"/>
  <c r="F397" i="35"/>
  <c r="E397" i="35"/>
  <c r="D397" i="35"/>
  <c r="F396" i="35"/>
  <c r="E396" i="35"/>
  <c r="D396" i="35"/>
  <c r="F395" i="35"/>
  <c r="E395" i="35"/>
  <c r="D395" i="35"/>
  <c r="F394" i="35"/>
  <c r="E394" i="35"/>
  <c r="D394" i="35"/>
  <c r="F393" i="35"/>
  <c r="E393" i="35"/>
  <c r="D393" i="35"/>
  <c r="F392" i="35"/>
  <c r="E392" i="35"/>
  <c r="D392" i="35"/>
  <c r="F391" i="35"/>
  <c r="E391" i="35"/>
  <c r="D391" i="35"/>
  <c r="F390" i="35"/>
  <c r="E390" i="35"/>
  <c r="D390" i="35"/>
  <c r="F389" i="35"/>
  <c r="E389" i="35"/>
  <c r="D389" i="35"/>
  <c r="F388" i="35"/>
  <c r="E388" i="35"/>
  <c r="D388" i="35"/>
  <c r="F387" i="35"/>
  <c r="E387" i="35"/>
  <c r="D387" i="35"/>
  <c r="F386" i="35"/>
  <c r="E386" i="35"/>
  <c r="D386" i="35"/>
  <c r="F385" i="35"/>
  <c r="E385" i="35"/>
  <c r="D385" i="35"/>
  <c r="F384" i="35"/>
  <c r="E384" i="35"/>
  <c r="D384" i="35"/>
  <c r="F383" i="35"/>
  <c r="E383" i="35"/>
  <c r="D383" i="35"/>
  <c r="F382" i="35"/>
  <c r="E382" i="35"/>
  <c r="D382" i="35"/>
  <c r="F381" i="35"/>
  <c r="E381" i="35"/>
  <c r="D381" i="35"/>
  <c r="F380" i="35"/>
  <c r="E380" i="35"/>
  <c r="D380" i="35"/>
  <c r="F379" i="35"/>
  <c r="E379" i="35"/>
  <c r="D379" i="35"/>
  <c r="F378" i="35"/>
  <c r="E378" i="35"/>
  <c r="D378" i="35"/>
  <c r="F377" i="35"/>
  <c r="E377" i="35"/>
  <c r="D377" i="35"/>
  <c r="F376" i="35"/>
  <c r="E376" i="35"/>
  <c r="D376" i="35"/>
  <c r="F375" i="35"/>
  <c r="E375" i="35"/>
  <c r="D375" i="35"/>
  <c r="F374" i="35"/>
  <c r="E374" i="35"/>
  <c r="D374" i="35"/>
  <c r="F373" i="35"/>
  <c r="E373" i="35"/>
  <c r="D373" i="35"/>
  <c r="F372" i="35"/>
  <c r="E372" i="35"/>
  <c r="D372" i="35"/>
  <c r="F371" i="35"/>
  <c r="E371" i="35"/>
  <c r="D371" i="35"/>
  <c r="F370" i="35"/>
  <c r="E370" i="35"/>
  <c r="D370" i="35"/>
  <c r="F369" i="35"/>
  <c r="E369" i="35"/>
  <c r="D369" i="35"/>
  <c r="F368" i="35"/>
  <c r="E368" i="35"/>
  <c r="D368" i="35"/>
  <c r="F367" i="35"/>
  <c r="E367" i="35"/>
  <c r="D367" i="35"/>
  <c r="F366" i="35"/>
  <c r="E366" i="35"/>
  <c r="D366" i="35"/>
  <c r="F365" i="35"/>
  <c r="E365" i="35"/>
  <c r="D365" i="35"/>
  <c r="F364" i="35"/>
  <c r="E364" i="35"/>
  <c r="D364" i="35"/>
  <c r="F363" i="35"/>
  <c r="E363" i="35"/>
  <c r="D363" i="35"/>
  <c r="F362" i="35"/>
  <c r="E362" i="35"/>
  <c r="D362" i="35"/>
  <c r="F361" i="35"/>
  <c r="E361" i="35"/>
  <c r="D361" i="35"/>
  <c r="F360" i="35"/>
  <c r="E360" i="35"/>
  <c r="D360" i="35"/>
  <c r="F359" i="35"/>
  <c r="E359" i="35"/>
  <c r="D359" i="35"/>
  <c r="F358" i="35"/>
  <c r="E358" i="35"/>
  <c r="D358" i="35"/>
  <c r="F357" i="35"/>
  <c r="E357" i="35"/>
  <c r="D357" i="35"/>
  <c r="F356" i="35"/>
  <c r="E356" i="35"/>
  <c r="D356" i="35"/>
  <c r="F355" i="35"/>
  <c r="E355" i="35"/>
  <c r="D355" i="35"/>
  <c r="F354" i="35"/>
  <c r="E354" i="35"/>
  <c r="D354" i="35"/>
  <c r="F353" i="35"/>
  <c r="E353" i="35"/>
  <c r="D353" i="35"/>
  <c r="F352" i="35"/>
  <c r="E352" i="35"/>
  <c r="D352" i="35"/>
  <c r="F351" i="35"/>
  <c r="E351" i="35"/>
  <c r="D351" i="35"/>
  <c r="F350" i="35"/>
  <c r="E350" i="35"/>
  <c r="D350" i="35"/>
  <c r="F349" i="35"/>
  <c r="E349" i="35"/>
  <c r="D349" i="35"/>
  <c r="F348" i="35"/>
  <c r="E348" i="35"/>
  <c r="D348" i="35"/>
  <c r="F347" i="35"/>
  <c r="E347" i="35"/>
  <c r="D347" i="35"/>
  <c r="F346" i="35"/>
  <c r="E346" i="35"/>
  <c r="D346" i="35"/>
  <c r="F345" i="35"/>
  <c r="E345" i="35"/>
  <c r="D345" i="35"/>
  <c r="F344" i="35"/>
  <c r="E344" i="35"/>
  <c r="D344" i="35"/>
  <c r="F343" i="35"/>
  <c r="E343" i="35"/>
  <c r="D343" i="35"/>
  <c r="F342" i="35"/>
  <c r="E342" i="35"/>
  <c r="D342" i="35"/>
  <c r="F341" i="35"/>
  <c r="E341" i="35"/>
  <c r="D341" i="35"/>
  <c r="F340" i="35"/>
  <c r="E340" i="35"/>
  <c r="D340" i="35"/>
  <c r="F339" i="35"/>
  <c r="E339" i="35"/>
  <c r="D339" i="35"/>
  <c r="F338" i="35"/>
  <c r="E338" i="35"/>
  <c r="D338" i="35"/>
  <c r="F337" i="35"/>
  <c r="E337" i="35"/>
  <c r="D337" i="35"/>
  <c r="F336" i="35"/>
  <c r="E336" i="35"/>
  <c r="D336" i="35"/>
  <c r="F335" i="35"/>
  <c r="E335" i="35"/>
  <c r="D335" i="35"/>
  <c r="F334" i="35"/>
  <c r="E334" i="35"/>
  <c r="D334" i="35"/>
  <c r="F333" i="35"/>
  <c r="E333" i="35"/>
  <c r="D333" i="35"/>
  <c r="F332" i="35"/>
  <c r="E332" i="35"/>
  <c r="D332" i="35"/>
  <c r="F331" i="35"/>
  <c r="E331" i="35"/>
  <c r="D331" i="35"/>
  <c r="F330" i="35"/>
  <c r="E330" i="35"/>
  <c r="D330" i="35"/>
  <c r="F329" i="35"/>
  <c r="E329" i="35"/>
  <c r="D329" i="35"/>
  <c r="F328" i="35"/>
  <c r="E328" i="35"/>
  <c r="D328" i="35"/>
  <c r="F327" i="35"/>
  <c r="E327" i="35"/>
  <c r="D327" i="35"/>
  <c r="F326" i="35"/>
  <c r="E326" i="35"/>
  <c r="D326" i="35"/>
  <c r="F325" i="35"/>
  <c r="E325" i="35"/>
  <c r="D325" i="35"/>
  <c r="F324" i="35"/>
  <c r="E324" i="35"/>
  <c r="D324" i="35"/>
  <c r="F323" i="35"/>
  <c r="E323" i="35"/>
  <c r="D323" i="35"/>
  <c r="F322" i="35"/>
  <c r="E322" i="35"/>
  <c r="D322" i="35"/>
  <c r="F321" i="35"/>
  <c r="E321" i="35"/>
  <c r="D321" i="35"/>
  <c r="F320" i="35"/>
  <c r="E320" i="35"/>
  <c r="D320" i="35"/>
  <c r="F319" i="35"/>
  <c r="E319" i="35"/>
  <c r="D319" i="35"/>
  <c r="F318" i="35"/>
  <c r="E318" i="35"/>
  <c r="D318" i="35"/>
  <c r="F317" i="35"/>
  <c r="E317" i="35"/>
  <c r="D317" i="35"/>
  <c r="F316" i="35"/>
  <c r="E316" i="35"/>
  <c r="D316" i="35"/>
  <c r="F315" i="35"/>
  <c r="E315" i="35"/>
  <c r="D315" i="35"/>
  <c r="F314" i="35"/>
  <c r="E314" i="35"/>
  <c r="D314" i="35"/>
  <c r="F313" i="35"/>
  <c r="E313" i="35"/>
  <c r="D313" i="35"/>
  <c r="F312" i="35"/>
  <c r="E312" i="35"/>
  <c r="D312" i="35"/>
  <c r="F311" i="35"/>
  <c r="E311" i="35"/>
  <c r="D311" i="35"/>
  <c r="F310" i="35"/>
  <c r="E310" i="35"/>
  <c r="D310" i="35"/>
  <c r="F309" i="35"/>
  <c r="E309" i="35"/>
  <c r="D309" i="35"/>
  <c r="F308" i="35"/>
  <c r="E308" i="35"/>
  <c r="D308" i="35"/>
  <c r="F307" i="35"/>
  <c r="E307" i="35"/>
  <c r="D307" i="35"/>
  <c r="C306" i="35"/>
  <c r="D306" i="35" s="1"/>
  <c r="C305" i="35"/>
  <c r="D305" i="35" s="1"/>
  <c r="C304" i="35"/>
  <c r="D304" i="35" s="1"/>
  <c r="C303" i="35"/>
  <c r="D303" i="35" s="1"/>
  <c r="C302" i="35"/>
  <c r="D302" i="35" s="1"/>
  <c r="C301" i="35"/>
  <c r="D301" i="35" s="1"/>
  <c r="C300" i="35"/>
  <c r="F300" i="35" s="1"/>
  <c r="C299" i="35"/>
  <c r="E299" i="35" s="1"/>
  <c r="C298" i="35"/>
  <c r="E298" i="35" s="1"/>
  <c r="C297" i="35"/>
  <c r="E297" i="35" s="1"/>
  <c r="C296" i="35"/>
  <c r="E296" i="35" s="1"/>
  <c r="C295" i="35"/>
  <c r="E295" i="35" s="1"/>
  <c r="C294" i="35"/>
  <c r="F294" i="35" s="1"/>
  <c r="C293" i="35"/>
  <c r="F293" i="35" s="1"/>
  <c r="C292" i="35"/>
  <c r="E292" i="35" s="1"/>
  <c r="C291" i="35"/>
  <c r="D291" i="35" s="1"/>
  <c r="C290" i="35"/>
  <c r="F290" i="35" s="1"/>
  <c r="C289" i="35"/>
  <c r="F289" i="35" s="1"/>
  <c r="C288" i="35"/>
  <c r="F288" i="35" s="1"/>
  <c r="C287" i="35"/>
  <c r="E287" i="35" s="1"/>
  <c r="C286" i="35"/>
  <c r="E286" i="35" s="1"/>
  <c r="C285" i="35"/>
  <c r="E285" i="35" s="1"/>
  <c r="C284" i="35"/>
  <c r="E284" i="35" s="1"/>
  <c r="C283" i="35"/>
  <c r="F283" i="35" s="1"/>
  <c r="C282" i="35"/>
  <c r="F282" i="35" s="1"/>
  <c r="C281" i="35"/>
  <c r="E281" i="35" s="1"/>
  <c r="C280" i="35"/>
  <c r="E280" i="35" s="1"/>
  <c r="F279" i="35"/>
  <c r="E279" i="35"/>
  <c r="D279" i="35"/>
  <c r="F278" i="35"/>
  <c r="E278" i="35"/>
  <c r="D278" i="35"/>
  <c r="F277" i="35"/>
  <c r="E277" i="35"/>
  <c r="D277" i="35"/>
  <c r="F276" i="35"/>
  <c r="E276" i="35"/>
  <c r="D276" i="35"/>
  <c r="F275" i="35"/>
  <c r="E275" i="35"/>
  <c r="D275" i="35"/>
  <c r="F274" i="35"/>
  <c r="E274" i="35"/>
  <c r="D274" i="35"/>
  <c r="F273" i="35"/>
  <c r="E273" i="35"/>
  <c r="D273" i="35"/>
  <c r="F272" i="35"/>
  <c r="E272" i="35"/>
  <c r="D272" i="35"/>
  <c r="F271" i="35"/>
  <c r="E271" i="35"/>
  <c r="D271" i="35"/>
  <c r="F270" i="35"/>
  <c r="E270" i="35"/>
  <c r="D270" i="35"/>
  <c r="F269" i="35"/>
  <c r="E269" i="35"/>
  <c r="D269" i="35"/>
  <c r="F268" i="35"/>
  <c r="E268" i="35"/>
  <c r="D268" i="35"/>
  <c r="F267" i="35"/>
  <c r="E267" i="35"/>
  <c r="D267" i="35"/>
  <c r="F266" i="35"/>
  <c r="E266" i="35"/>
  <c r="D266" i="35"/>
  <c r="F265" i="35"/>
  <c r="E265" i="35"/>
  <c r="D265" i="35"/>
  <c r="F264" i="35"/>
  <c r="E264" i="35"/>
  <c r="D264" i="35"/>
  <c r="F263" i="35"/>
  <c r="E263" i="35"/>
  <c r="D263" i="35"/>
  <c r="F262" i="35"/>
  <c r="E262" i="35"/>
  <c r="D262" i="35"/>
  <c r="F261" i="35"/>
  <c r="E261" i="35"/>
  <c r="D261" i="35"/>
  <c r="F260" i="35"/>
  <c r="E260" i="35"/>
  <c r="D260" i="35"/>
  <c r="F259" i="35"/>
  <c r="E259" i="35"/>
  <c r="D259" i="35"/>
  <c r="F258" i="35"/>
  <c r="E258" i="35"/>
  <c r="D258" i="35"/>
  <c r="F257" i="35"/>
  <c r="E257" i="35"/>
  <c r="D257" i="35"/>
  <c r="F256" i="35"/>
  <c r="E256" i="35"/>
  <c r="D256" i="35"/>
  <c r="F255" i="35"/>
  <c r="E255" i="35"/>
  <c r="D255" i="35"/>
  <c r="F254" i="35"/>
  <c r="E254" i="35"/>
  <c r="D254" i="35"/>
  <c r="F253" i="35"/>
  <c r="E253" i="35"/>
  <c r="D253" i="35"/>
  <c r="F252" i="35"/>
  <c r="E252" i="35"/>
  <c r="D252" i="35"/>
  <c r="F251" i="35"/>
  <c r="E251" i="35"/>
  <c r="D251" i="35"/>
  <c r="F250" i="35"/>
  <c r="E250" i="35"/>
  <c r="D250" i="35"/>
  <c r="F249" i="35"/>
  <c r="E249" i="35"/>
  <c r="D249" i="35"/>
  <c r="F248" i="35"/>
  <c r="E248" i="35"/>
  <c r="D248" i="35"/>
  <c r="F247" i="35"/>
  <c r="E247" i="35"/>
  <c r="D247" i="35"/>
  <c r="F246" i="35"/>
  <c r="E246" i="35"/>
  <c r="D246" i="35"/>
  <c r="F245" i="35"/>
  <c r="E245" i="35"/>
  <c r="D245" i="35"/>
  <c r="F244" i="35"/>
  <c r="E244" i="35"/>
  <c r="D244" i="35"/>
  <c r="F243" i="35"/>
  <c r="E243" i="35"/>
  <c r="D243" i="35"/>
  <c r="F242" i="35"/>
  <c r="E242" i="35"/>
  <c r="D242" i="35"/>
  <c r="F241" i="35"/>
  <c r="E241" i="35"/>
  <c r="D241" i="35"/>
  <c r="F240" i="35"/>
  <c r="E240" i="35"/>
  <c r="D240" i="35"/>
  <c r="F239" i="35"/>
  <c r="E239" i="35"/>
  <c r="D239" i="35"/>
  <c r="F238" i="35"/>
  <c r="E238" i="35"/>
  <c r="D238" i="35"/>
  <c r="F237" i="35"/>
  <c r="E237" i="35"/>
  <c r="D237" i="35"/>
  <c r="F236" i="35"/>
  <c r="E236" i="35"/>
  <c r="D236" i="35"/>
  <c r="F235" i="35"/>
  <c r="E235" i="35"/>
  <c r="D235" i="35"/>
  <c r="F234" i="35"/>
  <c r="E234" i="35"/>
  <c r="D234" i="35"/>
  <c r="F233" i="35"/>
  <c r="E233" i="35"/>
  <c r="D233" i="35"/>
  <c r="F232" i="35"/>
  <c r="E232" i="35"/>
  <c r="D232" i="35"/>
  <c r="F231" i="35"/>
  <c r="E231" i="35"/>
  <c r="D231" i="35"/>
  <c r="F230" i="35"/>
  <c r="E230" i="35"/>
  <c r="D230" i="35"/>
  <c r="F229" i="35"/>
  <c r="E229" i="35"/>
  <c r="D229" i="35"/>
  <c r="F228" i="35"/>
  <c r="E228" i="35"/>
  <c r="D228" i="35"/>
  <c r="F227" i="35"/>
  <c r="E227" i="35"/>
  <c r="D227" i="35"/>
  <c r="F226" i="35"/>
  <c r="E226" i="35"/>
  <c r="D226" i="35"/>
  <c r="F225" i="35"/>
  <c r="E225" i="35"/>
  <c r="D225" i="35"/>
  <c r="F224" i="35"/>
  <c r="E224" i="35"/>
  <c r="D224" i="35"/>
  <c r="F223" i="35"/>
  <c r="E223" i="35"/>
  <c r="D223" i="35"/>
  <c r="F222" i="35"/>
  <c r="E222" i="35"/>
  <c r="D222" i="35"/>
  <c r="F221" i="35"/>
  <c r="E221" i="35"/>
  <c r="D221" i="35"/>
  <c r="F220" i="35"/>
  <c r="E220" i="35"/>
  <c r="D220" i="35"/>
  <c r="F219" i="35"/>
  <c r="E219" i="35"/>
  <c r="D219" i="35"/>
  <c r="F218" i="35"/>
  <c r="E218" i="35"/>
  <c r="D218" i="35"/>
  <c r="F217" i="35"/>
  <c r="E217" i="35"/>
  <c r="D217" i="35"/>
  <c r="F216" i="35"/>
  <c r="E216" i="35"/>
  <c r="D216" i="35"/>
  <c r="F215" i="35"/>
  <c r="E215" i="35"/>
  <c r="D215" i="35"/>
  <c r="F214" i="35"/>
  <c r="E214" i="35"/>
  <c r="D214" i="35"/>
  <c r="F213" i="35"/>
  <c r="E213" i="35"/>
  <c r="D213" i="35"/>
  <c r="F212" i="35"/>
  <c r="E212" i="35"/>
  <c r="D212" i="35"/>
  <c r="F211" i="35"/>
  <c r="E211" i="35"/>
  <c r="D211" i="35"/>
  <c r="F210" i="35"/>
  <c r="E210" i="35"/>
  <c r="D210" i="35"/>
  <c r="F209" i="35"/>
  <c r="E209" i="35"/>
  <c r="D209" i="35"/>
  <c r="F208" i="35"/>
  <c r="E208" i="35"/>
  <c r="D208" i="35"/>
  <c r="F207" i="35"/>
  <c r="E207" i="35"/>
  <c r="D207" i="35"/>
  <c r="F206" i="35"/>
  <c r="E206" i="35"/>
  <c r="D206" i="35"/>
  <c r="F205" i="35"/>
  <c r="E205" i="35"/>
  <c r="D205" i="35"/>
  <c r="F204" i="35"/>
  <c r="E204" i="35"/>
  <c r="D204" i="35"/>
  <c r="F203" i="35"/>
  <c r="E203" i="35"/>
  <c r="D203" i="35"/>
  <c r="F202" i="35"/>
  <c r="E202" i="35"/>
  <c r="D202" i="35"/>
  <c r="F201" i="35"/>
  <c r="E201" i="35"/>
  <c r="D201" i="35"/>
  <c r="F200" i="35"/>
  <c r="E200" i="35"/>
  <c r="D200" i="35"/>
  <c r="F199" i="35"/>
  <c r="E199" i="35"/>
  <c r="D199" i="35"/>
  <c r="F198" i="35"/>
  <c r="E198" i="35"/>
  <c r="D198" i="35"/>
  <c r="F197" i="35"/>
  <c r="E197" i="35"/>
  <c r="D197" i="35"/>
  <c r="F196" i="35"/>
  <c r="E196" i="35"/>
  <c r="D196" i="35"/>
  <c r="F195" i="35"/>
  <c r="E195" i="35"/>
  <c r="D195" i="35"/>
  <c r="F194" i="35"/>
  <c r="E194" i="35"/>
  <c r="D194" i="35"/>
  <c r="F193" i="35"/>
  <c r="E193" i="35"/>
  <c r="D193" i="35"/>
  <c r="F192" i="35"/>
  <c r="E192" i="35"/>
  <c r="D192" i="35"/>
  <c r="F191" i="35"/>
  <c r="E191" i="35"/>
  <c r="D191" i="35"/>
  <c r="F190" i="35"/>
  <c r="E190" i="35"/>
  <c r="D190" i="35"/>
  <c r="F189" i="35"/>
  <c r="E189" i="35"/>
  <c r="D189" i="35"/>
  <c r="F188" i="35"/>
  <c r="E188" i="35"/>
  <c r="D188" i="35"/>
  <c r="F187" i="35"/>
  <c r="E187" i="35"/>
  <c r="D187" i="35"/>
  <c r="F186" i="35"/>
  <c r="E186" i="35"/>
  <c r="D186" i="35"/>
  <c r="F185" i="35"/>
  <c r="E185" i="35"/>
  <c r="D185" i="35"/>
  <c r="F184" i="35"/>
  <c r="E184" i="35"/>
  <c r="D184" i="35"/>
  <c r="F183" i="35"/>
  <c r="E183" i="35"/>
  <c r="D183" i="35"/>
  <c r="F182" i="35"/>
  <c r="E182" i="35"/>
  <c r="D182" i="35"/>
  <c r="F181" i="35"/>
  <c r="E181" i="35"/>
  <c r="D181" i="35"/>
  <c r="F180" i="35"/>
  <c r="E180" i="35"/>
  <c r="D180" i="35"/>
  <c r="F179" i="35"/>
  <c r="E179" i="35"/>
  <c r="D179" i="35"/>
  <c r="F178" i="35"/>
  <c r="E178" i="35"/>
  <c r="D178" i="35"/>
  <c r="F177" i="35"/>
  <c r="E177" i="35"/>
  <c r="D177" i="35"/>
  <c r="F176" i="35"/>
  <c r="E176" i="35"/>
  <c r="D176" i="35"/>
  <c r="F175" i="35"/>
  <c r="E175" i="35"/>
  <c r="D175" i="35"/>
  <c r="F174" i="35"/>
  <c r="E174" i="35"/>
  <c r="D174" i="35"/>
  <c r="F173" i="35"/>
  <c r="E173" i="35"/>
  <c r="D173" i="35"/>
  <c r="F172" i="35"/>
  <c r="E172" i="35"/>
  <c r="D172" i="35"/>
  <c r="F171" i="35"/>
  <c r="E171" i="35"/>
  <c r="D171" i="35"/>
  <c r="F170" i="35"/>
  <c r="E170" i="35"/>
  <c r="D170" i="35"/>
  <c r="F169" i="35"/>
  <c r="E169" i="35"/>
  <c r="D169" i="35"/>
  <c r="F168" i="35"/>
  <c r="E168" i="35"/>
  <c r="D168" i="35"/>
  <c r="F167" i="35"/>
  <c r="E167" i="35"/>
  <c r="D167" i="35"/>
  <c r="F166" i="35"/>
  <c r="E166" i="35"/>
  <c r="D166" i="35"/>
  <c r="F165" i="35"/>
  <c r="E165" i="35"/>
  <c r="D165" i="35"/>
  <c r="F164" i="35"/>
  <c r="E164" i="35"/>
  <c r="D164" i="35"/>
  <c r="F163" i="35"/>
  <c r="E163" i="35"/>
  <c r="D163" i="35"/>
  <c r="F162" i="35"/>
  <c r="E162" i="35"/>
  <c r="D162" i="35"/>
  <c r="F161" i="35"/>
  <c r="E161" i="35"/>
  <c r="D161" i="35"/>
  <c r="F160" i="35"/>
  <c r="E160" i="35"/>
  <c r="D160" i="35"/>
  <c r="F159" i="35"/>
  <c r="E159" i="35"/>
  <c r="D159" i="35"/>
  <c r="F158" i="35"/>
  <c r="E158" i="35"/>
  <c r="D158" i="35"/>
  <c r="F157" i="35"/>
  <c r="E157" i="35"/>
  <c r="D157" i="35"/>
  <c r="F156" i="35"/>
  <c r="E156" i="35"/>
  <c r="D156" i="35"/>
  <c r="F155" i="35"/>
  <c r="E155" i="35"/>
  <c r="D155" i="35"/>
  <c r="F154" i="35"/>
  <c r="E154" i="35"/>
  <c r="D154" i="35"/>
  <c r="F153" i="35"/>
  <c r="E153" i="35"/>
  <c r="D153" i="35"/>
  <c r="F152" i="35"/>
  <c r="E152" i="35"/>
  <c r="D152" i="35"/>
  <c r="F151" i="35"/>
  <c r="E151" i="35"/>
  <c r="D151" i="35"/>
  <c r="F150" i="35"/>
  <c r="E150" i="35"/>
  <c r="D150" i="35"/>
  <c r="F149" i="35"/>
  <c r="E149" i="35"/>
  <c r="D149" i="35"/>
  <c r="F148" i="35"/>
  <c r="E148" i="35"/>
  <c r="D148" i="35"/>
  <c r="F147" i="35"/>
  <c r="E147" i="35"/>
  <c r="D147" i="35"/>
  <c r="F146" i="35"/>
  <c r="E146" i="35"/>
  <c r="D146" i="35"/>
  <c r="F145" i="35"/>
  <c r="E145" i="35"/>
  <c r="D145" i="35"/>
  <c r="F144" i="35"/>
  <c r="E144" i="35"/>
  <c r="D144" i="35"/>
  <c r="F143" i="35"/>
  <c r="E143" i="35"/>
  <c r="D143" i="35"/>
  <c r="F142" i="35"/>
  <c r="E142" i="35"/>
  <c r="D142" i="35"/>
  <c r="F141" i="35"/>
  <c r="E141" i="35"/>
  <c r="D141" i="35"/>
  <c r="F140" i="35"/>
  <c r="E140" i="35"/>
  <c r="D140" i="35"/>
  <c r="F139" i="35"/>
  <c r="E139" i="35"/>
  <c r="D139" i="35"/>
  <c r="F138" i="35"/>
  <c r="E138" i="35"/>
  <c r="D138" i="35"/>
  <c r="F137" i="35"/>
  <c r="E137" i="35"/>
  <c r="D137" i="35"/>
  <c r="F136" i="35"/>
  <c r="E136" i="35"/>
  <c r="D136" i="35"/>
  <c r="F135" i="35"/>
  <c r="E135" i="35"/>
  <c r="D135" i="35"/>
  <c r="F134" i="35"/>
  <c r="E134" i="35"/>
  <c r="D134" i="35"/>
  <c r="F133" i="35"/>
  <c r="E133" i="35"/>
  <c r="D133" i="35"/>
  <c r="F132" i="35"/>
  <c r="E132" i="35"/>
  <c r="D132" i="35"/>
  <c r="F131" i="35"/>
  <c r="E131" i="35"/>
  <c r="D131" i="35"/>
  <c r="F130" i="35"/>
  <c r="E130" i="35"/>
  <c r="D130" i="35"/>
  <c r="F129" i="35"/>
  <c r="E129" i="35"/>
  <c r="D129" i="35"/>
  <c r="F128" i="35"/>
  <c r="E128" i="35"/>
  <c r="D128" i="35"/>
  <c r="F127" i="35"/>
  <c r="E127" i="35"/>
  <c r="D127" i="35"/>
  <c r="F126" i="35"/>
  <c r="E126" i="35"/>
  <c r="D126" i="35"/>
  <c r="F125" i="35"/>
  <c r="E125" i="35"/>
  <c r="D125" i="35"/>
  <c r="F124" i="35"/>
  <c r="E124" i="35"/>
  <c r="D124" i="35"/>
  <c r="F123" i="35"/>
  <c r="E123" i="35"/>
  <c r="D123" i="35"/>
  <c r="F122" i="35"/>
  <c r="E122" i="35"/>
  <c r="D122" i="35"/>
  <c r="F121" i="35"/>
  <c r="E121" i="35"/>
  <c r="D121" i="35"/>
  <c r="F120" i="35"/>
  <c r="E120" i="35"/>
  <c r="D120" i="35"/>
  <c r="F119" i="35"/>
  <c r="E119" i="35"/>
  <c r="D119" i="35"/>
  <c r="F118" i="35"/>
  <c r="E118" i="35"/>
  <c r="D118" i="35"/>
  <c r="F117" i="35"/>
  <c r="E117" i="35"/>
  <c r="D117" i="35"/>
  <c r="F116" i="35"/>
  <c r="E116" i="35"/>
  <c r="D116" i="35"/>
  <c r="F115" i="35"/>
  <c r="E115" i="35"/>
  <c r="D115" i="35"/>
  <c r="F114" i="35"/>
  <c r="E114" i="35"/>
  <c r="D114" i="35"/>
  <c r="F113" i="35"/>
  <c r="E113" i="35"/>
  <c r="D113" i="35"/>
  <c r="F112" i="35"/>
  <c r="E112" i="35"/>
  <c r="D112" i="35"/>
  <c r="F111" i="35"/>
  <c r="E111" i="35"/>
  <c r="D111" i="35"/>
  <c r="F110" i="35"/>
  <c r="E110" i="35"/>
  <c r="D110" i="35"/>
  <c r="F109" i="35"/>
  <c r="E109" i="35"/>
  <c r="D109" i="35"/>
  <c r="F108" i="35"/>
  <c r="E108" i="35"/>
  <c r="D108" i="35"/>
  <c r="F107" i="35"/>
  <c r="E107" i="35"/>
  <c r="D107" i="35"/>
  <c r="F106" i="35"/>
  <c r="E106" i="35"/>
  <c r="D106" i="35"/>
  <c r="F105" i="35"/>
  <c r="E105" i="35"/>
  <c r="D105" i="35"/>
  <c r="F104" i="35"/>
  <c r="E104" i="35"/>
  <c r="D104" i="35"/>
  <c r="F103" i="35"/>
  <c r="E103" i="35"/>
  <c r="D103" i="35"/>
  <c r="F102" i="35"/>
  <c r="E102" i="35"/>
  <c r="D102" i="35"/>
  <c r="F101" i="35"/>
  <c r="E101" i="35"/>
  <c r="D101" i="35"/>
  <c r="F100" i="35"/>
  <c r="E100" i="35"/>
  <c r="D100" i="35"/>
  <c r="F99" i="35"/>
  <c r="E99" i="35"/>
  <c r="D99" i="35"/>
  <c r="F98" i="35"/>
  <c r="E98" i="35"/>
  <c r="D98" i="35"/>
  <c r="F97" i="35"/>
  <c r="E97" i="35"/>
  <c r="D97" i="35"/>
  <c r="F96" i="35"/>
  <c r="E96" i="35"/>
  <c r="D96" i="35"/>
  <c r="F95" i="35"/>
  <c r="E95" i="35"/>
  <c r="D95" i="35"/>
  <c r="F94" i="35"/>
  <c r="E94" i="35"/>
  <c r="D94" i="35"/>
  <c r="F93" i="35"/>
  <c r="E93" i="35"/>
  <c r="D93" i="35"/>
  <c r="F92" i="35"/>
  <c r="E92" i="35"/>
  <c r="D92" i="35"/>
  <c r="F91" i="35"/>
  <c r="E91" i="35"/>
  <c r="D91" i="35"/>
  <c r="F90" i="35"/>
  <c r="E90" i="35"/>
  <c r="D90" i="35"/>
  <c r="F89" i="35"/>
  <c r="E89" i="35"/>
  <c r="D89" i="35"/>
  <c r="F88" i="35"/>
  <c r="E88" i="35"/>
  <c r="D88" i="35"/>
  <c r="F87" i="35"/>
  <c r="E87" i="35"/>
  <c r="D87" i="35"/>
  <c r="F86" i="35"/>
  <c r="E86" i="35"/>
  <c r="D86" i="35"/>
  <c r="F85" i="35"/>
  <c r="E85" i="35"/>
  <c r="D85" i="35"/>
  <c r="F84" i="35"/>
  <c r="E84" i="35"/>
  <c r="D84" i="35"/>
  <c r="F83" i="35"/>
  <c r="E83" i="35"/>
  <c r="D83" i="35"/>
  <c r="F82" i="35"/>
  <c r="E82" i="35"/>
  <c r="D82" i="35"/>
  <c r="F81" i="35"/>
  <c r="E81" i="35"/>
  <c r="D81" i="35"/>
  <c r="F80" i="35"/>
  <c r="E80" i="35"/>
  <c r="D80" i="35"/>
  <c r="F79" i="35"/>
  <c r="E79" i="35"/>
  <c r="D79" i="35"/>
  <c r="F78" i="35"/>
  <c r="E78" i="35"/>
  <c r="D78" i="35"/>
  <c r="F77" i="35"/>
  <c r="E77" i="35"/>
  <c r="D77" i="35"/>
  <c r="F76" i="35"/>
  <c r="E76" i="35"/>
  <c r="D76" i="35"/>
  <c r="F75" i="35"/>
  <c r="E75" i="35"/>
  <c r="D75" i="35"/>
  <c r="F74" i="35"/>
  <c r="E74" i="35"/>
  <c r="D74" i="35"/>
  <c r="F73" i="35"/>
  <c r="E73" i="35"/>
  <c r="D73" i="35"/>
  <c r="F72" i="35"/>
  <c r="E72" i="35"/>
  <c r="D72" i="35"/>
  <c r="F71" i="35"/>
  <c r="E71" i="35"/>
  <c r="D71" i="35"/>
  <c r="F70" i="35"/>
  <c r="E70" i="35"/>
  <c r="D70" i="35"/>
  <c r="F69" i="35"/>
  <c r="E69" i="35"/>
  <c r="D69" i="35"/>
  <c r="F68" i="35"/>
  <c r="E68" i="35"/>
  <c r="D68" i="35"/>
  <c r="F67" i="35"/>
  <c r="E67" i="35"/>
  <c r="D67" i="35"/>
  <c r="F66" i="35"/>
  <c r="E66" i="35"/>
  <c r="D66" i="35"/>
  <c r="F65" i="35"/>
  <c r="E65" i="35"/>
  <c r="D65" i="35"/>
  <c r="F64" i="35"/>
  <c r="E64" i="35"/>
  <c r="D64" i="35"/>
  <c r="F63" i="35"/>
  <c r="E63" i="35"/>
  <c r="D63" i="35"/>
  <c r="F62" i="35"/>
  <c r="E62" i="35"/>
  <c r="D62" i="35"/>
  <c r="F61" i="35"/>
  <c r="E61" i="35"/>
  <c r="D61" i="35"/>
  <c r="F60" i="35"/>
  <c r="E60" i="35"/>
  <c r="D60" i="35"/>
  <c r="F59" i="35"/>
  <c r="E59" i="35"/>
  <c r="D59" i="35"/>
  <c r="F58" i="35"/>
  <c r="E58" i="35"/>
  <c r="D58" i="35"/>
  <c r="F57" i="35"/>
  <c r="E57" i="35"/>
  <c r="D57" i="35"/>
  <c r="F56" i="35"/>
  <c r="E56" i="35"/>
  <c r="D56" i="35"/>
  <c r="F55" i="35"/>
  <c r="E55" i="35"/>
  <c r="D55" i="35"/>
  <c r="F54" i="35"/>
  <c r="E54" i="35"/>
  <c r="D54" i="35"/>
  <c r="F53" i="35"/>
  <c r="E53" i="35"/>
  <c r="D53" i="35"/>
  <c r="F52" i="35"/>
  <c r="E52" i="35"/>
  <c r="D52" i="35"/>
  <c r="F51" i="35"/>
  <c r="E51" i="35"/>
  <c r="D51" i="35"/>
  <c r="F50" i="35"/>
  <c r="E50" i="35"/>
  <c r="D50" i="35"/>
  <c r="F49" i="35"/>
  <c r="E49" i="35"/>
  <c r="D49" i="35"/>
  <c r="F48" i="35"/>
  <c r="E48" i="35"/>
  <c r="D48" i="35"/>
  <c r="F47" i="35"/>
  <c r="E47" i="35"/>
  <c r="D47" i="35"/>
  <c r="F46" i="35"/>
  <c r="E46" i="35"/>
  <c r="D46" i="35"/>
  <c r="F45" i="35"/>
  <c r="E45" i="35"/>
  <c r="D45" i="35"/>
  <c r="F44" i="35"/>
  <c r="E44" i="35"/>
  <c r="D44" i="35"/>
  <c r="F43" i="35"/>
  <c r="E43" i="35"/>
  <c r="D43" i="35"/>
  <c r="F42" i="35"/>
  <c r="E42" i="35"/>
  <c r="D42" i="35"/>
  <c r="F41" i="35"/>
  <c r="E41" i="35"/>
  <c r="D41" i="35"/>
  <c r="F40" i="35"/>
  <c r="E40" i="35"/>
  <c r="D40" i="35"/>
  <c r="F39" i="35"/>
  <c r="E39" i="35"/>
  <c r="D39" i="35"/>
  <c r="F38" i="35"/>
  <c r="E38" i="35"/>
  <c r="D38" i="35"/>
  <c r="F37" i="35"/>
  <c r="E37" i="35"/>
  <c r="D37" i="35"/>
  <c r="F36" i="35"/>
  <c r="E36" i="35"/>
  <c r="D36" i="35"/>
  <c r="F35" i="35"/>
  <c r="E35" i="35"/>
  <c r="D35" i="35"/>
  <c r="F34" i="35"/>
  <c r="E34" i="35"/>
  <c r="D34" i="35"/>
  <c r="F33" i="35"/>
  <c r="E33" i="35"/>
  <c r="D33" i="35"/>
  <c r="F32" i="35"/>
  <c r="E32" i="35"/>
  <c r="D32" i="35"/>
  <c r="F31" i="35"/>
  <c r="E31" i="35"/>
  <c r="D31" i="35"/>
  <c r="F30" i="35"/>
  <c r="E30" i="35"/>
  <c r="D30" i="35"/>
  <c r="F29" i="35"/>
  <c r="E29" i="35"/>
  <c r="D29" i="35"/>
  <c r="F28" i="35"/>
  <c r="E28" i="35"/>
  <c r="D28" i="35"/>
  <c r="F27" i="35"/>
  <c r="E27" i="35"/>
  <c r="D27" i="35"/>
  <c r="F26" i="35"/>
  <c r="E26" i="35"/>
  <c r="D26" i="35"/>
  <c r="F25" i="35"/>
  <c r="E25" i="35"/>
  <c r="D25" i="35"/>
  <c r="F24" i="35"/>
  <c r="E24" i="35"/>
  <c r="D24" i="35"/>
  <c r="F23" i="35"/>
  <c r="E23" i="35"/>
  <c r="D23" i="35"/>
  <c r="F22" i="35"/>
  <c r="E22" i="35"/>
  <c r="D22" i="35"/>
  <c r="F21" i="35"/>
  <c r="E21" i="35"/>
  <c r="D21" i="35"/>
  <c r="F20" i="35"/>
  <c r="E20" i="35"/>
  <c r="D20" i="35"/>
  <c r="F19" i="35"/>
  <c r="E19" i="35"/>
  <c r="D19" i="35"/>
  <c r="F18" i="35"/>
  <c r="E18" i="35"/>
  <c r="D18" i="35"/>
  <c r="F17" i="35"/>
  <c r="E17" i="35"/>
  <c r="D17" i="35"/>
  <c r="F16" i="35"/>
  <c r="E16" i="35"/>
  <c r="D16" i="35"/>
  <c r="F15" i="35"/>
  <c r="E15" i="35"/>
  <c r="D15" i="35"/>
  <c r="F14" i="35"/>
  <c r="E14" i="35"/>
  <c r="D14" i="35"/>
  <c r="F13" i="35"/>
  <c r="E13" i="35"/>
  <c r="D13" i="35"/>
  <c r="F12" i="35"/>
  <c r="E12" i="35"/>
  <c r="D12" i="35"/>
  <c r="F11" i="35"/>
  <c r="E11" i="35"/>
  <c r="D11" i="35"/>
  <c r="F10" i="35"/>
  <c r="E10" i="35"/>
  <c r="D10" i="35"/>
  <c r="F9" i="35"/>
  <c r="E9" i="35"/>
  <c r="D9" i="35"/>
  <c r="F8" i="35"/>
  <c r="E8" i="35"/>
  <c r="D8" i="35"/>
  <c r="F7" i="35"/>
  <c r="E7" i="35"/>
  <c r="D7" i="35"/>
  <c r="F6" i="35"/>
  <c r="E6" i="35"/>
  <c r="D6" i="35"/>
  <c r="F5" i="35"/>
  <c r="E5" i="35"/>
  <c r="D5" i="35"/>
  <c r="F4" i="35"/>
  <c r="E4" i="35"/>
  <c r="D4" i="35"/>
  <c r="F3" i="35"/>
  <c r="E3" i="35"/>
  <c r="D3" i="35"/>
  <c r="F2" i="35"/>
  <c r="E2" i="35"/>
  <c r="D2" i="35"/>
  <c r="F305" i="35" l="1"/>
  <c r="F284" i="35"/>
  <c r="E291" i="35"/>
  <c r="F301" i="35"/>
  <c r="E304" i="35"/>
  <c r="F291" i="35"/>
  <c r="F295" i="35"/>
  <c r="F296" i="35"/>
  <c r="F297" i="35"/>
  <c r="F298" i="35"/>
  <c r="F299" i="35"/>
  <c r="D295" i="35"/>
  <c r="D296" i="35"/>
  <c r="D297" i="35"/>
  <c r="D298" i="35"/>
  <c r="D299" i="35"/>
  <c r="E300" i="35"/>
  <c r="F304" i="35"/>
  <c r="E289" i="35"/>
  <c r="F292" i="35"/>
  <c r="E301" i="35"/>
  <c r="F302" i="35"/>
  <c r="E305" i="35"/>
  <c r="F306" i="35"/>
  <c r="E283" i="35"/>
  <c r="E290" i="35"/>
  <c r="E303" i="35"/>
  <c r="F285" i="35"/>
  <c r="E294" i="35"/>
  <c r="E302" i="35"/>
  <c r="F303" i="35"/>
  <c r="E306" i="35"/>
  <c r="F280" i="35"/>
  <c r="F281" i="35"/>
  <c r="F286" i="35"/>
  <c r="F287" i="35"/>
  <c r="D280" i="35"/>
  <c r="D281" i="35"/>
  <c r="E282" i="35"/>
  <c r="D286" i="35"/>
  <c r="D287" i="35"/>
  <c r="E288" i="35"/>
  <c r="E293" i="35"/>
  <c r="P519" i="35" l="1"/>
  <c r="O519" i="35"/>
  <c r="N519" i="35"/>
  <c r="K519" i="35"/>
  <c r="J519" i="35"/>
  <c r="P518" i="35"/>
  <c r="O518" i="35"/>
  <c r="N518" i="35"/>
  <c r="K518" i="35"/>
  <c r="J518" i="35"/>
  <c r="D518" i="35"/>
  <c r="P517" i="35"/>
  <c r="O517" i="35"/>
  <c r="N517" i="35"/>
  <c r="K517" i="35"/>
  <c r="J517" i="35"/>
  <c r="P471" i="34" l="1"/>
  <c r="O471" i="34"/>
  <c r="N471" i="34"/>
  <c r="K471" i="34"/>
  <c r="J471" i="34"/>
  <c r="D469" i="34"/>
  <c r="D468" i="34"/>
  <c r="O3" i="34"/>
  <c r="P3" i="34" s="1"/>
  <c r="O4" i="34"/>
  <c r="P4" i="34" s="1"/>
  <c r="O5" i="34"/>
  <c r="P5" i="34" s="1"/>
  <c r="O6" i="34"/>
  <c r="P6" i="34" s="1"/>
  <c r="O7" i="34"/>
  <c r="P7" i="34" s="1"/>
  <c r="O8" i="34"/>
  <c r="P8" i="34" s="1"/>
  <c r="O9" i="34"/>
  <c r="P9" i="34" s="1"/>
  <c r="O10" i="34"/>
  <c r="P10" i="34" s="1"/>
  <c r="O11" i="34"/>
  <c r="P11" i="34" s="1"/>
  <c r="O12" i="34"/>
  <c r="P12" i="34"/>
  <c r="O13" i="34"/>
  <c r="P13" i="34" s="1"/>
  <c r="O14" i="34"/>
  <c r="P14" i="34" s="1"/>
  <c r="O15" i="34"/>
  <c r="P15" i="34" s="1"/>
  <c r="O16" i="34"/>
  <c r="P16" i="34" s="1"/>
  <c r="O17" i="34"/>
  <c r="P17" i="34" s="1"/>
  <c r="O18" i="34"/>
  <c r="P18" i="34" s="1"/>
  <c r="O19" i="34"/>
  <c r="P19" i="34" s="1"/>
  <c r="O20" i="34"/>
  <c r="P20" i="34" s="1"/>
  <c r="O21" i="34"/>
  <c r="P21" i="34" s="1"/>
  <c r="O22" i="34"/>
  <c r="P22" i="34" s="1"/>
  <c r="O23" i="34"/>
  <c r="P23" i="34" s="1"/>
  <c r="O24" i="34"/>
  <c r="P24" i="34" s="1"/>
  <c r="O25" i="34"/>
  <c r="P25" i="34" s="1"/>
  <c r="O26" i="34"/>
  <c r="P26" i="34" s="1"/>
  <c r="O27" i="34"/>
  <c r="P27" i="34" s="1"/>
  <c r="O28" i="34"/>
  <c r="P28" i="34" s="1"/>
  <c r="O29" i="34"/>
  <c r="P29" i="34" s="1"/>
  <c r="O30" i="34"/>
  <c r="P30" i="34" s="1"/>
  <c r="O31" i="34"/>
  <c r="P31" i="34" s="1"/>
  <c r="O32" i="34"/>
  <c r="P32" i="34" s="1"/>
  <c r="O33" i="34"/>
  <c r="P33" i="34" s="1"/>
  <c r="O34" i="34"/>
  <c r="P34" i="34" s="1"/>
  <c r="O35" i="34"/>
  <c r="P35" i="34" s="1"/>
  <c r="O36" i="34"/>
  <c r="P36" i="34" s="1"/>
  <c r="O37" i="34"/>
  <c r="P37" i="34" s="1"/>
  <c r="O38" i="34"/>
  <c r="P38" i="34" s="1"/>
  <c r="O39" i="34"/>
  <c r="P39" i="34" s="1"/>
  <c r="O40" i="34"/>
  <c r="P40" i="34" s="1"/>
  <c r="O41" i="34"/>
  <c r="P41" i="34" s="1"/>
  <c r="O42" i="34"/>
  <c r="P42" i="34" s="1"/>
  <c r="O43" i="34"/>
  <c r="P43" i="34" s="1"/>
  <c r="O44" i="34"/>
  <c r="P44" i="34" s="1"/>
  <c r="O45" i="34"/>
  <c r="P45" i="34" s="1"/>
  <c r="O46" i="34"/>
  <c r="P46" i="34" s="1"/>
  <c r="O47" i="34"/>
  <c r="P47" i="34" s="1"/>
  <c r="O48" i="34"/>
  <c r="P48" i="34" s="1"/>
  <c r="O49" i="34"/>
  <c r="P49" i="34" s="1"/>
  <c r="O50" i="34"/>
  <c r="P50" i="34" s="1"/>
  <c r="O51" i="34"/>
  <c r="P51" i="34" s="1"/>
  <c r="O52" i="34"/>
  <c r="P52" i="34" s="1"/>
  <c r="O53" i="34"/>
  <c r="P53" i="34" s="1"/>
  <c r="O54" i="34"/>
  <c r="P54" i="34" s="1"/>
  <c r="O55" i="34"/>
  <c r="P55" i="34" s="1"/>
  <c r="O56" i="34"/>
  <c r="P56" i="34" s="1"/>
  <c r="O57" i="34"/>
  <c r="P57" i="34" s="1"/>
  <c r="O58" i="34"/>
  <c r="P58" i="34" s="1"/>
  <c r="O59" i="34"/>
  <c r="P59" i="34" s="1"/>
  <c r="O60" i="34"/>
  <c r="P60" i="34" s="1"/>
  <c r="O61" i="34"/>
  <c r="P61" i="34" s="1"/>
  <c r="O62" i="34"/>
  <c r="P62" i="34" s="1"/>
  <c r="O63" i="34"/>
  <c r="P63" i="34" s="1"/>
  <c r="O64" i="34"/>
  <c r="P64" i="34" s="1"/>
  <c r="O65" i="34"/>
  <c r="P65" i="34" s="1"/>
  <c r="O66" i="34"/>
  <c r="P66" i="34" s="1"/>
  <c r="O67" i="34"/>
  <c r="P67" i="34" s="1"/>
  <c r="O68" i="34"/>
  <c r="P68" i="34" s="1"/>
  <c r="O69" i="34"/>
  <c r="P69" i="34" s="1"/>
  <c r="O70" i="34"/>
  <c r="P70" i="34" s="1"/>
  <c r="O71" i="34"/>
  <c r="P71" i="34" s="1"/>
  <c r="O72" i="34"/>
  <c r="P72" i="34" s="1"/>
  <c r="O73" i="34"/>
  <c r="P73" i="34" s="1"/>
  <c r="O74" i="34"/>
  <c r="P74" i="34" s="1"/>
  <c r="O75" i="34"/>
  <c r="P75" i="34" s="1"/>
  <c r="O76" i="34"/>
  <c r="P76" i="34" s="1"/>
  <c r="O77" i="34"/>
  <c r="P77" i="34" s="1"/>
  <c r="O78" i="34"/>
  <c r="P78" i="34" s="1"/>
  <c r="O79" i="34"/>
  <c r="P79" i="34" s="1"/>
  <c r="O80" i="34"/>
  <c r="P80" i="34" s="1"/>
  <c r="O81" i="34"/>
  <c r="P81" i="34" s="1"/>
  <c r="O82" i="34"/>
  <c r="P82" i="34" s="1"/>
  <c r="O83" i="34"/>
  <c r="P83" i="34" s="1"/>
  <c r="O84" i="34"/>
  <c r="P84" i="34" s="1"/>
  <c r="O85" i="34"/>
  <c r="P85" i="34" s="1"/>
  <c r="O86" i="34"/>
  <c r="P86" i="34" s="1"/>
  <c r="O87" i="34"/>
  <c r="P87" i="34" s="1"/>
  <c r="O88" i="34"/>
  <c r="P88" i="34" s="1"/>
  <c r="O89" i="34"/>
  <c r="P89" i="34" s="1"/>
  <c r="O90" i="34"/>
  <c r="P90" i="34" s="1"/>
  <c r="O91" i="34"/>
  <c r="P91" i="34" s="1"/>
  <c r="O92" i="34"/>
  <c r="P92" i="34" s="1"/>
  <c r="O93" i="34"/>
  <c r="P93" i="34" s="1"/>
  <c r="O94" i="34"/>
  <c r="P94" i="34" s="1"/>
  <c r="O95" i="34"/>
  <c r="P95" i="34" s="1"/>
  <c r="O96" i="34"/>
  <c r="P96" i="34" s="1"/>
  <c r="O97" i="34"/>
  <c r="P97" i="34" s="1"/>
  <c r="O98" i="34"/>
  <c r="P98" i="34" s="1"/>
  <c r="O99" i="34"/>
  <c r="P99" i="34" s="1"/>
  <c r="O100" i="34"/>
  <c r="P100" i="34" s="1"/>
  <c r="O101" i="34"/>
  <c r="P101" i="34" s="1"/>
  <c r="O102" i="34"/>
  <c r="P102" i="34" s="1"/>
  <c r="O103" i="34"/>
  <c r="P103" i="34" s="1"/>
  <c r="O104" i="34"/>
  <c r="P104" i="34" s="1"/>
  <c r="O105" i="34"/>
  <c r="P105" i="34" s="1"/>
  <c r="O106" i="34"/>
  <c r="P106" i="34" s="1"/>
  <c r="O107" i="34"/>
  <c r="P107" i="34" s="1"/>
  <c r="O108" i="34"/>
  <c r="P108" i="34" s="1"/>
  <c r="O109" i="34"/>
  <c r="P109" i="34" s="1"/>
  <c r="O110" i="34"/>
  <c r="P110" i="34" s="1"/>
  <c r="O111" i="34"/>
  <c r="P111" i="34" s="1"/>
  <c r="O112" i="34"/>
  <c r="P112" i="34" s="1"/>
  <c r="O113" i="34"/>
  <c r="P113" i="34" s="1"/>
  <c r="O114" i="34"/>
  <c r="P114" i="34" s="1"/>
  <c r="O115" i="34"/>
  <c r="P115" i="34" s="1"/>
  <c r="O116" i="34"/>
  <c r="P116" i="34" s="1"/>
  <c r="O117" i="34"/>
  <c r="P117" i="34" s="1"/>
  <c r="O118" i="34"/>
  <c r="P118" i="34" s="1"/>
  <c r="O119" i="34"/>
  <c r="P119" i="34" s="1"/>
  <c r="O120" i="34"/>
  <c r="P120" i="34" s="1"/>
  <c r="O121" i="34"/>
  <c r="P121" i="34" s="1"/>
  <c r="O122" i="34"/>
  <c r="P122" i="34" s="1"/>
  <c r="O123" i="34"/>
  <c r="P123" i="34" s="1"/>
  <c r="O124" i="34"/>
  <c r="P124" i="34" s="1"/>
  <c r="O125" i="34"/>
  <c r="P125" i="34" s="1"/>
  <c r="O126" i="34"/>
  <c r="P126" i="34" s="1"/>
  <c r="O127" i="34"/>
  <c r="P127" i="34" s="1"/>
  <c r="O128" i="34"/>
  <c r="P128" i="34" s="1"/>
  <c r="O129" i="34"/>
  <c r="P129" i="34" s="1"/>
  <c r="O130" i="34"/>
  <c r="P130" i="34" s="1"/>
  <c r="O131" i="34"/>
  <c r="P131" i="34" s="1"/>
  <c r="O132" i="34"/>
  <c r="P132" i="34" s="1"/>
  <c r="O133" i="34"/>
  <c r="P133" i="34" s="1"/>
  <c r="O134" i="34"/>
  <c r="P134" i="34" s="1"/>
  <c r="O135" i="34"/>
  <c r="P135" i="34" s="1"/>
  <c r="O136" i="34"/>
  <c r="P136" i="34" s="1"/>
  <c r="O137" i="34"/>
  <c r="P137" i="34" s="1"/>
  <c r="O138" i="34"/>
  <c r="P138" i="34" s="1"/>
  <c r="O139" i="34"/>
  <c r="P139" i="34" s="1"/>
  <c r="O140" i="34"/>
  <c r="P140" i="34" s="1"/>
  <c r="O141" i="34"/>
  <c r="P141" i="34" s="1"/>
  <c r="O142" i="34"/>
  <c r="P142" i="34" s="1"/>
  <c r="O143" i="34"/>
  <c r="P143" i="34" s="1"/>
  <c r="O144" i="34"/>
  <c r="P144" i="34" s="1"/>
  <c r="O145" i="34"/>
  <c r="P145" i="34" s="1"/>
  <c r="O146" i="34"/>
  <c r="P146" i="34" s="1"/>
  <c r="O147" i="34"/>
  <c r="P147" i="34" s="1"/>
  <c r="O148" i="34"/>
  <c r="P148" i="34" s="1"/>
  <c r="O149" i="34"/>
  <c r="P149" i="34" s="1"/>
  <c r="O150" i="34"/>
  <c r="P150" i="34" s="1"/>
  <c r="O151" i="34"/>
  <c r="P151" i="34" s="1"/>
  <c r="O152" i="34"/>
  <c r="P152" i="34" s="1"/>
  <c r="O153" i="34"/>
  <c r="P153" i="34" s="1"/>
  <c r="O154" i="34"/>
  <c r="P154" i="34" s="1"/>
  <c r="O155" i="34"/>
  <c r="P155" i="34" s="1"/>
  <c r="O156" i="34"/>
  <c r="P156" i="34" s="1"/>
  <c r="O157" i="34"/>
  <c r="P157" i="34" s="1"/>
  <c r="O158" i="34"/>
  <c r="P158" i="34" s="1"/>
  <c r="O159" i="34"/>
  <c r="P159" i="34" s="1"/>
  <c r="O160" i="34"/>
  <c r="P160" i="34" s="1"/>
  <c r="O161" i="34"/>
  <c r="P161" i="34" s="1"/>
  <c r="O162" i="34"/>
  <c r="P162" i="34" s="1"/>
  <c r="O163" i="34"/>
  <c r="P163" i="34" s="1"/>
  <c r="O164" i="34"/>
  <c r="P164" i="34" s="1"/>
  <c r="O165" i="34"/>
  <c r="P165" i="34" s="1"/>
  <c r="O166" i="34"/>
  <c r="P166" i="34" s="1"/>
  <c r="O167" i="34"/>
  <c r="P167" i="34" s="1"/>
  <c r="O168" i="34"/>
  <c r="P168" i="34" s="1"/>
  <c r="O169" i="34"/>
  <c r="P169" i="34" s="1"/>
  <c r="O170" i="34"/>
  <c r="P170" i="34" s="1"/>
  <c r="O171" i="34"/>
  <c r="P171" i="34" s="1"/>
  <c r="O172" i="34"/>
  <c r="P172" i="34" s="1"/>
  <c r="O173" i="34"/>
  <c r="P173" i="34" s="1"/>
  <c r="O174" i="34"/>
  <c r="P174" i="34" s="1"/>
  <c r="O175" i="34"/>
  <c r="P175" i="34" s="1"/>
  <c r="O176" i="34"/>
  <c r="P176" i="34"/>
  <c r="O177" i="34"/>
  <c r="P177" i="34" s="1"/>
  <c r="O178" i="34"/>
  <c r="P178" i="34" s="1"/>
  <c r="O179" i="34"/>
  <c r="P179" i="34" s="1"/>
  <c r="O180" i="34"/>
  <c r="P180" i="34" s="1"/>
  <c r="O181" i="34"/>
  <c r="P181" i="34" s="1"/>
  <c r="O182" i="34"/>
  <c r="P182" i="34" s="1"/>
  <c r="O183" i="34"/>
  <c r="P183" i="34" s="1"/>
  <c r="O184" i="34"/>
  <c r="P184" i="34"/>
  <c r="O185" i="34"/>
  <c r="P185" i="34" s="1"/>
  <c r="O186" i="34"/>
  <c r="P186" i="34" s="1"/>
  <c r="O187" i="34"/>
  <c r="P187" i="34" s="1"/>
  <c r="O188" i="34"/>
  <c r="P188" i="34" s="1"/>
  <c r="O189" i="34"/>
  <c r="P189" i="34" s="1"/>
  <c r="O190" i="34"/>
  <c r="P190" i="34" s="1"/>
  <c r="O191" i="34"/>
  <c r="P191" i="34" s="1"/>
  <c r="O192" i="34"/>
  <c r="P192" i="34"/>
  <c r="O193" i="34"/>
  <c r="P193" i="34" s="1"/>
  <c r="O194" i="34"/>
  <c r="P194" i="34" s="1"/>
  <c r="O195" i="34"/>
  <c r="P195" i="34" s="1"/>
  <c r="O196" i="34"/>
  <c r="P196" i="34"/>
  <c r="O197" i="34"/>
  <c r="P197" i="34" s="1"/>
  <c r="O198" i="34"/>
  <c r="P198" i="34" s="1"/>
  <c r="O199" i="34"/>
  <c r="P199" i="34" s="1"/>
  <c r="O200" i="34"/>
  <c r="P200" i="34" s="1"/>
  <c r="O201" i="34"/>
  <c r="P201" i="34" s="1"/>
  <c r="O202" i="34"/>
  <c r="P202" i="34" s="1"/>
  <c r="O203" i="34"/>
  <c r="P203" i="34" s="1"/>
  <c r="O204" i="34"/>
  <c r="P204" i="34" s="1"/>
  <c r="O205" i="34"/>
  <c r="P205" i="34" s="1"/>
  <c r="O206" i="34"/>
  <c r="P206" i="34" s="1"/>
  <c r="O207" i="34"/>
  <c r="P207" i="34" s="1"/>
  <c r="O208" i="34"/>
  <c r="P208" i="34"/>
  <c r="O209" i="34"/>
  <c r="P209" i="34" s="1"/>
  <c r="O210" i="34"/>
  <c r="P210" i="34" s="1"/>
  <c r="O211" i="34"/>
  <c r="P211" i="34" s="1"/>
  <c r="O212" i="34"/>
  <c r="P212" i="34" s="1"/>
  <c r="O213" i="34"/>
  <c r="P213" i="34" s="1"/>
  <c r="O214" i="34"/>
  <c r="P214" i="34" s="1"/>
  <c r="O215" i="34"/>
  <c r="P215" i="34" s="1"/>
  <c r="O216" i="34"/>
  <c r="P216" i="34"/>
  <c r="O217" i="34"/>
  <c r="P217" i="34" s="1"/>
  <c r="O218" i="34"/>
  <c r="P218" i="34" s="1"/>
  <c r="O219" i="34"/>
  <c r="P219" i="34" s="1"/>
  <c r="O220" i="34"/>
  <c r="P220" i="34" s="1"/>
  <c r="O221" i="34"/>
  <c r="P221" i="34" s="1"/>
  <c r="O222" i="34"/>
  <c r="P222" i="34" s="1"/>
  <c r="O223" i="34"/>
  <c r="P223" i="34" s="1"/>
  <c r="O224" i="34"/>
  <c r="P224" i="34"/>
  <c r="O225" i="34"/>
  <c r="P225" i="34" s="1"/>
  <c r="O226" i="34"/>
  <c r="P226" i="34" s="1"/>
  <c r="O227" i="34"/>
  <c r="P227" i="34" s="1"/>
  <c r="O228" i="34"/>
  <c r="P228" i="34"/>
  <c r="O229" i="34"/>
  <c r="P229" i="34" s="1"/>
  <c r="O230" i="34"/>
  <c r="P230" i="34" s="1"/>
  <c r="O231" i="34"/>
  <c r="P231" i="34" s="1"/>
  <c r="O232" i="34"/>
  <c r="P232" i="34" s="1"/>
  <c r="O233" i="34"/>
  <c r="P233" i="34" s="1"/>
  <c r="O234" i="34"/>
  <c r="P234" i="34" s="1"/>
  <c r="O235" i="34"/>
  <c r="P235" i="34" s="1"/>
  <c r="O236" i="34"/>
  <c r="P236" i="34" s="1"/>
  <c r="O237" i="34"/>
  <c r="P237" i="34" s="1"/>
  <c r="O238" i="34"/>
  <c r="P238" i="34" s="1"/>
  <c r="O239" i="34"/>
  <c r="P239" i="34" s="1"/>
  <c r="O240" i="34"/>
  <c r="P240" i="34"/>
  <c r="O241" i="34"/>
  <c r="P241" i="34" s="1"/>
  <c r="O242" i="34"/>
  <c r="P242" i="34" s="1"/>
  <c r="O243" i="34"/>
  <c r="P243" i="34" s="1"/>
  <c r="O244" i="34"/>
  <c r="P244" i="34" s="1"/>
  <c r="O245" i="34"/>
  <c r="P245" i="34" s="1"/>
  <c r="O246" i="34"/>
  <c r="P246" i="34" s="1"/>
  <c r="O247" i="34"/>
  <c r="P247" i="34" s="1"/>
  <c r="O248" i="34"/>
  <c r="P248" i="34" s="1"/>
  <c r="O249" i="34"/>
  <c r="P249" i="34" s="1"/>
  <c r="O250" i="34"/>
  <c r="P250" i="34" s="1"/>
  <c r="O251" i="34"/>
  <c r="P251" i="34" s="1"/>
  <c r="O252" i="34"/>
  <c r="P252" i="34" s="1"/>
  <c r="O253" i="34"/>
  <c r="P253" i="34" s="1"/>
  <c r="O254" i="34"/>
  <c r="P254" i="34" s="1"/>
  <c r="O255" i="34"/>
  <c r="P255" i="34" s="1"/>
  <c r="O256" i="34"/>
  <c r="P256" i="34" s="1"/>
  <c r="O257" i="34"/>
  <c r="P257" i="34" s="1"/>
  <c r="O258" i="34"/>
  <c r="P258" i="34" s="1"/>
  <c r="O259" i="34"/>
  <c r="P259" i="34" s="1"/>
  <c r="O260" i="34"/>
  <c r="P260" i="34" s="1"/>
  <c r="O261" i="34"/>
  <c r="P261" i="34" s="1"/>
  <c r="O262" i="34"/>
  <c r="P262" i="34"/>
  <c r="O263" i="34"/>
  <c r="P263" i="34" s="1"/>
  <c r="O264" i="34"/>
  <c r="P264" i="34" s="1"/>
  <c r="O265" i="34"/>
  <c r="P265" i="34" s="1"/>
  <c r="O266" i="34"/>
  <c r="P266" i="34" s="1"/>
  <c r="O267" i="34"/>
  <c r="P267" i="34" s="1"/>
  <c r="O268" i="34"/>
  <c r="P268" i="34"/>
  <c r="O269" i="34"/>
  <c r="P269" i="34" s="1"/>
  <c r="O270" i="34"/>
  <c r="P270" i="34" s="1"/>
  <c r="O271" i="34"/>
  <c r="P271" i="34" s="1"/>
  <c r="O272" i="34"/>
  <c r="P272" i="34" s="1"/>
  <c r="O273" i="34"/>
  <c r="P273" i="34" s="1"/>
  <c r="O274" i="34"/>
  <c r="P274" i="34" s="1"/>
  <c r="O275" i="34"/>
  <c r="P275" i="34" s="1"/>
  <c r="O276" i="34"/>
  <c r="P276" i="34" s="1"/>
  <c r="O277" i="34"/>
  <c r="P277" i="34" s="1"/>
  <c r="O278" i="34"/>
  <c r="P278" i="34" s="1"/>
  <c r="O279" i="34"/>
  <c r="P279" i="34" s="1"/>
  <c r="O280" i="34"/>
  <c r="P280" i="34" s="1"/>
  <c r="O281" i="34"/>
  <c r="P281" i="34" s="1"/>
  <c r="O282" i="34"/>
  <c r="P282" i="34" s="1"/>
  <c r="O283" i="34"/>
  <c r="P283" i="34" s="1"/>
  <c r="O284" i="34"/>
  <c r="P284" i="34"/>
  <c r="O285" i="34"/>
  <c r="P285" i="34" s="1"/>
  <c r="O286" i="34"/>
  <c r="P286" i="34" s="1"/>
  <c r="O287" i="34"/>
  <c r="P287" i="34" s="1"/>
  <c r="O288" i="34"/>
  <c r="P288" i="34"/>
  <c r="O289" i="34"/>
  <c r="P289" i="34" s="1"/>
  <c r="O290" i="34"/>
  <c r="P290" i="34" s="1"/>
  <c r="O291" i="34"/>
  <c r="P291" i="34" s="1"/>
  <c r="O292" i="34"/>
  <c r="P292" i="34" s="1"/>
  <c r="O293" i="34"/>
  <c r="P293" i="34" s="1"/>
  <c r="O294" i="34"/>
  <c r="P294" i="34"/>
  <c r="O295" i="34"/>
  <c r="P295" i="34" s="1"/>
  <c r="O296" i="34"/>
  <c r="P296" i="34" s="1"/>
  <c r="O297" i="34"/>
  <c r="P297" i="34" s="1"/>
  <c r="O298" i="34"/>
  <c r="P298" i="34" s="1"/>
  <c r="O299" i="34"/>
  <c r="P299" i="34" s="1"/>
  <c r="O300" i="34"/>
  <c r="P300" i="34" s="1"/>
  <c r="O301" i="34"/>
  <c r="P301" i="34" s="1"/>
  <c r="O302" i="34"/>
  <c r="P302" i="34" s="1"/>
  <c r="O303" i="34"/>
  <c r="P303" i="34" s="1"/>
  <c r="O304" i="34"/>
  <c r="P304" i="34" s="1"/>
  <c r="O305" i="34"/>
  <c r="P305" i="34" s="1"/>
  <c r="O306" i="34"/>
  <c r="P306" i="34" s="1"/>
  <c r="O307" i="34"/>
  <c r="P307" i="34" s="1"/>
  <c r="O308" i="34"/>
  <c r="P308" i="34"/>
  <c r="O309" i="34"/>
  <c r="P309" i="34" s="1"/>
  <c r="O310" i="34"/>
  <c r="P310" i="34" s="1"/>
  <c r="O311" i="34"/>
  <c r="P311" i="34" s="1"/>
  <c r="O312" i="34"/>
  <c r="P312" i="34" s="1"/>
  <c r="O313" i="34"/>
  <c r="P313" i="34" s="1"/>
  <c r="O314" i="34"/>
  <c r="P314" i="34" s="1"/>
  <c r="O315" i="34"/>
  <c r="P315" i="34" s="1"/>
  <c r="O316" i="34"/>
  <c r="P316" i="34"/>
  <c r="O317" i="34"/>
  <c r="P317" i="34" s="1"/>
  <c r="O318" i="34"/>
  <c r="P318" i="34" s="1"/>
  <c r="O319" i="34"/>
  <c r="P319" i="34" s="1"/>
  <c r="O320" i="34"/>
  <c r="P320" i="34" s="1"/>
  <c r="O321" i="34"/>
  <c r="P321" i="34" s="1"/>
  <c r="O322" i="34"/>
  <c r="P322" i="34" s="1"/>
  <c r="O323" i="34"/>
  <c r="P323" i="34" s="1"/>
  <c r="O324" i="34"/>
  <c r="P324" i="34" s="1"/>
  <c r="O325" i="34"/>
  <c r="P325" i="34" s="1"/>
  <c r="O326" i="34"/>
  <c r="P326" i="34" s="1"/>
  <c r="O327" i="34"/>
  <c r="P327" i="34" s="1"/>
  <c r="O328" i="34"/>
  <c r="P328" i="34" s="1"/>
  <c r="O329" i="34"/>
  <c r="P329" i="34" s="1"/>
  <c r="O330" i="34"/>
  <c r="P330" i="34" s="1"/>
  <c r="O331" i="34"/>
  <c r="P331" i="34" s="1"/>
  <c r="O332" i="34"/>
  <c r="P332" i="34"/>
  <c r="O333" i="34"/>
  <c r="P333" i="34" s="1"/>
  <c r="O334" i="34"/>
  <c r="P334" i="34" s="1"/>
  <c r="O335" i="34"/>
  <c r="P335" i="34" s="1"/>
  <c r="O336" i="34"/>
  <c r="P336" i="34" s="1"/>
  <c r="O337" i="34"/>
  <c r="P337" i="34" s="1"/>
  <c r="O338" i="34"/>
  <c r="P338" i="34" s="1"/>
  <c r="O339" i="34"/>
  <c r="P339" i="34" s="1"/>
  <c r="O340" i="34"/>
  <c r="P340" i="34" s="1"/>
  <c r="O341" i="34"/>
  <c r="P341" i="34" s="1"/>
  <c r="O342" i="34"/>
  <c r="P342" i="34" s="1"/>
  <c r="O343" i="34"/>
  <c r="P343" i="34" s="1"/>
  <c r="O344" i="34"/>
  <c r="P344" i="34"/>
  <c r="O345" i="34"/>
  <c r="P345" i="34" s="1"/>
  <c r="O346" i="34"/>
  <c r="P346" i="34" s="1"/>
  <c r="O347" i="34"/>
  <c r="P347" i="34" s="1"/>
  <c r="O348" i="34"/>
  <c r="P348" i="34" s="1"/>
  <c r="O349" i="34"/>
  <c r="P349" i="34" s="1"/>
  <c r="O350" i="34"/>
  <c r="P350" i="34" s="1"/>
  <c r="O351" i="34"/>
  <c r="P351" i="34" s="1"/>
  <c r="O352" i="34"/>
  <c r="P352" i="34"/>
  <c r="O353" i="34"/>
  <c r="P353" i="34" s="1"/>
  <c r="O354" i="34"/>
  <c r="P354" i="34" s="1"/>
  <c r="O355" i="34"/>
  <c r="P355" i="34" s="1"/>
  <c r="O356" i="34"/>
  <c r="P356" i="34" s="1"/>
  <c r="O357" i="34"/>
  <c r="P357" i="34" s="1"/>
  <c r="O358" i="34"/>
  <c r="P358" i="34" s="1"/>
  <c r="O359" i="34"/>
  <c r="P359" i="34" s="1"/>
  <c r="O360" i="34"/>
  <c r="P360" i="34" s="1"/>
  <c r="O361" i="34"/>
  <c r="P361" i="34" s="1"/>
  <c r="O362" i="34"/>
  <c r="P362" i="34" s="1"/>
  <c r="O363" i="34"/>
  <c r="P363" i="34" s="1"/>
  <c r="O364" i="34"/>
  <c r="P364" i="34" s="1"/>
  <c r="O365" i="34"/>
  <c r="P365" i="34" s="1"/>
  <c r="O366" i="34"/>
  <c r="P366" i="34" s="1"/>
  <c r="O367" i="34"/>
  <c r="P367" i="34" s="1"/>
  <c r="O368" i="34"/>
  <c r="P368" i="34"/>
  <c r="O369" i="34"/>
  <c r="P369" i="34" s="1"/>
  <c r="O370" i="34"/>
  <c r="P370" i="34" s="1"/>
  <c r="O371" i="34"/>
  <c r="P371" i="34" s="1"/>
  <c r="O372" i="34"/>
  <c r="P372" i="34" s="1"/>
  <c r="O373" i="34"/>
  <c r="P373" i="34" s="1"/>
  <c r="O374" i="34"/>
  <c r="P374" i="34" s="1"/>
  <c r="O375" i="34"/>
  <c r="P375" i="34" s="1"/>
  <c r="O376" i="34"/>
  <c r="P376" i="34" s="1"/>
  <c r="O377" i="34"/>
  <c r="P377" i="34" s="1"/>
  <c r="O378" i="34"/>
  <c r="P378" i="34" s="1"/>
  <c r="O379" i="34"/>
  <c r="P379" i="34" s="1"/>
  <c r="O380" i="34"/>
  <c r="P380" i="34" s="1"/>
  <c r="O381" i="34"/>
  <c r="P381" i="34" s="1"/>
  <c r="O382" i="34"/>
  <c r="P382" i="34" s="1"/>
  <c r="O383" i="34"/>
  <c r="P383" i="34" s="1"/>
  <c r="O384" i="34"/>
  <c r="P384" i="34" s="1"/>
  <c r="O385" i="34"/>
  <c r="P385" i="34" s="1"/>
  <c r="O386" i="34"/>
  <c r="P386" i="34" s="1"/>
  <c r="O387" i="34"/>
  <c r="P387" i="34" s="1"/>
  <c r="O388" i="34"/>
  <c r="P388" i="34" s="1"/>
  <c r="O389" i="34"/>
  <c r="P389" i="34" s="1"/>
  <c r="O390" i="34"/>
  <c r="P390" i="34" s="1"/>
  <c r="O391" i="34"/>
  <c r="P391" i="34" s="1"/>
  <c r="O392" i="34"/>
  <c r="P392" i="34" s="1"/>
  <c r="O393" i="34"/>
  <c r="P393" i="34" s="1"/>
  <c r="O394" i="34"/>
  <c r="P394" i="34" s="1"/>
  <c r="O395" i="34"/>
  <c r="P395" i="34" s="1"/>
  <c r="O396" i="34"/>
  <c r="P396" i="34" s="1"/>
  <c r="O397" i="34"/>
  <c r="P397" i="34" s="1"/>
  <c r="O398" i="34"/>
  <c r="P398" i="34" s="1"/>
  <c r="O399" i="34"/>
  <c r="P399" i="34" s="1"/>
  <c r="O400" i="34"/>
  <c r="P400" i="34" s="1"/>
  <c r="O401" i="34"/>
  <c r="P401" i="34" s="1"/>
  <c r="O402" i="34"/>
  <c r="P402" i="34" s="1"/>
  <c r="O403" i="34"/>
  <c r="P403" i="34" s="1"/>
  <c r="O404" i="34"/>
  <c r="P404" i="34" s="1"/>
  <c r="O405" i="34"/>
  <c r="P405" i="34" s="1"/>
  <c r="O406" i="34"/>
  <c r="P406" i="34" s="1"/>
  <c r="O407" i="34"/>
  <c r="P407" i="34" s="1"/>
  <c r="O408" i="34"/>
  <c r="P408" i="34" s="1"/>
  <c r="O409" i="34"/>
  <c r="P409" i="34" s="1"/>
  <c r="O410" i="34"/>
  <c r="P410" i="34" s="1"/>
  <c r="O411" i="34"/>
  <c r="P411" i="34" s="1"/>
  <c r="O412" i="34"/>
  <c r="P412" i="34" s="1"/>
  <c r="O413" i="34"/>
  <c r="P413" i="34" s="1"/>
  <c r="O414" i="34"/>
  <c r="P414" i="34" s="1"/>
  <c r="O415" i="34"/>
  <c r="P415" i="34" s="1"/>
  <c r="O416" i="34"/>
  <c r="P416" i="34" s="1"/>
  <c r="O417" i="34"/>
  <c r="P417" i="34" s="1"/>
  <c r="O418" i="34"/>
  <c r="P418" i="34" s="1"/>
  <c r="O419" i="34"/>
  <c r="P419" i="34" s="1"/>
  <c r="O420" i="34"/>
  <c r="P420" i="34" s="1"/>
  <c r="O421" i="34"/>
  <c r="P421" i="34" s="1"/>
  <c r="O422" i="34"/>
  <c r="P422" i="34" s="1"/>
  <c r="O423" i="34"/>
  <c r="P423" i="34" s="1"/>
  <c r="O424" i="34"/>
  <c r="P424" i="34" s="1"/>
  <c r="O425" i="34"/>
  <c r="P425" i="34" s="1"/>
  <c r="O426" i="34"/>
  <c r="P426" i="34" s="1"/>
  <c r="O427" i="34"/>
  <c r="P427" i="34" s="1"/>
  <c r="O428" i="34"/>
  <c r="P428" i="34" s="1"/>
  <c r="O429" i="34"/>
  <c r="P429" i="34" s="1"/>
  <c r="O430" i="34"/>
  <c r="P430" i="34" s="1"/>
  <c r="O431" i="34"/>
  <c r="P431" i="34" s="1"/>
  <c r="O432" i="34"/>
  <c r="P432" i="34" s="1"/>
  <c r="O433" i="34"/>
  <c r="P433" i="34" s="1"/>
  <c r="O434" i="34"/>
  <c r="P434" i="34" s="1"/>
  <c r="O435" i="34"/>
  <c r="P435" i="34" s="1"/>
  <c r="O436" i="34"/>
  <c r="P436" i="34" s="1"/>
  <c r="O437" i="34"/>
  <c r="P437" i="34" s="1"/>
  <c r="O438" i="34"/>
  <c r="P438" i="34" s="1"/>
  <c r="O439" i="34"/>
  <c r="P439" i="34" s="1"/>
  <c r="O440" i="34"/>
  <c r="P440" i="34" s="1"/>
  <c r="O441" i="34"/>
  <c r="P441" i="34" s="1"/>
  <c r="O442" i="34"/>
  <c r="P442" i="34" s="1"/>
  <c r="O443" i="34"/>
  <c r="P443" i="34" s="1"/>
  <c r="O444" i="34"/>
  <c r="P444" i="34" s="1"/>
  <c r="O445" i="34"/>
  <c r="P445" i="34" s="1"/>
  <c r="O446" i="34"/>
  <c r="P446" i="34" s="1"/>
  <c r="O447" i="34"/>
  <c r="P447" i="34" s="1"/>
  <c r="O448" i="34"/>
  <c r="P448" i="34" s="1"/>
  <c r="O449" i="34"/>
  <c r="P449" i="34" s="1"/>
  <c r="O450" i="34"/>
  <c r="P450" i="34" s="1"/>
  <c r="O451" i="34"/>
  <c r="P451" i="34" s="1"/>
  <c r="O452" i="34"/>
  <c r="P452" i="34" s="1"/>
  <c r="O453" i="34"/>
  <c r="P453" i="34" s="1"/>
  <c r="O454" i="34"/>
  <c r="P454" i="34" s="1"/>
  <c r="O455" i="34"/>
  <c r="P455" i="34" s="1"/>
  <c r="O456" i="34"/>
  <c r="P456" i="34" s="1"/>
  <c r="O457" i="34"/>
  <c r="P457" i="34" s="1"/>
  <c r="O458" i="34"/>
  <c r="P458" i="34" s="1"/>
  <c r="O459" i="34"/>
  <c r="P459" i="34" s="1"/>
  <c r="O460" i="34"/>
  <c r="P460" i="34" s="1"/>
  <c r="O461" i="34"/>
  <c r="P461" i="34" s="1"/>
  <c r="O462" i="34"/>
  <c r="P462" i="34" s="1"/>
  <c r="O463" i="34"/>
  <c r="P463" i="34" s="1"/>
  <c r="O464" i="34"/>
  <c r="P464" i="34" s="1"/>
  <c r="O2" i="34"/>
  <c r="P2" i="34" s="1"/>
  <c r="P470" i="34"/>
  <c r="O470" i="34"/>
  <c r="N470" i="34"/>
  <c r="K470" i="34"/>
  <c r="J470" i="34"/>
  <c r="D470" i="34"/>
  <c r="P469" i="34"/>
  <c r="O469" i="34"/>
  <c r="N469" i="34"/>
  <c r="K469" i="34"/>
  <c r="J469" i="34"/>
  <c r="J464" i="34"/>
  <c r="C464" i="34"/>
  <c r="E464" i="34" s="1"/>
  <c r="J463" i="34"/>
  <c r="C463" i="34"/>
  <c r="F463" i="34" s="1"/>
  <c r="J462" i="34"/>
  <c r="C462" i="34"/>
  <c r="E462" i="34" s="1"/>
  <c r="J461" i="34"/>
  <c r="C461" i="34"/>
  <c r="F461" i="34" s="1"/>
  <c r="J460" i="34"/>
  <c r="C460" i="34"/>
  <c r="E460" i="34" s="1"/>
  <c r="J459" i="34"/>
  <c r="C459" i="34"/>
  <c r="F459" i="34" s="1"/>
  <c r="J458" i="34"/>
  <c r="C458" i="34"/>
  <c r="F458" i="34" s="1"/>
  <c r="J457" i="34"/>
  <c r="C457" i="34"/>
  <c r="E457" i="34" s="1"/>
  <c r="J456" i="34"/>
  <c r="C456" i="34"/>
  <c r="F456" i="34" s="1"/>
  <c r="J455" i="34"/>
  <c r="C455" i="34"/>
  <c r="E455" i="34" s="1"/>
  <c r="J454" i="34"/>
  <c r="C454" i="34"/>
  <c r="F454" i="34" s="1"/>
  <c r="J453" i="34"/>
  <c r="C453" i="34"/>
  <c r="E453" i="34" s="1"/>
  <c r="J452" i="34"/>
  <c r="C452" i="34"/>
  <c r="F452" i="34" s="1"/>
  <c r="J451" i="34"/>
  <c r="C451" i="34"/>
  <c r="F451" i="34" s="1"/>
  <c r="J450" i="34"/>
  <c r="C450" i="34"/>
  <c r="F450" i="34" s="1"/>
  <c r="J449" i="34"/>
  <c r="C449" i="34"/>
  <c r="F449" i="34" s="1"/>
  <c r="J448" i="34"/>
  <c r="C448" i="34"/>
  <c r="E448" i="34" s="1"/>
  <c r="J447" i="34"/>
  <c r="C447" i="34"/>
  <c r="E447" i="34" s="1"/>
  <c r="J446" i="34"/>
  <c r="C446" i="34"/>
  <c r="F446" i="34" s="1"/>
  <c r="J445" i="34"/>
  <c r="C445" i="34"/>
  <c r="E445" i="34" s="1"/>
  <c r="J444" i="34"/>
  <c r="C444" i="34"/>
  <c r="F444" i="34" s="1"/>
  <c r="J443" i="34"/>
  <c r="C443" i="34"/>
  <c r="F443" i="34" s="1"/>
  <c r="J442" i="34"/>
  <c r="C442" i="34"/>
  <c r="F442" i="34" s="1"/>
  <c r="J441" i="34"/>
  <c r="C441" i="34"/>
  <c r="F441" i="34" s="1"/>
  <c r="J440" i="34"/>
  <c r="C440" i="34"/>
  <c r="F440" i="34" s="1"/>
  <c r="J439" i="34"/>
  <c r="C439" i="34"/>
  <c r="E439" i="34" s="1"/>
  <c r="J438" i="34"/>
  <c r="C438" i="34"/>
  <c r="F438" i="34" s="1"/>
  <c r="J437" i="34"/>
  <c r="F437" i="34"/>
  <c r="E437" i="34"/>
  <c r="D437" i="34"/>
  <c r="J436" i="34"/>
  <c r="F436" i="34"/>
  <c r="E436" i="34"/>
  <c r="D436" i="34"/>
  <c r="F435" i="34"/>
  <c r="E435" i="34"/>
  <c r="D435" i="34"/>
  <c r="J434" i="34"/>
  <c r="F434" i="34"/>
  <c r="E434" i="34"/>
  <c r="D434" i="34"/>
  <c r="J433" i="34"/>
  <c r="F433" i="34"/>
  <c r="E433" i="34"/>
  <c r="D433" i="34"/>
  <c r="F432" i="34"/>
  <c r="E432" i="34"/>
  <c r="D432" i="34"/>
  <c r="J431" i="34"/>
  <c r="F431" i="34"/>
  <c r="E431" i="34"/>
  <c r="D431" i="34"/>
  <c r="F430" i="34"/>
  <c r="E430" i="34"/>
  <c r="D430" i="34"/>
  <c r="J429" i="34"/>
  <c r="F429" i="34"/>
  <c r="E429" i="34"/>
  <c r="D429" i="34"/>
  <c r="F428" i="34"/>
  <c r="E428" i="34"/>
  <c r="D428" i="34"/>
  <c r="J427" i="34"/>
  <c r="F427" i="34"/>
  <c r="E427" i="34"/>
  <c r="D427" i="34"/>
  <c r="F426" i="34"/>
  <c r="E426" i="34"/>
  <c r="D426" i="34"/>
  <c r="J425" i="34"/>
  <c r="F425" i="34"/>
  <c r="E425" i="34"/>
  <c r="D425" i="34"/>
  <c r="J424" i="34"/>
  <c r="F424" i="34"/>
  <c r="E424" i="34"/>
  <c r="D424" i="34"/>
  <c r="J423" i="34"/>
  <c r="F423" i="34"/>
  <c r="E423" i="34"/>
  <c r="D423" i="34"/>
  <c r="J422" i="34"/>
  <c r="F422" i="34"/>
  <c r="E422" i="34"/>
  <c r="D422" i="34"/>
  <c r="J421" i="34"/>
  <c r="F421" i="34"/>
  <c r="E421" i="34"/>
  <c r="D421" i="34"/>
  <c r="J420" i="34"/>
  <c r="F420" i="34"/>
  <c r="E420" i="34"/>
  <c r="D420" i="34"/>
  <c r="J419" i="34"/>
  <c r="F419" i="34"/>
  <c r="E419" i="34"/>
  <c r="D419" i="34"/>
  <c r="J418" i="34"/>
  <c r="F418" i="34"/>
  <c r="E418" i="34"/>
  <c r="D418" i="34"/>
  <c r="J417" i="34"/>
  <c r="F417" i="34"/>
  <c r="E417" i="34"/>
  <c r="D417" i="34"/>
  <c r="F416" i="34"/>
  <c r="E416" i="34"/>
  <c r="D416" i="34"/>
  <c r="J415" i="34"/>
  <c r="F415" i="34"/>
  <c r="E415" i="34"/>
  <c r="D415" i="34"/>
  <c r="J414" i="34"/>
  <c r="F414" i="34"/>
  <c r="E414" i="34"/>
  <c r="D414" i="34"/>
  <c r="F413" i="34"/>
  <c r="E413" i="34"/>
  <c r="D413" i="34"/>
  <c r="J412" i="34"/>
  <c r="F412" i="34"/>
  <c r="E412" i="34"/>
  <c r="D412" i="34"/>
  <c r="J411" i="34"/>
  <c r="F411" i="34"/>
  <c r="E411" i="34"/>
  <c r="D411" i="34"/>
  <c r="J410" i="34"/>
  <c r="F410" i="34"/>
  <c r="E410" i="34"/>
  <c r="D410" i="34"/>
  <c r="J409" i="34"/>
  <c r="F409" i="34"/>
  <c r="E409" i="34"/>
  <c r="D409" i="34"/>
  <c r="J408" i="34"/>
  <c r="F408" i="34"/>
  <c r="E408" i="34"/>
  <c r="D408" i="34"/>
  <c r="J407" i="34"/>
  <c r="F407" i="34"/>
  <c r="E407" i="34"/>
  <c r="D407" i="34"/>
  <c r="F406" i="34"/>
  <c r="E406" i="34"/>
  <c r="D406" i="34"/>
  <c r="J405" i="34"/>
  <c r="F405" i="34"/>
  <c r="E405" i="34"/>
  <c r="D405" i="34"/>
  <c r="J404" i="34"/>
  <c r="F404" i="34"/>
  <c r="E404" i="34"/>
  <c r="D404" i="34"/>
  <c r="J403" i="34"/>
  <c r="F403" i="34"/>
  <c r="E403" i="34"/>
  <c r="D403" i="34"/>
  <c r="F402" i="34"/>
  <c r="E402" i="34"/>
  <c r="D402" i="34"/>
  <c r="J401" i="34"/>
  <c r="F401" i="34"/>
  <c r="E401" i="34"/>
  <c r="D401" i="34"/>
  <c r="J400" i="34"/>
  <c r="F400" i="34"/>
  <c r="E400" i="34"/>
  <c r="D400" i="34"/>
  <c r="J399" i="34"/>
  <c r="F399" i="34"/>
  <c r="E399" i="34"/>
  <c r="D399" i="34"/>
  <c r="F398" i="34"/>
  <c r="E398" i="34"/>
  <c r="D398" i="34"/>
  <c r="J397" i="34"/>
  <c r="F397" i="34"/>
  <c r="E397" i="34"/>
  <c r="D397" i="34"/>
  <c r="J396" i="34"/>
  <c r="F396" i="34"/>
  <c r="E396" i="34"/>
  <c r="D396" i="34"/>
  <c r="J395" i="34"/>
  <c r="F395" i="34"/>
  <c r="E395" i="34"/>
  <c r="D395" i="34"/>
  <c r="J394" i="34"/>
  <c r="F394" i="34"/>
  <c r="E394" i="34"/>
  <c r="D394" i="34"/>
  <c r="J393" i="34"/>
  <c r="F393" i="34"/>
  <c r="E393" i="34"/>
  <c r="D393" i="34"/>
  <c r="J392" i="34"/>
  <c r="F392" i="34"/>
  <c r="E392" i="34"/>
  <c r="D392" i="34"/>
  <c r="J391" i="34"/>
  <c r="F391" i="34"/>
  <c r="E391" i="34"/>
  <c r="D391" i="34"/>
  <c r="J390" i="34"/>
  <c r="F390" i="34"/>
  <c r="E390" i="34"/>
  <c r="D390" i="34"/>
  <c r="F389" i="34"/>
  <c r="E389" i="34"/>
  <c r="D389" i="34"/>
  <c r="J388" i="34"/>
  <c r="F388" i="34"/>
  <c r="E388" i="34"/>
  <c r="D388" i="34"/>
  <c r="J387" i="34"/>
  <c r="F387" i="34"/>
  <c r="E387" i="34"/>
  <c r="D387" i="34"/>
  <c r="F386" i="34"/>
  <c r="E386" i="34"/>
  <c r="D386" i="34"/>
  <c r="J385" i="34"/>
  <c r="F385" i="34"/>
  <c r="E385" i="34"/>
  <c r="D385" i="34"/>
  <c r="J384" i="34"/>
  <c r="F384" i="34"/>
  <c r="E384" i="34"/>
  <c r="D384" i="34"/>
  <c r="J383" i="34"/>
  <c r="F383" i="34"/>
  <c r="E383" i="34"/>
  <c r="D383" i="34"/>
  <c r="J382" i="34"/>
  <c r="F382" i="34"/>
  <c r="E382" i="34"/>
  <c r="D382" i="34"/>
  <c r="J381" i="34"/>
  <c r="F381" i="34"/>
  <c r="E381" i="34"/>
  <c r="D381" i="34"/>
  <c r="J380" i="34"/>
  <c r="F380" i="34"/>
  <c r="E380" i="34"/>
  <c r="D380" i="34"/>
  <c r="J379" i="34"/>
  <c r="F379" i="34"/>
  <c r="E379" i="34"/>
  <c r="D379" i="34"/>
  <c r="F378" i="34"/>
  <c r="E378" i="34"/>
  <c r="D378" i="34"/>
  <c r="J377" i="34"/>
  <c r="F377" i="34"/>
  <c r="E377" i="34"/>
  <c r="D377" i="34"/>
  <c r="J376" i="34"/>
  <c r="F376" i="34"/>
  <c r="E376" i="34"/>
  <c r="D376" i="34"/>
  <c r="J375" i="34"/>
  <c r="F375" i="34"/>
  <c r="E375" i="34"/>
  <c r="D375" i="34"/>
  <c r="J374" i="34"/>
  <c r="F374" i="34"/>
  <c r="E374" i="34"/>
  <c r="D374" i="34"/>
  <c r="F373" i="34"/>
  <c r="E373" i="34"/>
  <c r="D373" i="34"/>
  <c r="J372" i="34"/>
  <c r="F372" i="34"/>
  <c r="E372" i="34"/>
  <c r="D372" i="34"/>
  <c r="F371" i="34"/>
  <c r="E371" i="34"/>
  <c r="D371" i="34"/>
  <c r="F370" i="34"/>
  <c r="E370" i="34"/>
  <c r="D370" i="34"/>
  <c r="J369" i="34"/>
  <c r="F369" i="34"/>
  <c r="E369" i="34"/>
  <c r="D369" i="34"/>
  <c r="J368" i="34"/>
  <c r="F368" i="34"/>
  <c r="E368" i="34"/>
  <c r="D368" i="34"/>
  <c r="J367" i="34"/>
  <c r="F367" i="34"/>
  <c r="E367" i="34"/>
  <c r="D367" i="34"/>
  <c r="J366" i="34"/>
  <c r="F366" i="34"/>
  <c r="E366" i="34"/>
  <c r="D366" i="34"/>
  <c r="J365" i="34"/>
  <c r="F365" i="34"/>
  <c r="E365" i="34"/>
  <c r="D365" i="34"/>
  <c r="F364" i="34"/>
  <c r="E364" i="34"/>
  <c r="D364" i="34"/>
  <c r="J363" i="34"/>
  <c r="F363" i="34"/>
  <c r="E363" i="34"/>
  <c r="D363" i="34"/>
  <c r="F362" i="34"/>
  <c r="E362" i="34"/>
  <c r="D362" i="34"/>
  <c r="F361" i="34"/>
  <c r="E361" i="34"/>
  <c r="D361" i="34"/>
  <c r="J360" i="34"/>
  <c r="F360" i="34"/>
  <c r="E360" i="34"/>
  <c r="D360" i="34"/>
  <c r="F359" i="34"/>
  <c r="E359" i="34"/>
  <c r="D359" i="34"/>
  <c r="F358" i="34"/>
  <c r="E358" i="34"/>
  <c r="D358" i="34"/>
  <c r="F357" i="34"/>
  <c r="E357" i="34"/>
  <c r="D357" i="34"/>
  <c r="F356" i="34"/>
  <c r="E356" i="34"/>
  <c r="D356" i="34"/>
  <c r="F355" i="34"/>
  <c r="E355" i="34"/>
  <c r="D355" i="34"/>
  <c r="J354" i="34"/>
  <c r="F354" i="34"/>
  <c r="E354" i="34"/>
  <c r="D354" i="34"/>
  <c r="F353" i="34"/>
  <c r="E353" i="34"/>
  <c r="D353" i="34"/>
  <c r="J352" i="34"/>
  <c r="F352" i="34"/>
  <c r="E352" i="34"/>
  <c r="D352" i="34"/>
  <c r="J351" i="34"/>
  <c r="F351" i="34"/>
  <c r="E351" i="34"/>
  <c r="D351" i="34"/>
  <c r="F350" i="34"/>
  <c r="E350" i="34"/>
  <c r="D350" i="34"/>
  <c r="J349" i="34"/>
  <c r="F349" i="34"/>
  <c r="E349" i="34"/>
  <c r="D349" i="34"/>
  <c r="F348" i="34"/>
  <c r="E348" i="34"/>
  <c r="D348" i="34"/>
  <c r="J347" i="34"/>
  <c r="F347" i="34"/>
  <c r="E347" i="34"/>
  <c r="D347" i="34"/>
  <c r="J346" i="34"/>
  <c r="F346" i="34"/>
  <c r="E346" i="34"/>
  <c r="D346" i="34"/>
  <c r="J345" i="34"/>
  <c r="F345" i="34"/>
  <c r="E345" i="34"/>
  <c r="D345" i="34"/>
  <c r="J344" i="34"/>
  <c r="F344" i="34"/>
  <c r="E344" i="34"/>
  <c r="D344" i="34"/>
  <c r="F343" i="34"/>
  <c r="E343" i="34"/>
  <c r="D343" i="34"/>
  <c r="J342" i="34"/>
  <c r="F342" i="34"/>
  <c r="E342" i="34"/>
  <c r="D342" i="34"/>
  <c r="J341" i="34"/>
  <c r="F341" i="34"/>
  <c r="E341" i="34"/>
  <c r="D341" i="34"/>
  <c r="J340" i="34"/>
  <c r="F340" i="34"/>
  <c r="E340" i="34"/>
  <c r="D340" i="34"/>
  <c r="J339" i="34"/>
  <c r="F339" i="34"/>
  <c r="E339" i="34"/>
  <c r="D339" i="34"/>
  <c r="J338" i="34"/>
  <c r="F338" i="34"/>
  <c r="E338" i="34"/>
  <c r="D338" i="34"/>
  <c r="J337" i="34"/>
  <c r="F337" i="34"/>
  <c r="E337" i="34"/>
  <c r="D337" i="34"/>
  <c r="J336" i="34"/>
  <c r="F336" i="34"/>
  <c r="E336" i="34"/>
  <c r="D336" i="34"/>
  <c r="J335" i="34"/>
  <c r="F335" i="34"/>
  <c r="E335" i="34"/>
  <c r="D335" i="34"/>
  <c r="J334" i="34"/>
  <c r="F334" i="34"/>
  <c r="E334" i="34"/>
  <c r="D334" i="34"/>
  <c r="J333" i="34"/>
  <c r="F333" i="34"/>
  <c r="E333" i="34"/>
  <c r="D333" i="34"/>
  <c r="J332" i="34"/>
  <c r="F332" i="34"/>
  <c r="E332" i="34"/>
  <c r="D332" i="34"/>
  <c r="J331" i="34"/>
  <c r="F331" i="34"/>
  <c r="E331" i="34"/>
  <c r="D331" i="34"/>
  <c r="J330" i="34"/>
  <c r="F330" i="34"/>
  <c r="E330" i="34"/>
  <c r="D330" i="34"/>
  <c r="J329" i="34"/>
  <c r="F329" i="34"/>
  <c r="E329" i="34"/>
  <c r="D329" i="34"/>
  <c r="J328" i="34"/>
  <c r="F328" i="34"/>
  <c r="E328" i="34"/>
  <c r="D328" i="34"/>
  <c r="J327" i="34"/>
  <c r="F327" i="34"/>
  <c r="E327" i="34"/>
  <c r="D327" i="34"/>
  <c r="F326" i="34"/>
  <c r="E326" i="34"/>
  <c r="D326" i="34"/>
  <c r="J325" i="34"/>
  <c r="F325" i="34"/>
  <c r="E325" i="34"/>
  <c r="D325" i="34"/>
  <c r="F324" i="34"/>
  <c r="E324" i="34"/>
  <c r="D324" i="34"/>
  <c r="J323" i="34"/>
  <c r="F323" i="34"/>
  <c r="E323" i="34"/>
  <c r="D323" i="34"/>
  <c r="J322" i="34"/>
  <c r="F322" i="34"/>
  <c r="E322" i="34"/>
  <c r="D322" i="34"/>
  <c r="J321" i="34"/>
  <c r="F321" i="34"/>
  <c r="E321" i="34"/>
  <c r="D321" i="34"/>
  <c r="J320" i="34"/>
  <c r="F320" i="34"/>
  <c r="E320" i="34"/>
  <c r="D320" i="34"/>
  <c r="J319" i="34"/>
  <c r="F319" i="34"/>
  <c r="E319" i="34"/>
  <c r="D319" i="34"/>
  <c r="J318" i="34"/>
  <c r="F318" i="34"/>
  <c r="E318" i="34"/>
  <c r="D318" i="34"/>
  <c r="J317" i="34"/>
  <c r="F317" i="34"/>
  <c r="E317" i="34"/>
  <c r="D317" i="34"/>
  <c r="J316" i="34"/>
  <c r="F316" i="34"/>
  <c r="E316" i="34"/>
  <c r="D316" i="34"/>
  <c r="J315" i="34"/>
  <c r="F315" i="34"/>
  <c r="E315" i="34"/>
  <c r="D315" i="34"/>
  <c r="J314" i="34"/>
  <c r="F314" i="34"/>
  <c r="E314" i="34"/>
  <c r="D314" i="34"/>
  <c r="J313" i="34"/>
  <c r="F313" i="34"/>
  <c r="E313" i="34"/>
  <c r="D313" i="34"/>
  <c r="J312" i="34"/>
  <c r="F312" i="34"/>
  <c r="E312" i="34"/>
  <c r="D312" i="34"/>
  <c r="J311" i="34"/>
  <c r="F311" i="34"/>
  <c r="E311" i="34"/>
  <c r="D311" i="34"/>
  <c r="J310" i="34"/>
  <c r="F310" i="34"/>
  <c r="E310" i="34"/>
  <c r="D310" i="34"/>
  <c r="J309" i="34"/>
  <c r="F309" i="34"/>
  <c r="E309" i="34"/>
  <c r="D309" i="34"/>
  <c r="J308" i="34"/>
  <c r="F308" i="34"/>
  <c r="E308" i="34"/>
  <c r="D308" i="34"/>
  <c r="F307" i="34"/>
  <c r="E307" i="34"/>
  <c r="D307" i="34"/>
  <c r="J306" i="34"/>
  <c r="F306" i="34"/>
  <c r="E306" i="34"/>
  <c r="D306" i="34"/>
  <c r="J305" i="34"/>
  <c r="F305" i="34"/>
  <c r="E305" i="34"/>
  <c r="D305" i="34"/>
  <c r="J304" i="34"/>
  <c r="F304" i="34"/>
  <c r="E304" i="34"/>
  <c r="D304" i="34"/>
  <c r="J303" i="34"/>
  <c r="F303" i="34"/>
  <c r="E303" i="34"/>
  <c r="D303" i="34"/>
  <c r="J302" i="34"/>
  <c r="F302" i="34"/>
  <c r="E302" i="34"/>
  <c r="D302" i="34"/>
  <c r="J301" i="34"/>
  <c r="F301" i="34"/>
  <c r="E301" i="34"/>
  <c r="D301" i="34"/>
  <c r="J300" i="34"/>
  <c r="F300" i="34"/>
  <c r="E300" i="34"/>
  <c r="D300" i="34"/>
  <c r="J299" i="34"/>
  <c r="F299" i="34"/>
  <c r="E299" i="34"/>
  <c r="D299" i="34"/>
  <c r="J298" i="34"/>
  <c r="F298" i="34"/>
  <c r="E298" i="34"/>
  <c r="D298" i="34"/>
  <c r="J297" i="34"/>
  <c r="F297" i="34"/>
  <c r="E297" i="34"/>
  <c r="D297" i="34"/>
  <c r="J296" i="34"/>
  <c r="F296" i="34"/>
  <c r="E296" i="34"/>
  <c r="D296" i="34"/>
  <c r="J295" i="34"/>
  <c r="F295" i="34"/>
  <c r="E295" i="34"/>
  <c r="D295" i="34"/>
  <c r="F294" i="34"/>
  <c r="E294" i="34"/>
  <c r="D294" i="34"/>
  <c r="J293" i="34"/>
  <c r="F293" i="34"/>
  <c r="E293" i="34"/>
  <c r="D293" i="34"/>
  <c r="J146" i="34"/>
  <c r="F146" i="34"/>
  <c r="E146" i="34"/>
  <c r="D146" i="34"/>
  <c r="J145" i="34"/>
  <c r="F145" i="34"/>
  <c r="E145" i="34"/>
  <c r="D145" i="34"/>
  <c r="J274" i="34"/>
  <c r="F274" i="34"/>
  <c r="E274" i="34"/>
  <c r="D274" i="34"/>
  <c r="J144" i="34"/>
  <c r="F144" i="34"/>
  <c r="E144" i="34"/>
  <c r="D144" i="34"/>
  <c r="J159" i="34"/>
  <c r="F159" i="34"/>
  <c r="E159" i="34"/>
  <c r="D159" i="34"/>
  <c r="J143" i="34"/>
  <c r="F143" i="34"/>
  <c r="E143" i="34"/>
  <c r="D143" i="34"/>
  <c r="J291" i="34"/>
  <c r="F291" i="34"/>
  <c r="E291" i="34"/>
  <c r="D291" i="34"/>
  <c r="J142" i="34"/>
  <c r="F142" i="34"/>
  <c r="E142" i="34"/>
  <c r="D142" i="34"/>
  <c r="J141" i="34"/>
  <c r="F141" i="34"/>
  <c r="E141" i="34"/>
  <c r="D141" i="34"/>
  <c r="J140" i="34"/>
  <c r="F140" i="34"/>
  <c r="E140" i="34"/>
  <c r="D140" i="34"/>
  <c r="J222" i="34"/>
  <c r="F222" i="34"/>
  <c r="E222" i="34"/>
  <c r="D222" i="34"/>
  <c r="J267" i="34"/>
  <c r="F267" i="34"/>
  <c r="E267" i="34"/>
  <c r="D267" i="34"/>
  <c r="J259" i="34"/>
  <c r="F259" i="34"/>
  <c r="E259" i="34"/>
  <c r="D259" i="34"/>
  <c r="J139" i="34"/>
  <c r="F139" i="34"/>
  <c r="E139" i="34"/>
  <c r="D139" i="34"/>
  <c r="J138" i="34"/>
  <c r="F138" i="34"/>
  <c r="E138" i="34"/>
  <c r="D138" i="34"/>
  <c r="J137" i="34"/>
  <c r="F137" i="34"/>
  <c r="E137" i="34"/>
  <c r="D137" i="34"/>
  <c r="J195" i="34"/>
  <c r="F195" i="34"/>
  <c r="E195" i="34"/>
  <c r="D195" i="34"/>
  <c r="J136" i="34"/>
  <c r="F136" i="34"/>
  <c r="E136" i="34"/>
  <c r="D136" i="34"/>
  <c r="J135" i="34"/>
  <c r="F135" i="34"/>
  <c r="E135" i="34"/>
  <c r="D135" i="34"/>
  <c r="J134" i="34"/>
  <c r="F134" i="34"/>
  <c r="E134" i="34"/>
  <c r="D134" i="34"/>
  <c r="J133" i="34"/>
  <c r="F133" i="34"/>
  <c r="E133" i="34"/>
  <c r="D133" i="34"/>
  <c r="J132" i="34"/>
  <c r="F132" i="34"/>
  <c r="E132" i="34"/>
  <c r="D132" i="34"/>
  <c r="J131" i="34"/>
  <c r="F131" i="34"/>
  <c r="E131" i="34"/>
  <c r="D131" i="34"/>
  <c r="J130" i="34"/>
  <c r="F130" i="34"/>
  <c r="E130" i="34"/>
  <c r="D130" i="34"/>
  <c r="J129" i="34"/>
  <c r="F129" i="34"/>
  <c r="E129" i="34"/>
  <c r="D129" i="34"/>
  <c r="J128" i="34"/>
  <c r="F128" i="34"/>
  <c r="E128" i="34"/>
  <c r="D128" i="34"/>
  <c r="J127" i="34"/>
  <c r="F127" i="34"/>
  <c r="E127" i="34"/>
  <c r="D127" i="34"/>
  <c r="J163" i="34"/>
  <c r="F163" i="34"/>
  <c r="E163" i="34"/>
  <c r="D163" i="34"/>
  <c r="J126" i="34"/>
  <c r="F126" i="34"/>
  <c r="E126" i="34"/>
  <c r="D126" i="34"/>
  <c r="J125" i="34"/>
  <c r="F125" i="34"/>
  <c r="E125" i="34"/>
  <c r="D125" i="34"/>
  <c r="J124" i="34"/>
  <c r="F124" i="34"/>
  <c r="E124" i="34"/>
  <c r="D124" i="34"/>
  <c r="J123" i="34"/>
  <c r="F123" i="34"/>
  <c r="E123" i="34"/>
  <c r="D123" i="34"/>
  <c r="J122" i="34"/>
  <c r="F122" i="34"/>
  <c r="E122" i="34"/>
  <c r="D122" i="34"/>
  <c r="J121" i="34"/>
  <c r="F121" i="34"/>
  <c r="E121" i="34"/>
  <c r="D121" i="34"/>
  <c r="J120" i="34"/>
  <c r="F120" i="34"/>
  <c r="E120" i="34"/>
  <c r="D120" i="34"/>
  <c r="J119" i="34"/>
  <c r="F119" i="34"/>
  <c r="E119" i="34"/>
  <c r="D119" i="34"/>
  <c r="J118" i="34"/>
  <c r="F118" i="34"/>
  <c r="E118" i="34"/>
  <c r="D118" i="34"/>
  <c r="J117" i="34"/>
  <c r="F117" i="34"/>
  <c r="E117" i="34"/>
  <c r="D117" i="34"/>
  <c r="J116" i="34"/>
  <c r="F116" i="34"/>
  <c r="E116" i="34"/>
  <c r="D116" i="34"/>
  <c r="J115" i="34"/>
  <c r="F115" i="34"/>
  <c r="E115" i="34"/>
  <c r="D115" i="34"/>
  <c r="J114" i="34"/>
  <c r="F114" i="34"/>
  <c r="E114" i="34"/>
  <c r="D114" i="34"/>
  <c r="J113" i="34"/>
  <c r="F113" i="34"/>
  <c r="E113" i="34"/>
  <c r="D113" i="34"/>
  <c r="J112" i="34"/>
  <c r="F112" i="34"/>
  <c r="E112" i="34"/>
  <c r="D112" i="34"/>
  <c r="J111" i="34"/>
  <c r="F111" i="34"/>
  <c r="E111" i="34"/>
  <c r="D111" i="34"/>
  <c r="J161" i="34"/>
  <c r="F161" i="34"/>
  <c r="E161" i="34"/>
  <c r="D161" i="34"/>
  <c r="J110" i="34"/>
  <c r="F110" i="34"/>
  <c r="E110" i="34"/>
  <c r="D110" i="34"/>
  <c r="J160" i="34"/>
  <c r="F160" i="34"/>
  <c r="E160" i="34"/>
  <c r="D160" i="34"/>
  <c r="J109" i="34"/>
  <c r="F109" i="34"/>
  <c r="E109" i="34"/>
  <c r="D109" i="34"/>
  <c r="J108" i="34"/>
  <c r="F108" i="34"/>
  <c r="E108" i="34"/>
  <c r="D108" i="34"/>
  <c r="J107" i="34"/>
  <c r="F107" i="34"/>
  <c r="E107" i="34"/>
  <c r="D107" i="34"/>
  <c r="J106" i="34"/>
  <c r="F106" i="34"/>
  <c r="E106" i="34"/>
  <c r="D106" i="34"/>
  <c r="J105" i="34"/>
  <c r="F105" i="34"/>
  <c r="E105" i="34"/>
  <c r="D105" i="34"/>
  <c r="J104" i="34"/>
  <c r="F104" i="34"/>
  <c r="E104" i="34"/>
  <c r="D104" i="34"/>
  <c r="J103" i="34"/>
  <c r="F103" i="34"/>
  <c r="E103" i="34"/>
  <c r="D103" i="34"/>
  <c r="J102" i="34"/>
  <c r="F102" i="34"/>
  <c r="E102" i="34"/>
  <c r="D102" i="34"/>
  <c r="J101" i="34"/>
  <c r="F101" i="34"/>
  <c r="E101" i="34"/>
  <c r="D101" i="34"/>
  <c r="J100" i="34"/>
  <c r="F100" i="34"/>
  <c r="E100" i="34"/>
  <c r="D100" i="34"/>
  <c r="J99" i="34"/>
  <c r="F99" i="34"/>
  <c r="E99" i="34"/>
  <c r="D99" i="34"/>
  <c r="J268" i="34"/>
  <c r="F268" i="34"/>
  <c r="E268" i="34"/>
  <c r="D268" i="34"/>
  <c r="J98" i="34"/>
  <c r="F98" i="34"/>
  <c r="E98" i="34"/>
  <c r="D98" i="34"/>
  <c r="J97" i="34"/>
  <c r="F97" i="34"/>
  <c r="E97" i="34"/>
  <c r="D97" i="34"/>
  <c r="J96" i="34"/>
  <c r="F96" i="34"/>
  <c r="E96" i="34"/>
  <c r="D96" i="34"/>
  <c r="J95" i="34"/>
  <c r="F95" i="34"/>
  <c r="E95" i="34"/>
  <c r="D95" i="34"/>
  <c r="J94" i="34"/>
  <c r="F94" i="34"/>
  <c r="E94" i="34"/>
  <c r="D94" i="34"/>
  <c r="J93" i="34"/>
  <c r="F93" i="34"/>
  <c r="E93" i="34"/>
  <c r="D93" i="34"/>
  <c r="J92" i="34"/>
  <c r="F92" i="34"/>
  <c r="E92" i="34"/>
  <c r="D92" i="34"/>
  <c r="J91" i="34"/>
  <c r="F91" i="34"/>
  <c r="E91" i="34"/>
  <c r="D91" i="34"/>
  <c r="J90" i="34"/>
  <c r="F90" i="34"/>
  <c r="E90" i="34"/>
  <c r="D90" i="34"/>
  <c r="J89" i="34"/>
  <c r="F89" i="34"/>
  <c r="E89" i="34"/>
  <c r="D89" i="34"/>
  <c r="J88" i="34"/>
  <c r="F88" i="34"/>
  <c r="E88" i="34"/>
  <c r="D88" i="34"/>
  <c r="J87" i="34"/>
  <c r="F87" i="34"/>
  <c r="E87" i="34"/>
  <c r="D87" i="34"/>
  <c r="J86" i="34"/>
  <c r="F86" i="34"/>
  <c r="E86" i="34"/>
  <c r="D86" i="34"/>
  <c r="J85" i="34"/>
  <c r="F85" i="34"/>
  <c r="E85" i="34"/>
  <c r="D85" i="34"/>
  <c r="J84" i="34"/>
  <c r="F84" i="34"/>
  <c r="E84" i="34"/>
  <c r="D84" i="34"/>
  <c r="J83" i="34"/>
  <c r="F83" i="34"/>
  <c r="E83" i="34"/>
  <c r="D83" i="34"/>
  <c r="J82" i="34"/>
  <c r="F82" i="34"/>
  <c r="E82" i="34"/>
  <c r="D82" i="34"/>
  <c r="J224" i="34"/>
  <c r="F224" i="34"/>
  <c r="E224" i="34"/>
  <c r="D224" i="34"/>
  <c r="J81" i="34"/>
  <c r="F81" i="34"/>
  <c r="E81" i="34"/>
  <c r="D81" i="34"/>
  <c r="J80" i="34"/>
  <c r="F80" i="34"/>
  <c r="E80" i="34"/>
  <c r="D80" i="34"/>
  <c r="J79" i="34"/>
  <c r="F79" i="34"/>
  <c r="E79" i="34"/>
  <c r="D79" i="34"/>
  <c r="J78" i="34"/>
  <c r="F78" i="34"/>
  <c r="E78" i="34"/>
  <c r="D78" i="34"/>
  <c r="J77" i="34"/>
  <c r="F77" i="34"/>
  <c r="E77" i="34"/>
  <c r="D77" i="34"/>
  <c r="J76" i="34"/>
  <c r="F76" i="34"/>
  <c r="E76" i="34"/>
  <c r="D76" i="34"/>
  <c r="J75" i="34"/>
  <c r="F75" i="34"/>
  <c r="E75" i="34"/>
  <c r="D75" i="34"/>
  <c r="J74" i="34"/>
  <c r="F74" i="34"/>
  <c r="E74" i="34"/>
  <c r="D74" i="34"/>
  <c r="J73" i="34"/>
  <c r="F73" i="34"/>
  <c r="E73" i="34"/>
  <c r="D73" i="34"/>
  <c r="J72" i="34"/>
  <c r="F72" i="34"/>
  <c r="E72" i="34"/>
  <c r="D72" i="34"/>
  <c r="J71" i="34"/>
  <c r="F71" i="34"/>
  <c r="E71" i="34"/>
  <c r="D71" i="34"/>
  <c r="J70" i="34"/>
  <c r="F70" i="34"/>
  <c r="E70" i="34"/>
  <c r="D70" i="34"/>
  <c r="J69" i="34"/>
  <c r="F69" i="34"/>
  <c r="E69" i="34"/>
  <c r="D69" i="34"/>
  <c r="J225" i="34"/>
  <c r="F225" i="34"/>
  <c r="E225" i="34"/>
  <c r="D225" i="34"/>
  <c r="J68" i="34"/>
  <c r="F68" i="34"/>
  <c r="E68" i="34"/>
  <c r="D68" i="34"/>
  <c r="J158" i="34"/>
  <c r="F158" i="34"/>
  <c r="E158" i="34"/>
  <c r="D158" i="34"/>
  <c r="J157" i="34"/>
  <c r="F157" i="34"/>
  <c r="E157" i="34"/>
  <c r="D157" i="34"/>
  <c r="J67" i="34"/>
  <c r="F67" i="34"/>
  <c r="E67" i="34"/>
  <c r="D67" i="34"/>
  <c r="J66" i="34"/>
  <c r="F66" i="34"/>
  <c r="E66" i="34"/>
  <c r="D66" i="34"/>
  <c r="J65" i="34"/>
  <c r="F65" i="34"/>
  <c r="E65" i="34"/>
  <c r="D65" i="34"/>
  <c r="J64" i="34"/>
  <c r="F64" i="34"/>
  <c r="E64" i="34"/>
  <c r="D64" i="34"/>
  <c r="J63" i="34"/>
  <c r="F63" i="34"/>
  <c r="E63" i="34"/>
  <c r="D63" i="34"/>
  <c r="J197" i="34"/>
  <c r="F197" i="34"/>
  <c r="E197" i="34"/>
  <c r="D197" i="34"/>
  <c r="J165" i="34"/>
  <c r="F165" i="34"/>
  <c r="E165" i="34"/>
  <c r="D165" i="34"/>
  <c r="J62" i="34"/>
  <c r="F62" i="34"/>
  <c r="E62" i="34"/>
  <c r="D62" i="34"/>
  <c r="J61" i="34"/>
  <c r="F61" i="34"/>
  <c r="E61" i="34"/>
  <c r="D61" i="34"/>
  <c r="J60" i="34"/>
  <c r="F60" i="34"/>
  <c r="E60" i="34"/>
  <c r="D60" i="34"/>
  <c r="J199" i="34"/>
  <c r="F199" i="34"/>
  <c r="E199" i="34"/>
  <c r="D199" i="34"/>
  <c r="J196" i="34"/>
  <c r="F196" i="34"/>
  <c r="E196" i="34"/>
  <c r="D196" i="34"/>
  <c r="J59" i="34"/>
  <c r="F59" i="34"/>
  <c r="E59" i="34"/>
  <c r="D59" i="34"/>
  <c r="J285" i="34"/>
  <c r="F285" i="34"/>
  <c r="E285" i="34"/>
  <c r="D285" i="34"/>
  <c r="J284" i="34"/>
  <c r="F284" i="34"/>
  <c r="E284" i="34"/>
  <c r="D284" i="34"/>
  <c r="J58" i="34"/>
  <c r="F58" i="34"/>
  <c r="E58" i="34"/>
  <c r="D58" i="34"/>
  <c r="J292" i="34"/>
  <c r="F292" i="34"/>
  <c r="E292" i="34"/>
  <c r="D292" i="34"/>
  <c r="J227" i="34"/>
  <c r="F227" i="34"/>
  <c r="E227" i="34"/>
  <c r="D227" i="34"/>
  <c r="J57" i="34"/>
  <c r="F57" i="34"/>
  <c r="E57" i="34"/>
  <c r="D57" i="34"/>
  <c r="J56" i="34"/>
  <c r="F56" i="34"/>
  <c r="E56" i="34"/>
  <c r="D56" i="34"/>
  <c r="J55" i="34"/>
  <c r="F55" i="34"/>
  <c r="E55" i="34"/>
  <c r="D55" i="34"/>
  <c r="J54" i="34"/>
  <c r="F54" i="34"/>
  <c r="E54" i="34"/>
  <c r="D54" i="34"/>
  <c r="J265" i="34"/>
  <c r="F265" i="34"/>
  <c r="E265" i="34"/>
  <c r="D265" i="34"/>
  <c r="J53" i="34"/>
  <c r="F53" i="34"/>
  <c r="E53" i="34"/>
  <c r="D53" i="34"/>
  <c r="J52" i="34"/>
  <c r="F52" i="34"/>
  <c r="E52" i="34"/>
  <c r="D52" i="34"/>
  <c r="J51" i="34"/>
  <c r="F51" i="34"/>
  <c r="E51" i="34"/>
  <c r="D51" i="34"/>
  <c r="J50" i="34"/>
  <c r="F50" i="34"/>
  <c r="E50" i="34"/>
  <c r="D50" i="34"/>
  <c r="J264" i="34"/>
  <c r="F264" i="34"/>
  <c r="E264" i="34"/>
  <c r="D264" i="34"/>
  <c r="J260" i="34"/>
  <c r="F260" i="34"/>
  <c r="E260" i="34"/>
  <c r="D260" i="34"/>
  <c r="J49" i="34"/>
  <c r="F49" i="34"/>
  <c r="E49" i="34"/>
  <c r="D49" i="34"/>
  <c r="J290" i="34"/>
  <c r="F290" i="34"/>
  <c r="E290" i="34"/>
  <c r="D290" i="34"/>
  <c r="J289" i="34"/>
  <c r="F289" i="34"/>
  <c r="E289" i="34"/>
  <c r="D289" i="34"/>
  <c r="J248" i="34"/>
  <c r="F248" i="34"/>
  <c r="E248" i="34"/>
  <c r="D248" i="34"/>
  <c r="J48" i="34"/>
  <c r="F48" i="34"/>
  <c r="E48" i="34"/>
  <c r="D48" i="34"/>
  <c r="J47" i="34"/>
  <c r="F47" i="34"/>
  <c r="E47" i="34"/>
  <c r="D47" i="34"/>
  <c r="J46" i="34"/>
  <c r="F46" i="34"/>
  <c r="E46" i="34"/>
  <c r="D46" i="34"/>
  <c r="J223" i="34"/>
  <c r="F223" i="34"/>
  <c r="E223" i="34"/>
  <c r="D223" i="34"/>
  <c r="J45" i="34"/>
  <c r="F45" i="34"/>
  <c r="E45" i="34"/>
  <c r="D45" i="34"/>
  <c r="J44" i="34"/>
  <c r="F44" i="34"/>
  <c r="E44" i="34"/>
  <c r="D44" i="34"/>
  <c r="J168" i="34"/>
  <c r="F168" i="34"/>
  <c r="E168" i="34"/>
  <c r="D168" i="34"/>
  <c r="J43" i="34"/>
  <c r="F43" i="34"/>
  <c r="E43" i="34"/>
  <c r="D43" i="34"/>
  <c r="J42" i="34"/>
  <c r="F42" i="34"/>
  <c r="E42" i="34"/>
  <c r="D42" i="34"/>
  <c r="J41" i="34"/>
  <c r="F41" i="34"/>
  <c r="E41" i="34"/>
  <c r="D41" i="34"/>
  <c r="J40" i="34"/>
  <c r="F40" i="34"/>
  <c r="E40" i="34"/>
  <c r="D40" i="34"/>
  <c r="J39" i="34"/>
  <c r="F39" i="34"/>
  <c r="E39" i="34"/>
  <c r="D39" i="34"/>
  <c r="J221" i="34"/>
  <c r="F221" i="34"/>
  <c r="E221" i="34"/>
  <c r="D221" i="34"/>
  <c r="J38" i="34"/>
  <c r="F38" i="34"/>
  <c r="E38" i="34"/>
  <c r="D38" i="34"/>
  <c r="J37" i="34"/>
  <c r="F37" i="34"/>
  <c r="E37" i="34"/>
  <c r="D37" i="34"/>
  <c r="J266" i="34"/>
  <c r="F266" i="34"/>
  <c r="E266" i="34"/>
  <c r="D266" i="34"/>
  <c r="J36" i="34"/>
  <c r="F36" i="34"/>
  <c r="E36" i="34"/>
  <c r="D36" i="34"/>
  <c r="J35" i="34"/>
  <c r="F35" i="34"/>
  <c r="E35" i="34"/>
  <c r="D35" i="34"/>
  <c r="J34" i="34"/>
  <c r="F34" i="34"/>
  <c r="E34" i="34"/>
  <c r="D34" i="34"/>
  <c r="J33" i="34"/>
  <c r="F33" i="34"/>
  <c r="E33" i="34"/>
  <c r="D33" i="34"/>
  <c r="J32" i="34"/>
  <c r="F32" i="34"/>
  <c r="E32" i="34"/>
  <c r="D32" i="34"/>
  <c r="J31" i="34"/>
  <c r="F31" i="34"/>
  <c r="E31" i="34"/>
  <c r="D31" i="34"/>
  <c r="J30" i="34"/>
  <c r="F30" i="34"/>
  <c r="E30" i="34"/>
  <c r="D30" i="34"/>
  <c r="J29" i="34"/>
  <c r="F29" i="34"/>
  <c r="E29" i="34"/>
  <c r="D29" i="34"/>
  <c r="J28" i="34"/>
  <c r="F28" i="34"/>
  <c r="E28" i="34"/>
  <c r="D28" i="34"/>
  <c r="J27" i="34"/>
  <c r="F27" i="34"/>
  <c r="E27" i="34"/>
  <c r="D27" i="34"/>
  <c r="J26" i="34"/>
  <c r="F26" i="34"/>
  <c r="E26" i="34"/>
  <c r="D26" i="34"/>
  <c r="J25" i="34"/>
  <c r="F25" i="34"/>
  <c r="E25" i="34"/>
  <c r="D25" i="34"/>
  <c r="J24" i="34"/>
  <c r="F24" i="34"/>
  <c r="E24" i="34"/>
  <c r="D24" i="34"/>
  <c r="J23" i="34"/>
  <c r="F23" i="34"/>
  <c r="E23" i="34"/>
  <c r="D23" i="34"/>
  <c r="J22" i="34"/>
  <c r="F22" i="34"/>
  <c r="E22" i="34"/>
  <c r="D22" i="34"/>
  <c r="J21" i="34"/>
  <c r="F21" i="34"/>
  <c r="E21" i="34"/>
  <c r="D21" i="34"/>
  <c r="J20" i="34"/>
  <c r="F20" i="34"/>
  <c r="E20" i="34"/>
  <c r="D20" i="34"/>
  <c r="J19" i="34"/>
  <c r="F19" i="34"/>
  <c r="E19" i="34"/>
  <c r="D19" i="34"/>
  <c r="J18" i="34"/>
  <c r="F18" i="34"/>
  <c r="E18" i="34"/>
  <c r="D18" i="34"/>
  <c r="J147" i="34"/>
  <c r="F147" i="34"/>
  <c r="E147" i="34"/>
  <c r="D147" i="34"/>
  <c r="J17" i="34"/>
  <c r="F17" i="34"/>
  <c r="E17" i="34"/>
  <c r="D17" i="34"/>
  <c r="J16" i="34"/>
  <c r="F16" i="34"/>
  <c r="E16" i="34"/>
  <c r="D16" i="34"/>
  <c r="J162" i="34"/>
  <c r="F162" i="34"/>
  <c r="E162" i="34"/>
  <c r="D162" i="34"/>
  <c r="J164" i="34"/>
  <c r="F164" i="34"/>
  <c r="E164" i="34"/>
  <c r="D164" i="34"/>
  <c r="J166" i="34"/>
  <c r="F166" i="34"/>
  <c r="E166" i="34"/>
  <c r="D166" i="34"/>
  <c r="J188" i="34"/>
  <c r="F188" i="34"/>
  <c r="E188" i="34"/>
  <c r="D188" i="34"/>
  <c r="J178" i="34"/>
  <c r="F178" i="34"/>
  <c r="E178" i="34"/>
  <c r="D178" i="34"/>
  <c r="J173" i="34"/>
  <c r="F173" i="34"/>
  <c r="E173" i="34"/>
  <c r="D173" i="34"/>
  <c r="J182" i="34"/>
  <c r="F182" i="34"/>
  <c r="E182" i="34"/>
  <c r="D182" i="34"/>
  <c r="J184" i="34"/>
  <c r="F184" i="34"/>
  <c r="E184" i="34"/>
  <c r="D184" i="34"/>
  <c r="J185" i="34"/>
  <c r="F185" i="34"/>
  <c r="E185" i="34"/>
  <c r="D185" i="34"/>
  <c r="J183" i="34"/>
  <c r="F183" i="34"/>
  <c r="E183" i="34"/>
  <c r="D183" i="34"/>
  <c r="J180" i="34"/>
  <c r="F180" i="34"/>
  <c r="E180" i="34"/>
  <c r="D180" i="34"/>
  <c r="J181" i="34"/>
  <c r="F181" i="34"/>
  <c r="E181" i="34"/>
  <c r="D181" i="34"/>
  <c r="J208" i="34"/>
  <c r="F208" i="34"/>
  <c r="E208" i="34"/>
  <c r="D208" i="34"/>
  <c r="J235" i="34"/>
  <c r="F235" i="34"/>
  <c r="E235" i="34"/>
  <c r="D235" i="34"/>
  <c r="J232" i="34"/>
  <c r="F232" i="34"/>
  <c r="E232" i="34"/>
  <c r="D232" i="34"/>
  <c r="J233" i="34"/>
  <c r="F233" i="34"/>
  <c r="E233" i="34"/>
  <c r="D233" i="34"/>
  <c r="J238" i="34"/>
  <c r="F238" i="34"/>
  <c r="E238" i="34"/>
  <c r="D238" i="34"/>
  <c r="J237" i="34"/>
  <c r="F237" i="34"/>
  <c r="E237" i="34"/>
  <c r="D237" i="34"/>
  <c r="J228" i="34"/>
  <c r="F228" i="34"/>
  <c r="E228" i="34"/>
  <c r="D228" i="34"/>
  <c r="J229" i="34"/>
  <c r="F229" i="34"/>
  <c r="E229" i="34"/>
  <c r="D229" i="34"/>
  <c r="J236" i="34"/>
  <c r="F236" i="34"/>
  <c r="E236" i="34"/>
  <c r="D236" i="34"/>
  <c r="J239" i="34"/>
  <c r="F239" i="34"/>
  <c r="E239" i="34"/>
  <c r="D239" i="34"/>
  <c r="J245" i="34"/>
  <c r="F245" i="34"/>
  <c r="E245" i="34"/>
  <c r="D245" i="34"/>
  <c r="J240" i="34"/>
  <c r="F240" i="34"/>
  <c r="E240" i="34"/>
  <c r="D240" i="34"/>
  <c r="J241" i="34"/>
  <c r="F241" i="34"/>
  <c r="E241" i="34"/>
  <c r="D241" i="34"/>
  <c r="J250" i="34"/>
  <c r="F250" i="34"/>
  <c r="E250" i="34"/>
  <c r="D250" i="34"/>
  <c r="J249" i="34"/>
  <c r="F249" i="34"/>
  <c r="E249" i="34"/>
  <c r="D249" i="34"/>
  <c r="J278" i="34"/>
  <c r="F278" i="34"/>
  <c r="E278" i="34"/>
  <c r="D278" i="34"/>
  <c r="J275" i="34"/>
  <c r="F275" i="34"/>
  <c r="E275" i="34"/>
  <c r="D275" i="34"/>
  <c r="J246" i="34"/>
  <c r="F246" i="34"/>
  <c r="E246" i="34"/>
  <c r="D246" i="34"/>
  <c r="J269" i="34"/>
  <c r="F269" i="34"/>
  <c r="E269" i="34"/>
  <c r="D269" i="34"/>
  <c r="J286" i="34"/>
  <c r="F286" i="34"/>
  <c r="E286" i="34"/>
  <c r="D286" i="34"/>
  <c r="J287" i="34"/>
  <c r="F287" i="34"/>
  <c r="E287" i="34"/>
  <c r="D287" i="34"/>
  <c r="J288" i="34"/>
  <c r="F288" i="34"/>
  <c r="E288" i="34"/>
  <c r="D288" i="34"/>
  <c r="J272" i="34"/>
  <c r="F272" i="34"/>
  <c r="E272" i="34"/>
  <c r="D272" i="34"/>
  <c r="J271" i="34"/>
  <c r="F271" i="34"/>
  <c r="E271" i="34"/>
  <c r="D271" i="34"/>
  <c r="J251" i="34"/>
  <c r="F251" i="34"/>
  <c r="E251" i="34"/>
  <c r="D251" i="34"/>
  <c r="J247" i="34"/>
  <c r="F247" i="34"/>
  <c r="E247" i="34"/>
  <c r="D247" i="34"/>
  <c r="J261" i="34"/>
  <c r="F261" i="34"/>
  <c r="E261" i="34"/>
  <c r="D261" i="34"/>
  <c r="J263" i="34"/>
  <c r="F263" i="34"/>
  <c r="E263" i="34"/>
  <c r="D263" i="34"/>
  <c r="J262" i="34"/>
  <c r="F262" i="34"/>
  <c r="E262" i="34"/>
  <c r="D262" i="34"/>
  <c r="J255" i="34"/>
  <c r="F255" i="34"/>
  <c r="E255" i="34"/>
  <c r="D255" i="34"/>
  <c r="J257" i="34"/>
  <c r="F257" i="34"/>
  <c r="E257" i="34"/>
  <c r="D257" i="34"/>
  <c r="J243" i="34"/>
  <c r="F243" i="34"/>
  <c r="E243" i="34"/>
  <c r="D243" i="34"/>
  <c r="J256" i="34"/>
  <c r="F256" i="34"/>
  <c r="E256" i="34"/>
  <c r="D256" i="34"/>
  <c r="J254" i="34"/>
  <c r="F254" i="34"/>
  <c r="E254" i="34"/>
  <c r="D254" i="34"/>
  <c r="J252" i="34"/>
  <c r="F252" i="34"/>
  <c r="E252" i="34"/>
  <c r="D252" i="34"/>
  <c r="J253" i="34"/>
  <c r="F253" i="34"/>
  <c r="E253" i="34"/>
  <c r="D253" i="34"/>
  <c r="J258" i="34"/>
  <c r="F258" i="34"/>
  <c r="E258" i="34"/>
  <c r="D258" i="34"/>
  <c r="J244" i="34"/>
  <c r="F244" i="34"/>
  <c r="E244" i="34"/>
  <c r="D244" i="34"/>
  <c r="J242" i="34"/>
  <c r="F242" i="34"/>
  <c r="E242" i="34"/>
  <c r="D242" i="34"/>
  <c r="J270" i="34"/>
  <c r="F270" i="34"/>
  <c r="E270" i="34"/>
  <c r="D270" i="34"/>
  <c r="J276" i="34"/>
  <c r="F276" i="34"/>
  <c r="E276" i="34"/>
  <c r="D276" i="34"/>
  <c r="J281" i="34"/>
  <c r="F281" i="34"/>
  <c r="E281" i="34"/>
  <c r="D281" i="34"/>
  <c r="J280" i="34"/>
  <c r="F280" i="34"/>
  <c r="E280" i="34"/>
  <c r="D280" i="34"/>
  <c r="J279" i="34"/>
  <c r="F279" i="34"/>
  <c r="E279" i="34"/>
  <c r="D279" i="34"/>
  <c r="J283" i="34"/>
  <c r="F283" i="34"/>
  <c r="E283" i="34"/>
  <c r="D283" i="34"/>
  <c r="J282" i="34"/>
  <c r="F282" i="34"/>
  <c r="E282" i="34"/>
  <c r="D282" i="34"/>
  <c r="J277" i="34"/>
  <c r="F277" i="34"/>
  <c r="E277" i="34"/>
  <c r="D277" i="34"/>
  <c r="J273" i="34"/>
  <c r="F273" i="34"/>
  <c r="E273" i="34"/>
  <c r="D273" i="34"/>
  <c r="J194" i="34"/>
  <c r="F194" i="34"/>
  <c r="E194" i="34"/>
  <c r="D194" i="34"/>
  <c r="J192" i="34"/>
  <c r="F192" i="34"/>
  <c r="E192" i="34"/>
  <c r="D192" i="34"/>
  <c r="J193" i="34"/>
  <c r="F193" i="34"/>
  <c r="E193" i="34"/>
  <c r="D193" i="34"/>
  <c r="J226" i="34"/>
  <c r="F226" i="34"/>
  <c r="E226" i="34"/>
  <c r="D226" i="34"/>
  <c r="J234" i="34"/>
  <c r="F234" i="34"/>
  <c r="E234" i="34"/>
  <c r="D234" i="34"/>
  <c r="J172" i="34"/>
  <c r="F172" i="34"/>
  <c r="E172" i="34"/>
  <c r="D172" i="34"/>
  <c r="J170" i="34"/>
  <c r="F170" i="34"/>
  <c r="E170" i="34"/>
  <c r="D170" i="34"/>
  <c r="J220" i="34"/>
  <c r="F220" i="34"/>
  <c r="E220" i="34"/>
  <c r="D220" i="34"/>
  <c r="J230" i="34"/>
  <c r="F230" i="34"/>
  <c r="E230" i="34"/>
  <c r="D230" i="34"/>
  <c r="J231" i="34"/>
  <c r="F231" i="34"/>
  <c r="E231" i="34"/>
  <c r="D231" i="34"/>
  <c r="J169" i="34"/>
  <c r="F169" i="34"/>
  <c r="E169" i="34"/>
  <c r="D169" i="34"/>
  <c r="J207" i="34"/>
  <c r="F207" i="34"/>
  <c r="E207" i="34"/>
  <c r="D207" i="34"/>
  <c r="J215" i="34"/>
  <c r="F215" i="34"/>
  <c r="E215" i="34"/>
  <c r="D215" i="34"/>
  <c r="J216" i="34"/>
  <c r="F216" i="34"/>
  <c r="E216" i="34"/>
  <c r="D216" i="34"/>
  <c r="J210" i="34"/>
  <c r="F210" i="34"/>
  <c r="E210" i="34"/>
  <c r="D210" i="34"/>
  <c r="J201" i="34"/>
  <c r="F201" i="34"/>
  <c r="E201" i="34"/>
  <c r="D201" i="34"/>
  <c r="J218" i="34"/>
  <c r="F218" i="34"/>
  <c r="E218" i="34"/>
  <c r="D218" i="34"/>
  <c r="J217" i="34"/>
  <c r="F217" i="34"/>
  <c r="E217" i="34"/>
  <c r="D217" i="34"/>
  <c r="J219" i="34"/>
  <c r="F219" i="34"/>
  <c r="E219" i="34"/>
  <c r="D219" i="34"/>
  <c r="J212" i="34"/>
  <c r="F212" i="34"/>
  <c r="E212" i="34"/>
  <c r="D212" i="34"/>
  <c r="J214" i="34"/>
  <c r="F214" i="34"/>
  <c r="E214" i="34"/>
  <c r="D214" i="34"/>
  <c r="J211" i="34"/>
  <c r="F211" i="34"/>
  <c r="E211" i="34"/>
  <c r="D211" i="34"/>
  <c r="J213" i="34"/>
  <c r="F213" i="34"/>
  <c r="E213" i="34"/>
  <c r="D213" i="34"/>
  <c r="J209" i="34"/>
  <c r="F209" i="34"/>
  <c r="E209" i="34"/>
  <c r="D209" i="34"/>
  <c r="J206" i="34"/>
  <c r="F206" i="34"/>
  <c r="E206" i="34"/>
  <c r="D206" i="34"/>
  <c r="J200" i="34"/>
  <c r="F200" i="34"/>
  <c r="E200" i="34"/>
  <c r="D200" i="34"/>
  <c r="J15" i="34"/>
  <c r="F15" i="34"/>
  <c r="E15" i="34"/>
  <c r="D15" i="34"/>
  <c r="J204" i="34"/>
  <c r="F204" i="34"/>
  <c r="E204" i="34"/>
  <c r="D204" i="34"/>
  <c r="J205" i="34"/>
  <c r="F205" i="34"/>
  <c r="E205" i="34"/>
  <c r="D205" i="34"/>
  <c r="J203" i="34"/>
  <c r="F203" i="34"/>
  <c r="E203" i="34"/>
  <c r="D203" i="34"/>
  <c r="J14" i="34"/>
  <c r="F14" i="34"/>
  <c r="E14" i="34"/>
  <c r="D14" i="34"/>
  <c r="J13" i="34"/>
  <c r="F13" i="34"/>
  <c r="E13" i="34"/>
  <c r="D13" i="34"/>
  <c r="J179" i="34"/>
  <c r="F179" i="34"/>
  <c r="E179" i="34"/>
  <c r="D179" i="34"/>
  <c r="J202" i="34"/>
  <c r="F202" i="34"/>
  <c r="E202" i="34"/>
  <c r="D202" i="34"/>
  <c r="J12" i="34"/>
  <c r="F12" i="34"/>
  <c r="E12" i="34"/>
  <c r="D12" i="34"/>
  <c r="J187" i="34"/>
  <c r="F187" i="34"/>
  <c r="E187" i="34"/>
  <c r="D187" i="34"/>
  <c r="J186" i="34"/>
  <c r="F186" i="34"/>
  <c r="E186" i="34"/>
  <c r="D186" i="34"/>
  <c r="J191" i="34"/>
  <c r="F191" i="34"/>
  <c r="E191" i="34"/>
  <c r="D191" i="34"/>
  <c r="J190" i="34"/>
  <c r="F190" i="34"/>
  <c r="E190" i="34"/>
  <c r="D190" i="34"/>
  <c r="J189" i="34"/>
  <c r="F189" i="34"/>
  <c r="E189" i="34"/>
  <c r="D189" i="34"/>
  <c r="J171" i="34"/>
  <c r="F171" i="34"/>
  <c r="E171" i="34"/>
  <c r="D171" i="34"/>
  <c r="J198" i="34"/>
  <c r="F198" i="34"/>
  <c r="E198" i="34"/>
  <c r="D198" i="34"/>
  <c r="J148" i="34"/>
  <c r="F148" i="34"/>
  <c r="E148" i="34"/>
  <c r="D148" i="34"/>
  <c r="J149" i="34"/>
  <c r="F149" i="34"/>
  <c r="E149" i="34"/>
  <c r="D149" i="34"/>
  <c r="J174" i="34"/>
  <c r="F174" i="34"/>
  <c r="E174" i="34"/>
  <c r="D174" i="34"/>
  <c r="J177" i="34"/>
  <c r="F177" i="34"/>
  <c r="E177" i="34"/>
  <c r="D177" i="34"/>
  <c r="J176" i="34"/>
  <c r="F176" i="34"/>
  <c r="E176" i="34"/>
  <c r="D176" i="34"/>
  <c r="J175" i="34"/>
  <c r="F175" i="34"/>
  <c r="E175" i="34"/>
  <c r="D175" i="34"/>
  <c r="J11" i="34"/>
  <c r="F11" i="34"/>
  <c r="E11" i="34"/>
  <c r="D11" i="34"/>
  <c r="J156" i="34"/>
  <c r="F156" i="34"/>
  <c r="E156" i="34"/>
  <c r="D156" i="34"/>
  <c r="J154" i="34"/>
  <c r="F154" i="34"/>
  <c r="E154" i="34"/>
  <c r="D154" i="34"/>
  <c r="J155" i="34"/>
  <c r="F155" i="34"/>
  <c r="E155" i="34"/>
  <c r="D155" i="34"/>
  <c r="J167" i="34"/>
  <c r="F167" i="34"/>
  <c r="E167" i="34"/>
  <c r="D167" i="34"/>
  <c r="J10" i="34"/>
  <c r="F10" i="34"/>
  <c r="E10" i="34"/>
  <c r="D10" i="34"/>
  <c r="J9" i="34"/>
  <c r="F9" i="34"/>
  <c r="E9" i="34"/>
  <c r="D9" i="34"/>
  <c r="J8" i="34"/>
  <c r="F8" i="34"/>
  <c r="E8" i="34"/>
  <c r="D8" i="34"/>
  <c r="J152" i="34"/>
  <c r="F152" i="34"/>
  <c r="E152" i="34"/>
  <c r="D152" i="34"/>
  <c r="J151" i="34"/>
  <c r="F151" i="34"/>
  <c r="E151" i="34"/>
  <c r="D151" i="34"/>
  <c r="J150" i="34"/>
  <c r="F150" i="34"/>
  <c r="E150" i="34"/>
  <c r="D150" i="34"/>
  <c r="J153" i="34"/>
  <c r="F153" i="34"/>
  <c r="E153" i="34"/>
  <c r="D153" i="34"/>
  <c r="J7" i="34"/>
  <c r="F7" i="34"/>
  <c r="E7" i="34"/>
  <c r="D7" i="34"/>
  <c r="J6" i="34"/>
  <c r="F6" i="34"/>
  <c r="E6" i="34"/>
  <c r="D6" i="34"/>
  <c r="J5" i="34"/>
  <c r="F5" i="34"/>
  <c r="E5" i="34"/>
  <c r="D5" i="34"/>
  <c r="J4" i="34"/>
  <c r="F4" i="34"/>
  <c r="E4" i="34"/>
  <c r="D4" i="34"/>
  <c r="J3" i="34"/>
  <c r="F3" i="34"/>
  <c r="E3" i="34"/>
  <c r="D3" i="34"/>
  <c r="J2" i="34"/>
  <c r="F2" i="34"/>
  <c r="E2" i="34"/>
  <c r="D2" i="34"/>
  <c r="D447" i="34" l="1"/>
  <c r="D439" i="34"/>
  <c r="E442" i="34"/>
  <c r="E444" i="34"/>
  <c r="E450" i="34"/>
  <c r="E452" i="34"/>
  <c r="D453" i="34"/>
  <c r="D457" i="34"/>
  <c r="E459" i="34"/>
  <c r="D460" i="34"/>
  <c r="D462" i="34"/>
  <c r="D464" i="34"/>
  <c r="F439" i="34"/>
  <c r="E441" i="34"/>
  <c r="E443" i="34"/>
  <c r="D445" i="34"/>
  <c r="F447" i="34"/>
  <c r="E451" i="34"/>
  <c r="F455" i="34"/>
  <c r="F462" i="34"/>
  <c r="F445" i="34"/>
  <c r="F453" i="34"/>
  <c r="D455" i="34"/>
  <c r="F457" i="34"/>
  <c r="F460" i="34"/>
  <c r="F464" i="34"/>
  <c r="E438" i="34"/>
  <c r="E440" i="34"/>
  <c r="E446" i="34"/>
  <c r="F448" i="34"/>
  <c r="E449" i="34"/>
  <c r="E454" i="34"/>
  <c r="E456" i="34"/>
  <c r="E458" i="34"/>
  <c r="E461" i="34"/>
  <c r="E463" i="34"/>
  <c r="D438" i="34"/>
  <c r="D440" i="34"/>
  <c r="D446" i="34"/>
  <c r="D449" i="34"/>
  <c r="D454" i="34"/>
  <c r="D456" i="34"/>
  <c r="D458" i="34"/>
  <c r="D461" i="34"/>
  <c r="D463" i="34"/>
  <c r="N527" i="33"/>
  <c r="J527" i="33"/>
  <c r="I527" i="33"/>
  <c r="C525" i="33"/>
  <c r="C526" i="33"/>
  <c r="C527" i="33"/>
  <c r="O527" i="33"/>
  <c r="M527" i="33" l="1"/>
  <c r="D518" i="33"/>
  <c r="E518" i="33"/>
  <c r="F518" i="33"/>
  <c r="D519" i="33"/>
  <c r="E519" i="33"/>
  <c r="F519" i="33"/>
  <c r="D520" i="33"/>
  <c r="E520" i="33"/>
  <c r="F520" i="33"/>
  <c r="D521" i="33"/>
  <c r="E521" i="33"/>
  <c r="F521" i="33"/>
  <c r="D522" i="33"/>
  <c r="E522" i="33"/>
  <c r="F522" i="33"/>
  <c r="D523" i="33"/>
  <c r="E523" i="33"/>
  <c r="F523" i="33"/>
  <c r="O31" i="33"/>
  <c r="P31" i="33" s="1"/>
  <c r="O123" i="33"/>
  <c r="P123" i="33" s="1"/>
  <c r="O436" i="33"/>
  <c r="P436" i="33" s="1"/>
  <c r="O208" i="33"/>
  <c r="P208" i="33" s="1"/>
  <c r="O484" i="33"/>
  <c r="P484" i="33" s="1"/>
  <c r="O56" i="33"/>
  <c r="P56" i="33" s="1"/>
  <c r="O141" i="33"/>
  <c r="P141" i="33" s="1"/>
  <c r="O473" i="33"/>
  <c r="P473" i="33" s="1"/>
  <c r="O285" i="33"/>
  <c r="P285" i="33" s="1"/>
  <c r="O232" i="33"/>
  <c r="P232" i="33" s="1"/>
  <c r="O460" i="33"/>
  <c r="P460" i="33" s="1"/>
  <c r="O289" i="33"/>
  <c r="P289" i="33" s="1"/>
  <c r="O236" i="33"/>
  <c r="P236" i="33" s="1"/>
  <c r="O145" i="33"/>
  <c r="P145" i="33" s="1"/>
  <c r="O15" i="33"/>
  <c r="P15" i="33" s="1"/>
  <c r="O29" i="33"/>
  <c r="P29" i="33" s="1"/>
  <c r="O512" i="33"/>
  <c r="P512" i="33" s="1"/>
  <c r="O237" i="33"/>
  <c r="P237" i="33" s="1"/>
  <c r="O502" i="33"/>
  <c r="P502" i="33" s="1"/>
  <c r="O52" i="33"/>
  <c r="P52" i="33" s="1"/>
  <c r="O58" i="33"/>
  <c r="P58" i="33" s="1"/>
  <c r="O501" i="33"/>
  <c r="P501" i="33" s="1"/>
  <c r="O513" i="33"/>
  <c r="P513" i="33" s="1"/>
  <c r="O334" i="33"/>
  <c r="P334" i="33" s="1"/>
  <c r="O37" i="33"/>
  <c r="P37" i="33" s="1"/>
  <c r="O469" i="33"/>
  <c r="P469" i="33" s="1"/>
  <c r="O450" i="33"/>
  <c r="P450" i="33" s="1"/>
  <c r="O214" i="33"/>
  <c r="P214" i="33" s="1"/>
  <c r="O40" i="33"/>
  <c r="P40" i="33" s="1"/>
  <c r="O417" i="33"/>
  <c r="P417" i="33" s="1"/>
  <c r="O511" i="33"/>
  <c r="P511" i="33" s="1"/>
  <c r="O298" i="33"/>
  <c r="P298" i="33" s="1"/>
  <c r="O514" i="33"/>
  <c r="P514" i="33" s="1"/>
  <c r="O64" i="33"/>
  <c r="P64" i="33" s="1"/>
  <c r="O107" i="33"/>
  <c r="P107" i="33" s="1"/>
  <c r="O462" i="33"/>
  <c r="P462" i="33" s="1"/>
  <c r="O202" i="33"/>
  <c r="P202" i="33" s="1"/>
  <c r="O394" i="33"/>
  <c r="P394" i="33" s="1"/>
  <c r="O122" i="33"/>
  <c r="P122" i="33" s="1"/>
  <c r="O387" i="33"/>
  <c r="P387" i="33" s="1"/>
  <c r="O337" i="33"/>
  <c r="P337" i="33" s="1"/>
  <c r="O412" i="33"/>
  <c r="P412" i="33" s="1"/>
  <c r="O131" i="33"/>
  <c r="P131" i="33" s="1"/>
  <c r="O499" i="33"/>
  <c r="P499" i="33" s="1"/>
  <c r="O7" i="33"/>
  <c r="P7" i="33" s="1"/>
  <c r="O414" i="33"/>
  <c r="P414" i="33" s="1"/>
  <c r="O130" i="33"/>
  <c r="P130" i="33" s="1"/>
  <c r="O456" i="33"/>
  <c r="P456" i="33" s="1"/>
  <c r="O425" i="33"/>
  <c r="P425" i="33" s="1"/>
  <c r="O200" i="33"/>
  <c r="P200" i="33" s="1"/>
  <c r="O409" i="33"/>
  <c r="P409" i="33" s="1"/>
  <c r="O407" i="33"/>
  <c r="P407" i="33" s="1"/>
  <c r="O176" i="33"/>
  <c r="P176" i="33" s="1"/>
  <c r="O175" i="33"/>
  <c r="P175" i="33" s="1"/>
  <c r="O404" i="33"/>
  <c r="P404" i="33" s="1"/>
  <c r="O401" i="33"/>
  <c r="P401" i="33" s="1"/>
  <c r="O8" i="33"/>
  <c r="P8" i="33" s="1"/>
  <c r="O396" i="33"/>
  <c r="P396" i="33" s="1"/>
  <c r="O165" i="33"/>
  <c r="P165" i="33" s="1"/>
  <c r="O87" i="33"/>
  <c r="P87" i="33" s="1"/>
  <c r="O161" i="33"/>
  <c r="P161" i="33" s="1"/>
  <c r="O379" i="33"/>
  <c r="P379" i="33" s="1"/>
  <c r="O204" i="33"/>
  <c r="P204" i="33" s="1"/>
  <c r="O426" i="33"/>
  <c r="P426" i="33" s="1"/>
  <c r="O93" i="33"/>
  <c r="P93" i="33" s="1"/>
  <c r="O451" i="33"/>
  <c r="P451" i="33" s="1"/>
  <c r="O485" i="33"/>
  <c r="P485" i="33" s="1"/>
  <c r="O280" i="33"/>
  <c r="P280" i="33" s="1"/>
  <c r="O266" i="33"/>
  <c r="P266" i="33" s="1"/>
  <c r="O301" i="33"/>
  <c r="P301" i="33" s="1"/>
  <c r="O76" i="33"/>
  <c r="P76" i="33" s="1"/>
  <c r="O495" i="33"/>
  <c r="P495" i="33" s="1"/>
  <c r="O281" i="33"/>
  <c r="P281" i="33" s="1"/>
  <c r="O392" i="33"/>
  <c r="P392" i="33" s="1"/>
  <c r="O73" i="33"/>
  <c r="P73" i="33" s="1"/>
  <c r="O26" i="33"/>
  <c r="P26" i="33" s="1"/>
  <c r="O132" i="33"/>
  <c r="P132" i="33" s="1"/>
  <c r="O300" i="33"/>
  <c r="P300" i="33" s="1"/>
  <c r="O517" i="33"/>
  <c r="P517" i="33" s="1"/>
  <c r="O12" i="33"/>
  <c r="P12" i="33" s="1"/>
  <c r="O267" i="33"/>
  <c r="P267" i="33" s="1"/>
  <c r="O386" i="33"/>
  <c r="P386" i="33" s="1"/>
  <c r="O430" i="33"/>
  <c r="P430" i="33" s="1"/>
  <c r="O277" i="33"/>
  <c r="P277" i="33" s="1"/>
  <c r="O508" i="33"/>
  <c r="P508" i="33" s="1"/>
  <c r="O46" i="33"/>
  <c r="P46" i="33" s="1"/>
  <c r="O429" i="33"/>
  <c r="P429" i="33" s="1"/>
  <c r="O446" i="33"/>
  <c r="P446" i="33" s="1"/>
  <c r="O395" i="33"/>
  <c r="P395" i="33" s="1"/>
  <c r="O478" i="33"/>
  <c r="P478" i="33" s="1"/>
  <c r="O479" i="33"/>
  <c r="P479" i="33" s="1"/>
  <c r="O421" i="33"/>
  <c r="P421" i="33" s="1"/>
  <c r="O163" i="33"/>
  <c r="P163" i="33" s="1"/>
  <c r="O299" i="33"/>
  <c r="P299" i="33" s="1"/>
  <c r="O39" i="33"/>
  <c r="P39" i="33" s="1"/>
  <c r="O505" i="33"/>
  <c r="P505" i="33" s="1"/>
  <c r="O385" i="33"/>
  <c r="P385" i="33" s="1"/>
  <c r="O419" i="33"/>
  <c r="P419" i="33" s="1"/>
  <c r="O438" i="33"/>
  <c r="P438" i="33" s="1"/>
  <c r="O101" i="33"/>
  <c r="P101" i="33" s="1"/>
  <c r="O42" i="33"/>
  <c r="P42" i="33" s="1"/>
  <c r="O30" i="33"/>
  <c r="P30" i="33" s="1"/>
  <c r="O389" i="33"/>
  <c r="P389" i="33" s="1"/>
  <c r="O3" i="33"/>
  <c r="P3" i="33" s="1"/>
  <c r="O372" i="33"/>
  <c r="P372" i="33" s="1"/>
  <c r="O466" i="33"/>
  <c r="P466" i="33" s="1"/>
  <c r="O238" i="33"/>
  <c r="P238" i="33" s="1"/>
  <c r="O43" i="33"/>
  <c r="P43" i="33" s="1"/>
  <c r="O461" i="33"/>
  <c r="P461" i="33" s="1"/>
  <c r="O54" i="33"/>
  <c r="P54" i="33" s="1"/>
  <c r="O247" i="33"/>
  <c r="P247" i="33" s="1"/>
  <c r="O452" i="33"/>
  <c r="P452" i="33" s="1"/>
  <c r="O448" i="33"/>
  <c r="P448" i="33" s="1"/>
  <c r="O415" i="33"/>
  <c r="P415" i="33" s="1"/>
  <c r="O442" i="33"/>
  <c r="P442" i="33" s="1"/>
  <c r="O384" i="33"/>
  <c r="P384" i="33" s="1"/>
  <c r="O153" i="33"/>
  <c r="P153" i="33" s="1"/>
  <c r="O48" i="33"/>
  <c r="P48" i="33" s="1"/>
  <c r="O424" i="33"/>
  <c r="P424" i="33" s="1"/>
  <c r="O483" i="33"/>
  <c r="P483" i="33" s="1"/>
  <c r="O96" i="33"/>
  <c r="P96" i="33" s="1"/>
  <c r="O504" i="33"/>
  <c r="P504" i="33" s="1"/>
  <c r="O44" i="33"/>
  <c r="P44" i="33" s="1"/>
  <c r="O182" i="33"/>
  <c r="P182" i="33" s="1"/>
  <c r="O354" i="33"/>
  <c r="P354" i="33" s="1"/>
  <c r="O391" i="33"/>
  <c r="P391" i="33" s="1"/>
  <c r="O276" i="33"/>
  <c r="P276" i="33" s="1"/>
  <c r="O51" i="33"/>
  <c r="P51" i="33" s="1"/>
  <c r="O50" i="33"/>
  <c r="P50" i="33" s="1"/>
  <c r="O416" i="33"/>
  <c r="P416" i="33" s="1"/>
  <c r="O84" i="33"/>
  <c r="P84" i="33" s="1"/>
  <c r="O371" i="33"/>
  <c r="P371" i="33" s="1"/>
  <c r="O82" i="33"/>
  <c r="P82" i="33" s="1"/>
  <c r="O433" i="33"/>
  <c r="P433" i="33" s="1"/>
  <c r="O261" i="33"/>
  <c r="P261" i="33" s="1"/>
  <c r="O465" i="33"/>
  <c r="P465" i="33" s="1"/>
  <c r="O390" i="33"/>
  <c r="P390" i="33" s="1"/>
  <c r="O297" i="33"/>
  <c r="P297" i="33" s="1"/>
  <c r="O127" i="33"/>
  <c r="P127" i="33" s="1"/>
  <c r="O69" i="33"/>
  <c r="P69" i="33" s="1"/>
  <c r="O144" i="33"/>
  <c r="P144" i="33" s="1"/>
  <c r="O288" i="33"/>
  <c r="P288" i="33" s="1"/>
  <c r="O235" i="33"/>
  <c r="P235" i="33" s="1"/>
  <c r="O284" i="33"/>
  <c r="P284" i="33" s="1"/>
  <c r="O459" i="33"/>
  <c r="P459" i="33" s="1"/>
  <c r="O472" i="33"/>
  <c r="P472" i="33" s="1"/>
  <c r="O140" i="33"/>
  <c r="P140" i="33" s="1"/>
  <c r="O231" i="33"/>
  <c r="P231" i="33" s="1"/>
  <c r="O115" i="33"/>
  <c r="P115" i="33" s="1"/>
  <c r="O388" i="33"/>
  <c r="P388" i="33" s="1"/>
  <c r="O181" i="33"/>
  <c r="P181" i="33" s="1"/>
  <c r="O435" i="33"/>
  <c r="P435" i="33" s="1"/>
  <c r="O240" i="33"/>
  <c r="P240" i="33" s="1"/>
  <c r="O85" i="33"/>
  <c r="P85" i="33" s="1"/>
  <c r="O362" i="33"/>
  <c r="P362" i="33" s="1"/>
  <c r="O490" i="33"/>
  <c r="P490" i="33" s="1"/>
  <c r="O422" i="33"/>
  <c r="P422" i="33" s="1"/>
  <c r="O400" i="33"/>
  <c r="P400" i="33" s="1"/>
  <c r="O349" i="33"/>
  <c r="P349" i="33" s="1"/>
  <c r="O476" i="33"/>
  <c r="P476" i="33" s="1"/>
  <c r="O507" i="33"/>
  <c r="P507" i="33" s="1"/>
  <c r="O207" i="33"/>
  <c r="P207" i="33" s="1"/>
  <c r="O342" i="33"/>
  <c r="P342" i="33" s="1"/>
  <c r="O109" i="33"/>
  <c r="P109" i="33" s="1"/>
  <c r="O164" i="33"/>
  <c r="P164" i="33" s="1"/>
  <c r="O108" i="33"/>
  <c r="P108" i="33" s="1"/>
  <c r="O45" i="33"/>
  <c r="P45" i="33" s="1"/>
  <c r="O212" i="33"/>
  <c r="P212" i="33" s="1"/>
  <c r="O332" i="33"/>
  <c r="P332" i="33" s="1"/>
  <c r="O218" i="33"/>
  <c r="P218" i="33" s="1"/>
  <c r="O335" i="33"/>
  <c r="P335" i="33" s="1"/>
  <c r="O336" i="33"/>
  <c r="P336" i="33" s="1"/>
  <c r="O90" i="33"/>
  <c r="P90" i="33" s="1"/>
  <c r="O428" i="33"/>
  <c r="P428" i="33" s="1"/>
  <c r="O489" i="33"/>
  <c r="P489" i="33" s="1"/>
  <c r="O481" i="33"/>
  <c r="P481" i="33" s="1"/>
  <c r="O169" i="33"/>
  <c r="P169" i="33" s="1"/>
  <c r="O206" i="33"/>
  <c r="P206" i="33" s="1"/>
  <c r="O47" i="33"/>
  <c r="P47" i="33" s="1"/>
  <c r="O95" i="33"/>
  <c r="P95" i="33" s="1"/>
  <c r="O503" i="33"/>
  <c r="P503" i="33" s="1"/>
  <c r="O482" i="33"/>
  <c r="P482" i="33" s="1"/>
  <c r="O423" i="33"/>
  <c r="P423" i="33" s="1"/>
  <c r="O271" i="33"/>
  <c r="P271" i="33" s="1"/>
  <c r="O110" i="33"/>
  <c r="P110" i="33" s="1"/>
  <c r="O275" i="33"/>
  <c r="P275" i="33" s="1"/>
  <c r="O234" i="33"/>
  <c r="P234" i="33" s="1"/>
  <c r="O287" i="33"/>
  <c r="P287" i="33" s="1"/>
  <c r="O143" i="33"/>
  <c r="P143" i="33" s="1"/>
  <c r="O283" i="33"/>
  <c r="P283" i="33" s="1"/>
  <c r="O458" i="33"/>
  <c r="P458" i="33" s="1"/>
  <c r="O230" i="33"/>
  <c r="P230" i="33" s="1"/>
  <c r="O471" i="33"/>
  <c r="P471" i="33" s="1"/>
  <c r="O139" i="33"/>
  <c r="P139" i="33" s="1"/>
  <c r="O79" i="33"/>
  <c r="P79" i="33" s="1"/>
  <c r="O383" i="33"/>
  <c r="P383" i="33" s="1"/>
  <c r="O89" i="33"/>
  <c r="P89" i="33" s="1"/>
  <c r="O286" i="33"/>
  <c r="P286" i="33" s="1"/>
  <c r="O233" i="33"/>
  <c r="P233" i="33" s="1"/>
  <c r="O142" i="33"/>
  <c r="P142" i="33" s="1"/>
  <c r="O229" i="33"/>
  <c r="P229" i="33" s="1"/>
  <c r="O282" i="33"/>
  <c r="P282" i="33" s="1"/>
  <c r="O457" i="33"/>
  <c r="P457" i="33" s="1"/>
  <c r="O470" i="33"/>
  <c r="P470" i="33" s="1"/>
  <c r="O138" i="33"/>
  <c r="P138" i="33" s="1"/>
  <c r="O380" i="33"/>
  <c r="P380" i="33" s="1"/>
  <c r="O333" i="33"/>
  <c r="P333" i="33" s="1"/>
  <c r="O468" i="33"/>
  <c r="P468" i="33" s="1"/>
  <c r="O38" i="33"/>
  <c r="P38" i="33" s="1"/>
  <c r="O492" i="33"/>
  <c r="P492" i="33" s="1"/>
  <c r="O449" i="33"/>
  <c r="P449" i="33" s="1"/>
  <c r="O213" i="33"/>
  <c r="P213" i="33" s="1"/>
  <c r="O474" i="33"/>
  <c r="P474" i="33" s="1"/>
  <c r="O36" i="33"/>
  <c r="P36" i="33" s="1"/>
  <c r="O65" i="33"/>
  <c r="P65" i="33" s="1"/>
  <c r="O290" i="33"/>
  <c r="P290" i="33" s="1"/>
  <c r="O350" i="33"/>
  <c r="P350" i="33" s="1"/>
  <c r="O100" i="33"/>
  <c r="P100" i="33" s="1"/>
  <c r="O126" i="33"/>
  <c r="P126" i="33" s="1"/>
  <c r="O351" i="33"/>
  <c r="P351" i="33" s="1"/>
  <c r="O97" i="33"/>
  <c r="P97" i="33" s="1"/>
  <c r="O180" i="33"/>
  <c r="P180" i="33" s="1"/>
  <c r="O291" i="33"/>
  <c r="P291" i="33" s="1"/>
  <c r="O55" i="33"/>
  <c r="P55" i="33" s="1"/>
  <c r="O41" i="33"/>
  <c r="P41" i="33" s="1"/>
  <c r="O57" i="33"/>
  <c r="P57" i="33" s="1"/>
  <c r="O27" i="33"/>
  <c r="P27" i="33" s="1"/>
  <c r="O19" i="33"/>
  <c r="P19" i="33" s="1"/>
  <c r="O24" i="33"/>
  <c r="P24" i="33" s="1"/>
  <c r="O279" i="33"/>
  <c r="P279" i="33" s="1"/>
  <c r="O453" i="33"/>
  <c r="P453" i="33" s="1"/>
  <c r="O427" i="33"/>
  <c r="P427" i="33" s="1"/>
  <c r="O106" i="33"/>
  <c r="P106" i="33" s="1"/>
  <c r="O463" i="33"/>
  <c r="P463" i="33" s="1"/>
  <c r="O510" i="33"/>
  <c r="P510" i="33" s="1"/>
  <c r="O265" i="33"/>
  <c r="P265" i="33" s="1"/>
  <c r="O21" i="33"/>
  <c r="P21" i="33" s="1"/>
  <c r="O500" i="33"/>
  <c r="P500" i="33" s="1"/>
  <c r="O6" i="33"/>
  <c r="P6" i="33" s="1"/>
  <c r="O28" i="33"/>
  <c r="P28" i="33" s="1"/>
  <c r="O25" i="33"/>
  <c r="P25" i="33" s="1"/>
  <c r="O439" i="33"/>
  <c r="P439" i="33" s="1"/>
  <c r="O22" i="33"/>
  <c r="P22" i="33" s="1"/>
  <c r="O486" i="33"/>
  <c r="P486" i="33" s="1"/>
  <c r="O440" i="33"/>
  <c r="P440" i="33" s="1"/>
  <c r="O23" i="33"/>
  <c r="P23" i="33" s="1"/>
  <c r="O13" i="33"/>
  <c r="P13" i="33" s="1"/>
  <c r="O34" i="33"/>
  <c r="P34" i="33" s="1"/>
  <c r="O4" i="33"/>
  <c r="P4" i="33" s="1"/>
  <c r="O32" i="33"/>
  <c r="P32" i="33" s="1"/>
  <c r="O506" i="33"/>
  <c r="P506" i="33" s="1"/>
  <c r="O14" i="33"/>
  <c r="P14" i="33" s="1"/>
  <c r="O20" i="33"/>
  <c r="P20" i="33" s="1"/>
  <c r="O33" i="33"/>
  <c r="P33" i="33" s="1"/>
  <c r="O203" i="33"/>
  <c r="P203" i="33" s="1"/>
  <c r="O168" i="33"/>
  <c r="P168" i="33" s="1"/>
  <c r="O357" i="33"/>
  <c r="P357" i="33" s="1"/>
  <c r="O167" i="33"/>
  <c r="P167" i="33" s="1"/>
  <c r="O272" i="33"/>
  <c r="P272" i="33" s="1"/>
  <c r="O355" i="33"/>
  <c r="P355" i="33" s="1"/>
  <c r="O148" i="33"/>
  <c r="P148" i="33" s="1"/>
  <c r="O184" i="33"/>
  <c r="P184" i="33" s="1"/>
  <c r="O147" i="33"/>
  <c r="P147" i="33" s="1"/>
  <c r="O183" i="33"/>
  <c r="P183" i="33" s="1"/>
  <c r="O199" i="33"/>
  <c r="P199" i="33" s="1"/>
  <c r="O245" i="33"/>
  <c r="P245" i="33" s="1"/>
  <c r="O302" i="33"/>
  <c r="P302" i="33" s="1"/>
  <c r="O211" i="33"/>
  <c r="P211" i="33" s="1"/>
  <c r="O210" i="33"/>
  <c r="P210" i="33" s="1"/>
  <c r="O374" i="33"/>
  <c r="P374" i="33" s="1"/>
  <c r="O250" i="33"/>
  <c r="P250" i="33" s="1"/>
  <c r="O315" i="33"/>
  <c r="P315" i="33" s="1"/>
  <c r="O377" i="33"/>
  <c r="P377" i="33" s="1"/>
  <c r="O312" i="33"/>
  <c r="P312" i="33" s="1"/>
  <c r="O244" i="33"/>
  <c r="P244" i="33" s="1"/>
  <c r="O190" i="33"/>
  <c r="P190" i="33" s="1"/>
  <c r="O188" i="33"/>
  <c r="P188" i="33" s="1"/>
  <c r="O158" i="33"/>
  <c r="P158" i="33" s="1"/>
  <c r="O160" i="33"/>
  <c r="P160" i="33" s="1"/>
  <c r="O317" i="33"/>
  <c r="P317" i="33" s="1"/>
  <c r="O159" i="33"/>
  <c r="P159" i="33" s="1"/>
  <c r="O157" i="33"/>
  <c r="P157" i="33" s="1"/>
  <c r="O125" i="33"/>
  <c r="P125" i="33" s="1"/>
  <c r="O341" i="33"/>
  <c r="P341" i="33" s="1"/>
  <c r="O314" i="33"/>
  <c r="P314" i="33" s="1"/>
  <c r="O172" i="33"/>
  <c r="P172" i="33" s="1"/>
  <c r="O173" i="33"/>
  <c r="P173" i="33" s="1"/>
  <c r="O367" i="33"/>
  <c r="P367" i="33" s="1"/>
  <c r="O124" i="33"/>
  <c r="P124" i="33" s="1"/>
  <c r="O103" i="33"/>
  <c r="P103" i="33" s="1"/>
  <c r="O313" i="33"/>
  <c r="P313" i="33" s="1"/>
  <c r="O78" i="33"/>
  <c r="P78" i="33" s="1"/>
  <c r="O136" i="33"/>
  <c r="P136" i="33" s="1"/>
  <c r="O455" i="33"/>
  <c r="P455" i="33" s="1"/>
  <c r="O254" i="33"/>
  <c r="P254" i="33" s="1"/>
  <c r="O444" i="33"/>
  <c r="P444" i="33" s="1"/>
  <c r="O432" i="33"/>
  <c r="P432" i="33" s="1"/>
  <c r="O274" i="33"/>
  <c r="P274" i="33" s="1"/>
  <c r="O257" i="33"/>
  <c r="P257" i="33" s="1"/>
  <c r="O516" i="33"/>
  <c r="P516" i="33" s="1"/>
  <c r="O111" i="33"/>
  <c r="P111" i="33" s="1"/>
  <c r="O18" i="33"/>
  <c r="P18" i="33" s="1"/>
  <c r="O447" i="33"/>
  <c r="P447" i="33" s="1"/>
  <c r="O323" i="33"/>
  <c r="P323" i="33" s="1"/>
  <c r="O120" i="33"/>
  <c r="P120" i="33" s="1"/>
  <c r="O152" i="33"/>
  <c r="P152" i="33" s="1"/>
  <c r="O215" i="33"/>
  <c r="P215" i="33" s="1"/>
  <c r="O322" i="33"/>
  <c r="P322" i="33" s="1"/>
  <c r="O434" i="33"/>
  <c r="P434" i="33" s="1"/>
  <c r="O262" i="33"/>
  <c r="P262" i="33" s="1"/>
  <c r="O224" i="33"/>
  <c r="P224" i="33" s="1"/>
  <c r="O223" i="33"/>
  <c r="P223" i="33" s="1"/>
  <c r="O156" i="33"/>
  <c r="P156" i="33" s="1"/>
  <c r="O369" i="33"/>
  <c r="P369" i="33" s="1"/>
  <c r="O368" i="33"/>
  <c r="P368" i="33" s="1"/>
  <c r="O11" i="33"/>
  <c r="P11" i="33" s="1"/>
  <c r="O179" i="33"/>
  <c r="P179" i="33" s="1"/>
  <c r="O325" i="33"/>
  <c r="P325" i="33" s="1"/>
  <c r="O63" i="33"/>
  <c r="P63" i="33" s="1"/>
  <c r="O467" i="33"/>
  <c r="P467" i="33" s="1"/>
  <c r="O308" i="33"/>
  <c r="P308" i="33" s="1"/>
  <c r="O324" i="33"/>
  <c r="P324" i="33" s="1"/>
  <c r="O62" i="33"/>
  <c r="P62" i="33" s="1"/>
  <c r="O260" i="33"/>
  <c r="P260" i="33" s="1"/>
  <c r="O309" i="33"/>
  <c r="P309" i="33" s="1"/>
  <c r="O88" i="33"/>
  <c r="P88" i="33" s="1"/>
  <c r="O201" i="33"/>
  <c r="P201" i="33" s="1"/>
  <c r="O166" i="33"/>
  <c r="P166" i="33" s="1"/>
  <c r="O411" i="33"/>
  <c r="P411" i="33" s="1"/>
  <c r="O75" i="33"/>
  <c r="P75" i="33" s="1"/>
  <c r="O74" i="33"/>
  <c r="P74" i="33" s="1"/>
  <c r="O410" i="33"/>
  <c r="P410" i="33" s="1"/>
  <c r="O205" i="33"/>
  <c r="P205" i="33" s="1"/>
  <c r="O187" i="33"/>
  <c r="P187" i="33" s="1"/>
  <c r="O258" i="33"/>
  <c r="P258" i="33" s="1"/>
  <c r="O399" i="33"/>
  <c r="P399" i="33" s="1"/>
  <c r="O475" i="33"/>
  <c r="P475" i="33" s="1"/>
  <c r="O464" i="33"/>
  <c r="P464" i="33" s="1"/>
  <c r="O491" i="33"/>
  <c r="P491" i="33" s="1"/>
  <c r="O487" i="33"/>
  <c r="P487" i="33" s="1"/>
  <c r="O477" i="33"/>
  <c r="P477" i="33" s="1"/>
  <c r="O102" i="33"/>
  <c r="P102" i="33" s="1"/>
  <c r="O91" i="33"/>
  <c r="P91" i="33" s="1"/>
  <c r="O135" i="33"/>
  <c r="P135" i="33" s="1"/>
  <c r="O72" i="33"/>
  <c r="P72" i="33" s="1"/>
  <c r="O521" i="33"/>
  <c r="P521" i="33" s="1"/>
  <c r="O195" i="33"/>
  <c r="P195" i="33" s="1"/>
  <c r="O189" i="33"/>
  <c r="P189" i="33" s="1"/>
  <c r="O318" i="33"/>
  <c r="P318" i="33" s="1"/>
  <c r="O437" i="33"/>
  <c r="P437" i="33" s="1"/>
  <c r="O418" i="33"/>
  <c r="P418" i="33" s="1"/>
  <c r="O194" i="33"/>
  <c r="P194" i="33" s="1"/>
  <c r="O98" i="33"/>
  <c r="P98" i="33" s="1"/>
  <c r="O488" i="33"/>
  <c r="P488" i="33" s="1"/>
  <c r="O259" i="33"/>
  <c r="P259" i="33" s="1"/>
  <c r="O270" i="33"/>
  <c r="P270" i="33" s="1"/>
  <c r="O365" i="33"/>
  <c r="P365" i="33" s="1"/>
  <c r="O269" i="33"/>
  <c r="P269" i="33" s="1"/>
  <c r="O92" i="33"/>
  <c r="P92" i="33" s="1"/>
  <c r="O255" i="33"/>
  <c r="P255" i="33" s="1"/>
  <c r="O445" i="33"/>
  <c r="P445" i="33" s="1"/>
  <c r="O35" i="33"/>
  <c r="P35" i="33" s="1"/>
  <c r="O264" i="33"/>
  <c r="P264" i="33" s="1"/>
  <c r="O150" i="33"/>
  <c r="P150" i="33" s="1"/>
  <c r="O149" i="33"/>
  <c r="P149" i="33" s="1"/>
  <c r="O263" i="33"/>
  <c r="P263" i="33" s="1"/>
  <c r="O209" i="33"/>
  <c r="P209" i="33" s="1"/>
  <c r="O137" i="33"/>
  <c r="P137" i="33" s="1"/>
  <c r="O523" i="33"/>
  <c r="P523" i="33" s="1"/>
  <c r="O522" i="33"/>
  <c r="P522" i="33" s="1"/>
  <c r="O239" i="33"/>
  <c r="P239" i="33" s="1"/>
  <c r="O344" i="33"/>
  <c r="P344" i="33" s="1"/>
  <c r="O343" i="33"/>
  <c r="P343" i="33" s="1"/>
  <c r="O329" i="33"/>
  <c r="P329" i="33" s="1"/>
  <c r="O403" i="33"/>
  <c r="P403" i="33" s="1"/>
  <c r="O398" i="33"/>
  <c r="P398" i="33" s="1"/>
  <c r="O113" i="33"/>
  <c r="P113" i="33" s="1"/>
  <c r="O397" i="33"/>
  <c r="P397" i="33" s="1"/>
  <c r="O191" i="33"/>
  <c r="P191" i="33" s="1"/>
  <c r="O112" i="33"/>
  <c r="P112" i="33" s="1"/>
  <c r="O105" i="33"/>
  <c r="P105" i="33" s="1"/>
  <c r="O104" i="33"/>
  <c r="P104" i="33" s="1"/>
  <c r="O361" i="33"/>
  <c r="P361" i="33" s="1"/>
  <c r="O360" i="33"/>
  <c r="P360" i="33" s="1"/>
  <c r="O292" i="33"/>
  <c r="P292" i="33" s="1"/>
  <c r="O252" i="33"/>
  <c r="P252" i="33" s="1"/>
  <c r="O339" i="33"/>
  <c r="P339" i="33" s="1"/>
  <c r="O338" i="33"/>
  <c r="P338" i="33" s="1"/>
  <c r="O251" i="33"/>
  <c r="P251" i="33" s="1"/>
  <c r="O174" i="33"/>
  <c r="P174" i="33" s="1"/>
  <c r="O228" i="33"/>
  <c r="P228" i="33" s="1"/>
  <c r="O294" i="33"/>
  <c r="P294" i="33" s="1"/>
  <c r="O293" i="33"/>
  <c r="P293" i="33" s="1"/>
  <c r="O94" i="33"/>
  <c r="P94" i="33" s="1"/>
  <c r="O61" i="33"/>
  <c r="P61" i="33" s="1"/>
  <c r="O60" i="33"/>
  <c r="P60" i="33" s="1"/>
  <c r="O493" i="33"/>
  <c r="P493" i="33" s="1"/>
  <c r="O358" i="33"/>
  <c r="P358" i="33" s="1"/>
  <c r="O2" i="33"/>
  <c r="P2" i="33" s="1"/>
  <c r="O328" i="33"/>
  <c r="P328" i="33" s="1"/>
  <c r="O402" i="33"/>
  <c r="P402" i="33" s="1"/>
  <c r="O509" i="33"/>
  <c r="P509" i="33" s="1"/>
  <c r="O83" i="33"/>
  <c r="P83" i="33" s="1"/>
  <c r="O359" i="33"/>
  <c r="P359" i="33" s="1"/>
  <c r="O121" i="33"/>
  <c r="P121" i="33" s="1"/>
  <c r="O129" i="33"/>
  <c r="P129" i="33" s="1"/>
  <c r="O246" i="33"/>
  <c r="P246" i="33" s="1"/>
  <c r="O408" i="33"/>
  <c r="P408" i="33" s="1"/>
  <c r="O405" i="33"/>
  <c r="P405" i="33" s="1"/>
  <c r="O330" i="33"/>
  <c r="P330" i="33" s="1"/>
  <c r="O305" i="33"/>
  <c r="P305" i="33" s="1"/>
  <c r="O77" i="33"/>
  <c r="P77" i="33" s="1"/>
  <c r="O306" i="33"/>
  <c r="P306" i="33" s="1"/>
  <c r="O366" i="33"/>
  <c r="P366" i="33" s="1"/>
  <c r="O441" i="33"/>
  <c r="P441" i="33" s="1"/>
  <c r="O321" i="33"/>
  <c r="P321" i="33" s="1"/>
  <c r="O71" i="33"/>
  <c r="P71" i="33" s="1"/>
  <c r="O307" i="33"/>
  <c r="P307" i="33" s="1"/>
  <c r="O406" i="33"/>
  <c r="P406" i="33" s="1"/>
  <c r="O316" i="33"/>
  <c r="P316" i="33" s="1"/>
  <c r="O119" i="33"/>
  <c r="P119" i="33" s="1"/>
  <c r="O117" i="33"/>
  <c r="P117" i="33" s="1"/>
  <c r="O53" i="33"/>
  <c r="P53" i="33" s="1"/>
  <c r="O220" i="33"/>
  <c r="P220" i="33" s="1"/>
  <c r="O219" i="33"/>
  <c r="P219" i="33" s="1"/>
  <c r="O370" i="33"/>
  <c r="P370" i="33" s="1"/>
  <c r="O86" i="33"/>
  <c r="P86" i="33" s="1"/>
  <c r="O497" i="33"/>
  <c r="P497" i="33" s="1"/>
  <c r="O155" i="33"/>
  <c r="P155" i="33" s="1"/>
  <c r="O353" i="33"/>
  <c r="P353" i="33" s="1"/>
  <c r="O346" i="33"/>
  <c r="P346" i="33" s="1"/>
  <c r="O420" i="33"/>
  <c r="P420" i="33" s="1"/>
  <c r="O496" i="33"/>
  <c r="P496" i="33" s="1"/>
  <c r="O278" i="33"/>
  <c r="P278" i="33" s="1"/>
  <c r="O413" i="33"/>
  <c r="P413" i="33" s="1"/>
  <c r="O217" i="33"/>
  <c r="P217" i="33" s="1"/>
  <c r="O348" i="33"/>
  <c r="P348" i="33" s="1"/>
  <c r="O320" i="33"/>
  <c r="P320" i="33" s="1"/>
  <c r="O197" i="33"/>
  <c r="P197" i="33" s="1"/>
  <c r="O216" i="33"/>
  <c r="P216" i="33" s="1"/>
  <c r="O378" i="33"/>
  <c r="P378" i="33" s="1"/>
  <c r="O347" i="33"/>
  <c r="P347" i="33" s="1"/>
  <c r="O319" i="33"/>
  <c r="P319" i="33" s="1"/>
  <c r="O196" i="33"/>
  <c r="P196" i="33" s="1"/>
  <c r="O303" i="33"/>
  <c r="P303" i="33" s="1"/>
  <c r="O352" i="33"/>
  <c r="P352" i="33" s="1"/>
  <c r="O519" i="33"/>
  <c r="P519" i="33" s="1"/>
  <c r="O226" i="33"/>
  <c r="P226" i="33" s="1"/>
  <c r="O311" i="33"/>
  <c r="P311" i="33" s="1"/>
  <c r="O242" i="33"/>
  <c r="P242" i="33" s="1"/>
  <c r="O393" i="33"/>
  <c r="P393" i="33" s="1"/>
  <c r="O498" i="33"/>
  <c r="P498" i="33" s="1"/>
  <c r="O382" i="33"/>
  <c r="P382" i="33" s="1"/>
  <c r="O178" i="33"/>
  <c r="P178" i="33" s="1"/>
  <c r="O381" i="33"/>
  <c r="P381" i="33" s="1"/>
  <c r="O327" i="33"/>
  <c r="P327" i="33" s="1"/>
  <c r="O241" i="33"/>
  <c r="P241" i="33" s="1"/>
  <c r="O177" i="33"/>
  <c r="P177" i="33" s="1"/>
  <c r="O326" i="33"/>
  <c r="P326" i="33" s="1"/>
  <c r="O5" i="33"/>
  <c r="P5" i="33" s="1"/>
  <c r="O375" i="33"/>
  <c r="P375" i="33" s="1"/>
  <c r="O186" i="33"/>
  <c r="P186" i="33" s="1"/>
  <c r="O10" i="33"/>
  <c r="P10" i="33" s="1"/>
  <c r="O134" i="33"/>
  <c r="P134" i="33" s="1"/>
  <c r="O520" i="33"/>
  <c r="P520" i="33" s="1"/>
  <c r="O373" i="33"/>
  <c r="P373" i="33" s="1"/>
  <c r="O162" i="33"/>
  <c r="P162" i="33" s="1"/>
  <c r="O146" i="33"/>
  <c r="P146" i="33" s="1"/>
  <c r="O268" i="33"/>
  <c r="P268" i="33" s="1"/>
  <c r="O363" i="33"/>
  <c r="P363" i="33" s="1"/>
  <c r="O198" i="33"/>
  <c r="P198" i="33" s="1"/>
  <c r="O225" i="33"/>
  <c r="P225" i="33" s="1"/>
  <c r="O222" i="33"/>
  <c r="P222" i="33" s="1"/>
  <c r="O221" i="33"/>
  <c r="P221" i="33" s="1"/>
  <c r="O114" i="33"/>
  <c r="P114" i="33" s="1"/>
  <c r="O128" i="33"/>
  <c r="P128" i="33" s="1"/>
  <c r="O249" i="33"/>
  <c r="P249" i="33" s="1"/>
  <c r="O170" i="33"/>
  <c r="P170" i="33" s="1"/>
  <c r="O304" i="33"/>
  <c r="P304" i="33" s="1"/>
  <c r="O518" i="33"/>
  <c r="P518" i="33" s="1"/>
  <c r="O331" i="33"/>
  <c r="P331" i="33" s="1"/>
  <c r="O17" i="33"/>
  <c r="P17" i="33" s="1"/>
  <c r="O16" i="33"/>
  <c r="P16" i="33" s="1"/>
  <c r="O193" i="33"/>
  <c r="P193" i="33" s="1"/>
  <c r="O356" i="33"/>
  <c r="P356" i="33" s="1"/>
  <c r="O81" i="33"/>
  <c r="P81" i="33" s="1"/>
  <c r="O59" i="33"/>
  <c r="P59" i="33" s="1"/>
  <c r="O480" i="33"/>
  <c r="P480" i="33" s="1"/>
  <c r="O364" i="33"/>
  <c r="P364" i="33" s="1"/>
  <c r="O80" i="33"/>
  <c r="P80" i="33" s="1"/>
  <c r="O227" i="33"/>
  <c r="P227" i="33" s="1"/>
  <c r="O243" i="33"/>
  <c r="P243" i="33" s="1"/>
  <c r="O192" i="33"/>
  <c r="P192" i="33" s="1"/>
  <c r="O66" i="33"/>
  <c r="P66" i="33" s="1"/>
  <c r="O70" i="33"/>
  <c r="P70" i="33" s="1"/>
  <c r="O154" i="33"/>
  <c r="P154" i="33" s="1"/>
  <c r="O49" i="33"/>
  <c r="P49" i="33" s="1"/>
  <c r="O118" i="33"/>
  <c r="P118" i="33" s="1"/>
  <c r="O171" i="33"/>
  <c r="P171" i="33" s="1"/>
  <c r="O116" i="33"/>
  <c r="P116" i="33" s="1"/>
  <c r="O494" i="33"/>
  <c r="P494" i="33" s="1"/>
  <c r="O68" i="33"/>
  <c r="P68" i="33" s="1"/>
  <c r="O67" i="33"/>
  <c r="P67" i="33" s="1"/>
  <c r="O99" i="33"/>
  <c r="P99" i="33" s="1"/>
  <c r="O340" i="33"/>
  <c r="P340" i="33" s="1"/>
  <c r="O248" i="33"/>
  <c r="P248" i="33" s="1"/>
  <c r="O345" i="33"/>
  <c r="P345" i="33" s="1"/>
  <c r="O295" i="33"/>
  <c r="P295" i="33" s="1"/>
  <c r="O185" i="33"/>
  <c r="P185" i="33" s="1"/>
  <c r="O443" i="33"/>
  <c r="P443" i="33" s="1"/>
  <c r="O273" i="33"/>
  <c r="P273" i="33" s="1"/>
  <c r="O310" i="33"/>
  <c r="P310" i="33" s="1"/>
  <c r="O376" i="33"/>
  <c r="P376" i="33" s="1"/>
  <c r="O133" i="33"/>
  <c r="P133" i="33" s="1"/>
  <c r="O256" i="33"/>
  <c r="P256" i="33" s="1"/>
  <c r="O296" i="33"/>
  <c r="P296" i="33" s="1"/>
  <c r="O253" i="33"/>
  <c r="P253" i="33" s="1"/>
  <c r="O431" i="33"/>
  <c r="P431" i="33" s="1"/>
  <c r="O454" i="33"/>
  <c r="P454" i="33" s="1"/>
  <c r="O9" i="33"/>
  <c r="P9" i="33" s="1"/>
  <c r="O515" i="33"/>
  <c r="P515" i="33" s="1"/>
  <c r="O151" i="33"/>
  <c r="P151" i="33" s="1"/>
  <c r="J31" i="33"/>
  <c r="J123" i="33"/>
  <c r="J436" i="33"/>
  <c r="J208" i="33"/>
  <c r="J484" i="33"/>
  <c r="J56" i="33"/>
  <c r="J141" i="33"/>
  <c r="J473" i="33"/>
  <c r="J285" i="33"/>
  <c r="J232" i="33"/>
  <c r="J460" i="33"/>
  <c r="J289" i="33"/>
  <c r="J236" i="33"/>
  <c r="J145" i="33"/>
  <c r="J15" i="33"/>
  <c r="J29" i="33"/>
  <c r="J512" i="33"/>
  <c r="J237" i="33"/>
  <c r="J502" i="33"/>
  <c r="J52" i="33"/>
  <c r="J58" i="33"/>
  <c r="J501" i="33"/>
  <c r="J513" i="33"/>
  <c r="J334" i="33"/>
  <c r="J37" i="33"/>
  <c r="J469" i="33"/>
  <c r="J450" i="33"/>
  <c r="J214" i="33"/>
  <c r="J40" i="33"/>
  <c r="J417" i="33"/>
  <c r="J511" i="33"/>
  <c r="J298" i="33"/>
  <c r="J514" i="33"/>
  <c r="J64" i="33"/>
  <c r="J107" i="33"/>
  <c r="J462" i="33"/>
  <c r="J202" i="33"/>
  <c r="J122" i="33"/>
  <c r="J387" i="33"/>
  <c r="J337" i="33"/>
  <c r="J412" i="33"/>
  <c r="J131" i="33"/>
  <c r="J130" i="33"/>
  <c r="J456" i="33"/>
  <c r="J425" i="33"/>
  <c r="J200" i="33"/>
  <c r="J407" i="33"/>
  <c r="J396" i="33"/>
  <c r="J165" i="33"/>
  <c r="J87" i="33"/>
  <c r="J161" i="33"/>
  <c r="J379" i="33"/>
  <c r="J204" i="33"/>
  <c r="J426" i="33"/>
  <c r="J451" i="33"/>
  <c r="J485" i="33"/>
  <c r="J280" i="33"/>
  <c r="J266" i="33"/>
  <c r="J301" i="33"/>
  <c r="J76" i="33"/>
  <c r="J281" i="33"/>
  <c r="J517" i="33"/>
  <c r="J267" i="33"/>
  <c r="J386" i="33"/>
  <c r="J430" i="33"/>
  <c r="J277" i="33"/>
  <c r="J508" i="33"/>
  <c r="J46" i="33"/>
  <c r="J429" i="33"/>
  <c r="J446" i="33"/>
  <c r="J395" i="33"/>
  <c r="J478" i="33"/>
  <c r="J479" i="33"/>
  <c r="J421" i="33"/>
  <c r="J163" i="33"/>
  <c r="J299" i="33"/>
  <c r="J39" i="33"/>
  <c r="J505" i="33"/>
  <c r="J385" i="33"/>
  <c r="J438" i="33"/>
  <c r="J30" i="33"/>
  <c r="J389" i="33"/>
  <c r="J43" i="33"/>
  <c r="J452" i="33"/>
  <c r="J448" i="33"/>
  <c r="J442" i="33"/>
  <c r="J384" i="33"/>
  <c r="J153" i="33"/>
  <c r="J48" i="33"/>
  <c r="J424" i="33"/>
  <c r="J483" i="33"/>
  <c r="J96" i="33"/>
  <c r="J504" i="33"/>
  <c r="J44" i="33"/>
  <c r="J182" i="33"/>
  <c r="J354" i="33"/>
  <c r="J391" i="33"/>
  <c r="J276" i="33"/>
  <c r="J51" i="33"/>
  <c r="J50" i="33"/>
  <c r="J416" i="33"/>
  <c r="J84" i="33"/>
  <c r="J371" i="33"/>
  <c r="J82" i="33"/>
  <c r="J433" i="33"/>
  <c r="J261" i="33"/>
  <c r="J465" i="33"/>
  <c r="J390" i="33"/>
  <c r="J297" i="33"/>
  <c r="J127" i="33"/>
  <c r="J69" i="33"/>
  <c r="J144" i="33"/>
  <c r="J288" i="33"/>
  <c r="J235" i="33"/>
  <c r="J284" i="33"/>
  <c r="J459" i="33"/>
  <c r="J472" i="33"/>
  <c r="J140" i="33"/>
  <c r="J231" i="33"/>
  <c r="J115" i="33"/>
  <c r="J388" i="33"/>
  <c r="J181" i="33"/>
  <c r="J435" i="33"/>
  <c r="J240" i="33"/>
  <c r="J85" i="33"/>
  <c r="J362" i="33"/>
  <c r="J490" i="33"/>
  <c r="J422" i="33"/>
  <c r="J400" i="33"/>
  <c r="J349" i="33"/>
  <c r="J476" i="33"/>
  <c r="J507" i="33"/>
  <c r="J207" i="33"/>
  <c r="J342" i="33"/>
  <c r="J109" i="33"/>
  <c r="J164" i="33"/>
  <c r="J108" i="33"/>
  <c r="J45" i="33"/>
  <c r="J212" i="33"/>
  <c r="J332" i="33"/>
  <c r="J218" i="33"/>
  <c r="J335" i="33"/>
  <c r="J336" i="33"/>
  <c r="J90" i="33"/>
  <c r="J428" i="33"/>
  <c r="J489" i="33"/>
  <c r="J481" i="33"/>
  <c r="J169" i="33"/>
  <c r="J206" i="33"/>
  <c r="J47" i="33"/>
  <c r="J95" i="33"/>
  <c r="J503" i="33"/>
  <c r="J482" i="33"/>
  <c r="J423" i="33"/>
  <c r="J271" i="33"/>
  <c r="J110" i="33"/>
  <c r="J275" i="33"/>
  <c r="J234" i="33"/>
  <c r="J287" i="33"/>
  <c r="J143" i="33"/>
  <c r="J283" i="33"/>
  <c r="J458" i="33"/>
  <c r="J230" i="33"/>
  <c r="J471" i="33"/>
  <c r="J139" i="33"/>
  <c r="J79" i="33"/>
  <c r="J383" i="33"/>
  <c r="J89" i="33"/>
  <c r="J286" i="33"/>
  <c r="J233" i="33"/>
  <c r="J142" i="33"/>
  <c r="J229" i="33"/>
  <c r="J282" i="33"/>
  <c r="J457" i="33"/>
  <c r="J470" i="33"/>
  <c r="J138" i="33"/>
  <c r="J380" i="33"/>
  <c r="J333" i="33"/>
  <c r="J38" i="33"/>
  <c r="J492" i="33"/>
  <c r="J449" i="33"/>
  <c r="J213" i="33"/>
  <c r="J474" i="33"/>
  <c r="J36" i="33"/>
  <c r="J65" i="33"/>
  <c r="J290" i="33"/>
  <c r="J350" i="33"/>
  <c r="J126" i="33"/>
  <c r="J351" i="33"/>
  <c r="J97" i="33"/>
  <c r="J180" i="33"/>
  <c r="J291" i="33"/>
  <c r="J55" i="33"/>
  <c r="J41" i="33"/>
  <c r="J57" i="33"/>
  <c r="J27" i="33"/>
  <c r="J19" i="33"/>
  <c r="J24" i="33"/>
  <c r="J279" i="33"/>
  <c r="J453" i="33"/>
  <c r="J427" i="33"/>
  <c r="J106" i="33"/>
  <c r="J463" i="33"/>
  <c r="J510" i="33"/>
  <c r="J265" i="33"/>
  <c r="J21" i="33"/>
  <c r="J500" i="33"/>
  <c r="J6" i="33"/>
  <c r="J28" i="33"/>
  <c r="J25" i="33"/>
  <c r="J439" i="33"/>
  <c r="J22" i="33"/>
  <c r="J486" i="33"/>
  <c r="J440" i="33"/>
  <c r="J23" i="33"/>
  <c r="J13" i="33"/>
  <c r="J34" i="33"/>
  <c r="J4" i="33"/>
  <c r="J32" i="33"/>
  <c r="J506" i="33"/>
  <c r="J14" i="33"/>
  <c r="J20" i="33"/>
  <c r="J33" i="33"/>
  <c r="J203" i="33"/>
  <c r="J168" i="33"/>
  <c r="J357" i="33"/>
  <c r="J167" i="33"/>
  <c r="J272" i="33"/>
  <c r="J355" i="33"/>
  <c r="J148" i="33"/>
  <c r="J184" i="33"/>
  <c r="J147" i="33"/>
  <c r="J183" i="33"/>
  <c r="J199" i="33"/>
  <c r="J245" i="33"/>
  <c r="J302" i="33"/>
  <c r="J211" i="33"/>
  <c r="J210" i="33"/>
  <c r="J374" i="33"/>
  <c r="J250" i="33"/>
  <c r="J315" i="33"/>
  <c r="J377" i="33"/>
  <c r="J312" i="33"/>
  <c r="J244" i="33"/>
  <c r="J190" i="33"/>
  <c r="J188" i="33"/>
  <c r="J158" i="33"/>
  <c r="J160" i="33"/>
  <c r="J317" i="33"/>
  <c r="J159" i="33"/>
  <c r="J157" i="33"/>
  <c r="J125" i="33"/>
  <c r="J341" i="33"/>
  <c r="J314" i="33"/>
  <c r="J172" i="33"/>
  <c r="J173" i="33"/>
  <c r="J367" i="33"/>
  <c r="J124" i="33"/>
  <c r="J103" i="33"/>
  <c r="J313" i="33"/>
  <c r="J78" i="33"/>
  <c r="J136" i="33"/>
  <c r="J455" i="33"/>
  <c r="J254" i="33"/>
  <c r="J444" i="33"/>
  <c r="J432" i="33"/>
  <c r="J274" i="33"/>
  <c r="J257" i="33"/>
  <c r="J516" i="33"/>
  <c r="J111" i="33"/>
  <c r="J18" i="33"/>
  <c r="J447" i="33"/>
  <c r="J323" i="33"/>
  <c r="J120" i="33"/>
  <c r="J152" i="33"/>
  <c r="J215" i="33"/>
  <c r="J322" i="33"/>
  <c r="J434" i="33"/>
  <c r="J262" i="33"/>
  <c r="J224" i="33"/>
  <c r="J223" i="33"/>
  <c r="J156" i="33"/>
  <c r="J369" i="33"/>
  <c r="J368" i="33"/>
  <c r="J11" i="33"/>
  <c r="J179" i="33"/>
  <c r="J325" i="33"/>
  <c r="J63" i="33"/>
  <c r="J467" i="33"/>
  <c r="J308" i="33"/>
  <c r="J324" i="33"/>
  <c r="J62" i="33"/>
  <c r="J260" i="33"/>
  <c r="J309" i="33"/>
  <c r="J88" i="33"/>
  <c r="J201" i="33"/>
  <c r="J166" i="33"/>
  <c r="J411" i="33"/>
  <c r="J75" i="33"/>
  <c r="J74" i="33"/>
  <c r="J410" i="33"/>
  <c r="J205" i="33"/>
  <c r="J187" i="33"/>
  <c r="J258" i="33"/>
  <c r="J399" i="33"/>
  <c r="J475" i="33"/>
  <c r="J464" i="33"/>
  <c r="J491" i="33"/>
  <c r="J487" i="33"/>
  <c r="J477" i="33"/>
  <c r="J102" i="33"/>
  <c r="J91" i="33"/>
  <c r="J135" i="33"/>
  <c r="J72" i="33"/>
  <c r="J521" i="33"/>
  <c r="J195" i="33"/>
  <c r="J189" i="33"/>
  <c r="J318" i="33"/>
  <c r="J437" i="33"/>
  <c r="J418" i="33"/>
  <c r="J194" i="33"/>
  <c r="J98" i="33"/>
  <c r="J488" i="33"/>
  <c r="J259" i="33"/>
  <c r="J270" i="33"/>
  <c r="J365" i="33"/>
  <c r="J269" i="33"/>
  <c r="J92" i="33"/>
  <c r="J255" i="33"/>
  <c r="J445" i="33"/>
  <c r="J35" i="33"/>
  <c r="J264" i="33"/>
  <c r="J150" i="33"/>
  <c r="J149" i="33"/>
  <c r="J263" i="33"/>
  <c r="J209" i="33"/>
  <c r="J137" i="33"/>
  <c r="J523" i="33"/>
  <c r="J522" i="33"/>
  <c r="J239" i="33"/>
  <c r="J344" i="33"/>
  <c r="J343" i="33"/>
  <c r="J329" i="33"/>
  <c r="J403" i="33"/>
  <c r="J398" i="33"/>
  <c r="J113" i="33"/>
  <c r="J397" i="33"/>
  <c r="J191" i="33"/>
  <c r="J112" i="33"/>
  <c r="J105" i="33"/>
  <c r="J104" i="33"/>
  <c r="J361" i="33"/>
  <c r="J360" i="33"/>
  <c r="J292" i="33"/>
  <c r="J252" i="33"/>
  <c r="J339" i="33"/>
  <c r="J338" i="33"/>
  <c r="J251" i="33"/>
  <c r="J174" i="33"/>
  <c r="J228" i="33"/>
  <c r="J294" i="33"/>
  <c r="J293" i="33"/>
  <c r="J94" i="33"/>
  <c r="J61" i="33"/>
  <c r="J60" i="33"/>
  <c r="J493" i="33"/>
  <c r="J358" i="33"/>
  <c r="J2" i="33"/>
  <c r="J328" i="33"/>
  <c r="J402" i="33"/>
  <c r="J509" i="33"/>
  <c r="J83" i="33"/>
  <c r="J359" i="33"/>
  <c r="J121" i="33"/>
  <c r="J129" i="33"/>
  <c r="J246" i="33"/>
  <c r="J408" i="33"/>
  <c r="J405" i="33"/>
  <c r="J330" i="33"/>
  <c r="J305" i="33"/>
  <c r="J77" i="33"/>
  <c r="J306" i="33"/>
  <c r="J366" i="33"/>
  <c r="J441" i="33"/>
  <c r="J321" i="33"/>
  <c r="J71" i="33"/>
  <c r="J307" i="33"/>
  <c r="J406" i="33"/>
  <c r="J316" i="33"/>
  <c r="J119" i="33"/>
  <c r="J117" i="33"/>
  <c r="J53" i="33"/>
  <c r="J220" i="33"/>
  <c r="J219" i="33"/>
  <c r="J370" i="33"/>
  <c r="J86" i="33"/>
  <c r="J497" i="33"/>
  <c r="J155" i="33"/>
  <c r="J353" i="33"/>
  <c r="J346" i="33"/>
  <c r="J420" i="33"/>
  <c r="J496" i="33"/>
  <c r="J278" i="33"/>
  <c r="J413" i="33"/>
  <c r="J217" i="33"/>
  <c r="J348" i="33"/>
  <c r="J320" i="33"/>
  <c r="J197" i="33"/>
  <c r="J216" i="33"/>
  <c r="J378" i="33"/>
  <c r="J347" i="33"/>
  <c r="J319" i="33"/>
  <c r="J196" i="33"/>
  <c r="J303" i="33"/>
  <c r="J352" i="33"/>
  <c r="J519" i="33"/>
  <c r="J226" i="33"/>
  <c r="J311" i="33"/>
  <c r="J242" i="33"/>
  <c r="J393" i="33"/>
  <c r="J498" i="33"/>
  <c r="J382" i="33"/>
  <c r="J178" i="33"/>
  <c r="J381" i="33"/>
  <c r="J327" i="33"/>
  <c r="J241" i="33"/>
  <c r="J177" i="33"/>
  <c r="J326" i="33"/>
  <c r="J5" i="33"/>
  <c r="J375" i="33"/>
  <c r="J186" i="33"/>
  <c r="J10" i="33"/>
  <c r="J134" i="33"/>
  <c r="J520" i="33"/>
  <c r="J373" i="33"/>
  <c r="J162" i="33"/>
  <c r="J146" i="33"/>
  <c r="J268" i="33"/>
  <c r="J363" i="33"/>
  <c r="J198" i="33"/>
  <c r="J225" i="33"/>
  <c r="J222" i="33"/>
  <c r="J221" i="33"/>
  <c r="J114" i="33"/>
  <c r="J128" i="33"/>
  <c r="J249" i="33"/>
  <c r="J170" i="33"/>
  <c r="J304" i="33"/>
  <c r="J518" i="33"/>
  <c r="J331" i="33"/>
  <c r="J17" i="33"/>
  <c r="J16" i="33"/>
  <c r="J193" i="33"/>
  <c r="J356" i="33"/>
  <c r="J81" i="33"/>
  <c r="J59" i="33"/>
  <c r="J480" i="33"/>
  <c r="J364" i="33"/>
  <c r="J80" i="33"/>
  <c r="J227" i="33"/>
  <c r="J243" i="33"/>
  <c r="J192" i="33"/>
  <c r="J66" i="33"/>
  <c r="J70" i="33"/>
  <c r="J154" i="33"/>
  <c r="J49" i="33"/>
  <c r="J118" i="33"/>
  <c r="J171" i="33"/>
  <c r="J116" i="33"/>
  <c r="J494" i="33"/>
  <c r="J68" i="33"/>
  <c r="J67" i="33"/>
  <c r="J99" i="33"/>
  <c r="J340" i="33"/>
  <c r="J248" i="33"/>
  <c r="J345" i="33"/>
  <c r="J295" i="33"/>
  <c r="J185" i="33"/>
  <c r="J443" i="33"/>
  <c r="J273" i="33"/>
  <c r="J310" i="33"/>
  <c r="J376" i="33"/>
  <c r="J133" i="33"/>
  <c r="J256" i="33"/>
  <c r="J296" i="33"/>
  <c r="J253" i="33"/>
  <c r="J431" i="33"/>
  <c r="J454" i="33"/>
  <c r="J9" i="33"/>
  <c r="J515" i="33"/>
  <c r="J151" i="33"/>
  <c r="F31" i="33"/>
  <c r="E31" i="33"/>
  <c r="D31" i="33"/>
  <c r="F123" i="33"/>
  <c r="E123" i="33"/>
  <c r="D123" i="33"/>
  <c r="F436" i="33"/>
  <c r="E436" i="33"/>
  <c r="D436" i="33"/>
  <c r="F208" i="33"/>
  <c r="E208" i="33"/>
  <c r="D208" i="33"/>
  <c r="F484" i="33"/>
  <c r="E484" i="33"/>
  <c r="D484" i="33"/>
  <c r="F56" i="33"/>
  <c r="E56" i="33"/>
  <c r="D56" i="33"/>
  <c r="F141" i="33"/>
  <c r="E141" i="33"/>
  <c r="D141" i="33"/>
  <c r="F473" i="33"/>
  <c r="E473" i="33"/>
  <c r="D473" i="33"/>
  <c r="F285" i="33"/>
  <c r="E285" i="33"/>
  <c r="D285" i="33"/>
  <c r="F232" i="33"/>
  <c r="E232" i="33"/>
  <c r="D232" i="33"/>
  <c r="F460" i="33"/>
  <c r="E460" i="33"/>
  <c r="D460" i="33"/>
  <c r="F289" i="33"/>
  <c r="E289" i="33"/>
  <c r="D289" i="33"/>
  <c r="F236" i="33"/>
  <c r="E236" i="33"/>
  <c r="D236" i="33"/>
  <c r="F145" i="33"/>
  <c r="E145" i="33"/>
  <c r="D145" i="33"/>
  <c r="F15" i="33"/>
  <c r="E15" i="33"/>
  <c r="D15" i="33"/>
  <c r="F29" i="33"/>
  <c r="E29" i="33"/>
  <c r="D29" i="33"/>
  <c r="F512" i="33"/>
  <c r="E512" i="33"/>
  <c r="D512" i="33"/>
  <c r="F237" i="33"/>
  <c r="E237" i="33"/>
  <c r="D237" i="33"/>
  <c r="F502" i="33"/>
  <c r="E502" i="33"/>
  <c r="D502" i="33"/>
  <c r="F52" i="33"/>
  <c r="E52" i="33"/>
  <c r="D52" i="33"/>
  <c r="F58" i="33"/>
  <c r="E58" i="33"/>
  <c r="D58" i="33"/>
  <c r="F501" i="33"/>
  <c r="E501" i="33"/>
  <c r="D501" i="33"/>
  <c r="F513" i="33"/>
  <c r="E513" i="33"/>
  <c r="D513" i="33"/>
  <c r="F334" i="33"/>
  <c r="E334" i="33"/>
  <c r="D334" i="33"/>
  <c r="F37" i="33"/>
  <c r="E37" i="33"/>
  <c r="D37" i="33"/>
  <c r="F469" i="33"/>
  <c r="E469" i="33"/>
  <c r="D469" i="33"/>
  <c r="F450" i="33"/>
  <c r="E450" i="33"/>
  <c r="D450" i="33"/>
  <c r="F214" i="33"/>
  <c r="E214" i="33"/>
  <c r="D214" i="33"/>
  <c r="F40" i="33"/>
  <c r="E40" i="33"/>
  <c r="D40" i="33"/>
  <c r="F417" i="33"/>
  <c r="E417" i="33"/>
  <c r="D417" i="33"/>
  <c r="F511" i="33"/>
  <c r="E511" i="33"/>
  <c r="D511" i="33"/>
  <c r="F298" i="33"/>
  <c r="E298" i="33"/>
  <c r="D298" i="33"/>
  <c r="F514" i="33"/>
  <c r="E514" i="33"/>
  <c r="D514" i="33"/>
  <c r="F64" i="33"/>
  <c r="E64" i="33"/>
  <c r="D64" i="33"/>
  <c r="F107" i="33"/>
  <c r="E107" i="33"/>
  <c r="D107" i="33"/>
  <c r="F462" i="33"/>
  <c r="E462" i="33"/>
  <c r="D462" i="33"/>
  <c r="F202" i="33"/>
  <c r="E202" i="33"/>
  <c r="D202" i="33"/>
  <c r="F394" i="33"/>
  <c r="E394" i="33"/>
  <c r="D394" i="33"/>
  <c r="F122" i="33"/>
  <c r="E122" i="33"/>
  <c r="D122" i="33"/>
  <c r="F387" i="33"/>
  <c r="E387" i="33"/>
  <c r="D387" i="33"/>
  <c r="F337" i="33"/>
  <c r="E337" i="33"/>
  <c r="D337" i="33"/>
  <c r="F412" i="33"/>
  <c r="E412" i="33"/>
  <c r="D412" i="33"/>
  <c r="F131" i="33"/>
  <c r="E131" i="33"/>
  <c r="D131" i="33"/>
  <c r="F499" i="33"/>
  <c r="E499" i="33"/>
  <c r="D499" i="33"/>
  <c r="F7" i="33"/>
  <c r="E7" i="33"/>
  <c r="D7" i="33"/>
  <c r="F414" i="33"/>
  <c r="E414" i="33"/>
  <c r="D414" i="33"/>
  <c r="F130" i="33"/>
  <c r="E130" i="33"/>
  <c r="D130" i="33"/>
  <c r="F456" i="33"/>
  <c r="E456" i="33"/>
  <c r="D456" i="33"/>
  <c r="F425" i="33"/>
  <c r="E425" i="33"/>
  <c r="D425" i="33"/>
  <c r="F200" i="33"/>
  <c r="E200" i="33"/>
  <c r="D200" i="33"/>
  <c r="F409" i="33"/>
  <c r="E409" i="33"/>
  <c r="D409" i="33"/>
  <c r="F407" i="33"/>
  <c r="E407" i="33"/>
  <c r="D407" i="33"/>
  <c r="F176" i="33"/>
  <c r="E176" i="33"/>
  <c r="D176" i="33"/>
  <c r="F175" i="33"/>
  <c r="E175" i="33"/>
  <c r="D175" i="33"/>
  <c r="F404" i="33"/>
  <c r="E404" i="33"/>
  <c r="D404" i="33"/>
  <c r="F401" i="33"/>
  <c r="E401" i="33"/>
  <c r="D401" i="33"/>
  <c r="F8" i="33"/>
  <c r="E8" i="33"/>
  <c r="D8" i="33"/>
  <c r="F396" i="33"/>
  <c r="E396" i="33"/>
  <c r="D396" i="33"/>
  <c r="F165" i="33"/>
  <c r="E165" i="33"/>
  <c r="D165" i="33"/>
  <c r="F87" i="33"/>
  <c r="E87" i="33"/>
  <c r="D87" i="33"/>
  <c r="F161" i="33"/>
  <c r="E161" i="33"/>
  <c r="D161" i="33"/>
  <c r="F379" i="33"/>
  <c r="E379" i="33"/>
  <c r="D379" i="33"/>
  <c r="F204" i="33"/>
  <c r="E204" i="33"/>
  <c r="D204" i="33"/>
  <c r="F426" i="33"/>
  <c r="E426" i="33"/>
  <c r="D426" i="33"/>
  <c r="F93" i="33"/>
  <c r="E93" i="33"/>
  <c r="D93" i="33"/>
  <c r="F451" i="33"/>
  <c r="E451" i="33"/>
  <c r="D451" i="33"/>
  <c r="F485" i="33"/>
  <c r="E485" i="33"/>
  <c r="D485" i="33"/>
  <c r="F280" i="33"/>
  <c r="E280" i="33"/>
  <c r="D280" i="33"/>
  <c r="F266" i="33"/>
  <c r="E266" i="33"/>
  <c r="D266" i="33"/>
  <c r="F301" i="33"/>
  <c r="E301" i="33"/>
  <c r="D301" i="33"/>
  <c r="F76" i="33"/>
  <c r="E76" i="33"/>
  <c r="D76" i="33"/>
  <c r="F495" i="33"/>
  <c r="E495" i="33"/>
  <c r="D495" i="33"/>
  <c r="F281" i="33"/>
  <c r="E281" i="33"/>
  <c r="D281" i="33"/>
  <c r="F392" i="33"/>
  <c r="E392" i="33"/>
  <c r="D392" i="33"/>
  <c r="F73" i="33"/>
  <c r="E73" i="33"/>
  <c r="D73" i="33"/>
  <c r="F26" i="33"/>
  <c r="E26" i="33"/>
  <c r="D26" i="33"/>
  <c r="F132" i="33"/>
  <c r="E132" i="33"/>
  <c r="D132" i="33"/>
  <c r="F300" i="33"/>
  <c r="E300" i="33"/>
  <c r="D300" i="33"/>
  <c r="F517" i="33"/>
  <c r="E517" i="33"/>
  <c r="D517" i="33"/>
  <c r="F12" i="33"/>
  <c r="E12" i="33"/>
  <c r="D12" i="33"/>
  <c r="F267" i="33"/>
  <c r="E267" i="33"/>
  <c r="D267" i="33"/>
  <c r="F386" i="33"/>
  <c r="E386" i="33"/>
  <c r="D386" i="33"/>
  <c r="F430" i="33"/>
  <c r="E430" i="33"/>
  <c r="D430" i="33"/>
  <c r="F277" i="33"/>
  <c r="E277" i="33"/>
  <c r="D277" i="33"/>
  <c r="F508" i="33"/>
  <c r="E508" i="33"/>
  <c r="D508" i="33"/>
  <c r="F46" i="33"/>
  <c r="E46" i="33"/>
  <c r="D46" i="33"/>
  <c r="F429" i="33"/>
  <c r="E429" i="33"/>
  <c r="D429" i="33"/>
  <c r="F446" i="33"/>
  <c r="E446" i="33"/>
  <c r="D446" i="33"/>
  <c r="F395" i="33"/>
  <c r="E395" i="33"/>
  <c r="D395" i="33"/>
  <c r="F478" i="33"/>
  <c r="E478" i="33"/>
  <c r="D478" i="33"/>
  <c r="F479" i="33"/>
  <c r="E479" i="33"/>
  <c r="D479" i="33"/>
  <c r="F421" i="33"/>
  <c r="E421" i="33"/>
  <c r="D421" i="33"/>
  <c r="F163" i="33"/>
  <c r="E163" i="33"/>
  <c r="D163" i="33"/>
  <c r="F299" i="33"/>
  <c r="E299" i="33"/>
  <c r="D299" i="33"/>
  <c r="F39" i="33"/>
  <c r="E39" i="33"/>
  <c r="D39" i="33"/>
  <c r="F505" i="33"/>
  <c r="E505" i="33"/>
  <c r="D505" i="33"/>
  <c r="F385" i="33"/>
  <c r="E385" i="33"/>
  <c r="D385" i="33"/>
  <c r="F419" i="33"/>
  <c r="E419" i="33"/>
  <c r="D419" i="33"/>
  <c r="F438" i="33"/>
  <c r="E438" i="33"/>
  <c r="D438" i="33"/>
  <c r="F101" i="33"/>
  <c r="E101" i="33"/>
  <c r="D101" i="33"/>
  <c r="F42" i="33"/>
  <c r="E42" i="33"/>
  <c r="D42" i="33"/>
  <c r="F30" i="33"/>
  <c r="E30" i="33"/>
  <c r="D30" i="33"/>
  <c r="F389" i="33"/>
  <c r="E389" i="33"/>
  <c r="D389" i="33"/>
  <c r="F3" i="33"/>
  <c r="E3" i="33"/>
  <c r="D3" i="33"/>
  <c r="F372" i="33"/>
  <c r="E372" i="33"/>
  <c r="D372" i="33"/>
  <c r="F466" i="33"/>
  <c r="E466" i="33"/>
  <c r="D466" i="33"/>
  <c r="F238" i="33"/>
  <c r="E238" i="33"/>
  <c r="D238" i="33"/>
  <c r="F43" i="33"/>
  <c r="E43" i="33"/>
  <c r="D43" i="33"/>
  <c r="F461" i="33"/>
  <c r="E461" i="33"/>
  <c r="D461" i="33"/>
  <c r="F54" i="33"/>
  <c r="E54" i="33"/>
  <c r="D54" i="33"/>
  <c r="F247" i="33"/>
  <c r="E247" i="33"/>
  <c r="D247" i="33"/>
  <c r="F452" i="33"/>
  <c r="E452" i="33"/>
  <c r="D452" i="33"/>
  <c r="F448" i="33"/>
  <c r="E448" i="33"/>
  <c r="D448" i="33"/>
  <c r="F415" i="33"/>
  <c r="E415" i="33"/>
  <c r="D415" i="33"/>
  <c r="F442" i="33"/>
  <c r="E442" i="33"/>
  <c r="D442" i="33"/>
  <c r="F384" i="33"/>
  <c r="E384" i="33"/>
  <c r="D384" i="33"/>
  <c r="F153" i="33"/>
  <c r="E153" i="33"/>
  <c r="D153" i="33"/>
  <c r="F48" i="33"/>
  <c r="E48" i="33"/>
  <c r="D48" i="33"/>
  <c r="F424" i="33"/>
  <c r="E424" i="33"/>
  <c r="D424" i="33"/>
  <c r="F483" i="33"/>
  <c r="E483" i="33"/>
  <c r="D483" i="33"/>
  <c r="F96" i="33"/>
  <c r="E96" i="33"/>
  <c r="D96" i="33"/>
  <c r="F504" i="33"/>
  <c r="E504" i="33"/>
  <c r="D504" i="33"/>
  <c r="F44" i="33"/>
  <c r="E44" i="33"/>
  <c r="D44" i="33"/>
  <c r="F182" i="33"/>
  <c r="E182" i="33"/>
  <c r="D182" i="33"/>
  <c r="F354" i="33"/>
  <c r="E354" i="33"/>
  <c r="D354" i="33"/>
  <c r="F391" i="33"/>
  <c r="E391" i="33"/>
  <c r="D391" i="33"/>
  <c r="F276" i="33"/>
  <c r="E276" i="33"/>
  <c r="D276" i="33"/>
  <c r="F51" i="33"/>
  <c r="E51" i="33"/>
  <c r="D51" i="33"/>
  <c r="F50" i="33"/>
  <c r="E50" i="33"/>
  <c r="D50" i="33"/>
  <c r="F416" i="33"/>
  <c r="E416" i="33"/>
  <c r="D416" i="33"/>
  <c r="F84" i="33"/>
  <c r="E84" i="33"/>
  <c r="D84" i="33"/>
  <c r="F371" i="33"/>
  <c r="E371" i="33"/>
  <c r="D371" i="33"/>
  <c r="F82" i="33"/>
  <c r="E82" i="33"/>
  <c r="D82" i="33"/>
  <c r="F433" i="33"/>
  <c r="E433" i="33"/>
  <c r="D433" i="33"/>
  <c r="F261" i="33"/>
  <c r="E261" i="33"/>
  <c r="D261" i="33"/>
  <c r="F465" i="33"/>
  <c r="E465" i="33"/>
  <c r="D465" i="33"/>
  <c r="F390" i="33"/>
  <c r="E390" i="33"/>
  <c r="D390" i="33"/>
  <c r="F297" i="33"/>
  <c r="E297" i="33"/>
  <c r="D297" i="33"/>
  <c r="F127" i="33"/>
  <c r="E127" i="33"/>
  <c r="D127" i="33"/>
  <c r="F69" i="33"/>
  <c r="E69" i="33"/>
  <c r="D69" i="33"/>
  <c r="F144" i="33"/>
  <c r="E144" i="33"/>
  <c r="D144" i="33"/>
  <c r="F288" i="33"/>
  <c r="E288" i="33"/>
  <c r="D288" i="33"/>
  <c r="F235" i="33"/>
  <c r="E235" i="33"/>
  <c r="D235" i="33"/>
  <c r="F284" i="33"/>
  <c r="E284" i="33"/>
  <c r="D284" i="33"/>
  <c r="F459" i="33"/>
  <c r="E459" i="33"/>
  <c r="D459" i="33"/>
  <c r="F472" i="33"/>
  <c r="E472" i="33"/>
  <c r="D472" i="33"/>
  <c r="F140" i="33"/>
  <c r="E140" i="33"/>
  <c r="D140" i="33"/>
  <c r="F231" i="33"/>
  <c r="E231" i="33"/>
  <c r="D231" i="33"/>
  <c r="F115" i="33"/>
  <c r="E115" i="33"/>
  <c r="D115" i="33"/>
  <c r="F388" i="33"/>
  <c r="E388" i="33"/>
  <c r="D388" i="33"/>
  <c r="F181" i="33"/>
  <c r="E181" i="33"/>
  <c r="D181" i="33"/>
  <c r="F435" i="33"/>
  <c r="E435" i="33"/>
  <c r="D435" i="33"/>
  <c r="F240" i="33"/>
  <c r="E240" i="33"/>
  <c r="D240" i="33"/>
  <c r="F85" i="33"/>
  <c r="E85" i="33"/>
  <c r="D85" i="33"/>
  <c r="F362" i="33"/>
  <c r="E362" i="33"/>
  <c r="D362" i="33"/>
  <c r="F490" i="33"/>
  <c r="E490" i="33"/>
  <c r="D490" i="33"/>
  <c r="F422" i="33"/>
  <c r="E422" i="33"/>
  <c r="D422" i="33"/>
  <c r="F400" i="33"/>
  <c r="E400" i="33"/>
  <c r="D400" i="33"/>
  <c r="F349" i="33"/>
  <c r="E349" i="33"/>
  <c r="D349" i="33"/>
  <c r="F476" i="33"/>
  <c r="E476" i="33"/>
  <c r="D476" i="33"/>
  <c r="F507" i="33"/>
  <c r="E507" i="33"/>
  <c r="D507" i="33"/>
  <c r="F207" i="33"/>
  <c r="E207" i="33"/>
  <c r="D207" i="33"/>
  <c r="F342" i="33"/>
  <c r="E342" i="33"/>
  <c r="D342" i="33"/>
  <c r="F109" i="33"/>
  <c r="E109" i="33"/>
  <c r="D109" i="33"/>
  <c r="F164" i="33"/>
  <c r="E164" i="33"/>
  <c r="D164" i="33"/>
  <c r="F108" i="33"/>
  <c r="E108" i="33"/>
  <c r="D108" i="33"/>
  <c r="F45" i="33"/>
  <c r="E45" i="33"/>
  <c r="D45" i="33"/>
  <c r="F212" i="33"/>
  <c r="E212" i="33"/>
  <c r="D212" i="33"/>
  <c r="F332" i="33"/>
  <c r="E332" i="33"/>
  <c r="D332" i="33"/>
  <c r="F218" i="33"/>
  <c r="E218" i="33"/>
  <c r="D218" i="33"/>
  <c r="F335" i="33"/>
  <c r="E335" i="33"/>
  <c r="D335" i="33"/>
  <c r="F336" i="33"/>
  <c r="E336" i="33"/>
  <c r="D336" i="33"/>
  <c r="F90" i="33"/>
  <c r="E90" i="33"/>
  <c r="D90" i="33"/>
  <c r="F428" i="33"/>
  <c r="E428" i="33"/>
  <c r="D428" i="33"/>
  <c r="F489" i="33"/>
  <c r="E489" i="33"/>
  <c r="D489" i="33"/>
  <c r="F481" i="33"/>
  <c r="E481" i="33"/>
  <c r="D481" i="33"/>
  <c r="F169" i="33"/>
  <c r="E169" i="33"/>
  <c r="D169" i="33"/>
  <c r="F206" i="33"/>
  <c r="E206" i="33"/>
  <c r="D206" i="33"/>
  <c r="F47" i="33"/>
  <c r="E47" i="33"/>
  <c r="D47" i="33"/>
  <c r="F95" i="33"/>
  <c r="E95" i="33"/>
  <c r="D95" i="33"/>
  <c r="F503" i="33"/>
  <c r="E503" i="33"/>
  <c r="D503" i="33"/>
  <c r="F482" i="33"/>
  <c r="E482" i="33"/>
  <c r="D482" i="33"/>
  <c r="F423" i="33"/>
  <c r="E423" i="33"/>
  <c r="D423" i="33"/>
  <c r="F271" i="33"/>
  <c r="E271" i="33"/>
  <c r="D271" i="33"/>
  <c r="F110" i="33"/>
  <c r="E110" i="33"/>
  <c r="D110" i="33"/>
  <c r="F275" i="33"/>
  <c r="E275" i="33"/>
  <c r="D275" i="33"/>
  <c r="F234" i="33"/>
  <c r="E234" i="33"/>
  <c r="D234" i="33"/>
  <c r="F287" i="33"/>
  <c r="E287" i="33"/>
  <c r="D287" i="33"/>
  <c r="F143" i="33"/>
  <c r="E143" i="33"/>
  <c r="D143" i="33"/>
  <c r="F283" i="33"/>
  <c r="E283" i="33"/>
  <c r="D283" i="33"/>
  <c r="F458" i="33"/>
  <c r="E458" i="33"/>
  <c r="D458" i="33"/>
  <c r="F230" i="33"/>
  <c r="E230" i="33"/>
  <c r="D230" i="33"/>
  <c r="F471" i="33"/>
  <c r="E471" i="33"/>
  <c r="D471" i="33"/>
  <c r="F139" i="33"/>
  <c r="E139" i="33"/>
  <c r="D139" i="33"/>
  <c r="F79" i="33"/>
  <c r="E79" i="33"/>
  <c r="D79" i="33"/>
  <c r="F383" i="33"/>
  <c r="E383" i="33"/>
  <c r="D383" i="33"/>
  <c r="F89" i="33"/>
  <c r="E89" i="33"/>
  <c r="D89" i="33"/>
  <c r="F286" i="33"/>
  <c r="E286" i="33"/>
  <c r="D286" i="33"/>
  <c r="F233" i="33"/>
  <c r="E233" i="33"/>
  <c r="D233" i="33"/>
  <c r="F142" i="33"/>
  <c r="E142" i="33"/>
  <c r="D142" i="33"/>
  <c r="F229" i="33"/>
  <c r="E229" i="33"/>
  <c r="D229" i="33"/>
  <c r="F282" i="33"/>
  <c r="E282" i="33"/>
  <c r="D282" i="33"/>
  <c r="F457" i="33"/>
  <c r="E457" i="33"/>
  <c r="D457" i="33"/>
  <c r="F470" i="33"/>
  <c r="E470" i="33"/>
  <c r="D470" i="33"/>
  <c r="F138" i="33"/>
  <c r="E138" i="33"/>
  <c r="D138" i="33"/>
  <c r="F380" i="33"/>
  <c r="E380" i="33"/>
  <c r="D380" i="33"/>
  <c r="F333" i="33"/>
  <c r="E333" i="33"/>
  <c r="D333" i="33"/>
  <c r="F468" i="33"/>
  <c r="E468" i="33"/>
  <c r="D468" i="33"/>
  <c r="F38" i="33"/>
  <c r="E38" i="33"/>
  <c r="D38" i="33"/>
  <c r="F492" i="33"/>
  <c r="E492" i="33"/>
  <c r="D492" i="33"/>
  <c r="F449" i="33"/>
  <c r="E449" i="33"/>
  <c r="D449" i="33"/>
  <c r="F213" i="33"/>
  <c r="E213" i="33"/>
  <c r="D213" i="33"/>
  <c r="F474" i="33"/>
  <c r="E474" i="33"/>
  <c r="D474" i="33"/>
  <c r="F36" i="33"/>
  <c r="E36" i="33"/>
  <c r="D36" i="33"/>
  <c r="F65" i="33"/>
  <c r="E65" i="33"/>
  <c r="D65" i="33"/>
  <c r="F290" i="33"/>
  <c r="E290" i="33"/>
  <c r="D290" i="33"/>
  <c r="F350" i="33"/>
  <c r="E350" i="33"/>
  <c r="D350" i="33"/>
  <c r="F100" i="33"/>
  <c r="E100" i="33"/>
  <c r="D100" i="33"/>
  <c r="F126" i="33"/>
  <c r="E126" i="33"/>
  <c r="D126" i="33"/>
  <c r="F351" i="33"/>
  <c r="E351" i="33"/>
  <c r="D351" i="33"/>
  <c r="F97" i="33"/>
  <c r="E97" i="33"/>
  <c r="D97" i="33"/>
  <c r="F180" i="33"/>
  <c r="E180" i="33"/>
  <c r="D180" i="33"/>
  <c r="F291" i="33"/>
  <c r="E291" i="33"/>
  <c r="D291" i="33"/>
  <c r="F55" i="33"/>
  <c r="E55" i="33"/>
  <c r="D55" i="33"/>
  <c r="F168" i="33"/>
  <c r="E168" i="33"/>
  <c r="D168" i="33"/>
  <c r="F357" i="33"/>
  <c r="E357" i="33"/>
  <c r="D357" i="33"/>
  <c r="F167" i="33"/>
  <c r="E167" i="33"/>
  <c r="D167" i="33"/>
  <c r="F272" i="33"/>
  <c r="E272" i="33"/>
  <c r="D272" i="33"/>
  <c r="F355" i="33"/>
  <c r="E355" i="33"/>
  <c r="D355" i="33"/>
  <c r="F148" i="33"/>
  <c r="E148" i="33"/>
  <c r="D148" i="33"/>
  <c r="F184" i="33"/>
  <c r="E184" i="33"/>
  <c r="D184" i="33"/>
  <c r="F147" i="33"/>
  <c r="E147" i="33"/>
  <c r="D147" i="33"/>
  <c r="F183" i="33"/>
  <c r="E183" i="33"/>
  <c r="D183" i="33"/>
  <c r="F199" i="33"/>
  <c r="E199" i="33"/>
  <c r="D199" i="33"/>
  <c r="F245" i="33"/>
  <c r="E245" i="33"/>
  <c r="D245" i="33"/>
  <c r="F302" i="33"/>
  <c r="E302" i="33"/>
  <c r="D302" i="33"/>
  <c r="F211" i="33"/>
  <c r="E211" i="33"/>
  <c r="D211" i="33"/>
  <c r="F210" i="33"/>
  <c r="E210" i="33"/>
  <c r="D210" i="33"/>
  <c r="F374" i="33"/>
  <c r="E374" i="33"/>
  <c r="D374" i="33"/>
  <c r="F250" i="33"/>
  <c r="E250" i="33"/>
  <c r="D250" i="33"/>
  <c r="F315" i="33"/>
  <c r="E315" i="33"/>
  <c r="D315" i="33"/>
  <c r="F377" i="33"/>
  <c r="E377" i="33"/>
  <c r="D377" i="33"/>
  <c r="F312" i="33"/>
  <c r="E312" i="33"/>
  <c r="D312" i="33"/>
  <c r="F244" i="33"/>
  <c r="E244" i="33"/>
  <c r="D244" i="33"/>
  <c r="F190" i="33"/>
  <c r="E190" i="33"/>
  <c r="D190" i="33"/>
  <c r="F188" i="33"/>
  <c r="E188" i="33"/>
  <c r="D188" i="33"/>
  <c r="F158" i="33"/>
  <c r="E158" i="33"/>
  <c r="D158" i="33"/>
  <c r="F160" i="33"/>
  <c r="E160" i="33"/>
  <c r="D160" i="33"/>
  <c r="F317" i="33"/>
  <c r="E317" i="33"/>
  <c r="D317" i="33"/>
  <c r="F159" i="33"/>
  <c r="E159" i="33"/>
  <c r="D159" i="33"/>
  <c r="F157" i="33"/>
  <c r="E157" i="33"/>
  <c r="D157" i="33"/>
  <c r="F125" i="33"/>
  <c r="E125" i="33"/>
  <c r="D125" i="33"/>
  <c r="F341" i="33"/>
  <c r="E341" i="33"/>
  <c r="D341" i="33"/>
  <c r="F314" i="33"/>
  <c r="E314" i="33"/>
  <c r="D314" i="33"/>
  <c r="F172" i="33"/>
  <c r="E172" i="33"/>
  <c r="D172" i="33"/>
  <c r="F173" i="33"/>
  <c r="E173" i="33"/>
  <c r="D173" i="33"/>
  <c r="F367" i="33"/>
  <c r="E367" i="33"/>
  <c r="D367" i="33"/>
  <c r="F124" i="33"/>
  <c r="E124" i="33"/>
  <c r="D124" i="33"/>
  <c r="F103" i="33"/>
  <c r="E103" i="33"/>
  <c r="D103" i="33"/>
  <c r="F313" i="33"/>
  <c r="E313" i="33"/>
  <c r="D313" i="33"/>
  <c r="F78" i="33"/>
  <c r="E78" i="33"/>
  <c r="D78" i="33"/>
  <c r="F136" i="33"/>
  <c r="E136" i="33"/>
  <c r="D136" i="33"/>
  <c r="F455" i="33"/>
  <c r="E455" i="33"/>
  <c r="D455" i="33"/>
  <c r="F254" i="33"/>
  <c r="E254" i="33"/>
  <c r="D254" i="33"/>
  <c r="F444" i="33"/>
  <c r="E444" i="33"/>
  <c r="D444" i="33"/>
  <c r="F432" i="33"/>
  <c r="E432" i="33"/>
  <c r="D432" i="33"/>
  <c r="F274" i="33"/>
  <c r="E274" i="33"/>
  <c r="D274" i="33"/>
  <c r="F257" i="33"/>
  <c r="E257" i="33"/>
  <c r="D257" i="33"/>
  <c r="F516" i="33"/>
  <c r="E516" i="33"/>
  <c r="D516" i="33"/>
  <c r="F111" i="33"/>
  <c r="E111" i="33"/>
  <c r="D111" i="33"/>
  <c r="F18" i="33"/>
  <c r="E18" i="33"/>
  <c r="D18" i="33"/>
  <c r="F447" i="33"/>
  <c r="E447" i="33"/>
  <c r="D447" i="33"/>
  <c r="F323" i="33"/>
  <c r="E323" i="33"/>
  <c r="D323" i="33"/>
  <c r="F120" i="33"/>
  <c r="E120" i="33"/>
  <c r="D120" i="33"/>
  <c r="F152" i="33"/>
  <c r="E152" i="33"/>
  <c r="D152" i="33"/>
  <c r="F215" i="33"/>
  <c r="E215" i="33"/>
  <c r="D215" i="33"/>
  <c r="F322" i="33"/>
  <c r="E322" i="33"/>
  <c r="D322" i="33"/>
  <c r="F434" i="33"/>
  <c r="E434" i="33"/>
  <c r="D434" i="33"/>
  <c r="F262" i="33"/>
  <c r="E262" i="33"/>
  <c r="D262" i="33"/>
  <c r="F224" i="33"/>
  <c r="E224" i="33"/>
  <c r="D224" i="33"/>
  <c r="F223" i="33"/>
  <c r="E223" i="33"/>
  <c r="D223" i="33"/>
  <c r="F156" i="33"/>
  <c r="E156" i="33"/>
  <c r="D156" i="33"/>
  <c r="F369" i="33"/>
  <c r="E369" i="33"/>
  <c r="D369" i="33"/>
  <c r="F368" i="33"/>
  <c r="E368" i="33"/>
  <c r="D368" i="33"/>
  <c r="F11" i="33"/>
  <c r="E11" i="33"/>
  <c r="D11" i="33"/>
  <c r="F179" i="33"/>
  <c r="E179" i="33"/>
  <c r="D179" i="33"/>
  <c r="F325" i="33"/>
  <c r="E325" i="33"/>
  <c r="D325" i="33"/>
  <c r="F63" i="33"/>
  <c r="E63" i="33"/>
  <c r="D63" i="33"/>
  <c r="F467" i="33"/>
  <c r="E467" i="33"/>
  <c r="D467" i="33"/>
  <c r="F308" i="33"/>
  <c r="E308" i="33"/>
  <c r="D308" i="33"/>
  <c r="F324" i="33"/>
  <c r="E324" i="33"/>
  <c r="D324" i="33"/>
  <c r="F62" i="33"/>
  <c r="E62" i="33"/>
  <c r="D62" i="33"/>
  <c r="F260" i="33"/>
  <c r="E260" i="33"/>
  <c r="D260" i="33"/>
  <c r="F309" i="33"/>
  <c r="E309" i="33"/>
  <c r="D309" i="33"/>
  <c r="F88" i="33"/>
  <c r="E88" i="33"/>
  <c r="D88" i="33"/>
  <c r="F201" i="33"/>
  <c r="E201" i="33"/>
  <c r="D201" i="33"/>
  <c r="F166" i="33"/>
  <c r="E166" i="33"/>
  <c r="D166" i="33"/>
  <c r="F411" i="33"/>
  <c r="E411" i="33"/>
  <c r="D411" i="33"/>
  <c r="F75" i="33"/>
  <c r="E75" i="33"/>
  <c r="D75" i="33"/>
  <c r="F74" i="33"/>
  <c r="E74" i="33"/>
  <c r="D74" i="33"/>
  <c r="F410" i="33"/>
  <c r="E410" i="33"/>
  <c r="D410" i="33"/>
  <c r="F205" i="33"/>
  <c r="E205" i="33"/>
  <c r="D205" i="33"/>
  <c r="F187" i="33"/>
  <c r="E187" i="33"/>
  <c r="D187" i="33"/>
  <c r="F258" i="33"/>
  <c r="E258" i="33"/>
  <c r="D258" i="33"/>
  <c r="F399" i="33"/>
  <c r="E399" i="33"/>
  <c r="D399" i="33"/>
  <c r="F475" i="33"/>
  <c r="E475" i="33"/>
  <c r="D475" i="33"/>
  <c r="F464" i="33"/>
  <c r="E464" i="33"/>
  <c r="D464" i="33"/>
  <c r="F491" i="33"/>
  <c r="E491" i="33"/>
  <c r="D491" i="33"/>
  <c r="F487" i="33"/>
  <c r="E487" i="33"/>
  <c r="D487" i="33"/>
  <c r="F477" i="33"/>
  <c r="E477" i="33"/>
  <c r="D477" i="33"/>
  <c r="F102" i="33"/>
  <c r="E102" i="33"/>
  <c r="D102" i="33"/>
  <c r="F91" i="33"/>
  <c r="E91" i="33"/>
  <c r="D91" i="33"/>
  <c r="F135" i="33"/>
  <c r="E135" i="33"/>
  <c r="D135" i="33"/>
  <c r="F72" i="33"/>
  <c r="E72" i="33"/>
  <c r="D72" i="33"/>
  <c r="F195" i="33"/>
  <c r="E195" i="33"/>
  <c r="D195" i="33"/>
  <c r="F189" i="33"/>
  <c r="E189" i="33"/>
  <c r="D189" i="33"/>
  <c r="F318" i="33"/>
  <c r="E318" i="33"/>
  <c r="D318" i="33"/>
  <c r="F437" i="33"/>
  <c r="E437" i="33"/>
  <c r="D437" i="33"/>
  <c r="F418" i="33"/>
  <c r="E418" i="33"/>
  <c r="D418" i="33"/>
  <c r="F194" i="33"/>
  <c r="E194" i="33"/>
  <c r="D194" i="33"/>
  <c r="F98" i="33"/>
  <c r="E98" i="33"/>
  <c r="D98" i="33"/>
  <c r="F488" i="33"/>
  <c r="E488" i="33"/>
  <c r="D488" i="33"/>
  <c r="F259" i="33"/>
  <c r="E259" i="33"/>
  <c r="D259" i="33"/>
  <c r="F270" i="33"/>
  <c r="E270" i="33"/>
  <c r="D270" i="33"/>
  <c r="F365" i="33"/>
  <c r="E365" i="33"/>
  <c r="D365" i="33"/>
  <c r="F269" i="33"/>
  <c r="E269" i="33"/>
  <c r="D269" i="33"/>
  <c r="F92" i="33"/>
  <c r="E92" i="33"/>
  <c r="D92" i="33"/>
  <c r="F255" i="33"/>
  <c r="E255" i="33"/>
  <c r="D255" i="33"/>
  <c r="F445" i="33"/>
  <c r="E445" i="33"/>
  <c r="D445" i="33"/>
  <c r="F35" i="33"/>
  <c r="E35" i="33"/>
  <c r="D35" i="33"/>
  <c r="F264" i="33"/>
  <c r="E264" i="33"/>
  <c r="D264" i="33"/>
  <c r="F150" i="33"/>
  <c r="E150" i="33"/>
  <c r="D150" i="33"/>
  <c r="F149" i="33"/>
  <c r="E149" i="33"/>
  <c r="D149" i="33"/>
  <c r="F263" i="33"/>
  <c r="E263" i="33"/>
  <c r="D263" i="33"/>
  <c r="F209" i="33"/>
  <c r="E209" i="33"/>
  <c r="D209" i="33"/>
  <c r="F137" i="33"/>
  <c r="E137" i="33"/>
  <c r="D137" i="33"/>
  <c r="F239" i="33"/>
  <c r="E239" i="33"/>
  <c r="D239" i="33"/>
  <c r="F344" i="33"/>
  <c r="E344" i="33"/>
  <c r="D344" i="33"/>
  <c r="F343" i="33"/>
  <c r="E343" i="33"/>
  <c r="D343" i="33"/>
  <c r="F329" i="33"/>
  <c r="E329" i="33"/>
  <c r="D329" i="33"/>
  <c r="F403" i="33"/>
  <c r="E403" i="33"/>
  <c r="D403" i="33"/>
  <c r="F398" i="33"/>
  <c r="E398" i="33"/>
  <c r="D398" i="33"/>
  <c r="F113" i="33"/>
  <c r="E113" i="33"/>
  <c r="D113" i="33"/>
  <c r="F397" i="33"/>
  <c r="E397" i="33"/>
  <c r="D397" i="33"/>
  <c r="F191" i="33"/>
  <c r="E191" i="33"/>
  <c r="D191" i="33"/>
  <c r="F112" i="33"/>
  <c r="E112" i="33"/>
  <c r="D112" i="33"/>
  <c r="F105" i="33"/>
  <c r="E105" i="33"/>
  <c r="D105" i="33"/>
  <c r="F104" i="33"/>
  <c r="E104" i="33"/>
  <c r="D104" i="33"/>
  <c r="F361" i="33"/>
  <c r="E361" i="33"/>
  <c r="D361" i="33"/>
  <c r="F360" i="33"/>
  <c r="E360" i="33"/>
  <c r="D360" i="33"/>
  <c r="F292" i="33"/>
  <c r="E292" i="33"/>
  <c r="D292" i="33"/>
  <c r="F252" i="33"/>
  <c r="E252" i="33"/>
  <c r="D252" i="33"/>
  <c r="F339" i="33"/>
  <c r="E339" i="33"/>
  <c r="D339" i="33"/>
  <c r="F338" i="33"/>
  <c r="E338" i="33"/>
  <c r="D338" i="33"/>
  <c r="F251" i="33"/>
  <c r="E251" i="33"/>
  <c r="D251" i="33"/>
  <c r="F174" i="33"/>
  <c r="E174" i="33"/>
  <c r="D174" i="33"/>
  <c r="F228" i="33"/>
  <c r="E228" i="33"/>
  <c r="D228" i="33"/>
  <c r="F294" i="33"/>
  <c r="E294" i="33"/>
  <c r="D294" i="33"/>
  <c r="F293" i="33"/>
  <c r="E293" i="33"/>
  <c r="D293" i="33"/>
  <c r="F94" i="33"/>
  <c r="E94" i="33"/>
  <c r="D94" i="33"/>
  <c r="F61" i="33"/>
  <c r="E61" i="33"/>
  <c r="D61" i="33"/>
  <c r="F60" i="33"/>
  <c r="E60" i="33"/>
  <c r="D60" i="33"/>
  <c r="F493" i="33"/>
  <c r="E493" i="33"/>
  <c r="D493" i="33"/>
  <c r="F358" i="33"/>
  <c r="E358" i="33"/>
  <c r="D358" i="33"/>
  <c r="F2" i="33"/>
  <c r="E2" i="33"/>
  <c r="D2" i="33"/>
  <c r="F328" i="33"/>
  <c r="E328" i="33"/>
  <c r="D328" i="33"/>
  <c r="F402" i="33"/>
  <c r="E402" i="33"/>
  <c r="D402" i="33"/>
  <c r="F509" i="33"/>
  <c r="E509" i="33"/>
  <c r="D509" i="33"/>
  <c r="F83" i="33"/>
  <c r="E83" i="33"/>
  <c r="D83" i="33"/>
  <c r="F359" i="33"/>
  <c r="E359" i="33"/>
  <c r="D359" i="33"/>
  <c r="F121" i="33"/>
  <c r="E121" i="33"/>
  <c r="D121" i="33"/>
  <c r="F129" i="33"/>
  <c r="E129" i="33"/>
  <c r="D129" i="33"/>
  <c r="F246" i="33"/>
  <c r="E246" i="33"/>
  <c r="D246" i="33"/>
  <c r="F408" i="33"/>
  <c r="E408" i="33"/>
  <c r="D408" i="33"/>
  <c r="F405" i="33"/>
  <c r="E405" i="33"/>
  <c r="D405" i="33"/>
  <c r="F330" i="33"/>
  <c r="E330" i="33"/>
  <c r="D330" i="33"/>
  <c r="F305" i="33"/>
  <c r="E305" i="33"/>
  <c r="D305" i="33"/>
  <c r="F77" i="33"/>
  <c r="E77" i="33"/>
  <c r="D77" i="33"/>
  <c r="F306" i="33"/>
  <c r="E306" i="33"/>
  <c r="D306" i="33"/>
  <c r="F366" i="33"/>
  <c r="E366" i="33"/>
  <c r="D366" i="33"/>
  <c r="F441" i="33"/>
  <c r="E441" i="33"/>
  <c r="D441" i="33"/>
  <c r="F321" i="33"/>
  <c r="E321" i="33"/>
  <c r="D321" i="33"/>
  <c r="F71" i="33"/>
  <c r="E71" i="33"/>
  <c r="D71" i="33"/>
  <c r="F307" i="33"/>
  <c r="E307" i="33"/>
  <c r="D307" i="33"/>
  <c r="F406" i="33"/>
  <c r="E406" i="33"/>
  <c r="D406" i="33"/>
  <c r="F316" i="33"/>
  <c r="E316" i="33"/>
  <c r="D316" i="33"/>
  <c r="F119" i="33"/>
  <c r="E119" i="33"/>
  <c r="D119" i="33"/>
  <c r="F117" i="33"/>
  <c r="E117" i="33"/>
  <c r="D117" i="33"/>
  <c r="F53" i="33"/>
  <c r="E53" i="33"/>
  <c r="D53" i="33"/>
  <c r="F220" i="33"/>
  <c r="E220" i="33"/>
  <c r="D220" i="33"/>
  <c r="F219" i="33"/>
  <c r="E219" i="33"/>
  <c r="D219" i="33"/>
  <c r="F370" i="33"/>
  <c r="E370" i="33"/>
  <c r="D370" i="33"/>
  <c r="F86" i="33"/>
  <c r="E86" i="33"/>
  <c r="D86" i="33"/>
  <c r="F497" i="33"/>
  <c r="E497" i="33"/>
  <c r="D497" i="33"/>
  <c r="F155" i="33"/>
  <c r="E155" i="33"/>
  <c r="D155" i="33"/>
  <c r="F353" i="33"/>
  <c r="E353" i="33"/>
  <c r="D353" i="33"/>
  <c r="F346" i="33"/>
  <c r="E346" i="33"/>
  <c r="D346" i="33"/>
  <c r="F420" i="33"/>
  <c r="E420" i="33"/>
  <c r="D420" i="33"/>
  <c r="F496" i="33"/>
  <c r="E496" i="33"/>
  <c r="D496" i="33"/>
  <c r="F278" i="33"/>
  <c r="E278" i="33"/>
  <c r="D278" i="33"/>
  <c r="F413" i="33"/>
  <c r="E413" i="33"/>
  <c r="D413" i="33"/>
  <c r="F217" i="33"/>
  <c r="E217" i="33"/>
  <c r="D217" i="33"/>
  <c r="F348" i="33"/>
  <c r="E348" i="33"/>
  <c r="D348" i="33"/>
  <c r="F320" i="33"/>
  <c r="E320" i="33"/>
  <c r="D320" i="33"/>
  <c r="F197" i="33"/>
  <c r="E197" i="33"/>
  <c r="D197" i="33"/>
  <c r="F216" i="33"/>
  <c r="E216" i="33"/>
  <c r="D216" i="33"/>
  <c r="F378" i="33"/>
  <c r="E378" i="33"/>
  <c r="D378" i="33"/>
  <c r="F347" i="33"/>
  <c r="E347" i="33"/>
  <c r="D347" i="33"/>
  <c r="F319" i="33"/>
  <c r="E319" i="33"/>
  <c r="D319" i="33"/>
  <c r="F196" i="33"/>
  <c r="E196" i="33"/>
  <c r="D196" i="33"/>
  <c r="F303" i="33"/>
  <c r="E303" i="33"/>
  <c r="D303" i="33"/>
  <c r="F352" i="33"/>
  <c r="E352" i="33"/>
  <c r="D352" i="33"/>
  <c r="F226" i="33"/>
  <c r="E226" i="33"/>
  <c r="D226" i="33"/>
  <c r="F311" i="33"/>
  <c r="E311" i="33"/>
  <c r="D311" i="33"/>
  <c r="F242" i="33"/>
  <c r="E242" i="33"/>
  <c r="D242" i="33"/>
  <c r="F393" i="33"/>
  <c r="E393" i="33"/>
  <c r="D393" i="33"/>
  <c r="F498" i="33"/>
  <c r="E498" i="33"/>
  <c r="D498" i="33"/>
  <c r="F382" i="33"/>
  <c r="E382" i="33"/>
  <c r="D382" i="33"/>
  <c r="F178" i="33"/>
  <c r="E178" i="33"/>
  <c r="D178" i="33"/>
  <c r="F381" i="33"/>
  <c r="E381" i="33"/>
  <c r="D381" i="33"/>
  <c r="F327" i="33"/>
  <c r="E327" i="33"/>
  <c r="D327" i="33"/>
  <c r="F241" i="33"/>
  <c r="E241" i="33"/>
  <c r="D241" i="33"/>
  <c r="F177" i="33"/>
  <c r="E177" i="33"/>
  <c r="D177" i="33"/>
  <c r="F326" i="33"/>
  <c r="E326" i="33"/>
  <c r="D326" i="33"/>
  <c r="F5" i="33"/>
  <c r="E5" i="33"/>
  <c r="D5" i="33"/>
  <c r="F375" i="33"/>
  <c r="E375" i="33"/>
  <c r="D375" i="33"/>
  <c r="F186" i="33"/>
  <c r="E186" i="33"/>
  <c r="D186" i="33"/>
  <c r="F10" i="33"/>
  <c r="E10" i="33"/>
  <c r="D10" i="33"/>
  <c r="F134" i="33"/>
  <c r="E134" i="33"/>
  <c r="D134" i="33"/>
  <c r="F373" i="33"/>
  <c r="E373" i="33"/>
  <c r="D373" i="33"/>
  <c r="F162" i="33"/>
  <c r="E162" i="33"/>
  <c r="D162" i="33"/>
  <c r="F146" i="33"/>
  <c r="E146" i="33"/>
  <c r="D146" i="33"/>
  <c r="F268" i="33"/>
  <c r="E268" i="33"/>
  <c r="D268" i="33"/>
  <c r="F363" i="33"/>
  <c r="E363" i="33"/>
  <c r="D363" i="33"/>
  <c r="F198" i="33"/>
  <c r="E198" i="33"/>
  <c r="D198" i="33"/>
  <c r="F225" i="33"/>
  <c r="E225" i="33"/>
  <c r="D225" i="33"/>
  <c r="F222" i="33"/>
  <c r="E222" i="33"/>
  <c r="D222" i="33"/>
  <c r="F221" i="33"/>
  <c r="E221" i="33"/>
  <c r="D221" i="33"/>
  <c r="F114" i="33"/>
  <c r="E114" i="33"/>
  <c r="D114" i="33"/>
  <c r="F128" i="33"/>
  <c r="E128" i="33"/>
  <c r="D128" i="33"/>
  <c r="F249" i="33"/>
  <c r="E249" i="33"/>
  <c r="D249" i="33"/>
  <c r="F170" i="33"/>
  <c r="E170" i="33"/>
  <c r="D170" i="33"/>
  <c r="F304" i="33"/>
  <c r="E304" i="33"/>
  <c r="D304" i="33"/>
  <c r="F331" i="33"/>
  <c r="E331" i="33"/>
  <c r="D331" i="33"/>
  <c r="F17" i="33"/>
  <c r="E17" i="33"/>
  <c r="D17" i="33"/>
  <c r="F16" i="33"/>
  <c r="E16" i="33"/>
  <c r="D16" i="33"/>
  <c r="F193" i="33"/>
  <c r="E193" i="33"/>
  <c r="D193" i="33"/>
  <c r="F356" i="33"/>
  <c r="E356" i="33"/>
  <c r="D356" i="33"/>
  <c r="F81" i="33"/>
  <c r="E81" i="33"/>
  <c r="D81" i="33"/>
  <c r="F59" i="33"/>
  <c r="E59" i="33"/>
  <c r="D59" i="33"/>
  <c r="F480" i="33"/>
  <c r="E480" i="33"/>
  <c r="D480" i="33"/>
  <c r="F364" i="33"/>
  <c r="E364" i="33"/>
  <c r="D364" i="33"/>
  <c r="F80" i="33"/>
  <c r="E80" i="33"/>
  <c r="D80" i="33"/>
  <c r="F227" i="33"/>
  <c r="E227" i="33"/>
  <c r="D227" i="33"/>
  <c r="F243" i="33"/>
  <c r="E243" i="33"/>
  <c r="D243" i="33"/>
  <c r="F192" i="33"/>
  <c r="E192" i="33"/>
  <c r="D192" i="33"/>
  <c r="F66" i="33"/>
  <c r="E66" i="33"/>
  <c r="D66" i="33"/>
  <c r="F70" i="33"/>
  <c r="E70" i="33"/>
  <c r="D70" i="33"/>
  <c r="F154" i="33"/>
  <c r="E154" i="33"/>
  <c r="D154" i="33"/>
  <c r="F49" i="33"/>
  <c r="E49" i="33"/>
  <c r="D49" i="33"/>
  <c r="F118" i="33"/>
  <c r="E118" i="33"/>
  <c r="D118" i="33"/>
  <c r="F171" i="33"/>
  <c r="E171" i="33"/>
  <c r="D171" i="33"/>
  <c r="F116" i="33"/>
  <c r="E116" i="33"/>
  <c r="D116" i="33"/>
  <c r="F494" i="33"/>
  <c r="E494" i="33"/>
  <c r="D494" i="33"/>
  <c r="F68" i="33"/>
  <c r="E68" i="33"/>
  <c r="D68" i="33"/>
  <c r="F67" i="33"/>
  <c r="E67" i="33"/>
  <c r="D67" i="33"/>
  <c r="F99" i="33"/>
  <c r="E99" i="33"/>
  <c r="D99" i="33"/>
  <c r="F340" i="33"/>
  <c r="E340" i="33"/>
  <c r="D340" i="33"/>
  <c r="F248" i="33"/>
  <c r="E248" i="33"/>
  <c r="D248" i="33"/>
  <c r="F345" i="33"/>
  <c r="E345" i="33"/>
  <c r="D345" i="33"/>
  <c r="F295" i="33"/>
  <c r="E295" i="33"/>
  <c r="D295" i="33"/>
  <c r="F185" i="33"/>
  <c r="E185" i="33"/>
  <c r="D185" i="33"/>
  <c r="F443" i="33"/>
  <c r="E443" i="33"/>
  <c r="D443" i="33"/>
  <c r="F273" i="33"/>
  <c r="E273" i="33"/>
  <c r="D273" i="33"/>
  <c r="F310" i="33"/>
  <c r="E310" i="33"/>
  <c r="D310" i="33"/>
  <c r="F376" i="33"/>
  <c r="E376" i="33"/>
  <c r="D376" i="33"/>
  <c r="F133" i="33"/>
  <c r="E133" i="33"/>
  <c r="D133" i="33"/>
  <c r="F256" i="33"/>
  <c r="E256" i="33"/>
  <c r="D256" i="33"/>
  <c r="F296" i="33"/>
  <c r="E296" i="33"/>
  <c r="D296" i="33"/>
  <c r="F253" i="33"/>
  <c r="E253" i="33"/>
  <c r="D253" i="33"/>
  <c r="F431" i="33"/>
  <c r="E431" i="33"/>
  <c r="D431" i="33"/>
  <c r="F454" i="33"/>
  <c r="E454" i="33"/>
  <c r="D454" i="33"/>
  <c r="F9" i="33"/>
  <c r="E9" i="33"/>
  <c r="D9" i="33"/>
  <c r="F515" i="33"/>
  <c r="E515" i="33"/>
  <c r="D515" i="33"/>
  <c r="F151" i="33"/>
  <c r="E151" i="33"/>
  <c r="D151" i="33"/>
  <c r="O526" i="33"/>
  <c r="N526" i="33"/>
  <c r="M526" i="33"/>
  <c r="J526" i="33"/>
  <c r="I526" i="33"/>
  <c r="J550" i="32" l="1"/>
  <c r="M550" i="32"/>
  <c r="N550" i="32"/>
  <c r="O550" i="32"/>
  <c r="C550" i="32"/>
  <c r="I550" i="32"/>
  <c r="C549" i="32"/>
  <c r="C551" i="32"/>
  <c r="O13" i="32"/>
  <c r="P13" i="32" s="1"/>
  <c r="O467" i="32"/>
  <c r="P467" i="32" s="1"/>
  <c r="O325" i="32"/>
  <c r="P325" i="32" s="1"/>
  <c r="O104" i="32"/>
  <c r="P104" i="32" s="1"/>
  <c r="O105" i="32"/>
  <c r="P105" i="32" s="1"/>
  <c r="O14" i="32"/>
  <c r="P14" i="32" s="1"/>
  <c r="O15" i="32"/>
  <c r="P15" i="32" s="1"/>
  <c r="O16" i="32"/>
  <c r="P16" i="32" s="1"/>
  <c r="O17" i="32"/>
  <c r="P17" i="32" s="1"/>
  <c r="O18" i="32"/>
  <c r="P18" i="32" s="1"/>
  <c r="O468" i="32"/>
  <c r="P468" i="32" s="1"/>
  <c r="O469" i="32"/>
  <c r="P469" i="32" s="1"/>
  <c r="O19" i="32"/>
  <c r="P19" i="32" s="1"/>
  <c r="O20" i="32"/>
  <c r="P20" i="32" s="1"/>
  <c r="O470" i="32"/>
  <c r="P470" i="32" s="1"/>
  <c r="O21" i="32"/>
  <c r="P21" i="32" s="1"/>
  <c r="O22" i="32"/>
  <c r="P22" i="32" s="1"/>
  <c r="O23" i="32"/>
  <c r="P23" i="32" s="1"/>
  <c r="O471" i="32"/>
  <c r="P471" i="32" s="1"/>
  <c r="O24" i="32"/>
  <c r="P24" i="32" s="1"/>
  <c r="O326" i="32"/>
  <c r="P326" i="32" s="1"/>
  <c r="O472" i="32"/>
  <c r="P472" i="32" s="1"/>
  <c r="O106" i="32"/>
  <c r="P106" i="32" s="1"/>
  <c r="O473" i="32"/>
  <c r="P473" i="32" s="1"/>
  <c r="O474" i="32"/>
  <c r="P474" i="32" s="1"/>
  <c r="O327" i="32"/>
  <c r="P327" i="32" s="1"/>
  <c r="O25" i="32"/>
  <c r="P25" i="32" s="1"/>
  <c r="O26" i="32"/>
  <c r="P26" i="32" s="1"/>
  <c r="O27" i="32"/>
  <c r="P27" i="32" s="1"/>
  <c r="O328" i="32"/>
  <c r="P328" i="32" s="1"/>
  <c r="O329" i="32"/>
  <c r="P329" i="32" s="1"/>
  <c r="O330" i="32"/>
  <c r="P330" i="32" s="1"/>
  <c r="O331" i="32"/>
  <c r="P331" i="32" s="1"/>
  <c r="O475" i="32"/>
  <c r="P475" i="32" s="1"/>
  <c r="O332" i="32"/>
  <c r="P332" i="32" s="1"/>
  <c r="O476" i="32"/>
  <c r="P476" i="32" s="1"/>
  <c r="O28" i="32"/>
  <c r="P28" i="32" s="1"/>
  <c r="O29" i="32"/>
  <c r="P29" i="32" s="1"/>
  <c r="O333" i="32"/>
  <c r="P333" i="32" s="1"/>
  <c r="O334" i="32"/>
  <c r="P334" i="32" s="1"/>
  <c r="O30" i="32"/>
  <c r="P30" i="32" s="1"/>
  <c r="O477" i="32"/>
  <c r="P477" i="32" s="1"/>
  <c r="O478" i="32"/>
  <c r="P478" i="32" s="1"/>
  <c r="O31" i="32"/>
  <c r="P31" i="32" s="1"/>
  <c r="O335" i="32"/>
  <c r="P335" i="32" s="1"/>
  <c r="O479" i="32"/>
  <c r="P479" i="32" s="1"/>
  <c r="O480" i="32"/>
  <c r="P480" i="32" s="1"/>
  <c r="O336" i="32"/>
  <c r="P336" i="32" s="1"/>
  <c r="O481" i="32"/>
  <c r="P481" i="32" s="1"/>
  <c r="O482" i="32"/>
  <c r="P482" i="32" s="1"/>
  <c r="O337" i="32"/>
  <c r="P337" i="32" s="1"/>
  <c r="O338" i="32"/>
  <c r="P338" i="32" s="1"/>
  <c r="O339" i="32"/>
  <c r="P339" i="32" s="1"/>
  <c r="O340" i="32"/>
  <c r="P340" i="32" s="1"/>
  <c r="O341" i="32"/>
  <c r="P341" i="32" s="1"/>
  <c r="O342" i="32"/>
  <c r="P342" i="32" s="1"/>
  <c r="O107" i="32"/>
  <c r="P107" i="32" s="1"/>
  <c r="O343" i="32"/>
  <c r="P343" i="32" s="1"/>
  <c r="O344" i="32"/>
  <c r="P344" i="32" s="1"/>
  <c r="O345" i="32"/>
  <c r="P345" i="32" s="1"/>
  <c r="O108" i="32"/>
  <c r="P108" i="32" s="1"/>
  <c r="O346" i="32"/>
  <c r="P346" i="32" s="1"/>
  <c r="O109" i="32"/>
  <c r="P109" i="32" s="1"/>
  <c r="O347" i="32"/>
  <c r="P347" i="32" s="1"/>
  <c r="O483" i="32"/>
  <c r="P483" i="32" s="1"/>
  <c r="O110" i="32"/>
  <c r="P110" i="32" s="1"/>
  <c r="O484" i="32"/>
  <c r="P484" i="32" s="1"/>
  <c r="O485" i="32"/>
  <c r="P485" i="32" s="1"/>
  <c r="O486" i="32"/>
  <c r="P486" i="32" s="1"/>
  <c r="O348" i="32"/>
  <c r="P348" i="32" s="1"/>
  <c r="O405" i="32"/>
  <c r="P405" i="32" s="1"/>
  <c r="O487" i="32"/>
  <c r="P487" i="32" s="1"/>
  <c r="O349" i="32"/>
  <c r="P349" i="32" s="1"/>
  <c r="O350" i="32"/>
  <c r="P350" i="32" s="1"/>
  <c r="O351" i="32"/>
  <c r="P351" i="32" s="1"/>
  <c r="O32" i="32"/>
  <c r="P32" i="32" s="1"/>
  <c r="O33" i="32"/>
  <c r="P33" i="32" s="1"/>
  <c r="O352" i="32"/>
  <c r="P352" i="32" s="1"/>
  <c r="O353" i="32"/>
  <c r="P353" i="32" s="1"/>
  <c r="O354" i="32"/>
  <c r="P354" i="32" s="1"/>
  <c r="O355" i="32"/>
  <c r="P355" i="32" s="1"/>
  <c r="O356" i="32"/>
  <c r="P356" i="32" s="1"/>
  <c r="O357" i="32"/>
  <c r="P357" i="32" s="1"/>
  <c r="O358" i="32"/>
  <c r="P358" i="32" s="1"/>
  <c r="O359" i="32"/>
  <c r="P359" i="32" s="1"/>
  <c r="O111" i="32"/>
  <c r="P111" i="32" s="1"/>
  <c r="O360" i="32"/>
  <c r="P360" i="32" s="1"/>
  <c r="O112" i="32"/>
  <c r="P112" i="32" s="1"/>
  <c r="O406" i="32"/>
  <c r="P406" i="32" s="1"/>
  <c r="O488" i="32"/>
  <c r="P488" i="32" s="1"/>
  <c r="O489" i="32"/>
  <c r="P489" i="32" s="1"/>
  <c r="O490" i="32"/>
  <c r="P490" i="32" s="1"/>
  <c r="O491" i="32"/>
  <c r="P491" i="32" s="1"/>
  <c r="O361" i="32"/>
  <c r="P361" i="32" s="1"/>
  <c r="O34" i="32"/>
  <c r="P34" i="32" s="1"/>
  <c r="O362" i="32"/>
  <c r="P362" i="32" s="1"/>
  <c r="O363" i="32"/>
  <c r="P363" i="32" s="1"/>
  <c r="O113" i="32"/>
  <c r="P113" i="32" s="1"/>
  <c r="O364" i="32"/>
  <c r="P364" i="32" s="1"/>
  <c r="O114" i="32"/>
  <c r="P114" i="32" s="1"/>
  <c r="O115" i="32"/>
  <c r="P115" i="32" s="1"/>
  <c r="O365" i="32"/>
  <c r="P365" i="32" s="1"/>
  <c r="O492" i="32"/>
  <c r="P492" i="32" s="1"/>
  <c r="O366" i="32"/>
  <c r="P366" i="32" s="1"/>
  <c r="O116" i="32"/>
  <c r="P116" i="32" s="1"/>
  <c r="O493" i="32"/>
  <c r="P493" i="32" s="1"/>
  <c r="O494" i="32"/>
  <c r="P494" i="32" s="1"/>
  <c r="O495" i="32"/>
  <c r="P495" i="32" s="1"/>
  <c r="O496" i="32"/>
  <c r="P496" i="32" s="1"/>
  <c r="O367" i="32"/>
  <c r="P367" i="32" s="1"/>
  <c r="O497" i="32"/>
  <c r="P497" i="32" s="1"/>
  <c r="O117" i="32"/>
  <c r="P117" i="32" s="1"/>
  <c r="O498" i="32"/>
  <c r="P498" i="32" s="1"/>
  <c r="O499" i="32"/>
  <c r="P499" i="32" s="1"/>
  <c r="O500" i="32"/>
  <c r="P500" i="32" s="1"/>
  <c r="O118" i="32"/>
  <c r="P118" i="32" s="1"/>
  <c r="O368" i="32"/>
  <c r="P368" i="32" s="1"/>
  <c r="O35" i="32"/>
  <c r="P35" i="32" s="1"/>
  <c r="O369" i="32"/>
  <c r="P369" i="32" s="1"/>
  <c r="O370" i="32"/>
  <c r="P370" i="32" s="1"/>
  <c r="O119" i="32"/>
  <c r="P119" i="32" s="1"/>
  <c r="O501" i="32"/>
  <c r="P501" i="32" s="1"/>
  <c r="O371" i="32"/>
  <c r="P371" i="32" s="1"/>
  <c r="O120" i="32"/>
  <c r="P120" i="32" s="1"/>
  <c r="O502" i="32"/>
  <c r="P502" i="32" s="1"/>
  <c r="O121" i="32"/>
  <c r="P121" i="32" s="1"/>
  <c r="O503" i="32"/>
  <c r="P503" i="32" s="1"/>
  <c r="O372" i="32"/>
  <c r="P372" i="32" s="1"/>
  <c r="O504" i="32"/>
  <c r="P504" i="32" s="1"/>
  <c r="O505" i="32"/>
  <c r="P505" i="32" s="1"/>
  <c r="O122" i="32"/>
  <c r="P122" i="32" s="1"/>
  <c r="O506" i="32"/>
  <c r="P506" i="32" s="1"/>
  <c r="O507" i="32"/>
  <c r="P507" i="32" s="1"/>
  <c r="O373" i="32"/>
  <c r="P373" i="32" s="1"/>
  <c r="O374" i="32"/>
  <c r="P374" i="32" s="1"/>
  <c r="O375" i="32"/>
  <c r="P375" i="32" s="1"/>
  <c r="O376" i="32"/>
  <c r="P376" i="32" s="1"/>
  <c r="O508" i="32"/>
  <c r="P508" i="32" s="1"/>
  <c r="O377" i="32"/>
  <c r="P377" i="32" s="1"/>
  <c r="O378" i="32"/>
  <c r="P378" i="32" s="1"/>
  <c r="O36" i="32"/>
  <c r="P36" i="32" s="1"/>
  <c r="O37" i="32"/>
  <c r="P37" i="32" s="1"/>
  <c r="O509" i="32"/>
  <c r="P509" i="32" s="1"/>
  <c r="O510" i="32"/>
  <c r="P510" i="32" s="1"/>
  <c r="O379" i="32"/>
  <c r="P379" i="32" s="1"/>
  <c r="O38" i="32"/>
  <c r="P38" i="32" s="1"/>
  <c r="O511" i="32"/>
  <c r="P511" i="32" s="1"/>
  <c r="O512" i="32"/>
  <c r="P512" i="32" s="1"/>
  <c r="O123" i="32"/>
  <c r="P123" i="32" s="1"/>
  <c r="O39" i="32"/>
  <c r="P39" i="32" s="1"/>
  <c r="O513" i="32"/>
  <c r="P513" i="32" s="1"/>
  <c r="O380" i="32"/>
  <c r="P380" i="32" s="1"/>
  <c r="O381" i="32"/>
  <c r="P381" i="32" s="1"/>
  <c r="O407" i="32"/>
  <c r="P407" i="32" s="1"/>
  <c r="O408" i="32"/>
  <c r="P408" i="32" s="1"/>
  <c r="O514" i="32"/>
  <c r="P514" i="32" s="1"/>
  <c r="O40" i="32"/>
  <c r="P40" i="32" s="1"/>
  <c r="O41" i="32"/>
  <c r="P41" i="32" s="1"/>
  <c r="O515" i="32"/>
  <c r="P515" i="32" s="1"/>
  <c r="O516" i="32"/>
  <c r="P516" i="32" s="1"/>
  <c r="O517" i="32"/>
  <c r="P517" i="32" s="1"/>
  <c r="O124" i="32"/>
  <c r="P124" i="32" s="1"/>
  <c r="O382" i="32"/>
  <c r="P382" i="32" s="1"/>
  <c r="O518" i="32"/>
  <c r="P518" i="32" s="1"/>
  <c r="O383" i="32"/>
  <c r="P383" i="32" s="1"/>
  <c r="O519" i="32"/>
  <c r="P519" i="32" s="1"/>
  <c r="O384" i="32"/>
  <c r="P384" i="32" s="1"/>
  <c r="O385" i="32"/>
  <c r="P385" i="32" s="1"/>
  <c r="O386" i="32"/>
  <c r="P386" i="32" s="1"/>
  <c r="O125" i="32"/>
  <c r="P125" i="32" s="1"/>
  <c r="O126" i="32"/>
  <c r="P126" i="32" s="1"/>
  <c r="O42" i="32"/>
  <c r="P42" i="32" s="1"/>
  <c r="O387" i="32"/>
  <c r="P387" i="32" s="1"/>
  <c r="O520" i="32"/>
  <c r="P520" i="32" s="1"/>
  <c r="O521" i="32"/>
  <c r="P521" i="32" s="1"/>
  <c r="O43" i="32"/>
  <c r="P43" i="32" s="1"/>
  <c r="O44" i="32"/>
  <c r="P44" i="32" s="1"/>
  <c r="O522" i="32"/>
  <c r="P522" i="32" s="1"/>
  <c r="O523" i="32"/>
  <c r="P523" i="32" s="1"/>
  <c r="O388" i="32"/>
  <c r="P388" i="32" s="1"/>
  <c r="O389" i="32"/>
  <c r="P389" i="32" s="1"/>
  <c r="O524" i="32"/>
  <c r="P524" i="32" s="1"/>
  <c r="O127" i="32"/>
  <c r="P127" i="32" s="1"/>
  <c r="O525" i="32"/>
  <c r="P525" i="32" s="1"/>
  <c r="O45" i="32"/>
  <c r="P45" i="32" s="1"/>
  <c r="O390" i="32"/>
  <c r="P390" i="32" s="1"/>
  <c r="O391" i="32"/>
  <c r="P391" i="32" s="1"/>
  <c r="O392" i="32"/>
  <c r="P392" i="32" s="1"/>
  <c r="O526" i="32"/>
  <c r="P526" i="32" s="1"/>
  <c r="O527" i="32"/>
  <c r="P527" i="32" s="1"/>
  <c r="O528" i="32"/>
  <c r="P528" i="32" s="1"/>
  <c r="O529" i="32"/>
  <c r="P529" i="32" s="1"/>
  <c r="O409" i="32"/>
  <c r="P409" i="32" s="1"/>
  <c r="O530" i="32"/>
  <c r="P530" i="32" s="1"/>
  <c r="O531" i="32"/>
  <c r="P531" i="32" s="1"/>
  <c r="O393" i="32"/>
  <c r="P393" i="32" s="1"/>
  <c r="O532" i="32"/>
  <c r="P532" i="32" s="1"/>
  <c r="O410" i="32"/>
  <c r="P410" i="32" s="1"/>
  <c r="O533" i="32"/>
  <c r="P533" i="32" s="1"/>
  <c r="O394" i="32"/>
  <c r="P394" i="32" s="1"/>
  <c r="O534" i="32"/>
  <c r="P534" i="32" s="1"/>
  <c r="O46" i="32"/>
  <c r="P46" i="32" s="1"/>
  <c r="O128" i="32"/>
  <c r="P128" i="32" s="1"/>
  <c r="O535" i="32"/>
  <c r="P535" i="32" s="1"/>
  <c r="O536" i="32"/>
  <c r="P536" i="32" s="1"/>
  <c r="O47" i="32"/>
  <c r="P47" i="32" s="1"/>
  <c r="O395" i="32"/>
  <c r="P395" i="32" s="1"/>
  <c r="O411" i="32"/>
  <c r="P411" i="32" s="1"/>
  <c r="O129" i="32"/>
  <c r="P129" i="32" s="1"/>
  <c r="O537" i="32"/>
  <c r="P537" i="32" s="1"/>
  <c r="O538" i="32"/>
  <c r="P538" i="32" s="1"/>
  <c r="O539" i="32"/>
  <c r="P539" i="32" s="1"/>
  <c r="O48" i="32"/>
  <c r="P48" i="32" s="1"/>
  <c r="O412" i="32"/>
  <c r="P412" i="32" s="1"/>
  <c r="O413" i="32"/>
  <c r="P413" i="32" s="1"/>
  <c r="O49" i="32"/>
  <c r="P49" i="32" s="1"/>
  <c r="O50" i="32"/>
  <c r="P50" i="32" s="1"/>
  <c r="O396" i="32"/>
  <c r="P396" i="32" s="1"/>
  <c r="O51" i="32"/>
  <c r="P51" i="32" s="1"/>
  <c r="O397" i="32"/>
  <c r="P397" i="32" s="1"/>
  <c r="O540" i="32"/>
  <c r="P540" i="32" s="1"/>
  <c r="O130" i="32"/>
  <c r="P130" i="32" s="1"/>
  <c r="O131" i="32"/>
  <c r="P131" i="32" s="1"/>
  <c r="O541" i="32"/>
  <c r="P541" i="32" s="1"/>
  <c r="O398" i="32"/>
  <c r="P398" i="32" s="1"/>
  <c r="O132" i="32"/>
  <c r="P132" i="32" s="1"/>
  <c r="O414" i="32"/>
  <c r="P414" i="32" s="1"/>
  <c r="O133" i="32"/>
  <c r="P133" i="32" s="1"/>
  <c r="O542" i="32"/>
  <c r="P542" i="32" s="1"/>
  <c r="O399" i="32"/>
  <c r="P399" i="32" s="1"/>
  <c r="O400" i="32"/>
  <c r="P400" i="32" s="1"/>
  <c r="O543" i="32"/>
  <c r="P543" i="32" s="1"/>
  <c r="O134" i="32"/>
  <c r="P134" i="32" s="1"/>
  <c r="O544" i="32"/>
  <c r="P544" i="32" s="1"/>
  <c r="O135" i="32"/>
  <c r="P135" i="32" s="1"/>
  <c r="O136" i="32"/>
  <c r="P136" i="32" s="1"/>
  <c r="O401" i="32"/>
  <c r="P401" i="32" s="1"/>
  <c r="O402" i="32"/>
  <c r="P402" i="32" s="1"/>
  <c r="O545" i="32"/>
  <c r="P545" i="32" s="1"/>
  <c r="O52" i="32"/>
  <c r="P52" i="32" s="1"/>
  <c r="O546" i="32"/>
  <c r="P546" i="32" s="1"/>
  <c r="O53" i="32"/>
  <c r="P53" i="32" s="1"/>
  <c r="O403" i="32"/>
  <c r="P403" i="32" s="1"/>
  <c r="O547" i="32"/>
  <c r="P547" i="32" s="1"/>
  <c r="O466" i="32"/>
  <c r="P466" i="32" s="1"/>
  <c r="J547" i="32"/>
  <c r="J403" i="32"/>
  <c r="J53" i="32"/>
  <c r="J546" i="32"/>
  <c r="J545" i="32"/>
  <c r="J401" i="32"/>
  <c r="J135" i="32"/>
  <c r="J134" i="32"/>
  <c r="J400" i="32"/>
  <c r="J399" i="32"/>
  <c r="J133" i="32"/>
  <c r="J414" i="32"/>
  <c r="J132" i="32"/>
  <c r="J398" i="32"/>
  <c r="J541" i="32"/>
  <c r="J131" i="32"/>
  <c r="J130" i="32"/>
  <c r="J51" i="32"/>
  <c r="J396" i="32"/>
  <c r="J50" i="32"/>
  <c r="J49" i="32"/>
  <c r="J413" i="32"/>
  <c r="J412" i="32"/>
  <c r="J539" i="32"/>
  <c r="J537" i="32"/>
  <c r="J411" i="32"/>
  <c r="J395" i="32"/>
  <c r="J47" i="32"/>
  <c r="J536" i="32"/>
  <c r="J535" i="32"/>
  <c r="J128" i="32"/>
  <c r="J534" i="32"/>
  <c r="J533" i="32"/>
  <c r="J410" i="32"/>
  <c r="J532" i="32"/>
  <c r="J531" i="32"/>
  <c r="J530" i="32"/>
  <c r="J409" i="32"/>
  <c r="J526" i="32"/>
  <c r="J392" i="32"/>
  <c r="J391" i="32"/>
  <c r="J390" i="32"/>
  <c r="J524" i="32"/>
  <c r="J521" i="32"/>
  <c r="J387" i="32"/>
  <c r="J126" i="32"/>
  <c r="J125" i="32"/>
  <c r="J386" i="32"/>
  <c r="J385" i="32"/>
  <c r="J384" i="32"/>
  <c r="J519" i="32"/>
  <c r="J383" i="32"/>
  <c r="J518" i="32"/>
  <c r="J382" i="32"/>
  <c r="J124" i="32"/>
  <c r="J517" i="32"/>
  <c r="J516" i="32"/>
  <c r="J515" i="32"/>
  <c r="J41" i="32"/>
  <c r="J40" i="32"/>
  <c r="J514" i="32"/>
  <c r="J407" i="32"/>
  <c r="J381" i="32"/>
  <c r="J380" i="32"/>
  <c r="J513" i="32"/>
  <c r="J39" i="32"/>
  <c r="J123" i="32"/>
  <c r="J512" i="32"/>
  <c r="J511" i="32"/>
  <c r="J38" i="32"/>
  <c r="J379" i="32"/>
  <c r="J510" i="32"/>
  <c r="J509" i="32"/>
  <c r="J37" i="32"/>
  <c r="J36" i="32"/>
  <c r="J378" i="32"/>
  <c r="J377" i="32"/>
  <c r="J508" i="32"/>
  <c r="J376" i="32"/>
  <c r="J375" i="32"/>
  <c r="J374" i="32"/>
  <c r="J373" i="32"/>
  <c r="J507" i="32"/>
  <c r="J506" i="32"/>
  <c r="J122" i="32"/>
  <c r="J505" i="32"/>
  <c r="J504" i="32"/>
  <c r="J372" i="32"/>
  <c r="J503" i="32"/>
  <c r="J121" i="32"/>
  <c r="J502" i="32"/>
  <c r="J120" i="32"/>
  <c r="J371" i="32"/>
  <c r="J501" i="32"/>
  <c r="J119" i="32"/>
  <c r="J370" i="32"/>
  <c r="J369" i="32"/>
  <c r="J35" i="32"/>
  <c r="J368" i="32"/>
  <c r="J118" i="32"/>
  <c r="J500" i="32"/>
  <c r="J499" i="32"/>
  <c r="J498" i="32"/>
  <c r="J117" i="32"/>
  <c r="J497" i="32"/>
  <c r="J367" i="32"/>
  <c r="J496" i="32"/>
  <c r="J495" i="32"/>
  <c r="J494" i="32"/>
  <c r="J493" i="32"/>
  <c r="J366" i="32"/>
  <c r="J492" i="32"/>
  <c r="J365" i="32"/>
  <c r="J115" i="32"/>
  <c r="J114" i="32"/>
  <c r="J364" i="32"/>
  <c r="J113" i="32"/>
  <c r="J363" i="32"/>
  <c r="J362" i="32"/>
  <c r="J34" i="32"/>
  <c r="J361" i="32"/>
  <c r="J491" i="32"/>
  <c r="J490" i="32"/>
  <c r="J489" i="32"/>
  <c r="J488" i="32"/>
  <c r="J406" i="32"/>
  <c r="J112" i="32"/>
  <c r="J360" i="32"/>
  <c r="J111" i="32"/>
  <c r="J359" i="32"/>
  <c r="J358" i="32"/>
  <c r="J357" i="32"/>
  <c r="J356" i="32"/>
  <c r="J355" i="32"/>
  <c r="J354" i="32"/>
  <c r="J353" i="32"/>
  <c r="J352" i="32"/>
  <c r="J33" i="32"/>
  <c r="J32" i="32"/>
  <c r="J351" i="32"/>
  <c r="J350" i="32"/>
  <c r="J349" i="32"/>
  <c r="J487" i="32"/>
  <c r="J405" i="32"/>
  <c r="J348" i="32"/>
  <c r="J486" i="32"/>
  <c r="J485" i="32"/>
  <c r="J484" i="32"/>
  <c r="J110" i="32"/>
  <c r="J483" i="32"/>
  <c r="J347" i="32"/>
  <c r="J109" i="32"/>
  <c r="J346" i="32"/>
  <c r="J108" i="32"/>
  <c r="J345" i="32"/>
  <c r="J344" i="32"/>
  <c r="J343" i="32"/>
  <c r="J342" i="32"/>
  <c r="J341" i="32"/>
  <c r="J340" i="32"/>
  <c r="J339" i="32"/>
  <c r="J338" i="32"/>
  <c r="J337" i="32"/>
  <c r="J481" i="32"/>
  <c r="J336" i="32"/>
  <c r="J480" i="32"/>
  <c r="J479" i="32"/>
  <c r="J335" i="32"/>
  <c r="J31" i="32"/>
  <c r="J478" i="32"/>
  <c r="J477" i="32"/>
  <c r="J30" i="32"/>
  <c r="J334" i="32"/>
  <c r="J333" i="32"/>
  <c r="J29" i="32"/>
  <c r="J28" i="32"/>
  <c r="J476" i="32"/>
  <c r="J332" i="32"/>
  <c r="J475" i="32"/>
  <c r="J331" i="32"/>
  <c r="J330" i="32"/>
  <c r="J329" i="32"/>
  <c r="J328" i="32"/>
  <c r="J27" i="32"/>
  <c r="J26" i="32"/>
  <c r="J25" i="32"/>
  <c r="J327" i="32"/>
  <c r="J474" i="32"/>
  <c r="J473" i="32"/>
  <c r="J106" i="32"/>
  <c r="J472" i="32"/>
  <c r="J326" i="32"/>
  <c r="J24" i="32"/>
  <c r="J471" i="32"/>
  <c r="J23" i="32"/>
  <c r="J22" i="32"/>
  <c r="J21" i="32"/>
  <c r="J470" i="32"/>
  <c r="J20" i="32"/>
  <c r="J19" i="32"/>
  <c r="J469" i="32"/>
  <c r="J468" i="32"/>
  <c r="J18" i="32"/>
  <c r="J17" i="32"/>
  <c r="J16" i="32"/>
  <c r="J15" i="32"/>
  <c r="J14" i="32"/>
  <c r="J105" i="32"/>
  <c r="J104" i="32"/>
  <c r="J325" i="32"/>
  <c r="J467" i="32"/>
  <c r="J13" i="32"/>
  <c r="J466" i="32"/>
  <c r="F547" i="32"/>
  <c r="E547" i="32"/>
  <c r="D547" i="32"/>
  <c r="F403" i="32"/>
  <c r="E403" i="32"/>
  <c r="D403" i="32"/>
  <c r="F53" i="32"/>
  <c r="E53" i="32"/>
  <c r="D53" i="32"/>
  <c r="F546" i="32"/>
  <c r="E546" i="32"/>
  <c r="D546" i="32"/>
  <c r="F52" i="32"/>
  <c r="E52" i="32"/>
  <c r="D52" i="32"/>
  <c r="F545" i="32"/>
  <c r="E545" i="32"/>
  <c r="D545" i="32"/>
  <c r="F402" i="32"/>
  <c r="E402" i="32"/>
  <c r="D402" i="32"/>
  <c r="F401" i="32"/>
  <c r="E401" i="32"/>
  <c r="D401" i="32"/>
  <c r="F136" i="32"/>
  <c r="E136" i="32"/>
  <c r="D136" i="32"/>
  <c r="F135" i="32"/>
  <c r="E135" i="32"/>
  <c r="D135" i="32"/>
  <c r="F544" i="32"/>
  <c r="E544" i="32"/>
  <c r="D544" i="32"/>
  <c r="F134" i="32"/>
  <c r="E134" i="32"/>
  <c r="D134" i="32"/>
  <c r="F543" i="32"/>
  <c r="E543" i="32"/>
  <c r="D543" i="32"/>
  <c r="F400" i="32"/>
  <c r="E400" i="32"/>
  <c r="D400" i="32"/>
  <c r="F399" i="32"/>
  <c r="E399" i="32"/>
  <c r="D399" i="32"/>
  <c r="F542" i="32"/>
  <c r="E542" i="32"/>
  <c r="D542" i="32"/>
  <c r="F133" i="32"/>
  <c r="E133" i="32"/>
  <c r="D133" i="32"/>
  <c r="F414" i="32"/>
  <c r="E414" i="32"/>
  <c r="D414" i="32"/>
  <c r="F132" i="32"/>
  <c r="E132" i="32"/>
  <c r="D132" i="32"/>
  <c r="F398" i="32"/>
  <c r="E398" i="32"/>
  <c r="D398" i="32"/>
  <c r="F541" i="32"/>
  <c r="E541" i="32"/>
  <c r="D541" i="32"/>
  <c r="F131" i="32"/>
  <c r="E131" i="32"/>
  <c r="D131" i="32"/>
  <c r="F130" i="32"/>
  <c r="E130" i="32"/>
  <c r="D130" i="32"/>
  <c r="F540" i="32"/>
  <c r="E540" i="32"/>
  <c r="D540" i="32"/>
  <c r="F397" i="32"/>
  <c r="E397" i="32"/>
  <c r="D397" i="32"/>
  <c r="F51" i="32"/>
  <c r="E51" i="32"/>
  <c r="D51" i="32"/>
  <c r="F396" i="32"/>
  <c r="E396" i="32"/>
  <c r="D396" i="32"/>
  <c r="F50" i="32"/>
  <c r="E50" i="32"/>
  <c r="D50" i="32"/>
  <c r="F49" i="32"/>
  <c r="E49" i="32"/>
  <c r="D49" i="32"/>
  <c r="F413" i="32"/>
  <c r="E413" i="32"/>
  <c r="D413" i="32"/>
  <c r="F412" i="32"/>
  <c r="E412" i="32"/>
  <c r="D412" i="32"/>
  <c r="F48" i="32"/>
  <c r="E48" i="32"/>
  <c r="D48" i="32"/>
  <c r="F539" i="32"/>
  <c r="E539" i="32"/>
  <c r="D539" i="32"/>
  <c r="F538" i="32"/>
  <c r="E538" i="32"/>
  <c r="D538" i="32"/>
  <c r="F537" i="32"/>
  <c r="E537" i="32"/>
  <c r="D537" i="32"/>
  <c r="F129" i="32"/>
  <c r="E129" i="32"/>
  <c r="D129" i="32"/>
  <c r="F411" i="32"/>
  <c r="E411" i="32"/>
  <c r="D411" i="32"/>
  <c r="F395" i="32"/>
  <c r="E395" i="32"/>
  <c r="D395" i="32"/>
  <c r="F47" i="32"/>
  <c r="E47" i="32"/>
  <c r="D47" i="32"/>
  <c r="F536" i="32"/>
  <c r="E536" i="32"/>
  <c r="D536" i="32"/>
  <c r="F535" i="32"/>
  <c r="E535" i="32"/>
  <c r="D535" i="32"/>
  <c r="F128" i="32"/>
  <c r="E128" i="32"/>
  <c r="D128" i="32"/>
  <c r="F46" i="32"/>
  <c r="E46" i="32"/>
  <c r="D46" i="32"/>
  <c r="F534" i="32"/>
  <c r="E534" i="32"/>
  <c r="D534" i="32"/>
  <c r="F394" i="32"/>
  <c r="E394" i="32"/>
  <c r="D394" i="32"/>
  <c r="F533" i="32"/>
  <c r="E533" i="32"/>
  <c r="D533" i="32"/>
  <c r="F410" i="32"/>
  <c r="E410" i="32"/>
  <c r="D410" i="32"/>
  <c r="F532" i="32"/>
  <c r="E532" i="32"/>
  <c r="D532" i="32"/>
  <c r="F393" i="32"/>
  <c r="E393" i="32"/>
  <c r="D393" i="32"/>
  <c r="F531" i="32"/>
  <c r="E531" i="32"/>
  <c r="D531" i="32"/>
  <c r="F530" i="32"/>
  <c r="E530" i="32"/>
  <c r="D530" i="32"/>
  <c r="F409" i="32"/>
  <c r="E409" i="32"/>
  <c r="D409" i="32"/>
  <c r="F529" i="32"/>
  <c r="E529" i="32"/>
  <c r="D529" i="32"/>
  <c r="F528" i="32"/>
  <c r="E528" i="32"/>
  <c r="D528" i="32"/>
  <c r="F527" i="32"/>
  <c r="E527" i="32"/>
  <c r="D527" i="32"/>
  <c r="F526" i="32"/>
  <c r="E526" i="32"/>
  <c r="D526" i="32"/>
  <c r="F392" i="32"/>
  <c r="E392" i="32"/>
  <c r="D392" i="32"/>
  <c r="F391" i="32"/>
  <c r="E391" i="32"/>
  <c r="D391" i="32"/>
  <c r="F390" i="32"/>
  <c r="E390" i="32"/>
  <c r="D390" i="32"/>
  <c r="F45" i="32"/>
  <c r="E45" i="32"/>
  <c r="D45" i="32"/>
  <c r="F525" i="32"/>
  <c r="E525" i="32"/>
  <c r="D525" i="32"/>
  <c r="F127" i="32"/>
  <c r="E127" i="32"/>
  <c r="D127" i="32"/>
  <c r="F524" i="32"/>
  <c r="E524" i="32"/>
  <c r="D524" i="32"/>
  <c r="F389" i="32"/>
  <c r="E389" i="32"/>
  <c r="D389" i="32"/>
  <c r="F388" i="32"/>
  <c r="E388" i="32"/>
  <c r="D388" i="32"/>
  <c r="F523" i="32"/>
  <c r="E523" i="32"/>
  <c r="D523" i="32"/>
  <c r="F522" i="32"/>
  <c r="E522" i="32"/>
  <c r="D522" i="32"/>
  <c r="F44" i="32"/>
  <c r="E44" i="32"/>
  <c r="D44" i="32"/>
  <c r="F43" i="32"/>
  <c r="E43" i="32"/>
  <c r="D43" i="32"/>
  <c r="F521" i="32"/>
  <c r="E521" i="32"/>
  <c r="D521" i="32"/>
  <c r="F520" i="32"/>
  <c r="E520" i="32"/>
  <c r="D520" i="32"/>
  <c r="F387" i="32"/>
  <c r="E387" i="32"/>
  <c r="D387" i="32"/>
  <c r="F42" i="32"/>
  <c r="E42" i="32"/>
  <c r="D42" i="32"/>
  <c r="F126" i="32"/>
  <c r="E126" i="32"/>
  <c r="D126" i="32"/>
  <c r="F125" i="32"/>
  <c r="E125" i="32"/>
  <c r="D125" i="32"/>
  <c r="F386" i="32"/>
  <c r="E386" i="32"/>
  <c r="D386" i="32"/>
  <c r="F385" i="32"/>
  <c r="E385" i="32"/>
  <c r="D385" i="32"/>
  <c r="F384" i="32"/>
  <c r="E384" i="32"/>
  <c r="D384" i="32"/>
  <c r="F519" i="32"/>
  <c r="E519" i="32"/>
  <c r="D519" i="32"/>
  <c r="F383" i="32"/>
  <c r="E383" i="32"/>
  <c r="D383" i="32"/>
  <c r="F518" i="32"/>
  <c r="E518" i="32"/>
  <c r="D518" i="32"/>
  <c r="F382" i="32"/>
  <c r="E382" i="32"/>
  <c r="D382" i="32"/>
  <c r="F124" i="32"/>
  <c r="E124" i="32"/>
  <c r="D124" i="32"/>
  <c r="F517" i="32"/>
  <c r="E517" i="32"/>
  <c r="D517" i="32"/>
  <c r="F516" i="32"/>
  <c r="E516" i="32"/>
  <c r="D516" i="32"/>
  <c r="F515" i="32"/>
  <c r="E515" i="32"/>
  <c r="D515" i="32"/>
  <c r="F41" i="32"/>
  <c r="E41" i="32"/>
  <c r="D41" i="32"/>
  <c r="F40" i="32"/>
  <c r="E40" i="32"/>
  <c r="D40" i="32"/>
  <c r="F514" i="32"/>
  <c r="E514" i="32"/>
  <c r="D514" i="32"/>
  <c r="F407" i="32"/>
  <c r="E407" i="32"/>
  <c r="D407" i="32"/>
  <c r="F381" i="32"/>
  <c r="E381" i="32"/>
  <c r="D381" i="32"/>
  <c r="F380" i="32"/>
  <c r="E380" i="32"/>
  <c r="D380" i="32"/>
  <c r="F513" i="32"/>
  <c r="E513" i="32"/>
  <c r="D513" i="32"/>
  <c r="F39" i="32"/>
  <c r="E39" i="32"/>
  <c r="D39" i="32"/>
  <c r="F123" i="32"/>
  <c r="E123" i="32"/>
  <c r="D123" i="32"/>
  <c r="F512" i="32"/>
  <c r="E512" i="32"/>
  <c r="D512" i="32"/>
  <c r="F511" i="32"/>
  <c r="E511" i="32"/>
  <c r="D511" i="32"/>
  <c r="F38" i="32"/>
  <c r="E38" i="32"/>
  <c r="D38" i="32"/>
  <c r="F379" i="32"/>
  <c r="E379" i="32"/>
  <c r="D379" i="32"/>
  <c r="F510" i="32"/>
  <c r="E510" i="32"/>
  <c r="D510" i="32"/>
  <c r="F509" i="32"/>
  <c r="E509" i="32"/>
  <c r="D509" i="32"/>
  <c r="F37" i="32"/>
  <c r="E37" i="32"/>
  <c r="D37" i="32"/>
  <c r="F36" i="32"/>
  <c r="E36" i="32"/>
  <c r="D36" i="32"/>
  <c r="F378" i="32"/>
  <c r="E378" i="32"/>
  <c r="D378" i="32"/>
  <c r="F377" i="32"/>
  <c r="E377" i="32"/>
  <c r="D377" i="32"/>
  <c r="F508" i="32"/>
  <c r="E508" i="32"/>
  <c r="D508" i="32"/>
  <c r="F376" i="32"/>
  <c r="E376" i="32"/>
  <c r="D376" i="32"/>
  <c r="F375" i="32"/>
  <c r="E375" i="32"/>
  <c r="D375" i="32"/>
  <c r="F374" i="32"/>
  <c r="E374" i="32"/>
  <c r="D374" i="32"/>
  <c r="F373" i="32"/>
  <c r="E373" i="32"/>
  <c r="D373" i="32"/>
  <c r="F507" i="32"/>
  <c r="E507" i="32"/>
  <c r="D507" i="32"/>
  <c r="F506" i="32"/>
  <c r="E506" i="32"/>
  <c r="D506" i="32"/>
  <c r="F122" i="32"/>
  <c r="E122" i="32"/>
  <c r="D122" i="32"/>
  <c r="F505" i="32"/>
  <c r="E505" i="32"/>
  <c r="D505" i="32"/>
  <c r="F504" i="32"/>
  <c r="E504" i="32"/>
  <c r="D504" i="32"/>
  <c r="F372" i="32"/>
  <c r="E372" i="32"/>
  <c r="D372" i="32"/>
  <c r="F503" i="32"/>
  <c r="E503" i="32"/>
  <c r="D503" i="32"/>
  <c r="F121" i="32"/>
  <c r="E121" i="32"/>
  <c r="D121" i="32"/>
  <c r="F502" i="32"/>
  <c r="E502" i="32"/>
  <c r="D502" i="32"/>
  <c r="F120" i="32"/>
  <c r="E120" i="32"/>
  <c r="D120" i="32"/>
  <c r="F371" i="32"/>
  <c r="E371" i="32"/>
  <c r="D371" i="32"/>
  <c r="F501" i="32"/>
  <c r="E501" i="32"/>
  <c r="D501" i="32"/>
  <c r="F119" i="32"/>
  <c r="E119" i="32"/>
  <c r="D119" i="32"/>
  <c r="F370" i="32"/>
  <c r="E370" i="32"/>
  <c r="D370" i="32"/>
  <c r="F369" i="32"/>
  <c r="E369" i="32"/>
  <c r="D369" i="32"/>
  <c r="F35" i="32"/>
  <c r="E35" i="32"/>
  <c r="D35" i="32"/>
  <c r="F368" i="32"/>
  <c r="E368" i="32"/>
  <c r="D368" i="32"/>
  <c r="F118" i="32"/>
  <c r="E118" i="32"/>
  <c r="D118" i="32"/>
  <c r="F500" i="32"/>
  <c r="E500" i="32"/>
  <c r="D500" i="32"/>
  <c r="F499" i="32"/>
  <c r="E499" i="32"/>
  <c r="D499" i="32"/>
  <c r="F498" i="32"/>
  <c r="E498" i="32"/>
  <c r="D498" i="32"/>
  <c r="F117" i="32"/>
  <c r="E117" i="32"/>
  <c r="D117" i="32"/>
  <c r="F497" i="32"/>
  <c r="E497" i="32"/>
  <c r="D497" i="32"/>
  <c r="F367" i="32"/>
  <c r="E367" i="32"/>
  <c r="D367" i="32"/>
  <c r="F496" i="32"/>
  <c r="E496" i="32"/>
  <c r="D496" i="32"/>
  <c r="F495" i="32"/>
  <c r="E495" i="32"/>
  <c r="D495" i="32"/>
  <c r="F494" i="32"/>
  <c r="E494" i="32"/>
  <c r="D494" i="32"/>
  <c r="F493" i="32"/>
  <c r="E493" i="32"/>
  <c r="D493" i="32"/>
  <c r="F366" i="32"/>
  <c r="E366" i="32"/>
  <c r="D366" i="32"/>
  <c r="F492" i="32"/>
  <c r="E492" i="32"/>
  <c r="D492" i="32"/>
  <c r="F365" i="32"/>
  <c r="E365" i="32"/>
  <c r="D365" i="32"/>
  <c r="F115" i="32"/>
  <c r="E115" i="32"/>
  <c r="D115" i="32"/>
  <c r="F114" i="32"/>
  <c r="E114" i="32"/>
  <c r="D114" i="32"/>
  <c r="F364" i="32"/>
  <c r="E364" i="32"/>
  <c r="D364" i="32"/>
  <c r="F113" i="32"/>
  <c r="E113" i="32"/>
  <c r="D113" i="32"/>
  <c r="F363" i="32"/>
  <c r="E363" i="32"/>
  <c r="D363" i="32"/>
  <c r="F362" i="32"/>
  <c r="E362" i="32"/>
  <c r="D362" i="32"/>
  <c r="F34" i="32"/>
  <c r="E34" i="32"/>
  <c r="D34" i="32"/>
  <c r="F361" i="32"/>
  <c r="E361" i="32"/>
  <c r="D361" i="32"/>
  <c r="F491" i="32"/>
  <c r="E491" i="32"/>
  <c r="D491" i="32"/>
  <c r="F490" i="32"/>
  <c r="E490" i="32"/>
  <c r="D490" i="32"/>
  <c r="F489" i="32"/>
  <c r="E489" i="32"/>
  <c r="D489" i="32"/>
  <c r="F488" i="32"/>
  <c r="E488" i="32"/>
  <c r="D488" i="32"/>
  <c r="F406" i="32"/>
  <c r="E406" i="32"/>
  <c r="D406" i="32"/>
  <c r="F112" i="32"/>
  <c r="E112" i="32"/>
  <c r="D112" i="32"/>
  <c r="F360" i="32"/>
  <c r="E360" i="32"/>
  <c r="D360" i="32"/>
  <c r="F111" i="32"/>
  <c r="E111" i="32"/>
  <c r="D111" i="32"/>
  <c r="F359" i="32"/>
  <c r="E359" i="32"/>
  <c r="D359" i="32"/>
  <c r="F358" i="32"/>
  <c r="E358" i="32"/>
  <c r="D358" i="32"/>
  <c r="F357" i="32"/>
  <c r="E357" i="32"/>
  <c r="D357" i="32"/>
  <c r="F356" i="32"/>
  <c r="E356" i="32"/>
  <c r="D356" i="32"/>
  <c r="F355" i="32"/>
  <c r="E355" i="32"/>
  <c r="D355" i="32"/>
  <c r="F354" i="32"/>
  <c r="E354" i="32"/>
  <c r="D354" i="32"/>
  <c r="F353" i="32"/>
  <c r="E353" i="32"/>
  <c r="D353" i="32"/>
  <c r="F352" i="32"/>
  <c r="E352" i="32"/>
  <c r="D352" i="32"/>
  <c r="F33" i="32"/>
  <c r="E33" i="32"/>
  <c r="D33" i="32"/>
  <c r="F32" i="32"/>
  <c r="E32" i="32"/>
  <c r="D32" i="32"/>
  <c r="F351" i="32"/>
  <c r="E351" i="32"/>
  <c r="D351" i="32"/>
  <c r="F350" i="32"/>
  <c r="E350" i="32"/>
  <c r="D350" i="32"/>
  <c r="F349" i="32"/>
  <c r="E349" i="32"/>
  <c r="D349" i="32"/>
  <c r="F487" i="32"/>
  <c r="E487" i="32"/>
  <c r="D487" i="32"/>
  <c r="F405" i="32"/>
  <c r="E405" i="32"/>
  <c r="D405" i="32"/>
  <c r="F348" i="32"/>
  <c r="E348" i="32"/>
  <c r="D348" i="32"/>
  <c r="F486" i="32"/>
  <c r="E486" i="32"/>
  <c r="D486" i="32"/>
  <c r="F485" i="32"/>
  <c r="E485" i="32"/>
  <c r="D485" i="32"/>
  <c r="F484" i="32"/>
  <c r="E484" i="32"/>
  <c r="D484" i="32"/>
  <c r="F110" i="32"/>
  <c r="E110" i="32"/>
  <c r="D110" i="32"/>
  <c r="F483" i="32"/>
  <c r="E483" i="32"/>
  <c r="D483" i="32"/>
  <c r="F347" i="32"/>
  <c r="E347" i="32"/>
  <c r="D347" i="32"/>
  <c r="F109" i="32"/>
  <c r="E109" i="32"/>
  <c r="D109" i="32"/>
  <c r="F346" i="32"/>
  <c r="E346" i="32"/>
  <c r="D346" i="32"/>
  <c r="F108" i="32"/>
  <c r="E108" i="32"/>
  <c r="D108" i="32"/>
  <c r="F345" i="32"/>
  <c r="E345" i="32"/>
  <c r="D345" i="32"/>
  <c r="F344" i="32"/>
  <c r="E344" i="32"/>
  <c r="D344" i="32"/>
  <c r="F343" i="32"/>
  <c r="E343" i="32"/>
  <c r="D343" i="32"/>
  <c r="F342" i="32"/>
  <c r="E342" i="32"/>
  <c r="D342" i="32"/>
  <c r="F341" i="32"/>
  <c r="E341" i="32"/>
  <c r="D341" i="32"/>
  <c r="F340" i="32"/>
  <c r="E340" i="32"/>
  <c r="D340" i="32"/>
  <c r="F339" i="32"/>
  <c r="E339" i="32"/>
  <c r="D339" i="32"/>
  <c r="F338" i="32"/>
  <c r="E338" i="32"/>
  <c r="D338" i="32"/>
  <c r="F337" i="32"/>
  <c r="E337" i="32"/>
  <c r="D337" i="32"/>
  <c r="F482" i="32"/>
  <c r="E482" i="32"/>
  <c r="D482" i="32"/>
  <c r="F481" i="32"/>
  <c r="E481" i="32"/>
  <c r="D481" i="32"/>
  <c r="F336" i="32"/>
  <c r="E336" i="32"/>
  <c r="F480" i="32"/>
  <c r="E480" i="32"/>
  <c r="F479" i="32"/>
  <c r="E479" i="32"/>
  <c r="D479" i="32"/>
  <c r="F335" i="32"/>
  <c r="E335" i="32"/>
  <c r="D335" i="32"/>
  <c r="F31" i="32"/>
  <c r="E31" i="32"/>
  <c r="F478" i="32"/>
  <c r="E478" i="32"/>
  <c r="F477" i="32"/>
  <c r="E477" i="32"/>
  <c r="F30" i="32"/>
  <c r="E30" i="32"/>
  <c r="F334" i="32"/>
  <c r="E334" i="32"/>
  <c r="F333" i="32"/>
  <c r="E333" i="32"/>
  <c r="F29" i="32"/>
  <c r="E29" i="32"/>
  <c r="D29" i="32"/>
  <c r="F28" i="32"/>
  <c r="E28" i="32"/>
  <c r="F476" i="32"/>
  <c r="E476" i="32"/>
  <c r="D476" i="32"/>
  <c r="F332" i="32"/>
  <c r="E332" i="32"/>
  <c r="F475" i="32"/>
  <c r="E475" i="32"/>
  <c r="F331" i="32"/>
  <c r="E331" i="32"/>
  <c r="F330" i="32"/>
  <c r="E330" i="32"/>
  <c r="D330" i="32"/>
  <c r="F329" i="32"/>
  <c r="E329" i="32"/>
  <c r="F328" i="32"/>
  <c r="E328" i="32"/>
  <c r="C27" i="32"/>
  <c r="E27" i="32" s="1"/>
  <c r="C26" i="32"/>
  <c r="E26" i="32" s="1"/>
  <c r="C25" i="32"/>
  <c r="E25" i="32" s="1"/>
  <c r="C327" i="32"/>
  <c r="E327" i="32" s="1"/>
  <c r="C474" i="32"/>
  <c r="E474" i="32" s="1"/>
  <c r="C473" i="32"/>
  <c r="E473" i="32" s="1"/>
  <c r="C106" i="32"/>
  <c r="D106" i="32" s="1"/>
  <c r="C472" i="32"/>
  <c r="D472" i="32" s="1"/>
  <c r="C326" i="32"/>
  <c r="D326" i="32" s="1"/>
  <c r="C24" i="32"/>
  <c r="D24" i="32" s="1"/>
  <c r="C471" i="32"/>
  <c r="D471" i="32" s="1"/>
  <c r="C23" i="32"/>
  <c r="D23" i="32" s="1"/>
  <c r="C22" i="32"/>
  <c r="F22" i="32" s="1"/>
  <c r="C21" i="32"/>
  <c r="F21" i="32" s="1"/>
  <c r="C470" i="32"/>
  <c r="F470" i="32" s="1"/>
  <c r="C20" i="32"/>
  <c r="E20" i="32" s="1"/>
  <c r="C19" i="32"/>
  <c r="E19" i="32" s="1"/>
  <c r="C469" i="32"/>
  <c r="E469" i="32" s="1"/>
  <c r="C468" i="32"/>
  <c r="D468" i="32" s="1"/>
  <c r="C18" i="32"/>
  <c r="D18" i="32" s="1"/>
  <c r="C17" i="32"/>
  <c r="F17" i="32" s="1"/>
  <c r="C16" i="32"/>
  <c r="F16" i="32" s="1"/>
  <c r="C15" i="32"/>
  <c r="F15" i="32" s="1"/>
  <c r="C14" i="32"/>
  <c r="E14" i="32" s="1"/>
  <c r="C105" i="32"/>
  <c r="D105" i="32" s="1"/>
  <c r="C104" i="32"/>
  <c r="D104" i="32" s="1"/>
  <c r="C325" i="32"/>
  <c r="D325" i="32" s="1"/>
  <c r="C467" i="32"/>
  <c r="D467" i="32" s="1"/>
  <c r="C13" i="32"/>
  <c r="F13" i="32" s="1"/>
  <c r="C466" i="32"/>
  <c r="F466" i="32" s="1"/>
  <c r="E472" i="32" l="1"/>
  <c r="F468" i="32"/>
  <c r="E23" i="32"/>
  <c r="F106" i="32"/>
  <c r="E18" i="32"/>
  <c r="F471" i="32"/>
  <c r="E325" i="32"/>
  <c r="F104" i="32"/>
  <c r="F27" i="32"/>
  <c r="F325" i="32"/>
  <c r="F18" i="32"/>
  <c r="F24" i="32"/>
  <c r="F25" i="32"/>
  <c r="E467" i="32"/>
  <c r="F14" i="32"/>
  <c r="E17" i="32"/>
  <c r="F19" i="32"/>
  <c r="E471" i="32"/>
  <c r="E106" i="32"/>
  <c r="F474" i="32"/>
  <c r="E13" i="32"/>
  <c r="F467" i="32"/>
  <c r="E105" i="32"/>
  <c r="F469" i="32"/>
  <c r="F20" i="32"/>
  <c r="E22" i="32"/>
  <c r="F23" i="32"/>
  <c r="E326" i="32"/>
  <c r="F472" i="32"/>
  <c r="E104" i="32"/>
  <c r="F105" i="32"/>
  <c r="E468" i="32"/>
  <c r="E24" i="32"/>
  <c r="F326" i="32"/>
  <c r="F473" i="32"/>
  <c r="F327" i="32"/>
  <c r="F26" i="32"/>
  <c r="E466" i="32"/>
  <c r="E16" i="32"/>
  <c r="E21" i="32"/>
  <c r="E15" i="32"/>
  <c r="D19" i="32"/>
  <c r="D20" i="32"/>
  <c r="E470" i="32"/>
  <c r="D474" i="32"/>
  <c r="D327" i="32"/>
  <c r="D25" i="32"/>
  <c r="D26" i="32"/>
  <c r="D27" i="32"/>
  <c r="O138" i="32" l="1"/>
  <c r="P138" i="32" s="1"/>
  <c r="O415" i="32"/>
  <c r="P415" i="32" s="1"/>
  <c r="O416" i="32"/>
  <c r="P416" i="32" s="1"/>
  <c r="O54" i="32"/>
  <c r="P54" i="32" s="1"/>
  <c r="O417" i="32"/>
  <c r="P417" i="32" s="1"/>
  <c r="O418" i="32"/>
  <c r="P418" i="32" s="1"/>
  <c r="O55" i="32"/>
  <c r="P55" i="32" s="1"/>
  <c r="O139" i="32"/>
  <c r="P139" i="32" s="1"/>
  <c r="O56" i="32"/>
  <c r="P56" i="32" s="1"/>
  <c r="O57" i="32"/>
  <c r="P57" i="32" s="1"/>
  <c r="O140" i="32"/>
  <c r="P140" i="32" s="1"/>
  <c r="O141" i="32"/>
  <c r="P141" i="32" s="1"/>
  <c r="O419" i="32"/>
  <c r="P419" i="32" s="1"/>
  <c r="O142" i="32"/>
  <c r="P142" i="32" s="1"/>
  <c r="O143" i="32"/>
  <c r="P143" i="32" s="1"/>
  <c r="O144" i="32"/>
  <c r="P144" i="32" s="1"/>
  <c r="O145" i="32"/>
  <c r="P145" i="32" s="1"/>
  <c r="O146" i="32"/>
  <c r="P146" i="32" s="1"/>
  <c r="O147" i="32"/>
  <c r="P147" i="32" s="1"/>
  <c r="O404" i="32"/>
  <c r="P404" i="32" s="1"/>
  <c r="O2" i="32"/>
  <c r="P2" i="32" s="1"/>
  <c r="O148" i="32"/>
  <c r="P148" i="32" s="1"/>
  <c r="O149" i="32"/>
  <c r="P149" i="32" s="1"/>
  <c r="O150" i="32"/>
  <c r="P150" i="32" s="1"/>
  <c r="O420" i="32"/>
  <c r="P420" i="32" s="1"/>
  <c r="O151" i="32"/>
  <c r="P151" i="32" s="1"/>
  <c r="O152" i="32"/>
  <c r="P152" i="32" s="1"/>
  <c r="O153" i="32"/>
  <c r="P153" i="32" s="1"/>
  <c r="O154" i="32"/>
  <c r="P154" i="32" s="1"/>
  <c r="O155" i="32"/>
  <c r="P155" i="32" s="1"/>
  <c r="O156" i="32"/>
  <c r="P156" i="32" s="1"/>
  <c r="O157" i="32"/>
  <c r="P157" i="32" s="1"/>
  <c r="O58" i="32"/>
  <c r="P58" i="32" s="1"/>
  <c r="O158" i="32"/>
  <c r="P158" i="32" s="1"/>
  <c r="O159" i="32"/>
  <c r="P159" i="32" s="1"/>
  <c r="O160" i="32"/>
  <c r="P160" i="32" s="1"/>
  <c r="O161" i="32"/>
  <c r="P161" i="32" s="1"/>
  <c r="O162" i="32"/>
  <c r="P162" i="32" s="1"/>
  <c r="O163" i="32"/>
  <c r="P163" i="32" s="1"/>
  <c r="O59" i="32"/>
  <c r="P59" i="32" s="1"/>
  <c r="O164" i="32"/>
  <c r="P164" i="32" s="1"/>
  <c r="O60" i="32"/>
  <c r="P60" i="32" s="1"/>
  <c r="O165" i="32"/>
  <c r="P165" i="32" s="1"/>
  <c r="O166" i="32"/>
  <c r="P166" i="32" s="1"/>
  <c r="O61" i="32"/>
  <c r="P61" i="32" s="1"/>
  <c r="O421" i="32"/>
  <c r="P421" i="32" s="1"/>
  <c r="O167" i="32"/>
  <c r="P167" i="32" s="1"/>
  <c r="O168" i="32"/>
  <c r="P168" i="32" s="1"/>
  <c r="O422" i="32"/>
  <c r="P422" i="32" s="1"/>
  <c r="O169" i="32"/>
  <c r="P169" i="32" s="1"/>
  <c r="O170" i="32"/>
  <c r="P170" i="32" s="1"/>
  <c r="O171" i="32"/>
  <c r="P171" i="32" s="1"/>
  <c r="O172" i="32"/>
  <c r="P172" i="32" s="1"/>
  <c r="O173" i="32"/>
  <c r="P173" i="32" s="1"/>
  <c r="O423" i="32"/>
  <c r="P423" i="32" s="1"/>
  <c r="O174" i="32"/>
  <c r="P174" i="32" s="1"/>
  <c r="O175" i="32"/>
  <c r="P175" i="32" s="1"/>
  <c r="O62" i="32"/>
  <c r="P62" i="32" s="1"/>
  <c r="O176" i="32"/>
  <c r="P176" i="32" s="1"/>
  <c r="O177" i="32"/>
  <c r="P177" i="32" s="1"/>
  <c r="O178" i="32"/>
  <c r="P178" i="32" s="1"/>
  <c r="O179" i="32"/>
  <c r="P179" i="32" s="1"/>
  <c r="O180" i="32"/>
  <c r="P180" i="32" s="1"/>
  <c r="O181" i="32"/>
  <c r="P181" i="32" s="1"/>
  <c r="O182" i="32"/>
  <c r="P182" i="32" s="1"/>
  <c r="O183" i="32"/>
  <c r="P183" i="32" s="1"/>
  <c r="O424" i="32"/>
  <c r="P424" i="32" s="1"/>
  <c r="O184" i="32"/>
  <c r="P184" i="32" s="1"/>
  <c r="O425" i="32"/>
  <c r="P425" i="32" s="1"/>
  <c r="O185" i="32"/>
  <c r="P185" i="32" s="1"/>
  <c r="O186" i="32"/>
  <c r="P186" i="32" s="1"/>
  <c r="O187" i="32"/>
  <c r="P187" i="32" s="1"/>
  <c r="O188" i="32"/>
  <c r="P188" i="32" s="1"/>
  <c r="O189" i="32"/>
  <c r="P189" i="32" s="1"/>
  <c r="O3" i="32"/>
  <c r="P3" i="32" s="1"/>
  <c r="O190" i="32"/>
  <c r="P190" i="32" s="1"/>
  <c r="O191" i="32"/>
  <c r="P191" i="32" s="1"/>
  <c r="O63" i="32"/>
  <c r="P63" i="32" s="1"/>
  <c r="O192" i="32"/>
  <c r="P192" i="32" s="1"/>
  <c r="O193" i="32"/>
  <c r="P193" i="32" s="1"/>
  <c r="O426" i="32"/>
  <c r="P426" i="32" s="1"/>
  <c r="O194" i="32"/>
  <c r="P194" i="32" s="1"/>
  <c r="O195" i="32"/>
  <c r="P195" i="32" s="1"/>
  <c r="O196" i="32"/>
  <c r="P196" i="32" s="1"/>
  <c r="O197" i="32"/>
  <c r="P197" i="32" s="1"/>
  <c r="O64" i="32"/>
  <c r="P64" i="32" s="1"/>
  <c r="O198" i="32"/>
  <c r="P198" i="32" s="1"/>
  <c r="O199" i="32"/>
  <c r="P199" i="32" s="1"/>
  <c r="O200" i="32"/>
  <c r="P200" i="32" s="1"/>
  <c r="O65" i="32"/>
  <c r="P65" i="32" s="1"/>
  <c r="O201" i="32"/>
  <c r="P201" i="32" s="1"/>
  <c r="O427" i="32"/>
  <c r="P427" i="32" s="1"/>
  <c r="O428" i="32"/>
  <c r="P428" i="32" s="1"/>
  <c r="O202" i="32"/>
  <c r="P202" i="32" s="1"/>
  <c r="O203" i="32"/>
  <c r="P203" i="32" s="1"/>
  <c r="O204" i="32"/>
  <c r="P204" i="32" s="1"/>
  <c r="O205" i="32"/>
  <c r="P205" i="32" s="1"/>
  <c r="O206" i="32"/>
  <c r="P206" i="32" s="1"/>
  <c r="O207" i="32"/>
  <c r="P207" i="32" s="1"/>
  <c r="O208" i="32"/>
  <c r="P208" i="32" s="1"/>
  <c r="O209" i="32"/>
  <c r="P209" i="32" s="1"/>
  <c r="O210" i="32"/>
  <c r="P210" i="32" s="1"/>
  <c r="O66" i="32"/>
  <c r="P66" i="32" s="1"/>
  <c r="O67" i="32"/>
  <c r="P67" i="32" s="1"/>
  <c r="O211" i="32"/>
  <c r="P211" i="32" s="1"/>
  <c r="O212" i="32"/>
  <c r="P212" i="32" s="1"/>
  <c r="O213" i="32"/>
  <c r="P213" i="32" s="1"/>
  <c r="O68" i="32"/>
  <c r="P68" i="32" s="1"/>
  <c r="O214" i="32"/>
  <c r="P214" i="32" s="1"/>
  <c r="O429" i="32"/>
  <c r="P429" i="32" s="1"/>
  <c r="O430" i="32"/>
  <c r="P430" i="32" s="1"/>
  <c r="O431" i="32"/>
  <c r="P431" i="32" s="1"/>
  <c r="O215" i="32"/>
  <c r="P215" i="32" s="1"/>
  <c r="O216" i="32"/>
  <c r="P216" i="32" s="1"/>
  <c r="O217" i="32"/>
  <c r="P217" i="32" s="1"/>
  <c r="O218" i="32"/>
  <c r="P218" i="32" s="1"/>
  <c r="O219" i="32"/>
  <c r="P219" i="32" s="1"/>
  <c r="O69" i="32"/>
  <c r="P69" i="32" s="1"/>
  <c r="O432" i="32"/>
  <c r="P432" i="32" s="1"/>
  <c r="O220" i="32"/>
  <c r="P220" i="32" s="1"/>
  <c r="O221" i="32"/>
  <c r="P221" i="32" s="1"/>
  <c r="O222" i="32"/>
  <c r="P222" i="32" s="1"/>
  <c r="O223" i="32"/>
  <c r="P223" i="32" s="1"/>
  <c r="O224" i="32"/>
  <c r="P224" i="32" s="1"/>
  <c r="O225" i="32"/>
  <c r="P225" i="32" s="1"/>
  <c r="O433" i="32"/>
  <c r="P433" i="32" s="1"/>
  <c r="O226" i="32"/>
  <c r="P226" i="32" s="1"/>
  <c r="O70" i="32"/>
  <c r="P70" i="32" s="1"/>
  <c r="O227" i="32"/>
  <c r="P227" i="32" s="1"/>
  <c r="O228" i="32"/>
  <c r="P228" i="32" s="1"/>
  <c r="O229" i="32"/>
  <c r="P229" i="32" s="1"/>
  <c r="O230" i="32"/>
  <c r="P230" i="32" s="1"/>
  <c r="O4" i="32"/>
  <c r="P4" i="32" s="1"/>
  <c r="O231" i="32"/>
  <c r="P231" i="32" s="1"/>
  <c r="O232" i="32"/>
  <c r="P232" i="32" s="1"/>
  <c r="O71" i="32"/>
  <c r="P71" i="32" s="1"/>
  <c r="O72" i="32"/>
  <c r="P72" i="32" s="1"/>
  <c r="O73" i="32"/>
  <c r="P73" i="32" s="1"/>
  <c r="O74" i="32"/>
  <c r="P74" i="32" s="1"/>
  <c r="O233" i="32"/>
  <c r="P233" i="32" s="1"/>
  <c r="O234" i="32"/>
  <c r="P234" i="32" s="1"/>
  <c r="O235" i="32"/>
  <c r="P235" i="32" s="1"/>
  <c r="O75" i="32"/>
  <c r="P75" i="32" s="1"/>
  <c r="O434" i="32"/>
  <c r="P434" i="32" s="1"/>
  <c r="O76" i="32"/>
  <c r="P76" i="32" s="1"/>
  <c r="O77" i="32"/>
  <c r="P77" i="32" s="1"/>
  <c r="O236" i="32"/>
  <c r="P236" i="32" s="1"/>
  <c r="O237" i="32"/>
  <c r="P237" i="32" s="1"/>
  <c r="O5" i="32"/>
  <c r="P5" i="32" s="1"/>
  <c r="O435" i="32"/>
  <c r="P435" i="32" s="1"/>
  <c r="O436" i="32"/>
  <c r="P436" i="32" s="1"/>
  <c r="O6" i="32"/>
  <c r="P6" i="32" s="1"/>
  <c r="O437" i="32"/>
  <c r="P437" i="32" s="1"/>
  <c r="O438" i="32"/>
  <c r="P438" i="32" s="1"/>
  <c r="O439" i="32"/>
  <c r="P439" i="32" s="1"/>
  <c r="O238" i="32"/>
  <c r="P238" i="32" s="1"/>
  <c r="O239" i="32"/>
  <c r="P239" i="32" s="1"/>
  <c r="O240" i="32"/>
  <c r="P240" i="32" s="1"/>
  <c r="O241" i="32"/>
  <c r="P241" i="32" s="1"/>
  <c r="O440" i="32"/>
  <c r="P440" i="32" s="1"/>
  <c r="O78" i="32"/>
  <c r="P78" i="32" s="1"/>
  <c r="O242" i="32"/>
  <c r="P242" i="32" s="1"/>
  <c r="O243" i="32"/>
  <c r="P243" i="32" s="1"/>
  <c r="O79" i="32"/>
  <c r="P79" i="32" s="1"/>
  <c r="O244" i="32"/>
  <c r="P244" i="32" s="1"/>
  <c r="O441" i="32"/>
  <c r="P441" i="32" s="1"/>
  <c r="O245" i="32"/>
  <c r="P245" i="32" s="1"/>
  <c r="O246" i="32"/>
  <c r="P246" i="32" s="1"/>
  <c r="O247" i="32"/>
  <c r="P247" i="32" s="1"/>
  <c r="O248" i="32"/>
  <c r="P248" i="32" s="1"/>
  <c r="O249" i="32"/>
  <c r="P249" i="32" s="1"/>
  <c r="O250" i="32"/>
  <c r="P250" i="32" s="1"/>
  <c r="O251" i="32"/>
  <c r="P251" i="32" s="1"/>
  <c r="O442" i="32"/>
  <c r="P442" i="32" s="1"/>
  <c r="O80" i="32"/>
  <c r="P80" i="32" s="1"/>
  <c r="O81" i="32"/>
  <c r="P81" i="32" s="1"/>
  <c r="O443" i="32"/>
  <c r="P443" i="32" s="1"/>
  <c r="O444" i="32"/>
  <c r="P444" i="32" s="1"/>
  <c r="O7" i="32"/>
  <c r="P7" i="32" s="1"/>
  <c r="O82" i="32"/>
  <c r="P82" i="32" s="1"/>
  <c r="O252" i="32"/>
  <c r="P252" i="32" s="1"/>
  <c r="O253" i="32"/>
  <c r="P253" i="32" s="1"/>
  <c r="O254" i="32"/>
  <c r="P254" i="32" s="1"/>
  <c r="O255" i="32"/>
  <c r="P255" i="32" s="1"/>
  <c r="O256" i="32"/>
  <c r="P256" i="32" s="1"/>
  <c r="O257" i="32"/>
  <c r="P257" i="32" s="1"/>
  <c r="O258" i="32"/>
  <c r="P258" i="32" s="1"/>
  <c r="O259" i="32"/>
  <c r="P259" i="32" s="1"/>
  <c r="O445" i="32"/>
  <c r="P445" i="32" s="1"/>
  <c r="O446" i="32"/>
  <c r="P446" i="32" s="1"/>
  <c r="O83" i="32"/>
  <c r="P83" i="32" s="1"/>
  <c r="O84" i="32"/>
  <c r="P84" i="32" s="1"/>
  <c r="O260" i="32"/>
  <c r="P260" i="32" s="1"/>
  <c r="O261" i="32"/>
  <c r="P261" i="32" s="1"/>
  <c r="O262" i="32"/>
  <c r="P262" i="32" s="1"/>
  <c r="O263" i="32"/>
  <c r="P263" i="32" s="1"/>
  <c r="O264" i="32"/>
  <c r="P264" i="32" s="1"/>
  <c r="O8" i="32"/>
  <c r="P8" i="32" s="1"/>
  <c r="O265" i="32"/>
  <c r="P265" i="32" s="1"/>
  <c r="O266" i="32"/>
  <c r="P266" i="32" s="1"/>
  <c r="O267" i="32"/>
  <c r="P267" i="32" s="1"/>
  <c r="O85" i="32"/>
  <c r="P85" i="32" s="1"/>
  <c r="O268" i="32"/>
  <c r="P268" i="32" s="1"/>
  <c r="O447" i="32"/>
  <c r="P447" i="32" s="1"/>
  <c r="O269" i="32"/>
  <c r="P269" i="32" s="1"/>
  <c r="O448" i="32"/>
  <c r="P448" i="32" s="1"/>
  <c r="O270" i="32"/>
  <c r="P270" i="32" s="1"/>
  <c r="O271" i="32"/>
  <c r="P271" i="32" s="1"/>
  <c r="O449" i="32"/>
  <c r="P449" i="32" s="1"/>
  <c r="O272" i="32"/>
  <c r="P272" i="32" s="1"/>
  <c r="O273" i="32"/>
  <c r="P273" i="32" s="1"/>
  <c r="O450" i="32"/>
  <c r="P450" i="32" s="1"/>
  <c r="O274" i="32"/>
  <c r="P274" i="32" s="1"/>
  <c r="O275" i="32"/>
  <c r="P275" i="32" s="1"/>
  <c r="O276" i="32"/>
  <c r="P276" i="32" s="1"/>
  <c r="O277" i="32"/>
  <c r="P277" i="32" s="1"/>
  <c r="O278" i="32"/>
  <c r="P278" i="32" s="1"/>
  <c r="O86" i="32"/>
  <c r="P86" i="32" s="1"/>
  <c r="O279" i="32"/>
  <c r="P279" i="32" s="1"/>
  <c r="O280" i="32"/>
  <c r="P280" i="32" s="1"/>
  <c r="O281" i="32"/>
  <c r="P281" i="32" s="1"/>
  <c r="O282" i="32"/>
  <c r="P282" i="32" s="1"/>
  <c r="O283" i="32"/>
  <c r="P283" i="32" s="1"/>
  <c r="O284" i="32"/>
  <c r="P284" i="32" s="1"/>
  <c r="O87" i="32"/>
  <c r="P87" i="32" s="1"/>
  <c r="O88" i="32"/>
  <c r="P88" i="32" s="1"/>
  <c r="O285" i="32"/>
  <c r="P285" i="32" s="1"/>
  <c r="O451" i="32"/>
  <c r="P451" i="32" s="1"/>
  <c r="O89" i="32"/>
  <c r="P89" i="32" s="1"/>
  <c r="O9" i="32"/>
  <c r="P9" i="32" s="1"/>
  <c r="O286" i="32"/>
  <c r="P286" i="32" s="1"/>
  <c r="O10" i="32"/>
  <c r="P10" i="32" s="1"/>
  <c r="O11" i="32"/>
  <c r="P11" i="32" s="1"/>
  <c r="O287" i="32"/>
  <c r="P287" i="32" s="1"/>
  <c r="O288" i="32"/>
  <c r="P288" i="32" s="1"/>
  <c r="O452" i="32"/>
  <c r="P452" i="32" s="1"/>
  <c r="O289" i="32"/>
  <c r="P289" i="32" s="1"/>
  <c r="O290" i="32"/>
  <c r="P290" i="32" s="1"/>
  <c r="O291" i="32"/>
  <c r="P291" i="32" s="1"/>
  <c r="O292" i="32"/>
  <c r="P292" i="32" s="1"/>
  <c r="O90" i="32"/>
  <c r="P90" i="32" s="1"/>
  <c r="O293" i="32"/>
  <c r="P293" i="32" s="1"/>
  <c r="O294" i="32"/>
  <c r="P294" i="32" s="1"/>
  <c r="O91" i="32"/>
  <c r="P91" i="32" s="1"/>
  <c r="O453" i="32"/>
  <c r="P453" i="32" s="1"/>
  <c r="O295" i="32"/>
  <c r="P295" i="32" s="1"/>
  <c r="O12" i="32"/>
  <c r="P12" i="32" s="1"/>
  <c r="O92" i="32"/>
  <c r="P92" i="32" s="1"/>
  <c r="O93" i="32"/>
  <c r="P93" i="32" s="1"/>
  <c r="O296" i="32"/>
  <c r="P296" i="32" s="1"/>
  <c r="O297" i="32"/>
  <c r="P297" i="32" s="1"/>
  <c r="O454" i="32"/>
  <c r="P454" i="32" s="1"/>
  <c r="O298" i="32"/>
  <c r="P298" i="32" s="1"/>
  <c r="O299" i="32"/>
  <c r="P299" i="32" s="1"/>
  <c r="O300" i="32"/>
  <c r="P300" i="32" s="1"/>
  <c r="O455" i="32"/>
  <c r="P455" i="32" s="1"/>
  <c r="O301" i="32"/>
  <c r="P301" i="32" s="1"/>
  <c r="O302" i="32"/>
  <c r="P302" i="32" s="1"/>
  <c r="O303" i="32"/>
  <c r="P303" i="32" s="1"/>
  <c r="O94" i="32"/>
  <c r="P94" i="32" s="1"/>
  <c r="O95" i="32"/>
  <c r="P95" i="32" s="1"/>
  <c r="O96" i="32"/>
  <c r="P96" i="32" s="1"/>
  <c r="O456" i="32"/>
  <c r="P456" i="32" s="1"/>
  <c r="O304" i="32"/>
  <c r="P304" i="32" s="1"/>
  <c r="O305" i="32"/>
  <c r="P305" i="32" s="1"/>
  <c r="O97" i="32"/>
  <c r="P97" i="32" s="1"/>
  <c r="O306" i="32"/>
  <c r="P306" i="32" s="1"/>
  <c r="O307" i="32"/>
  <c r="P307" i="32" s="1"/>
  <c r="O308" i="32"/>
  <c r="P308" i="32" s="1"/>
  <c r="O457" i="32"/>
  <c r="P457" i="32" s="1"/>
  <c r="O458" i="32"/>
  <c r="P458" i="32" s="1"/>
  <c r="O459" i="32"/>
  <c r="P459" i="32" s="1"/>
  <c r="O460" i="32"/>
  <c r="P460" i="32" s="1"/>
  <c r="O309" i="32"/>
  <c r="P309" i="32" s="1"/>
  <c r="O461" i="32"/>
  <c r="P461" i="32" s="1"/>
  <c r="O310" i="32"/>
  <c r="P310" i="32" s="1"/>
  <c r="O462" i="32"/>
  <c r="P462" i="32" s="1"/>
  <c r="O98" i="32"/>
  <c r="P98" i="32" s="1"/>
  <c r="O311" i="32"/>
  <c r="P311" i="32" s="1"/>
  <c r="O312" i="32"/>
  <c r="P312" i="32" s="1"/>
  <c r="O463" i="32"/>
  <c r="P463" i="32" s="1"/>
  <c r="O313" i="32"/>
  <c r="P313" i="32" s="1"/>
  <c r="O314" i="32"/>
  <c r="P314" i="32" s="1"/>
  <c r="O99" i="32"/>
  <c r="P99" i="32" s="1"/>
  <c r="O315" i="32"/>
  <c r="P315" i="32" s="1"/>
  <c r="O316" i="32"/>
  <c r="P316" i="32" s="1"/>
  <c r="O317" i="32"/>
  <c r="P317" i="32" s="1"/>
  <c r="O318" i="32"/>
  <c r="P318" i="32" s="1"/>
  <c r="O319" i="32"/>
  <c r="P319" i="32" s="1"/>
  <c r="O464" i="32"/>
  <c r="P464" i="32" s="1"/>
  <c r="O320" i="32"/>
  <c r="P320" i="32" s="1"/>
  <c r="O321" i="32"/>
  <c r="P321" i="32" s="1"/>
  <c r="O100" i="32"/>
  <c r="P100" i="32" s="1"/>
  <c r="O101" i="32"/>
  <c r="P101" i="32" s="1"/>
  <c r="O322" i="32"/>
  <c r="P322" i="32" s="1"/>
  <c r="O465" i="32"/>
  <c r="P465" i="32" s="1"/>
  <c r="O102" i="32"/>
  <c r="P102" i="32" s="1"/>
  <c r="O103" i="32"/>
  <c r="P103" i="32" s="1"/>
  <c r="O323" i="32"/>
  <c r="P323" i="32" s="1"/>
  <c r="O324" i="32"/>
  <c r="P324" i="32" s="1"/>
  <c r="O137" i="32"/>
  <c r="P137" i="32" s="1"/>
  <c r="J324" i="32"/>
  <c r="J323" i="32"/>
  <c r="J103" i="32"/>
  <c r="J102" i="32"/>
  <c r="J465" i="32"/>
  <c r="J322" i="32"/>
  <c r="J101" i="32"/>
  <c r="J100" i="32"/>
  <c r="J321" i="32"/>
  <c r="J320" i="32"/>
  <c r="J464" i="32"/>
  <c r="J319" i="32"/>
  <c r="J318" i="32"/>
  <c r="J317" i="32"/>
  <c r="J316" i="32"/>
  <c r="J315" i="32"/>
  <c r="J99" i="32"/>
  <c r="J314" i="32"/>
  <c r="J313" i="32"/>
  <c r="J463" i="32"/>
  <c r="J312" i="32"/>
  <c r="J311" i="32"/>
  <c r="J98" i="32"/>
  <c r="J462" i="32"/>
  <c r="J310" i="32"/>
  <c r="J461" i="32"/>
  <c r="J309" i="32"/>
  <c r="J460" i="32"/>
  <c r="J459" i="32"/>
  <c r="J458" i="32"/>
  <c r="J457" i="32"/>
  <c r="J308" i="32"/>
  <c r="J307" i="32"/>
  <c r="J306" i="32"/>
  <c r="J97" i="32"/>
  <c r="J305" i="32"/>
  <c r="J304" i="32"/>
  <c r="J456" i="32"/>
  <c r="J96" i="32"/>
  <c r="J95" i="32"/>
  <c r="J94" i="32"/>
  <c r="J303" i="32"/>
  <c r="J302" i="32"/>
  <c r="J301" i="32"/>
  <c r="J455" i="32"/>
  <c r="J300" i="32"/>
  <c r="J299" i="32"/>
  <c r="J298" i="32"/>
  <c r="J454" i="32"/>
  <c r="J297" i="32"/>
  <c r="J296" i="32"/>
  <c r="J93" i="32"/>
  <c r="J92" i="32"/>
  <c r="J12" i="32"/>
  <c r="J295" i="32"/>
  <c r="J453" i="32"/>
  <c r="J91" i="32"/>
  <c r="J294" i="32"/>
  <c r="J293" i="32"/>
  <c r="J90" i="32"/>
  <c r="J292" i="32"/>
  <c r="J291" i="32"/>
  <c r="J290" i="32"/>
  <c r="J289" i="32"/>
  <c r="J452" i="32"/>
  <c r="J288" i="32"/>
  <c r="J287" i="32"/>
  <c r="J11" i="32"/>
  <c r="J10" i="32"/>
  <c r="J286" i="32"/>
  <c r="J9" i="32"/>
  <c r="J89" i="32"/>
  <c r="J451" i="32"/>
  <c r="J285" i="32"/>
  <c r="J88" i="32"/>
  <c r="J87" i="32"/>
  <c r="J284" i="32"/>
  <c r="J283" i="32"/>
  <c r="J282" i="32"/>
  <c r="J281" i="32"/>
  <c r="J280" i="32"/>
  <c r="J279" i="32"/>
  <c r="J86" i="32"/>
  <c r="J278" i="32"/>
  <c r="J277" i="32"/>
  <c r="J276" i="32"/>
  <c r="J275" i="32"/>
  <c r="J274" i="32"/>
  <c r="J450" i="32"/>
  <c r="J273" i="32"/>
  <c r="J272" i="32"/>
  <c r="J449" i="32"/>
  <c r="J271" i="32"/>
  <c r="J270" i="32"/>
  <c r="J448" i="32"/>
  <c r="J269" i="32"/>
  <c r="J447" i="32"/>
  <c r="J268" i="32"/>
  <c r="J85" i="32"/>
  <c r="J267" i="32"/>
  <c r="J266" i="32"/>
  <c r="J265" i="32"/>
  <c r="J8" i="32"/>
  <c r="J264" i="32"/>
  <c r="J263" i="32"/>
  <c r="J262" i="32"/>
  <c r="J261" i="32"/>
  <c r="J260" i="32"/>
  <c r="J84" i="32"/>
  <c r="J83" i="32"/>
  <c r="J446" i="32"/>
  <c r="J445" i="32"/>
  <c r="J259" i="32"/>
  <c r="J258" i="32"/>
  <c r="J257" i="32"/>
  <c r="J256" i="32"/>
  <c r="J255" i="32"/>
  <c r="J254" i="32"/>
  <c r="J253" i="32"/>
  <c r="J252" i="32"/>
  <c r="J82" i="32"/>
  <c r="J7" i="32"/>
  <c r="J444" i="32"/>
  <c r="J443" i="32"/>
  <c r="J81" i="32"/>
  <c r="J80" i="32"/>
  <c r="J442" i="32"/>
  <c r="J251" i="32"/>
  <c r="J250" i="32"/>
  <c r="J249" i="32"/>
  <c r="J248" i="32"/>
  <c r="J247" i="32"/>
  <c r="J246" i="32"/>
  <c r="J245" i="32"/>
  <c r="J441" i="32"/>
  <c r="J244" i="32"/>
  <c r="J79" i="32"/>
  <c r="J243" i="32"/>
  <c r="J242" i="32"/>
  <c r="J78" i="32"/>
  <c r="J440" i="32"/>
  <c r="J241" i="32"/>
  <c r="J240" i="32"/>
  <c r="J239" i="32"/>
  <c r="J238" i="32"/>
  <c r="J439" i="32"/>
  <c r="J438" i="32"/>
  <c r="J437" i="32"/>
  <c r="J6" i="32"/>
  <c r="J436" i="32"/>
  <c r="J435" i="32"/>
  <c r="J5" i="32"/>
  <c r="J237" i="32"/>
  <c r="J236" i="32"/>
  <c r="J77" i="32"/>
  <c r="J76" i="32"/>
  <c r="J434" i="32"/>
  <c r="J75" i="32"/>
  <c r="J235" i="32"/>
  <c r="J234" i="32"/>
  <c r="J233" i="32"/>
  <c r="J74" i="32"/>
  <c r="J73" i="32"/>
  <c r="J72" i="32"/>
  <c r="J71" i="32"/>
  <c r="J232" i="32"/>
  <c r="J231" i="32"/>
  <c r="J4" i="32"/>
  <c r="J230" i="32"/>
  <c r="J229" i="32"/>
  <c r="J228" i="32"/>
  <c r="J227" i="32"/>
  <c r="J70" i="32"/>
  <c r="J226" i="32"/>
  <c r="J433" i="32"/>
  <c r="J225" i="32"/>
  <c r="J224" i="32"/>
  <c r="J223" i="32"/>
  <c r="J222" i="32"/>
  <c r="J221" i="32"/>
  <c r="J220" i="32"/>
  <c r="J432" i="32"/>
  <c r="J69" i="32"/>
  <c r="J219" i="32"/>
  <c r="J218" i="32"/>
  <c r="J217" i="32"/>
  <c r="J216" i="32"/>
  <c r="J215" i="32"/>
  <c r="J431" i="32"/>
  <c r="J430" i="32"/>
  <c r="J429" i="32"/>
  <c r="J214" i="32"/>
  <c r="J68" i="32"/>
  <c r="J213" i="32"/>
  <c r="J212" i="32"/>
  <c r="J211" i="32"/>
  <c r="J67" i="32"/>
  <c r="J66" i="32"/>
  <c r="J210" i="32"/>
  <c r="J209" i="32"/>
  <c r="J208" i="32"/>
  <c r="J207" i="32"/>
  <c r="J206" i="32"/>
  <c r="J205" i="32"/>
  <c r="J204" i="32"/>
  <c r="J203" i="32"/>
  <c r="J202" i="32"/>
  <c r="J428" i="32"/>
  <c r="J427" i="32"/>
  <c r="J201" i="32"/>
  <c r="J65" i="32"/>
  <c r="J200" i="32"/>
  <c r="J199" i="32"/>
  <c r="J198" i="32"/>
  <c r="J64" i="32"/>
  <c r="J197" i="32"/>
  <c r="J196" i="32"/>
  <c r="J195" i="32"/>
  <c r="J194" i="32"/>
  <c r="J426" i="32"/>
  <c r="J193" i="32"/>
  <c r="J192" i="32"/>
  <c r="J63" i="32"/>
  <c r="J191" i="32"/>
  <c r="J190" i="32"/>
  <c r="J3" i="32"/>
  <c r="J189" i="32"/>
  <c r="J188" i="32"/>
  <c r="J187" i="32"/>
  <c r="J186" i="32"/>
  <c r="J425" i="32"/>
  <c r="J184" i="32"/>
  <c r="J424" i="32"/>
  <c r="J183" i="32"/>
  <c r="J182" i="32"/>
  <c r="J181" i="32"/>
  <c r="J180" i="32"/>
  <c r="J179" i="32"/>
  <c r="J178" i="32"/>
  <c r="J177" i="32"/>
  <c r="J176" i="32"/>
  <c r="J62" i="32"/>
  <c r="J175" i="32"/>
  <c r="J174" i="32"/>
  <c r="J423" i="32"/>
  <c r="J173" i="32"/>
  <c r="J172" i="32"/>
  <c r="J171" i="32"/>
  <c r="J170" i="32"/>
  <c r="J169" i="32"/>
  <c r="J422" i="32"/>
  <c r="J168" i="32"/>
  <c r="J167" i="32"/>
  <c r="J421" i="32"/>
  <c r="J61" i="32"/>
  <c r="J166" i="32"/>
  <c r="J165" i="32"/>
  <c r="J60" i="32"/>
  <c r="J164" i="32"/>
  <c r="J59" i="32"/>
  <c r="J163" i="32"/>
  <c r="J162" i="32"/>
  <c r="J161" i="32"/>
  <c r="J160" i="32"/>
  <c r="J159" i="32"/>
  <c r="J158" i="32"/>
  <c r="J58" i="32"/>
  <c r="J157" i="32"/>
  <c r="J156" i="32"/>
  <c r="J155" i="32"/>
  <c r="J154" i="32"/>
  <c r="J153" i="32"/>
  <c r="J151" i="32"/>
  <c r="J420" i="32"/>
  <c r="J150" i="32"/>
  <c r="J149" i="32"/>
  <c r="J148" i="32"/>
  <c r="J2" i="32"/>
  <c r="J147" i="32"/>
  <c r="J146" i="32"/>
  <c r="J145" i="32"/>
  <c r="J144" i="32"/>
  <c r="J143" i="32"/>
  <c r="J142" i="32"/>
  <c r="J419" i="32"/>
  <c r="J141" i="32"/>
  <c r="J140" i="32"/>
  <c r="J57" i="32"/>
  <c r="J56" i="32"/>
  <c r="J139" i="32"/>
  <c r="J55" i="32"/>
  <c r="J418" i="32"/>
  <c r="J417" i="32"/>
  <c r="J54" i="32"/>
  <c r="J416" i="32"/>
  <c r="J415" i="32"/>
  <c r="J138" i="32"/>
  <c r="J137" i="32"/>
  <c r="F324" i="32"/>
  <c r="E324" i="32"/>
  <c r="D324" i="32"/>
  <c r="F323" i="32"/>
  <c r="E323" i="32"/>
  <c r="D323" i="32"/>
  <c r="F103" i="32"/>
  <c r="E103" i="32"/>
  <c r="D103" i="32"/>
  <c r="F102" i="32"/>
  <c r="E102" i="32"/>
  <c r="D102" i="32"/>
  <c r="F465" i="32"/>
  <c r="E465" i="32"/>
  <c r="D465" i="32"/>
  <c r="F322" i="32"/>
  <c r="E322" i="32"/>
  <c r="D322" i="32"/>
  <c r="F101" i="32"/>
  <c r="E101" i="32"/>
  <c r="D101" i="32"/>
  <c r="F100" i="32"/>
  <c r="E100" i="32"/>
  <c r="D100" i="32"/>
  <c r="F321" i="32"/>
  <c r="E321" i="32"/>
  <c r="D321" i="32"/>
  <c r="F320" i="32"/>
  <c r="E320" i="32"/>
  <c r="D320" i="32"/>
  <c r="F464" i="32"/>
  <c r="E464" i="32"/>
  <c r="D464" i="32"/>
  <c r="F319" i="32"/>
  <c r="E319" i="32"/>
  <c r="D319" i="32"/>
  <c r="F318" i="32"/>
  <c r="E318" i="32"/>
  <c r="D318" i="32"/>
  <c r="F317" i="32"/>
  <c r="E317" i="32"/>
  <c r="D317" i="32"/>
  <c r="F316" i="32"/>
  <c r="E316" i="32"/>
  <c r="D316" i="32"/>
  <c r="F315" i="32"/>
  <c r="E315" i="32"/>
  <c r="D315" i="32"/>
  <c r="F99" i="32"/>
  <c r="E99" i="32"/>
  <c r="D99" i="32"/>
  <c r="F314" i="32"/>
  <c r="E314" i="32"/>
  <c r="D314" i="32"/>
  <c r="F313" i="32"/>
  <c r="E313" i="32"/>
  <c r="D313" i="32"/>
  <c r="F463" i="32"/>
  <c r="E463" i="32"/>
  <c r="D463" i="32"/>
  <c r="F312" i="32"/>
  <c r="E312" i="32"/>
  <c r="D312" i="32"/>
  <c r="F311" i="32"/>
  <c r="E311" i="32"/>
  <c r="D311" i="32"/>
  <c r="F98" i="32"/>
  <c r="E98" i="32"/>
  <c r="D98" i="32"/>
  <c r="F462" i="32"/>
  <c r="E462" i="32"/>
  <c r="D462" i="32"/>
  <c r="F310" i="32"/>
  <c r="E310" i="32"/>
  <c r="D310" i="32"/>
  <c r="F461" i="32"/>
  <c r="E461" i="32"/>
  <c r="D461" i="32"/>
  <c r="F309" i="32"/>
  <c r="E309" i="32"/>
  <c r="D309" i="32"/>
  <c r="F460" i="32"/>
  <c r="E460" i="32"/>
  <c r="D460" i="32"/>
  <c r="F459" i="32"/>
  <c r="E459" i="32"/>
  <c r="D459" i="32"/>
  <c r="F458" i="32"/>
  <c r="E458" i="32"/>
  <c r="D458" i="32"/>
  <c r="F457" i="32"/>
  <c r="E457" i="32"/>
  <c r="D457" i="32"/>
  <c r="F308" i="32"/>
  <c r="E308" i="32"/>
  <c r="D308" i="32"/>
  <c r="F307" i="32"/>
  <c r="E307" i="32"/>
  <c r="D307" i="32"/>
  <c r="F306" i="32"/>
  <c r="E306" i="32"/>
  <c r="D306" i="32"/>
  <c r="F97" i="32"/>
  <c r="E97" i="32"/>
  <c r="D97" i="32"/>
  <c r="F305" i="32"/>
  <c r="E305" i="32"/>
  <c r="D305" i="32"/>
  <c r="F304" i="32"/>
  <c r="E304" i="32"/>
  <c r="D304" i="32"/>
  <c r="F456" i="32"/>
  <c r="E456" i="32"/>
  <c r="D456" i="32"/>
  <c r="F96" i="32"/>
  <c r="E96" i="32"/>
  <c r="D96" i="32"/>
  <c r="F95" i="32"/>
  <c r="E95" i="32"/>
  <c r="D95" i="32"/>
  <c r="F94" i="32"/>
  <c r="E94" i="32"/>
  <c r="D94" i="32"/>
  <c r="F303" i="32"/>
  <c r="E303" i="32"/>
  <c r="D303" i="32"/>
  <c r="F302" i="32"/>
  <c r="E302" i="32"/>
  <c r="D302" i="32"/>
  <c r="F301" i="32"/>
  <c r="E301" i="32"/>
  <c r="D301" i="32"/>
  <c r="F455" i="32"/>
  <c r="E455" i="32"/>
  <c r="D455" i="32"/>
  <c r="F300" i="32"/>
  <c r="E300" i="32"/>
  <c r="D300" i="32"/>
  <c r="F299" i="32"/>
  <c r="E299" i="32"/>
  <c r="D299" i="32"/>
  <c r="F298" i="32"/>
  <c r="E298" i="32"/>
  <c r="D298" i="32"/>
  <c r="F454" i="32"/>
  <c r="E454" i="32"/>
  <c r="D454" i="32"/>
  <c r="F297" i="32"/>
  <c r="E297" i="32"/>
  <c r="D297" i="32"/>
  <c r="F296" i="32"/>
  <c r="E296" i="32"/>
  <c r="D296" i="32"/>
  <c r="F93" i="32"/>
  <c r="E93" i="32"/>
  <c r="D93" i="32"/>
  <c r="F92" i="32"/>
  <c r="E92" i="32"/>
  <c r="D92" i="32"/>
  <c r="F12" i="32"/>
  <c r="E12" i="32"/>
  <c r="D12" i="32"/>
  <c r="F295" i="32"/>
  <c r="E295" i="32"/>
  <c r="D295" i="32"/>
  <c r="F453" i="32"/>
  <c r="E453" i="32"/>
  <c r="D453" i="32"/>
  <c r="F91" i="32"/>
  <c r="E91" i="32"/>
  <c r="D91" i="32"/>
  <c r="F294" i="32"/>
  <c r="E294" i="32"/>
  <c r="D294" i="32"/>
  <c r="F293" i="32"/>
  <c r="E293" i="32"/>
  <c r="D293" i="32"/>
  <c r="F90" i="32"/>
  <c r="E90" i="32"/>
  <c r="D90" i="32"/>
  <c r="F292" i="32"/>
  <c r="E292" i="32"/>
  <c r="D292" i="32"/>
  <c r="F291" i="32"/>
  <c r="E291" i="32"/>
  <c r="D291" i="32"/>
  <c r="F290" i="32"/>
  <c r="E290" i="32"/>
  <c r="D290" i="32"/>
  <c r="F289" i="32"/>
  <c r="E289" i="32"/>
  <c r="D289" i="32"/>
  <c r="F452" i="32"/>
  <c r="E452" i="32"/>
  <c r="D452" i="32"/>
  <c r="F288" i="32"/>
  <c r="E288" i="32"/>
  <c r="D288" i="32"/>
  <c r="F287" i="32"/>
  <c r="E287" i="32"/>
  <c r="D287" i="32"/>
  <c r="F11" i="32"/>
  <c r="E11" i="32"/>
  <c r="D11" i="32"/>
  <c r="F10" i="32"/>
  <c r="E10" i="32"/>
  <c r="D10" i="32"/>
  <c r="F286" i="32"/>
  <c r="E286" i="32"/>
  <c r="D286" i="32"/>
  <c r="F9" i="32"/>
  <c r="E9" i="32"/>
  <c r="D9" i="32"/>
  <c r="F89" i="32"/>
  <c r="E89" i="32"/>
  <c r="D89" i="32"/>
  <c r="F451" i="32"/>
  <c r="E451" i="32"/>
  <c r="D451" i="32"/>
  <c r="F285" i="32"/>
  <c r="E285" i="32"/>
  <c r="D285" i="32"/>
  <c r="F88" i="32"/>
  <c r="E88" i="32"/>
  <c r="D88" i="32"/>
  <c r="F87" i="32"/>
  <c r="E87" i="32"/>
  <c r="D87" i="32"/>
  <c r="F284" i="32"/>
  <c r="E284" i="32"/>
  <c r="D284" i="32"/>
  <c r="F283" i="32"/>
  <c r="E283" i="32"/>
  <c r="D283" i="32"/>
  <c r="F282" i="32"/>
  <c r="E282" i="32"/>
  <c r="D282" i="32"/>
  <c r="F281" i="32"/>
  <c r="E281" i="32"/>
  <c r="D281" i="32"/>
  <c r="F280" i="32"/>
  <c r="E280" i="32"/>
  <c r="D280" i="32"/>
  <c r="F279" i="32"/>
  <c r="E279" i="32"/>
  <c r="D279" i="32"/>
  <c r="F86" i="32"/>
  <c r="E86" i="32"/>
  <c r="D86" i="32"/>
  <c r="F278" i="32"/>
  <c r="E278" i="32"/>
  <c r="D278" i="32"/>
  <c r="F277" i="32"/>
  <c r="E277" i="32"/>
  <c r="D277" i="32"/>
  <c r="F276" i="32"/>
  <c r="E276" i="32"/>
  <c r="D276" i="32"/>
  <c r="F275" i="32"/>
  <c r="E275" i="32"/>
  <c r="D275" i="32"/>
  <c r="F274" i="32"/>
  <c r="E274" i="32"/>
  <c r="D274" i="32"/>
  <c r="F450" i="32"/>
  <c r="E450" i="32"/>
  <c r="D450" i="32"/>
  <c r="F273" i="32"/>
  <c r="E273" i="32"/>
  <c r="D273" i="32"/>
  <c r="F272" i="32"/>
  <c r="E272" i="32"/>
  <c r="D272" i="32"/>
  <c r="F449" i="32"/>
  <c r="E449" i="32"/>
  <c r="D449" i="32"/>
  <c r="F271" i="32"/>
  <c r="E271" i="32"/>
  <c r="D271" i="32"/>
  <c r="F270" i="32"/>
  <c r="E270" i="32"/>
  <c r="D270" i="32"/>
  <c r="F448" i="32"/>
  <c r="E448" i="32"/>
  <c r="D448" i="32"/>
  <c r="F269" i="32"/>
  <c r="E269" i="32"/>
  <c r="D269" i="32"/>
  <c r="F447" i="32"/>
  <c r="E447" i="32"/>
  <c r="D447" i="32"/>
  <c r="F268" i="32"/>
  <c r="E268" i="32"/>
  <c r="D268" i="32"/>
  <c r="F85" i="32"/>
  <c r="E85" i="32"/>
  <c r="D85" i="32"/>
  <c r="F267" i="32"/>
  <c r="E267" i="32"/>
  <c r="D267" i="32"/>
  <c r="F266" i="32"/>
  <c r="E266" i="32"/>
  <c r="D266" i="32"/>
  <c r="F265" i="32"/>
  <c r="E265" i="32"/>
  <c r="D265" i="32"/>
  <c r="F8" i="32"/>
  <c r="E8" i="32"/>
  <c r="D8" i="32"/>
  <c r="F264" i="32"/>
  <c r="E264" i="32"/>
  <c r="D264" i="32"/>
  <c r="F263" i="32"/>
  <c r="E263" i="32"/>
  <c r="D263" i="32"/>
  <c r="F262" i="32"/>
  <c r="E262" i="32"/>
  <c r="D262" i="32"/>
  <c r="F261" i="32"/>
  <c r="E261" i="32"/>
  <c r="D261" i="32"/>
  <c r="F260" i="32"/>
  <c r="E260" i="32"/>
  <c r="D260" i="32"/>
  <c r="F84" i="32"/>
  <c r="E84" i="32"/>
  <c r="D84" i="32"/>
  <c r="F83" i="32"/>
  <c r="E83" i="32"/>
  <c r="D83" i="32"/>
  <c r="F446" i="32"/>
  <c r="E446" i="32"/>
  <c r="D446" i="32"/>
  <c r="F445" i="32"/>
  <c r="E445" i="32"/>
  <c r="D445" i="32"/>
  <c r="F259" i="32"/>
  <c r="E259" i="32"/>
  <c r="D259" i="32"/>
  <c r="F258" i="32"/>
  <c r="E258" i="32"/>
  <c r="D258" i="32"/>
  <c r="F257" i="32"/>
  <c r="E257" i="32"/>
  <c r="D257" i="32"/>
  <c r="F256" i="32"/>
  <c r="E256" i="32"/>
  <c r="D256" i="32"/>
  <c r="F255" i="32"/>
  <c r="E255" i="32"/>
  <c r="D255" i="32"/>
  <c r="F254" i="32"/>
  <c r="E254" i="32"/>
  <c r="D254" i="32"/>
  <c r="F253" i="32"/>
  <c r="E253" i="32"/>
  <c r="D253" i="32"/>
  <c r="F252" i="32"/>
  <c r="E252" i="32"/>
  <c r="D252" i="32"/>
  <c r="F82" i="32"/>
  <c r="E82" i="32"/>
  <c r="D82" i="32"/>
  <c r="F7" i="32"/>
  <c r="E7" i="32"/>
  <c r="D7" i="32"/>
  <c r="F444" i="32"/>
  <c r="E444" i="32"/>
  <c r="D444" i="32"/>
  <c r="F443" i="32"/>
  <c r="E443" i="32"/>
  <c r="D443" i="32"/>
  <c r="F81" i="32"/>
  <c r="E81" i="32"/>
  <c r="D81" i="32"/>
  <c r="F80" i="32"/>
  <c r="E80" i="32"/>
  <c r="D80" i="32"/>
  <c r="F442" i="32"/>
  <c r="E442" i="32"/>
  <c r="D442" i="32"/>
  <c r="F251" i="32"/>
  <c r="E251" i="32"/>
  <c r="D251" i="32"/>
  <c r="F250" i="32"/>
  <c r="E250" i="32"/>
  <c r="D250" i="32"/>
  <c r="F249" i="32"/>
  <c r="E249" i="32"/>
  <c r="D249" i="32"/>
  <c r="F248" i="32"/>
  <c r="E248" i="32"/>
  <c r="D248" i="32"/>
  <c r="F247" i="32"/>
  <c r="E247" i="32"/>
  <c r="D247" i="32"/>
  <c r="F246" i="32"/>
  <c r="E246" i="32"/>
  <c r="D246" i="32"/>
  <c r="F245" i="32"/>
  <c r="E245" i="32"/>
  <c r="D245" i="32"/>
  <c r="F441" i="32"/>
  <c r="E441" i="32"/>
  <c r="D441" i="32"/>
  <c r="F244" i="32"/>
  <c r="E244" i="32"/>
  <c r="D244" i="32"/>
  <c r="F79" i="32"/>
  <c r="E79" i="32"/>
  <c r="D79" i="32"/>
  <c r="F243" i="32"/>
  <c r="E243" i="32"/>
  <c r="D243" i="32"/>
  <c r="F242" i="32"/>
  <c r="E242" i="32"/>
  <c r="D242" i="32"/>
  <c r="F78" i="32"/>
  <c r="E78" i="32"/>
  <c r="D78" i="32"/>
  <c r="F440" i="32"/>
  <c r="E440" i="32"/>
  <c r="D440" i="32"/>
  <c r="F241" i="32"/>
  <c r="E241" i="32"/>
  <c r="D241" i="32"/>
  <c r="F240" i="32"/>
  <c r="E240" i="32"/>
  <c r="D240" i="32"/>
  <c r="F239" i="32"/>
  <c r="E239" i="32"/>
  <c r="D239" i="32"/>
  <c r="F238" i="32"/>
  <c r="E238" i="32"/>
  <c r="D238" i="32"/>
  <c r="F439" i="32"/>
  <c r="E439" i="32"/>
  <c r="D439" i="32"/>
  <c r="F438" i="32"/>
  <c r="E438" i="32"/>
  <c r="D438" i="32"/>
  <c r="F437" i="32"/>
  <c r="E437" i="32"/>
  <c r="D437" i="32"/>
  <c r="F6" i="32"/>
  <c r="E6" i="32"/>
  <c r="D6" i="32"/>
  <c r="F436" i="32"/>
  <c r="E436" i="32"/>
  <c r="D436" i="32"/>
  <c r="F435" i="32"/>
  <c r="E435" i="32"/>
  <c r="D435" i="32"/>
  <c r="F5" i="32"/>
  <c r="E5" i="32"/>
  <c r="D5" i="32"/>
  <c r="F237" i="32"/>
  <c r="E237" i="32"/>
  <c r="D237" i="32"/>
  <c r="F236" i="32"/>
  <c r="E236" i="32"/>
  <c r="D236" i="32"/>
  <c r="F77" i="32"/>
  <c r="E77" i="32"/>
  <c r="D77" i="32"/>
  <c r="F76" i="32"/>
  <c r="E76" i="32"/>
  <c r="D76" i="32"/>
  <c r="F434" i="32"/>
  <c r="E434" i="32"/>
  <c r="D434" i="32"/>
  <c r="F75" i="32"/>
  <c r="E75" i="32"/>
  <c r="D75" i="32"/>
  <c r="F235" i="32"/>
  <c r="E235" i="32"/>
  <c r="D235" i="32"/>
  <c r="F234" i="32"/>
  <c r="E234" i="32"/>
  <c r="D234" i="32"/>
  <c r="F233" i="32"/>
  <c r="E233" i="32"/>
  <c r="D233" i="32"/>
  <c r="F74" i="32"/>
  <c r="E74" i="32"/>
  <c r="D74" i="32"/>
  <c r="F73" i="32"/>
  <c r="E73" i="32"/>
  <c r="D73" i="32"/>
  <c r="F72" i="32"/>
  <c r="E72" i="32"/>
  <c r="D72" i="32"/>
  <c r="F71" i="32"/>
  <c r="E71" i="32"/>
  <c r="D71" i="32"/>
  <c r="F232" i="32"/>
  <c r="E232" i="32"/>
  <c r="D232" i="32"/>
  <c r="F231" i="32"/>
  <c r="E231" i="32"/>
  <c r="D231" i="32"/>
  <c r="F4" i="32"/>
  <c r="E4" i="32"/>
  <c r="D4" i="32"/>
  <c r="F230" i="32"/>
  <c r="E230" i="32"/>
  <c r="D230" i="32"/>
  <c r="F229" i="32"/>
  <c r="E229" i="32"/>
  <c r="D229" i="32"/>
  <c r="F228" i="32"/>
  <c r="E228" i="32"/>
  <c r="D228" i="32"/>
  <c r="F227" i="32"/>
  <c r="E227" i="32"/>
  <c r="D227" i="32"/>
  <c r="F70" i="32"/>
  <c r="E70" i="32"/>
  <c r="D70" i="32"/>
  <c r="F226" i="32"/>
  <c r="E226" i="32"/>
  <c r="D226" i="32"/>
  <c r="F433" i="32"/>
  <c r="E433" i="32"/>
  <c r="D433" i="32"/>
  <c r="F225" i="32"/>
  <c r="E225" i="32"/>
  <c r="D225" i="32"/>
  <c r="F224" i="32"/>
  <c r="E224" i="32"/>
  <c r="D224" i="32"/>
  <c r="F223" i="32"/>
  <c r="E223" i="32"/>
  <c r="D223" i="32"/>
  <c r="F222" i="32"/>
  <c r="E222" i="32"/>
  <c r="D222" i="32"/>
  <c r="F221" i="32"/>
  <c r="E221" i="32"/>
  <c r="D221" i="32"/>
  <c r="F220" i="32"/>
  <c r="E220" i="32"/>
  <c r="D220" i="32"/>
  <c r="F432" i="32"/>
  <c r="E432" i="32"/>
  <c r="D432" i="32"/>
  <c r="F69" i="32"/>
  <c r="E69" i="32"/>
  <c r="D69" i="32"/>
  <c r="F219" i="32"/>
  <c r="E219" i="32"/>
  <c r="D219" i="32"/>
  <c r="F218" i="32"/>
  <c r="E218" i="32"/>
  <c r="D218" i="32"/>
  <c r="F217" i="32"/>
  <c r="E217" i="32"/>
  <c r="D217" i="32"/>
  <c r="F216" i="32"/>
  <c r="E216" i="32"/>
  <c r="D216" i="32"/>
  <c r="F215" i="32"/>
  <c r="E215" i="32"/>
  <c r="D215" i="32"/>
  <c r="F431" i="32"/>
  <c r="E431" i="32"/>
  <c r="D431" i="32"/>
  <c r="F430" i="32"/>
  <c r="E430" i="32"/>
  <c r="D430" i="32"/>
  <c r="F429" i="32"/>
  <c r="E429" i="32"/>
  <c r="D429" i="32"/>
  <c r="F214" i="32"/>
  <c r="E214" i="32"/>
  <c r="D214" i="32"/>
  <c r="F68" i="32"/>
  <c r="E68" i="32"/>
  <c r="D68" i="32"/>
  <c r="F213" i="32"/>
  <c r="E213" i="32"/>
  <c r="D213" i="32"/>
  <c r="F212" i="32"/>
  <c r="E212" i="32"/>
  <c r="D212" i="32"/>
  <c r="F211" i="32"/>
  <c r="E211" i="32"/>
  <c r="D211" i="32"/>
  <c r="F67" i="32"/>
  <c r="E67" i="32"/>
  <c r="D67" i="32"/>
  <c r="F66" i="32"/>
  <c r="E66" i="32"/>
  <c r="D66" i="32"/>
  <c r="F210" i="32"/>
  <c r="E210" i="32"/>
  <c r="D210" i="32"/>
  <c r="F209" i="32"/>
  <c r="E209" i="32"/>
  <c r="D209" i="32"/>
  <c r="F208" i="32"/>
  <c r="E208" i="32"/>
  <c r="D208" i="32"/>
  <c r="F207" i="32"/>
  <c r="E207" i="32"/>
  <c r="D207" i="32"/>
  <c r="F206" i="32"/>
  <c r="E206" i="32"/>
  <c r="D206" i="32"/>
  <c r="F205" i="32"/>
  <c r="E205" i="32"/>
  <c r="D205" i="32"/>
  <c r="F204" i="32"/>
  <c r="E204" i="32"/>
  <c r="D204" i="32"/>
  <c r="F203" i="32"/>
  <c r="E203" i="32"/>
  <c r="D203" i="32"/>
  <c r="F202" i="32"/>
  <c r="E202" i="32"/>
  <c r="D202" i="32"/>
  <c r="F428" i="32"/>
  <c r="E428" i="32"/>
  <c r="D428" i="32"/>
  <c r="F427" i="32"/>
  <c r="E427" i="32"/>
  <c r="D427" i="32"/>
  <c r="F201" i="32"/>
  <c r="E201" i="32"/>
  <c r="D201" i="32"/>
  <c r="F65" i="32"/>
  <c r="E65" i="32"/>
  <c r="D65" i="32"/>
  <c r="F200" i="32"/>
  <c r="E200" i="32"/>
  <c r="D200" i="32"/>
  <c r="F199" i="32"/>
  <c r="E199" i="32"/>
  <c r="D199" i="32"/>
  <c r="F198" i="32"/>
  <c r="E198" i="32"/>
  <c r="D198" i="32"/>
  <c r="F64" i="32"/>
  <c r="E64" i="32"/>
  <c r="D64" i="32"/>
  <c r="F197" i="32"/>
  <c r="E197" i="32"/>
  <c r="D197" i="32"/>
  <c r="F196" i="32"/>
  <c r="E196" i="32"/>
  <c r="D196" i="32"/>
  <c r="F195" i="32"/>
  <c r="E195" i="32"/>
  <c r="D195" i="32"/>
  <c r="F194" i="32"/>
  <c r="E194" i="32"/>
  <c r="D194" i="32"/>
  <c r="F426" i="32"/>
  <c r="E426" i="32"/>
  <c r="D426" i="32"/>
  <c r="F193" i="32"/>
  <c r="E193" i="32"/>
  <c r="D193" i="32"/>
  <c r="F192" i="32"/>
  <c r="E192" i="32"/>
  <c r="D192" i="32"/>
  <c r="F63" i="32"/>
  <c r="E63" i="32"/>
  <c r="D63" i="32"/>
  <c r="F191" i="32"/>
  <c r="E191" i="32"/>
  <c r="D191" i="32"/>
  <c r="F190" i="32"/>
  <c r="E190" i="32"/>
  <c r="D190" i="32"/>
  <c r="F3" i="32"/>
  <c r="E3" i="32"/>
  <c r="D3" i="32"/>
  <c r="F189" i="32"/>
  <c r="E189" i="32"/>
  <c r="D189" i="32"/>
  <c r="F188" i="32"/>
  <c r="E188" i="32"/>
  <c r="D188" i="32"/>
  <c r="F187" i="32"/>
  <c r="E187" i="32"/>
  <c r="D187" i="32"/>
  <c r="F186" i="32"/>
  <c r="E186" i="32"/>
  <c r="D186" i="32"/>
  <c r="F425" i="32"/>
  <c r="E425" i="32"/>
  <c r="D425" i="32"/>
  <c r="F184" i="32"/>
  <c r="E184" i="32"/>
  <c r="D184" i="32"/>
  <c r="F424" i="32"/>
  <c r="E424" i="32"/>
  <c r="D424" i="32"/>
  <c r="F183" i="32"/>
  <c r="E183" i="32"/>
  <c r="D183" i="32"/>
  <c r="F182" i="32"/>
  <c r="E182" i="32"/>
  <c r="D182" i="32"/>
  <c r="F181" i="32"/>
  <c r="E181" i="32"/>
  <c r="D181" i="32"/>
  <c r="F180" i="32"/>
  <c r="E180" i="32"/>
  <c r="D180" i="32"/>
  <c r="F179" i="32"/>
  <c r="E179" i="32"/>
  <c r="D179" i="32"/>
  <c r="F178" i="32"/>
  <c r="E178" i="32"/>
  <c r="D178" i="32"/>
  <c r="F177" i="32"/>
  <c r="E177" i="32"/>
  <c r="D177" i="32"/>
  <c r="F176" i="32"/>
  <c r="E176" i="32"/>
  <c r="D176" i="32"/>
  <c r="F62" i="32"/>
  <c r="E62" i="32"/>
  <c r="D62" i="32"/>
  <c r="F175" i="32"/>
  <c r="E175" i="32"/>
  <c r="D175" i="32"/>
  <c r="F174" i="32"/>
  <c r="E174" i="32"/>
  <c r="D174" i="32"/>
  <c r="F423" i="32"/>
  <c r="E423" i="32"/>
  <c r="D423" i="32"/>
  <c r="F173" i="32"/>
  <c r="E173" i="32"/>
  <c r="D173" i="32"/>
  <c r="F172" i="32"/>
  <c r="E172" i="32"/>
  <c r="D172" i="32"/>
  <c r="F171" i="32"/>
  <c r="E171" i="32"/>
  <c r="D171" i="32"/>
  <c r="F170" i="32"/>
  <c r="E170" i="32"/>
  <c r="D170" i="32"/>
  <c r="F169" i="32"/>
  <c r="E169" i="32"/>
  <c r="D169" i="32"/>
  <c r="F422" i="32"/>
  <c r="E422" i="32"/>
  <c r="D422" i="32"/>
  <c r="F168" i="32"/>
  <c r="E168" i="32"/>
  <c r="D168" i="32"/>
  <c r="F167" i="32"/>
  <c r="E167" i="32"/>
  <c r="D167" i="32"/>
  <c r="F421" i="32"/>
  <c r="E421" i="32"/>
  <c r="D421" i="32"/>
  <c r="F61" i="32"/>
  <c r="E61" i="32"/>
  <c r="D61" i="32"/>
  <c r="F166" i="32"/>
  <c r="E166" i="32"/>
  <c r="D166" i="32"/>
  <c r="F165" i="32"/>
  <c r="E165" i="32"/>
  <c r="D165" i="32"/>
  <c r="F60" i="32"/>
  <c r="E60" i="32"/>
  <c r="D60" i="32"/>
  <c r="F164" i="32"/>
  <c r="E164" i="32"/>
  <c r="D164" i="32"/>
  <c r="F59" i="32"/>
  <c r="E59" i="32"/>
  <c r="D59" i="32"/>
  <c r="F163" i="32"/>
  <c r="E163" i="32"/>
  <c r="D163" i="32"/>
  <c r="F162" i="32"/>
  <c r="E162" i="32"/>
  <c r="D162" i="32"/>
  <c r="F161" i="32"/>
  <c r="E161" i="32"/>
  <c r="D161" i="32"/>
  <c r="F160" i="32"/>
  <c r="E160" i="32"/>
  <c r="D160" i="32"/>
  <c r="F159" i="32"/>
  <c r="E159" i="32"/>
  <c r="D159" i="32"/>
  <c r="F158" i="32"/>
  <c r="E158" i="32"/>
  <c r="D158" i="32"/>
  <c r="F58" i="32"/>
  <c r="E58" i="32"/>
  <c r="D58" i="32"/>
  <c r="F157" i="32"/>
  <c r="E157" i="32"/>
  <c r="D157" i="32"/>
  <c r="F156" i="32"/>
  <c r="E156" i="32"/>
  <c r="D156" i="32"/>
  <c r="F155" i="32"/>
  <c r="E155" i="32"/>
  <c r="D155" i="32"/>
  <c r="F154" i="32"/>
  <c r="E154" i="32"/>
  <c r="D154" i="32"/>
  <c r="F153" i="32"/>
  <c r="E153" i="32"/>
  <c r="D153" i="32"/>
  <c r="F151" i="32"/>
  <c r="E151" i="32"/>
  <c r="D151" i="32"/>
  <c r="F420" i="32"/>
  <c r="E420" i="32"/>
  <c r="D420" i="32"/>
  <c r="F150" i="32"/>
  <c r="E150" i="32"/>
  <c r="D150" i="32"/>
  <c r="F149" i="32"/>
  <c r="E149" i="32"/>
  <c r="D149" i="32"/>
  <c r="F148" i="32"/>
  <c r="E148" i="32"/>
  <c r="D148" i="32"/>
  <c r="F2" i="32"/>
  <c r="E2" i="32"/>
  <c r="D2" i="32"/>
  <c r="F147" i="32"/>
  <c r="E147" i="32"/>
  <c r="D147" i="32"/>
  <c r="F146" i="32"/>
  <c r="E146" i="32"/>
  <c r="D146" i="32"/>
  <c r="F145" i="32"/>
  <c r="E145" i="32"/>
  <c r="D145" i="32"/>
  <c r="F144" i="32"/>
  <c r="E144" i="32"/>
  <c r="D144" i="32"/>
  <c r="F143" i="32"/>
  <c r="E143" i="32"/>
  <c r="D143" i="32"/>
  <c r="F142" i="32"/>
  <c r="E142" i="32"/>
  <c r="D142" i="32"/>
  <c r="F419" i="32"/>
  <c r="E419" i="32"/>
  <c r="D419" i="32"/>
  <c r="F141" i="32"/>
  <c r="E141" i="32"/>
  <c r="D141" i="32"/>
  <c r="F140" i="32"/>
  <c r="E140" i="32"/>
  <c r="D140" i="32"/>
  <c r="F57" i="32"/>
  <c r="E57" i="32"/>
  <c r="D57" i="32"/>
  <c r="F56" i="32"/>
  <c r="E56" i="32"/>
  <c r="D56" i="32"/>
  <c r="F139" i="32"/>
  <c r="E139" i="32"/>
  <c r="D139" i="32"/>
  <c r="F55" i="32"/>
  <c r="E55" i="32"/>
  <c r="D55" i="32"/>
  <c r="F418" i="32"/>
  <c r="E418" i="32"/>
  <c r="D418" i="32"/>
  <c r="F417" i="32"/>
  <c r="E417" i="32"/>
  <c r="D417" i="32"/>
  <c r="F54" i="32"/>
  <c r="E54" i="32"/>
  <c r="D54" i="32"/>
  <c r="F416" i="32"/>
  <c r="E416" i="32"/>
  <c r="D416" i="32"/>
  <c r="F415" i="32"/>
  <c r="E415" i="32"/>
  <c r="D415" i="32"/>
  <c r="F138" i="32"/>
  <c r="E138" i="32"/>
  <c r="D138" i="32"/>
  <c r="F137" i="32"/>
  <c r="E137" i="32"/>
  <c r="D137" i="32"/>
</calcChain>
</file>

<file path=xl/sharedStrings.xml><?xml version="1.0" encoding="utf-8"?>
<sst xmlns="http://schemas.openxmlformats.org/spreadsheetml/2006/main" count="40677" uniqueCount="5876">
  <si>
    <t>202MSC-HA0070-D</t>
  </si>
  <si>
    <t>HA0070</t>
  </si>
  <si>
    <t>HARARE</t>
  </si>
  <si>
    <t xml:space="preserve">PRIORITY PLATINUM </t>
  </si>
  <si>
    <t>MUTYANDA</t>
  </si>
  <si>
    <t>BCF ID</t>
  </si>
  <si>
    <t>Site Name</t>
  </si>
  <si>
    <t>202MSC-HA0070-G</t>
  </si>
  <si>
    <t>Arlington-G</t>
  </si>
  <si>
    <t>202MSC-HA0070-U</t>
  </si>
  <si>
    <t>A'zambezi-G</t>
  </si>
  <si>
    <t>Aberdeen-HA0224</t>
  </si>
  <si>
    <t>HA0224</t>
  </si>
  <si>
    <t>SILVER</t>
  </si>
  <si>
    <t>PRIVILEDGE</t>
  </si>
  <si>
    <t xml:space="preserve">Baobab-G </t>
  </si>
  <si>
    <t>Aberdeen-HA0224-D</t>
  </si>
  <si>
    <t>Barbour Fields-G</t>
  </si>
  <si>
    <t>Acturus-ME0110-G</t>
  </si>
  <si>
    <t>ME0110</t>
  </si>
  <si>
    <t>MASH EAST</t>
  </si>
  <si>
    <t>GOLD</t>
  </si>
  <si>
    <t>WASHI</t>
  </si>
  <si>
    <t>Barham Green-G</t>
  </si>
  <si>
    <t>Acturus-ME0110-U</t>
  </si>
  <si>
    <t>Belmont-G</t>
  </si>
  <si>
    <t>AdventureLand-MA7001-G</t>
  </si>
  <si>
    <t>MA7001</t>
  </si>
  <si>
    <t>MANICALAND</t>
  </si>
  <si>
    <t>BRONZE</t>
  </si>
  <si>
    <t>MANGWIRO</t>
  </si>
  <si>
    <t>Bullet-G</t>
  </si>
  <si>
    <t>Adylinn-HA0225</t>
  </si>
  <si>
    <t>HA0225</t>
  </si>
  <si>
    <t>Burnside-G</t>
  </si>
  <si>
    <t>Adylinn-HA0225-D</t>
  </si>
  <si>
    <t>Byo Airport-G</t>
  </si>
  <si>
    <t>Adylinn-HA0225-G</t>
  </si>
  <si>
    <t>Cabs-G</t>
  </si>
  <si>
    <t>AFM-COW</t>
  </si>
  <si>
    <t>CBC-G</t>
  </si>
  <si>
    <t>AFMRUFARO-903-G</t>
  </si>
  <si>
    <t>MV903</t>
  </si>
  <si>
    <t>MASVINGO</t>
  </si>
  <si>
    <t>Chinotimba-G</t>
  </si>
  <si>
    <t>AFMRUFARO-903-U</t>
  </si>
  <si>
    <t>Chisuma-G</t>
  </si>
  <si>
    <t>Airport-HA0002</t>
  </si>
  <si>
    <t>HA0002</t>
  </si>
  <si>
    <t>PRIORITY GOLD</t>
  </si>
  <si>
    <t>RICHARD</t>
  </si>
  <si>
    <t>CowdrayPark</t>
  </si>
  <si>
    <t>Airport-HA0002-G</t>
  </si>
  <si>
    <t>CROSSMABALE-G</t>
  </si>
  <si>
    <t>AlaskaMine-MW5001-G</t>
  </si>
  <si>
    <t>MW5001</t>
  </si>
  <si>
    <t>MASH WEST</t>
  </si>
  <si>
    <t>PLATINUM</t>
  </si>
  <si>
    <t>ARTWELL</t>
  </si>
  <si>
    <t>Dete Cross-G</t>
  </si>
  <si>
    <t>AlaskaMine-MW5001-U</t>
  </si>
  <si>
    <t>DETE -G</t>
  </si>
  <si>
    <t>AlexandraPark-HA5018</t>
  </si>
  <si>
    <t>HA5018</t>
  </si>
  <si>
    <t>Dhlamini-G</t>
  </si>
  <si>
    <t>AlexandraPark-HA5018-G</t>
  </si>
  <si>
    <t>Emakhandeni-G</t>
  </si>
  <si>
    <t>AlexSportsClub-HA5035-G</t>
  </si>
  <si>
    <t>HA5035</t>
  </si>
  <si>
    <t>ENIA</t>
  </si>
  <si>
    <t>Emganwini-G</t>
  </si>
  <si>
    <t>AlexSportsClub-HA5035-U</t>
  </si>
  <si>
    <t>Entumbane-G</t>
  </si>
  <si>
    <t>AllanWilson-HA5306-G</t>
  </si>
  <si>
    <t>HA5306</t>
  </si>
  <si>
    <t>Famona-G</t>
  </si>
  <si>
    <t>AllanWilson-HA5306-U</t>
  </si>
  <si>
    <t>Granitepark-G</t>
  </si>
  <si>
    <t>AllSouls-ME5318-G</t>
  </si>
  <si>
    <t>ME5318</t>
  </si>
  <si>
    <t>Hillcrest-G</t>
  </si>
  <si>
    <t>AllSouls-ME5318-U</t>
  </si>
  <si>
    <t>Howmine-G</t>
  </si>
  <si>
    <t>Amalinda-HA1764-U_6</t>
  </si>
  <si>
    <t>HA1764</t>
  </si>
  <si>
    <t>ARCHIE</t>
  </si>
  <si>
    <t>Hwange Power-G</t>
  </si>
  <si>
    <t>Amaveni2-MD1705-U</t>
  </si>
  <si>
    <t>MD0386</t>
  </si>
  <si>
    <t>MIDLANDS</t>
  </si>
  <si>
    <t>CHIKWAVAVA</t>
  </si>
  <si>
    <t>Hwange Safari -G</t>
  </si>
  <si>
    <t>AMAVENI-MD0386-G</t>
  </si>
  <si>
    <t>Hwange-G</t>
  </si>
  <si>
    <t>Amaveni-MD0386-G</t>
  </si>
  <si>
    <t>Ilanda-G</t>
  </si>
  <si>
    <t>Amaveni-MD0386-U</t>
  </si>
  <si>
    <t>Imbizo-G</t>
  </si>
  <si>
    <t>AntelopePark-MD6029-G</t>
  </si>
  <si>
    <t>MD6029</t>
  </si>
  <si>
    <t>CHARI</t>
  </si>
  <si>
    <t>Kamativi-G</t>
  </si>
  <si>
    <t>Ardbennie-HA5038-D</t>
  </si>
  <si>
    <t>HA5038</t>
  </si>
  <si>
    <t>Kensington-G</t>
  </si>
  <si>
    <t>Ardbennie-HA5038-G</t>
  </si>
  <si>
    <t>Khumalo-G</t>
  </si>
  <si>
    <t>Ardbennie-HA5038-U</t>
  </si>
  <si>
    <t>Kwanele-G</t>
  </si>
  <si>
    <t>Arlington-BU0003-U</t>
  </si>
  <si>
    <t>BU0003</t>
  </si>
  <si>
    <t>BULAWAYO</t>
  </si>
  <si>
    <t>SOFIA</t>
  </si>
  <si>
    <t>Lobengula West D</t>
  </si>
  <si>
    <t>Lobengula-G</t>
  </si>
  <si>
    <t>Artheton-HA6002</t>
  </si>
  <si>
    <t>HA6002</t>
  </si>
  <si>
    <t>Luveve-G</t>
  </si>
  <si>
    <t>Artheton-HA6002-G</t>
  </si>
  <si>
    <t>Madumapisa-G</t>
  </si>
  <si>
    <t>Arundel-HA6060</t>
  </si>
  <si>
    <t>HA6060</t>
  </si>
  <si>
    <t>Mahatshula-G</t>
  </si>
  <si>
    <t>Arundel-HA6060-G</t>
  </si>
  <si>
    <t>Malindela-G</t>
  </si>
  <si>
    <t>AshdownPark-HA1706-U</t>
  </si>
  <si>
    <t>HA1706</t>
  </si>
  <si>
    <t>Manningdale-G</t>
  </si>
  <si>
    <t>AspindalePark-HA6051-D</t>
  </si>
  <si>
    <t>HA6051</t>
  </si>
  <si>
    <t>MODESTA</t>
  </si>
  <si>
    <t>Matsheumhlope-G</t>
  </si>
  <si>
    <t>AspindalePark-HA6051-G</t>
  </si>
  <si>
    <t>Montrose-G</t>
  </si>
  <si>
    <t>AspindalePark-HA6051-U</t>
  </si>
  <si>
    <t>Mpopoma2 D</t>
  </si>
  <si>
    <t>Athlone</t>
  </si>
  <si>
    <t>MD0274</t>
  </si>
  <si>
    <t>Mpopoma-G</t>
  </si>
  <si>
    <t>Athlone-MD0274-G</t>
  </si>
  <si>
    <t>MZILIKAZI D</t>
  </si>
  <si>
    <t>AU-MA0273-G</t>
  </si>
  <si>
    <t>MA0273</t>
  </si>
  <si>
    <t>MAPFUMBA</t>
  </si>
  <si>
    <t>Nketa7 D</t>
  </si>
  <si>
    <t>AU-MA0273-U</t>
  </si>
  <si>
    <t>Nkulumane12-G</t>
  </si>
  <si>
    <t>Avondale-HA0231-G</t>
  </si>
  <si>
    <t>HA0231</t>
  </si>
  <si>
    <t>Nkulumane-G</t>
  </si>
  <si>
    <t>Avondale-HA0231-U</t>
  </si>
  <si>
    <t>NorthendEXCH-G</t>
  </si>
  <si>
    <t>Avonlea-HA0227</t>
  </si>
  <si>
    <t>HA0227</t>
  </si>
  <si>
    <t>Northend-G</t>
  </si>
  <si>
    <t>Avonlea-HA0227-G</t>
  </si>
  <si>
    <t>Northgate-G</t>
  </si>
  <si>
    <t>MN5225</t>
  </si>
  <si>
    <t>MAT NORTH</t>
  </si>
  <si>
    <t>OLD Pumula-G</t>
  </si>
  <si>
    <t>AZAMBEZI-U</t>
  </si>
  <si>
    <t>Parkview-G</t>
  </si>
  <si>
    <t>Babourfields-BU0005-U</t>
  </si>
  <si>
    <t>BU0005</t>
  </si>
  <si>
    <t>STELLA</t>
  </si>
  <si>
    <t>Pioneer-G</t>
  </si>
  <si>
    <t>BABOURFIELDS-G</t>
  </si>
  <si>
    <t>Pricewater House-G</t>
  </si>
  <si>
    <t>BAGHDAD-MD5191-D</t>
  </si>
  <si>
    <t>MD5191</t>
  </si>
  <si>
    <t>Pumula North D</t>
  </si>
  <si>
    <t>Baghdad-MD5191-D</t>
  </si>
  <si>
    <t>Pumula South-G</t>
  </si>
  <si>
    <t>BAGHDAD-MD5191-G</t>
  </si>
  <si>
    <t>Queenspark-G</t>
  </si>
  <si>
    <t>Baghdad-MD5191-U</t>
  </si>
  <si>
    <t>Richmond-G</t>
  </si>
  <si>
    <t>Bakasa-MC5252-G</t>
  </si>
  <si>
    <t>MC5252</t>
  </si>
  <si>
    <t>MASH CENTRAL</t>
  </si>
  <si>
    <t>Riverside-G</t>
  </si>
  <si>
    <t>Ballatnyne-HA0217</t>
  </si>
  <si>
    <t>HA0217</t>
  </si>
  <si>
    <t>ROWENA-G</t>
  </si>
  <si>
    <t>Ballatnyne-HA0217-G</t>
  </si>
  <si>
    <t>Sauerstown-G</t>
  </si>
  <si>
    <t>BANDA-G</t>
  </si>
  <si>
    <t>MN7002</t>
  </si>
  <si>
    <t>Sikabala-G</t>
  </si>
  <si>
    <t>Banganyemba-MW0111-G</t>
  </si>
  <si>
    <t>MW0111</t>
  </si>
  <si>
    <t>NGIRAZI</t>
  </si>
  <si>
    <t>Sikumi Lodge-G</t>
  </si>
  <si>
    <t>BanketGMB-MW0004-G</t>
  </si>
  <si>
    <t>MW0004</t>
  </si>
  <si>
    <t>Steeldale-G</t>
  </si>
  <si>
    <t>BanketGMB-MW0004-U</t>
  </si>
  <si>
    <t>Sunninghill-G</t>
  </si>
  <si>
    <t>BanketKWD-MW5208-G</t>
  </si>
  <si>
    <t>MW5208</t>
  </si>
  <si>
    <t>Telecel Byo-G</t>
  </si>
  <si>
    <t>BanketKWD-MW5208-U</t>
  </si>
  <si>
    <t>Tshabalala D</t>
  </si>
  <si>
    <t>MN6023</t>
  </si>
  <si>
    <t>Unicem-G</t>
  </si>
  <si>
    <t>Baobab-MN6023-U</t>
  </si>
  <si>
    <t>HARRIET</t>
  </si>
  <si>
    <t>Vicfalls Airport-G</t>
  </si>
  <si>
    <t>BAOBABPRYM</t>
  </si>
  <si>
    <t>Vicfalls Police-G</t>
  </si>
  <si>
    <t>Vicfalls Sprayview-G</t>
  </si>
  <si>
    <t>BU5081</t>
  </si>
  <si>
    <t>Weir Avenue-G</t>
  </si>
  <si>
    <t>Barhamgreen-BU5081-U</t>
  </si>
  <si>
    <t>BU5082</t>
  </si>
  <si>
    <t>Suburbs-G</t>
  </si>
  <si>
    <t>BARHAMGREEN-G</t>
  </si>
  <si>
    <t>BEMBESI-G</t>
  </si>
  <si>
    <t>BATTLEFIELDS-MD0409-G</t>
  </si>
  <si>
    <t>MD0409</t>
  </si>
  <si>
    <t>BHANDA-G</t>
  </si>
  <si>
    <t>Battlefields-MD0409-G</t>
  </si>
  <si>
    <t>BINGA-G</t>
  </si>
  <si>
    <t>BealRd-HA5207-G</t>
  </si>
  <si>
    <t>HA5207</t>
  </si>
  <si>
    <t>Bishop Avenue-G</t>
  </si>
  <si>
    <t>BealRd-HA5207-U</t>
  </si>
  <si>
    <t>CONDENE-G</t>
  </si>
  <si>
    <t>Beatrice-ME0112-G</t>
  </si>
  <si>
    <t>ME0112</t>
  </si>
  <si>
    <t>LESLIE</t>
  </si>
  <si>
    <t>Gwabalanda-G</t>
  </si>
  <si>
    <t>Beatrice-ME0112-U</t>
  </si>
  <si>
    <t>HALFWAY-G</t>
  </si>
  <si>
    <t>Bedford-HA6037</t>
  </si>
  <si>
    <t>HA6037</t>
  </si>
  <si>
    <t>Hwange Prospect Hill-G</t>
  </si>
  <si>
    <t>Bedford-HA6037-G</t>
  </si>
  <si>
    <t>INKOSIKAZI-G</t>
  </si>
  <si>
    <t>BeitBridgeCBD_MS6027</t>
  </si>
  <si>
    <t>MS6027</t>
  </si>
  <si>
    <t>MAT SOUTH</t>
  </si>
  <si>
    <t>BEN</t>
  </si>
  <si>
    <t>JOTSHOLO-G</t>
  </si>
  <si>
    <t>BeitBridgeCBD-MS6027-G</t>
  </si>
  <si>
    <t>KAZUNGULA REP-G</t>
  </si>
  <si>
    <t>BEITBRIDGECBD-MS6027-U</t>
  </si>
  <si>
    <t>KAZUNGULA-G</t>
  </si>
  <si>
    <t>Belgravia-HA0001</t>
  </si>
  <si>
    <t>HA0001</t>
  </si>
  <si>
    <t>KENMUR-G</t>
  </si>
  <si>
    <t>Belgravia-HA0001-G</t>
  </si>
  <si>
    <t>LUKOSI-G</t>
  </si>
  <si>
    <t>BU0242</t>
  </si>
  <si>
    <t>LUPANE-G</t>
  </si>
  <si>
    <t>BelmontPO-BU0242-U</t>
  </si>
  <si>
    <t>Makokoba2-G</t>
  </si>
  <si>
    <t>Belvedere-HA0007-G</t>
  </si>
  <si>
    <t>HA0007</t>
  </si>
  <si>
    <t>MALOTA-G</t>
  </si>
  <si>
    <t>Belvedere-HA0007-U</t>
  </si>
  <si>
    <t>MANJOLO</t>
  </si>
  <si>
    <t>BelvedereSouth-HA5003-G</t>
  </si>
  <si>
    <t>HA5003</t>
  </si>
  <si>
    <t>MARAPOSA-G</t>
  </si>
  <si>
    <t>BelvedereSouth-HA5003-U</t>
  </si>
  <si>
    <t>MATETSITURNOFF-G</t>
  </si>
  <si>
    <t>MN</t>
  </si>
  <si>
    <t>BHEKANI</t>
  </si>
  <si>
    <t>Mkosana-G</t>
  </si>
  <si>
    <t>Bensam Flats-MD1708</t>
  </si>
  <si>
    <t>MD1708</t>
  </si>
  <si>
    <t>NYAMANDLOVU-G</t>
  </si>
  <si>
    <t>Beverley-HA0008</t>
  </si>
  <si>
    <t>HA0008</t>
  </si>
  <si>
    <t>DHLAKAMA</t>
  </si>
  <si>
    <t>PLUMTREEBORDER-G</t>
  </si>
  <si>
    <t>Beverley-HA0008-G</t>
  </si>
  <si>
    <t>PLUMTREETOWN-G</t>
  </si>
  <si>
    <t>BHKANI</t>
  </si>
  <si>
    <t>SIYANSUNDA-G</t>
  </si>
  <si>
    <t>Bhasera-MV7003-G</t>
  </si>
  <si>
    <t>MV7003</t>
  </si>
  <si>
    <t>PARDON</t>
  </si>
  <si>
    <t>Suburbs2-G</t>
  </si>
  <si>
    <t>Bikita-MV5136-G</t>
  </si>
  <si>
    <t>MV5136</t>
  </si>
  <si>
    <t>ZANKUNJA-G</t>
  </si>
  <si>
    <t>BinduraShop-MC7024-U</t>
  </si>
  <si>
    <t>MN5107</t>
  </si>
  <si>
    <t>KIWA</t>
  </si>
  <si>
    <t>BinduraTelOne-MC7024-U</t>
  </si>
  <si>
    <t>Binga-MN5107-U</t>
  </si>
  <si>
    <t>Bingley-HA0222</t>
  </si>
  <si>
    <t>HA0222</t>
  </si>
  <si>
    <t>Bingley-HA0222-G</t>
  </si>
  <si>
    <t>Birchnough-MA3000-G</t>
  </si>
  <si>
    <t>MA3000</t>
  </si>
  <si>
    <t>Birchnough-MA3000-U</t>
  </si>
  <si>
    <t>BU5083</t>
  </si>
  <si>
    <t>MAKETO</t>
  </si>
  <si>
    <t>BishopAve-BU5083-U</t>
  </si>
  <si>
    <t>BlueRidge-ME0393-G</t>
  </si>
  <si>
    <t>ME0393</t>
  </si>
  <si>
    <t>BlueRidge-ME0393-U</t>
  </si>
  <si>
    <t>Bluffhill-HA5205</t>
  </si>
  <si>
    <t>HA5205</t>
  </si>
  <si>
    <t>MASIMBA</t>
  </si>
  <si>
    <t>Bluffhill-HA5205-G</t>
  </si>
  <si>
    <t>BokaAuction-HA1709-G</t>
  </si>
  <si>
    <t>HA1709</t>
  </si>
  <si>
    <t>PRIORITY SILVER</t>
  </si>
  <si>
    <t>BokaAuction-HA1709-U</t>
  </si>
  <si>
    <t xml:space="preserve">BorrowdalePolice-HA0214 </t>
  </si>
  <si>
    <t>HA0214</t>
  </si>
  <si>
    <t xml:space="preserve">BorrowdalePolice-HA0214 Ryelands </t>
  </si>
  <si>
    <t>BorrowdalePolice-HA0214-G</t>
  </si>
  <si>
    <t>BorrowdaleWest-HA6074</t>
  </si>
  <si>
    <t>HA6074</t>
  </si>
  <si>
    <t>BorrowdaleWest-HA6074-G</t>
  </si>
  <si>
    <t>Braeside-HA0201-D</t>
  </si>
  <si>
    <t>HA0201</t>
  </si>
  <si>
    <t>Braeside-HA0201-G</t>
  </si>
  <si>
    <t>Braeside-HA0201-U</t>
  </si>
  <si>
    <t>Bromely-ME0010-G</t>
  </si>
  <si>
    <t>ME0010</t>
  </si>
  <si>
    <t>Brook-HA0379</t>
  </si>
  <si>
    <t>HA0379</t>
  </si>
  <si>
    <t>Brook-HA0379-G</t>
  </si>
  <si>
    <t>BuchwaMine-MD7088-G</t>
  </si>
  <si>
    <t>MD7088</t>
  </si>
  <si>
    <t>Budiriro2-HA5030-D</t>
  </si>
  <si>
    <t>HA5030</t>
  </si>
  <si>
    <t>Budiriro2-HA5030-G</t>
  </si>
  <si>
    <t>Budiriro2-HA5030-U</t>
  </si>
  <si>
    <t>BudiriroCommunityCentre-HA1700-U</t>
  </si>
  <si>
    <t>HA1700</t>
  </si>
  <si>
    <t>Budiriro-HA0011-G</t>
  </si>
  <si>
    <t>HA0011</t>
  </si>
  <si>
    <t>Budiriro-HA0011-M</t>
  </si>
  <si>
    <t>Budiriro-HA0011-U</t>
  </si>
  <si>
    <t>BuffaloDowns-MW5209-G</t>
  </si>
  <si>
    <t>MW5209</t>
  </si>
  <si>
    <t>Buhera-MA5178-G</t>
  </si>
  <si>
    <t>MA5178</t>
  </si>
  <si>
    <t>BulawayoAirport-BU0012-U</t>
  </si>
  <si>
    <t>BU0012</t>
  </si>
  <si>
    <t>BULLET-BU0148-L</t>
  </si>
  <si>
    <t>BU0148</t>
  </si>
  <si>
    <t>Bullet-BU0148-U</t>
  </si>
  <si>
    <t>SIFA</t>
  </si>
  <si>
    <t>BU0387</t>
  </si>
  <si>
    <t>BYO MGW</t>
  </si>
  <si>
    <t>MGW</t>
  </si>
  <si>
    <t>BYOAIRPORT-U</t>
  </si>
  <si>
    <t>Cabs-BU0013-U</t>
  </si>
  <si>
    <t>BU0013</t>
  </si>
  <si>
    <t>CA-HA6042-D</t>
  </si>
  <si>
    <t>HA6042</t>
  </si>
  <si>
    <t>CA-HA6042-G</t>
  </si>
  <si>
    <t>CA-HA6042-U</t>
  </si>
  <si>
    <t>Caledon-HA0206</t>
  </si>
  <si>
    <t>HA0206</t>
  </si>
  <si>
    <t>Caledon-HA0206-G</t>
  </si>
  <si>
    <t>BU5100</t>
  </si>
  <si>
    <t>MASAIRA</t>
  </si>
  <si>
    <t>Cecil-Kopje-Dum</t>
  </si>
  <si>
    <t>MA0001</t>
  </si>
  <si>
    <t>CecilKopje-MA0014-G</t>
  </si>
  <si>
    <t>MA0014</t>
  </si>
  <si>
    <t>PLATINUM TOP PRIORITY</t>
  </si>
  <si>
    <t>CecilKopje-MA0014-U</t>
  </si>
  <si>
    <t>Centenary-MC0113-G</t>
  </si>
  <si>
    <t>MC0113</t>
  </si>
  <si>
    <t>Centenary-MC0113-U</t>
  </si>
  <si>
    <t>CENTRALAVE-MD6012-G</t>
  </si>
  <si>
    <t>MD6012</t>
  </si>
  <si>
    <t>CentralAve-MD6012-G</t>
  </si>
  <si>
    <t>CentralAve-MD6012-U</t>
  </si>
  <si>
    <t>Chadomunhu-MV0337-G</t>
  </si>
  <si>
    <t>MV0337</t>
  </si>
  <si>
    <t>Chakari-MW0309-G</t>
  </si>
  <si>
    <t>MW0309</t>
  </si>
  <si>
    <t>Charara-MW5004-G</t>
  </si>
  <si>
    <t>MW5004</t>
  </si>
  <si>
    <t>Charara-MW5004-U</t>
  </si>
  <si>
    <t>CharterGrade-ME7205-G</t>
  </si>
  <si>
    <t>ME7205</t>
  </si>
  <si>
    <t>CharterGrade-ME7205-U</t>
  </si>
  <si>
    <t>CharterRoad-HA0015-MD</t>
  </si>
  <si>
    <t>HA0015</t>
  </si>
  <si>
    <t>CharterRoad-HA0015-MG</t>
  </si>
  <si>
    <t>CharterRoad-HA0015-U</t>
  </si>
  <si>
    <t>Chatsworth-MV0114-G</t>
  </si>
  <si>
    <t>MV0114</t>
  </si>
  <si>
    <t xml:space="preserve">Chatsworth-MV0114-G </t>
  </si>
  <si>
    <t>Checheche-MA5301-G</t>
  </si>
  <si>
    <t>MA5301</t>
  </si>
  <si>
    <t>Checheche-MA5301-U</t>
  </si>
  <si>
    <t>Chegutu-MW0016-G</t>
  </si>
  <si>
    <t>MW0016</t>
  </si>
  <si>
    <t>Chegutu-MW0016-U</t>
  </si>
  <si>
    <t>Chemakunguwo-MW5005-G</t>
  </si>
  <si>
    <t>MW5005</t>
  </si>
  <si>
    <t>Chenoa-MV0396-G</t>
  </si>
  <si>
    <t>MV0396</t>
  </si>
  <si>
    <t>CECIL</t>
  </si>
  <si>
    <t>Cherutombo-ME6020-G</t>
  </si>
  <si>
    <t>ME6020</t>
  </si>
  <si>
    <t>Cherutombo-ME6020-U</t>
  </si>
  <si>
    <t>Chesvingo_MV0286-U</t>
  </si>
  <si>
    <t>MV0286</t>
  </si>
  <si>
    <t>Chesvingo-MV0286-G</t>
  </si>
  <si>
    <t>Chibururu-MW5249-G</t>
  </si>
  <si>
    <t>MW5249</t>
  </si>
  <si>
    <t>Chidodo-MC7061-G</t>
  </si>
  <si>
    <t>MC7061</t>
  </si>
  <si>
    <t>Chiendambuya-MA5150-G</t>
  </si>
  <si>
    <t>MA5150</t>
  </si>
  <si>
    <t>CHIKAGO-MD0170-G</t>
  </si>
  <si>
    <t>MD0170</t>
  </si>
  <si>
    <t>Chikago-MD0170-G</t>
  </si>
  <si>
    <t>Chikago-MD0170-U</t>
  </si>
  <si>
    <t>Chikanga-MA5167-D</t>
  </si>
  <si>
    <t>MA5167</t>
  </si>
  <si>
    <t>Chikanga-MA5167-U</t>
  </si>
  <si>
    <t>ChikangaZaoga-MA5163-D</t>
  </si>
  <si>
    <t>MA5163</t>
  </si>
  <si>
    <t>ChikangaZaoga-MA5163-U</t>
  </si>
  <si>
    <t>Chikangwe-MW6032-G</t>
  </si>
  <si>
    <t>MW6032</t>
  </si>
  <si>
    <t>Chikangwe-MW6032-U</t>
  </si>
  <si>
    <t>Chikonohono-MW7072-G</t>
  </si>
  <si>
    <t>MW7072</t>
  </si>
  <si>
    <t>Chikonohono-MW7072-U</t>
  </si>
  <si>
    <t>Chikuti-MW5006-G</t>
  </si>
  <si>
    <t>MW5006</t>
  </si>
  <si>
    <t>Chikwaka-ME6048-G</t>
  </si>
  <si>
    <t>ME6048</t>
  </si>
  <si>
    <t>Chikwaka-ME6048-U</t>
  </si>
  <si>
    <t>Chimanimani-MA0115-G</t>
  </si>
  <si>
    <t>MA0115</t>
  </si>
  <si>
    <t>Chimbwanda-MW7007-G</t>
  </si>
  <si>
    <t>MW7007</t>
  </si>
  <si>
    <t>ChindaHeights-MD1712-U</t>
  </si>
  <si>
    <t>MD1712</t>
  </si>
  <si>
    <t>ChinhoyiCaves-MW5217-G</t>
  </si>
  <si>
    <t>MW5217</t>
  </si>
  <si>
    <t>ChinhoyiCBZ-MW5239-G</t>
  </si>
  <si>
    <t>MW5239</t>
  </si>
  <si>
    <t>ChinhoyiCBZ-MW5239-U</t>
  </si>
  <si>
    <t>Chinhoyi-MW0017-D</t>
  </si>
  <si>
    <t>MW0017</t>
  </si>
  <si>
    <t>Chinhoyi-MW0017-G</t>
  </si>
  <si>
    <t>Chinhoyi-MW0017-M</t>
  </si>
  <si>
    <t>Chinhoyi-MW0017-U</t>
  </si>
  <si>
    <t>MN5226</t>
  </si>
  <si>
    <t>Chipangayi-MA6006-G</t>
  </si>
  <si>
    <t>MA6006</t>
  </si>
  <si>
    <t>Chipindura-MC6008-G</t>
  </si>
  <si>
    <t>MC6008</t>
  </si>
  <si>
    <t>Chipindura-MC6008-U</t>
  </si>
  <si>
    <t>CHIPINGE-MA0116-G</t>
  </si>
  <si>
    <t>MA0116</t>
  </si>
  <si>
    <t>ChipingeTown-MA1713-U</t>
  </si>
  <si>
    <t>MA1713</t>
  </si>
  <si>
    <t>CHIPINGETOWN-MA1713-U</t>
  </si>
  <si>
    <t>Chiredzi-MV0018-G</t>
  </si>
  <si>
    <t>MV0018</t>
  </si>
  <si>
    <t>Chiredzi-MV0018-U</t>
  </si>
  <si>
    <t>Chirisa-MD7075-G</t>
  </si>
  <si>
    <t>MD7076</t>
  </si>
  <si>
    <t xml:space="preserve">Chirisa-MD7075-G </t>
  </si>
  <si>
    <t>MD7075</t>
  </si>
  <si>
    <t>Chirundu-MW0019-G</t>
  </si>
  <si>
    <t>MW0019</t>
  </si>
  <si>
    <t>Chirunga-HA1777-U</t>
  </si>
  <si>
    <t>HA177-U</t>
  </si>
  <si>
    <t>Chishamiso-MW0408-G</t>
  </si>
  <si>
    <t>MW0408</t>
  </si>
  <si>
    <t>Chishamiso-MW0408-U</t>
  </si>
  <si>
    <t>MN5108</t>
  </si>
  <si>
    <t>Chitubu-HA3004-G</t>
  </si>
  <si>
    <t>HA3004</t>
  </si>
  <si>
    <t>Chitubu-HA3004-M</t>
  </si>
  <si>
    <t>Chitubu-HA3004-U</t>
  </si>
  <si>
    <t>Chitungwiza-HA0020-M</t>
  </si>
  <si>
    <t>HA0020</t>
  </si>
  <si>
    <t>Chitungwiza-HA0020-U</t>
  </si>
  <si>
    <t>Chiunye-ME1704-G</t>
  </si>
  <si>
    <t>ME1704</t>
  </si>
  <si>
    <t>Chivake-ME7013-G</t>
  </si>
  <si>
    <t>ME7013</t>
  </si>
  <si>
    <t>Chivamba-MV7201-G</t>
  </si>
  <si>
    <t>MV7201</t>
  </si>
  <si>
    <t>Chivhu2-ME6000-G</t>
  </si>
  <si>
    <t>ME6000</t>
  </si>
  <si>
    <t>Chivhu2-ME6000-U</t>
  </si>
  <si>
    <t>Chivhu-ME0021-G</t>
  </si>
  <si>
    <t>ME0021</t>
  </si>
  <si>
    <t>Chivhu-ME0021-U</t>
  </si>
  <si>
    <t>Chivi-MV0117-G</t>
  </si>
  <si>
    <t>MV0117</t>
  </si>
  <si>
    <t>Chivi-MV0117-U</t>
  </si>
  <si>
    <t>ChiviTurnOff-MV5137-G</t>
  </si>
  <si>
    <t>MV5137</t>
  </si>
  <si>
    <t>Chiwaridzo-MC1714-U</t>
  </si>
  <si>
    <t>MD7052</t>
  </si>
  <si>
    <t>Chiwodza-MD7052-G</t>
  </si>
  <si>
    <t xml:space="preserve">Chiwodza-MD7052-G </t>
  </si>
  <si>
    <t>MD7053</t>
  </si>
  <si>
    <t>CHIWUNDURA-MD0118-G</t>
  </si>
  <si>
    <t>MD0118</t>
  </si>
  <si>
    <t>Chiwundura-MD0118-G</t>
  </si>
  <si>
    <t>CHIWUNDURA-MD0118-U</t>
  </si>
  <si>
    <t>CJunction-HA1710-U</t>
  </si>
  <si>
    <t>HA1710-U</t>
  </si>
  <si>
    <t>Claremont-MA5234-G</t>
  </si>
  <si>
    <t>MA5234</t>
  </si>
  <si>
    <t>Cloudlands-MA0383-G</t>
  </si>
  <si>
    <t>MA0383</t>
  </si>
  <si>
    <t>ClubChambers-HA0022-M</t>
  </si>
  <si>
    <t>HA0022</t>
  </si>
  <si>
    <t>ClubChambers-HA0022-U</t>
  </si>
  <si>
    <t>ColeenBawn-MS0308-G</t>
  </si>
  <si>
    <t>MS0308</t>
  </si>
  <si>
    <t>Compensation-HA6071-D</t>
  </si>
  <si>
    <t>HA6071</t>
  </si>
  <si>
    <t>Compensation-HA6071-U</t>
  </si>
  <si>
    <t>Concession-MC0119-G</t>
  </si>
  <si>
    <t>MC0119</t>
  </si>
  <si>
    <t>MS7009</t>
  </si>
  <si>
    <t>CONNEMARA-MD7047-G</t>
  </si>
  <si>
    <t>MD7047</t>
  </si>
  <si>
    <t>Connemara-MD7047-G</t>
  </si>
  <si>
    <t>CornerHouse-HA0023-M</t>
  </si>
  <si>
    <t>HA0023</t>
  </si>
  <si>
    <t>CornerHouse-HA0023-U</t>
  </si>
  <si>
    <t>CornerStore-ME7010-G</t>
  </si>
  <si>
    <t>ME7010</t>
  </si>
  <si>
    <t>Coronation-HA6048</t>
  </si>
  <si>
    <t>HA6048</t>
  </si>
  <si>
    <t>Coronation-HA6048-G</t>
  </si>
  <si>
    <t>CowdaryPark2-BU1716-U</t>
  </si>
  <si>
    <t>BU0024</t>
  </si>
  <si>
    <t>CowdrayPark-BU0024-U</t>
  </si>
  <si>
    <t>COWDRAYPARK-G</t>
  </si>
  <si>
    <t>COWDRYPARK2-G</t>
  </si>
  <si>
    <t>Cranborne-HA0202</t>
  </si>
  <si>
    <t>HA0202</t>
  </si>
  <si>
    <t>Cranborne-HA0202-G</t>
  </si>
  <si>
    <t>MN5122</t>
  </si>
  <si>
    <t>Crowborough-HA3006-D</t>
  </si>
  <si>
    <t>HA3006</t>
  </si>
  <si>
    <t>Crowborough-HA3006-U</t>
  </si>
  <si>
    <t>CrownPlaza-HA0043-MD</t>
  </si>
  <si>
    <t>HA0043</t>
  </si>
  <si>
    <t>CrownPlaza-HA0043-MG</t>
  </si>
  <si>
    <t>CrownPlaza-HA0043-U</t>
  </si>
  <si>
    <t>CUT-MW7064-D</t>
  </si>
  <si>
    <t>MW7064</t>
  </si>
  <si>
    <t>CUT-MW7064-G</t>
  </si>
  <si>
    <t>CUT-MW7064-U</t>
  </si>
  <si>
    <t>Dadaya-MD3108-G</t>
  </si>
  <si>
    <t>MD3108</t>
  </si>
  <si>
    <t>Damofalls-HA5179</t>
  </si>
  <si>
    <t>HA5179</t>
  </si>
  <si>
    <t>Damofalls-HA5179-G</t>
  </si>
  <si>
    <t>DangamvuraHS-MA0261-G</t>
  </si>
  <si>
    <t>MA0261</t>
  </si>
  <si>
    <t>DangamvuraHS-MA0261-U</t>
  </si>
  <si>
    <t>Dangamvura-MA0025-D</t>
  </si>
  <si>
    <t>MA0025</t>
  </si>
  <si>
    <t>Dangamvura-MA0025-M</t>
  </si>
  <si>
    <t>Dangamvura-MA0025-U</t>
  </si>
  <si>
    <t>Darwendale-MW5008-G</t>
  </si>
  <si>
    <t>MW5008</t>
  </si>
  <si>
    <t>DawnHill-HA5057</t>
  </si>
  <si>
    <t>HA5057</t>
  </si>
  <si>
    <t>RITA</t>
  </si>
  <si>
    <t>DawnHill-HA5057-G</t>
  </si>
  <si>
    <t>Dema-ME5180-G</t>
  </si>
  <si>
    <t>ME5180</t>
  </si>
  <si>
    <t>Dema-ME5180-U</t>
  </si>
  <si>
    <t>DESAI-MD6013-G</t>
  </si>
  <si>
    <t>MD6013</t>
  </si>
  <si>
    <t>Desai-MD6013-G</t>
  </si>
  <si>
    <t>Desai-MD6013-U</t>
  </si>
  <si>
    <t>MN5109</t>
  </si>
  <si>
    <t>MN5110</t>
  </si>
  <si>
    <t>MN7055</t>
  </si>
  <si>
    <t>Domboshava-HA0026</t>
  </si>
  <si>
    <t>HA0026</t>
  </si>
  <si>
    <t>Domboshava-HA0026-G</t>
  </si>
  <si>
    <t>Donsa-MD1773-G</t>
  </si>
  <si>
    <t>Donsa-MD1773-U</t>
  </si>
  <si>
    <t>Dorowa-MA5153-G</t>
  </si>
  <si>
    <t>MA5153</t>
  </si>
  <si>
    <t>Dotito-MC5025-G</t>
  </si>
  <si>
    <t>MC5025</t>
  </si>
  <si>
    <t>Doves-HA0027-M</t>
  </si>
  <si>
    <t>HA0027</t>
  </si>
  <si>
    <t>Doves-HA0027-U</t>
  </si>
  <si>
    <t>DRCChegutu-MW6035-G</t>
  </si>
  <si>
    <t>MW6035</t>
  </si>
  <si>
    <t>DRCChegutu-MW6035-U</t>
  </si>
  <si>
    <t>Drifontaine-MD0336-G</t>
  </si>
  <si>
    <t>MD0336</t>
  </si>
  <si>
    <t xml:space="preserve">Drifontaine-MD0336-G </t>
  </si>
  <si>
    <t>Dulibadzimu_MS5124-U</t>
  </si>
  <si>
    <t>MS5124</t>
  </si>
  <si>
    <t>Dulibadzimu-MS5124-G</t>
  </si>
  <si>
    <t>Dulibadzimu-MS5124-U</t>
  </si>
  <si>
    <t>DzivarasekwaExt-HA1721-U</t>
  </si>
  <si>
    <t>HA1721</t>
  </si>
  <si>
    <t>Dzivarasekwa-HA0028-MD</t>
  </si>
  <si>
    <t>HA0028</t>
  </si>
  <si>
    <t>Dzivarasekwa-HA0028-MG</t>
  </si>
  <si>
    <t>Dzivarasekwa-HA0028-U</t>
  </si>
  <si>
    <t>Eastgate-HA1722-U</t>
  </si>
  <si>
    <t>HA1722</t>
  </si>
  <si>
    <t>EastleaNorth-HA5050-G</t>
  </si>
  <si>
    <t>HA5050</t>
  </si>
  <si>
    <t>EastleaNorth-HA5050-U</t>
  </si>
  <si>
    <t>EifelFlats-MW0305-G</t>
  </si>
  <si>
    <t>MW0305</t>
  </si>
  <si>
    <t>EifelFlats-MW0305-U</t>
  </si>
  <si>
    <t>ELEPHANTHILLS</t>
  </si>
  <si>
    <t>Emakhandeni2-BU1723-U</t>
  </si>
  <si>
    <t>BU1723</t>
  </si>
  <si>
    <t>Emakhandeni-BU5086-U</t>
  </si>
  <si>
    <t>BU5086</t>
  </si>
  <si>
    <t>EmaraldHill-HA5051</t>
  </si>
  <si>
    <t>HA5051</t>
  </si>
  <si>
    <t>EmaraldHill-HA5051-G</t>
  </si>
  <si>
    <t>Emganwini</t>
  </si>
  <si>
    <t>BU0029</t>
  </si>
  <si>
    <t>EMGANWINI-BU0029-L</t>
  </si>
  <si>
    <t>BU5022</t>
  </si>
  <si>
    <t>Emganwini-BU0029-U</t>
  </si>
  <si>
    <t>EmganwiniSouth-BU1725-U</t>
  </si>
  <si>
    <t>Empress-MD5187-G</t>
  </si>
  <si>
    <t>MD5187</t>
  </si>
  <si>
    <t>Empress-MD5187-U</t>
  </si>
  <si>
    <t>EndaZimbabwe-HA0030</t>
  </si>
  <si>
    <t>HA0030</t>
  </si>
  <si>
    <t>EndaZimbabwe-HA0030-G</t>
  </si>
  <si>
    <t>EnopatCBD1-HA7085-U</t>
  </si>
  <si>
    <t>HA7085</t>
  </si>
  <si>
    <t>Entumbane-BU0245-U</t>
  </si>
  <si>
    <t>BU0245</t>
  </si>
  <si>
    <t>EpochMine-MS0345-G</t>
  </si>
  <si>
    <t>MS0345</t>
  </si>
  <si>
    <t>EpworthPolice-HA0031</t>
  </si>
  <si>
    <t>HA0031</t>
  </si>
  <si>
    <t>EpworthPolice-HA0031-MD</t>
  </si>
  <si>
    <t>EpworthPolice-HA0031-MG</t>
  </si>
  <si>
    <t>Esigodini-MS0121-G</t>
  </si>
  <si>
    <t>MS0121</t>
  </si>
  <si>
    <t>Fairview-MA9003-G</t>
  </si>
  <si>
    <t>MA9003</t>
  </si>
  <si>
    <t>Falcon-HA0032</t>
  </si>
  <si>
    <t>HA0032</t>
  </si>
  <si>
    <t>Falcon-HA0032-G</t>
  </si>
  <si>
    <t>FalconHigh-MS5127-G</t>
  </si>
  <si>
    <t>MS5127</t>
  </si>
  <si>
    <t>Famona-BU5084-U</t>
  </si>
  <si>
    <t>BU5084</t>
  </si>
  <si>
    <t>Featherstone-ME0332-G</t>
  </si>
  <si>
    <t>ME0332</t>
  </si>
  <si>
    <t>Figtree-BU0122-G</t>
  </si>
  <si>
    <t>BU0122</t>
  </si>
  <si>
    <t>Filabusi-MS5128-G</t>
  </si>
  <si>
    <t>MS5128</t>
  </si>
  <si>
    <t>Filabusi-MS5128-U</t>
  </si>
  <si>
    <t>FML Gweru</t>
  </si>
  <si>
    <t>MD0123</t>
  </si>
  <si>
    <t>FMLGweru-MD0123-D</t>
  </si>
  <si>
    <t>FMLGweru-MD0123-G</t>
  </si>
  <si>
    <t>FMLGWERU-MD0123-U</t>
  </si>
  <si>
    <t>FoodChain-HA7084-G</t>
  </si>
  <si>
    <t>HA7084</t>
  </si>
  <si>
    <t>FoodChain-HA7084-U</t>
  </si>
  <si>
    <t>Forbes-MA5155-G</t>
  </si>
  <si>
    <t>MA5155</t>
  </si>
  <si>
    <t>FredaRMine-MC0009-G</t>
  </si>
  <si>
    <t>MC0009</t>
  </si>
  <si>
    <t>FredaRMine-MC0009-U</t>
  </si>
  <si>
    <t>Fundo-HA6056-D</t>
  </si>
  <si>
    <t>HA6056</t>
  </si>
  <si>
    <t>Fundo-HA6056-G</t>
  </si>
  <si>
    <t>Fundo-HA6056-U</t>
  </si>
  <si>
    <t>Gachegache-MW1771-G</t>
  </si>
  <si>
    <t>MW1771</t>
  </si>
  <si>
    <t>NET1</t>
  </si>
  <si>
    <t>Gachegache-MW1771-U</t>
  </si>
  <si>
    <t>Gadzema-MW6030-G</t>
  </si>
  <si>
    <t>MW6030</t>
  </si>
  <si>
    <t>Gadzema-MW6030-U</t>
  </si>
  <si>
    <t>Gazaland-HA6031-D</t>
  </si>
  <si>
    <t>HA6031</t>
  </si>
  <si>
    <t>Gazaland-HA6031-U</t>
  </si>
  <si>
    <t>GeorgeWalker-HA5031</t>
  </si>
  <si>
    <t>HA5031</t>
  </si>
  <si>
    <t>GeorgeWalker-HA5031-G</t>
  </si>
  <si>
    <t>Gilstone-ME7011-G</t>
  </si>
  <si>
    <t>ME7011</t>
  </si>
  <si>
    <t>Gilstone-ME7011-U</t>
  </si>
  <si>
    <t>LELSIE</t>
  </si>
  <si>
    <t>Glencova-MV7004-G</t>
  </si>
  <si>
    <t>MV7004</t>
  </si>
  <si>
    <t>Glendale2-MC1728-G</t>
  </si>
  <si>
    <t>MC1728</t>
  </si>
  <si>
    <t>PRIORITY BRONZE</t>
  </si>
  <si>
    <t>Glendale2-MC1728-U</t>
  </si>
  <si>
    <t>Glendale-MC0035-G</t>
  </si>
  <si>
    <t>MC0035</t>
  </si>
  <si>
    <t>Glenlorne-HA5013</t>
  </si>
  <si>
    <t>HA5013</t>
  </si>
  <si>
    <t>Glenlorne-HA5013-G</t>
  </si>
  <si>
    <t>GlenNorah-HA0033-MD</t>
  </si>
  <si>
    <t>HA0033</t>
  </si>
  <si>
    <t>GlenNorah-HA0033-MG</t>
  </si>
  <si>
    <t>GlenNorah-HA0033-U</t>
  </si>
  <si>
    <t>GlenNorahPO-HA1701-U</t>
  </si>
  <si>
    <t>HA1701</t>
  </si>
  <si>
    <t>GlenView8-HA6032-D</t>
  </si>
  <si>
    <t>HA6032</t>
  </si>
  <si>
    <t>GlenView8-HA6032-G</t>
  </si>
  <si>
    <t>GlenView8-HA6032-U</t>
  </si>
  <si>
    <t>GlenviewExtension-HA1764-U</t>
  </si>
  <si>
    <t>GlenviewExtension-HA7222-U</t>
  </si>
  <si>
    <t>HA7222-U</t>
  </si>
  <si>
    <t>GlenView-HA0034-M</t>
  </si>
  <si>
    <t>HA0034</t>
  </si>
  <si>
    <t>GlenView-HA0034-U</t>
  </si>
  <si>
    <t>Gletwine-HA0391</t>
  </si>
  <si>
    <t>HA0391</t>
  </si>
  <si>
    <t>Gletwine-HA0391-G</t>
  </si>
  <si>
    <t>GokweCBD-MD6014-G</t>
  </si>
  <si>
    <t>MD6014</t>
  </si>
  <si>
    <t>GokweCBD-MD6014-U</t>
  </si>
  <si>
    <t>Gokwe-MD0036-G</t>
  </si>
  <si>
    <t>MD0036</t>
  </si>
  <si>
    <t>Gokwe-MD0036-U</t>
  </si>
  <si>
    <t>Goromonzi-ME5181-G</t>
  </si>
  <si>
    <t>ME5181</t>
  </si>
  <si>
    <t>Goromonzi-ME5181-U</t>
  </si>
  <si>
    <t>ME5182</t>
  </si>
  <si>
    <t>Gotshane-MN5250-G</t>
  </si>
  <si>
    <t>MN5250</t>
  </si>
  <si>
    <t>GPH-MD0275-G</t>
  </si>
  <si>
    <t>MD0275</t>
  </si>
  <si>
    <t>GranaryPark-HA1733-U</t>
  </si>
  <si>
    <t>HA1733</t>
  </si>
  <si>
    <t>BU5087</t>
  </si>
  <si>
    <t>GraystonePark-HA5014</t>
  </si>
  <si>
    <t>GraystonePark-HA5014-G</t>
  </si>
  <si>
    <t>HA5014</t>
  </si>
  <si>
    <t>GreatDyke-MW0124-G</t>
  </si>
  <si>
    <t>MW0124</t>
  </si>
  <si>
    <t>Greencroft-HA5058</t>
  </si>
  <si>
    <t>HA5058</t>
  </si>
  <si>
    <t>Greencroft-HA5058-G</t>
  </si>
  <si>
    <t>Greendale-HA6063-G</t>
  </si>
  <si>
    <t>HA6063</t>
  </si>
  <si>
    <t>Greendale-HA6063-U</t>
  </si>
  <si>
    <t>Greenwood-HA0037-G</t>
  </si>
  <si>
    <t>HA0037</t>
  </si>
  <si>
    <t>Greenwood-HA0037-U</t>
  </si>
  <si>
    <t>GreenwoodLodge-HA7081-G</t>
  </si>
  <si>
    <t>HA7081</t>
  </si>
  <si>
    <t>GreenwoodLodge-HA7081-U</t>
  </si>
  <si>
    <t>Guruve-MC0125-G</t>
  </si>
  <si>
    <t>MC0125</t>
  </si>
  <si>
    <t>Guruve-MC0125-U</t>
  </si>
  <si>
    <t>GUTU-COW</t>
  </si>
  <si>
    <t>MV0038</t>
  </si>
  <si>
    <t>Gutu-MV0038-G</t>
  </si>
  <si>
    <t xml:space="preserve">Gutu-MV0038-G </t>
  </si>
  <si>
    <t>Guyu-MS7012-G</t>
  </si>
  <si>
    <t>MS7012</t>
  </si>
  <si>
    <t>Gwabalanda-BU5019-U</t>
  </si>
  <si>
    <t>BU5019</t>
  </si>
  <si>
    <t>GwandaCBD-MS6028-G</t>
  </si>
  <si>
    <t>MS6028</t>
  </si>
  <si>
    <t>GwandaCBD-MS6028-U</t>
  </si>
  <si>
    <t>Gwanda-MS0039-G</t>
  </si>
  <si>
    <t>MS0039</t>
  </si>
  <si>
    <t>Gwanda-MS0039-U</t>
  </si>
  <si>
    <t>Gwatemba-MS0344-G</t>
  </si>
  <si>
    <t>MS0344</t>
  </si>
  <si>
    <t>Gweru Ascot-MD1729</t>
  </si>
  <si>
    <t>MD1729</t>
  </si>
  <si>
    <t>GWERU BSC SITES</t>
  </si>
  <si>
    <t>HA0000</t>
  </si>
  <si>
    <t>MIDLANDS, MASVINGO</t>
  </si>
  <si>
    <t>Gweru Provice Hospital</t>
  </si>
  <si>
    <t>Gweru-MD0040-G</t>
  </si>
  <si>
    <t>MD0040</t>
  </si>
  <si>
    <t>Gweshe-MC5026-G</t>
  </si>
  <si>
    <t>MC5026</t>
  </si>
  <si>
    <t>HaighPark-HA0230-G</t>
  </si>
  <si>
    <t>HA0230</t>
  </si>
  <si>
    <t>HaighPark-HA0230-U</t>
  </si>
  <si>
    <t>MN7008</t>
  </si>
  <si>
    <t>HALSTEDS-MD0282-G</t>
  </si>
  <si>
    <t>MD0282</t>
  </si>
  <si>
    <t>Halsteds-MD0282-G</t>
  </si>
  <si>
    <t>Halsteds-MD0282-U</t>
  </si>
  <si>
    <t>Hambakwe-MW5009-G</t>
  </si>
  <si>
    <t>MW5009</t>
  </si>
  <si>
    <t>Hangwa-MS7219-G</t>
  </si>
  <si>
    <t>MS7219</t>
  </si>
  <si>
    <t>HARARE SITES</t>
  </si>
  <si>
    <t>Hatcliff2-HA1730-U</t>
  </si>
  <si>
    <t>HA1730-U</t>
  </si>
  <si>
    <t>Hatcliff-HA0041</t>
  </si>
  <si>
    <t>HA0041</t>
  </si>
  <si>
    <t>Hatcliff-HA0041-MD</t>
  </si>
  <si>
    <t>Hatcliff-HA0041-MG</t>
  </si>
  <si>
    <t>Hatfield-HA5032</t>
  </si>
  <si>
    <t>HA5032</t>
  </si>
  <si>
    <t>Hatfield-HA5032-G</t>
  </si>
  <si>
    <t>Hauna-MA0126-G</t>
  </si>
  <si>
    <t>MA0126</t>
  </si>
  <si>
    <t>Headlands-MA0406-G</t>
  </si>
  <si>
    <t>MA0406</t>
  </si>
  <si>
    <t>Helensvale-HA5062</t>
  </si>
  <si>
    <t>HA5062</t>
  </si>
  <si>
    <t>Helensvale-HA5062-G</t>
  </si>
  <si>
    <t>Highfields-HA3012-M</t>
  </si>
  <si>
    <t>HA3012</t>
  </si>
  <si>
    <t>Highfields-HA3012-U</t>
  </si>
  <si>
    <t>Highlands-HA0200</t>
  </si>
  <si>
    <t>Highlands-HA0200-G</t>
  </si>
  <si>
    <t>HA0200</t>
  </si>
  <si>
    <t>Hillcrest-BU3107-U</t>
  </si>
  <si>
    <t>BU3107</t>
  </si>
  <si>
    <t>Hillside-HA0042-G</t>
  </si>
  <si>
    <t>HA0042</t>
  </si>
  <si>
    <t>Hillside-HA0042-U</t>
  </si>
  <si>
    <t>HilltopBar-HA1763-U</t>
  </si>
  <si>
    <t>Hintonville-MW6034-G</t>
  </si>
  <si>
    <t>MW6034</t>
  </si>
  <si>
    <t>Hintonville-MW6034-U</t>
  </si>
  <si>
    <t>HogertyHill-HA5070</t>
  </si>
  <si>
    <t>HA5070</t>
  </si>
  <si>
    <t>HogertyHill-HA5070-G</t>
  </si>
  <si>
    <t>Hopely-HA6058-G</t>
  </si>
  <si>
    <t>HA6058</t>
  </si>
  <si>
    <t>Hopely-HA6058-U</t>
  </si>
  <si>
    <t>HotSprings-MA7014-G</t>
  </si>
  <si>
    <t>MA7014</t>
  </si>
  <si>
    <t>HoughtonPark-HA6033-D</t>
  </si>
  <si>
    <t>HA6033</t>
  </si>
  <si>
    <t>HoughtonPark-HA6033-G</t>
  </si>
  <si>
    <t>HoughtonPark-HA6033-U</t>
  </si>
  <si>
    <t>Howmine</t>
  </si>
  <si>
    <t>MN5204</t>
  </si>
  <si>
    <t>MN5203</t>
  </si>
  <si>
    <t>Howmine-MN5203-U</t>
  </si>
  <si>
    <t>HunyaniHills-MW0044-G</t>
  </si>
  <si>
    <t>MW0044</t>
  </si>
  <si>
    <t>HunyaniHills-MW0044-U</t>
  </si>
  <si>
    <t>Huruyadzo-HA3013-D</t>
  </si>
  <si>
    <t>HA3013</t>
  </si>
  <si>
    <t>Huruyadzo-HA3013-U</t>
  </si>
  <si>
    <t>Hwali-MS52264-G</t>
  </si>
  <si>
    <t>MS52264</t>
  </si>
  <si>
    <t>Hwali-MS5264-G</t>
  </si>
  <si>
    <t>MS5264</t>
  </si>
  <si>
    <t>Hwali-MS5264-U</t>
  </si>
  <si>
    <t>MN5421</t>
  </si>
  <si>
    <t>MN6022</t>
  </si>
  <si>
    <t>MN6026</t>
  </si>
  <si>
    <t>MN0045</t>
  </si>
  <si>
    <t>Hwange-MN0045-U</t>
  </si>
  <si>
    <t>HwangePower-MN5421-U</t>
  </si>
  <si>
    <t>HWANGEPOWER-U</t>
  </si>
  <si>
    <t>HWANGEPROSPECT-U</t>
  </si>
  <si>
    <t>HWANGE-U</t>
  </si>
  <si>
    <t>Ilanda-BU0046-U</t>
  </si>
  <si>
    <t>BU0046</t>
  </si>
  <si>
    <t>BU0172</t>
  </si>
  <si>
    <t>IMBIZO-U</t>
  </si>
  <si>
    <t>MN7015</t>
  </si>
  <si>
    <t>Insiza-MN0127-G</t>
  </si>
  <si>
    <t>MN0127</t>
  </si>
  <si>
    <t>INSUZADST-G</t>
  </si>
  <si>
    <t>MN0400</t>
  </si>
  <si>
    <t>Inverary-HA0215</t>
  </si>
  <si>
    <t>HA0215</t>
  </si>
  <si>
    <t>Inverary-HA0215-G</t>
  </si>
  <si>
    <t>Inyathi-MN0325-G</t>
  </si>
  <si>
    <t>MN0325</t>
  </si>
  <si>
    <t>InyatiMine-MA5156-G</t>
  </si>
  <si>
    <t>MA5156</t>
  </si>
  <si>
    <t>Ironcap-MC0047-G</t>
  </si>
  <si>
    <t>MC0047</t>
  </si>
  <si>
    <t>Jacha-HA5053</t>
  </si>
  <si>
    <t>HA5053</t>
  </si>
  <si>
    <t>Jacha-HA5053-D</t>
  </si>
  <si>
    <t>Jacha-HA5053-G</t>
  </si>
  <si>
    <t>Jopembe-MS5129-G</t>
  </si>
  <si>
    <t>MS5129</t>
  </si>
  <si>
    <t>MN0402</t>
  </si>
  <si>
    <t>Juliasdale-MA0128-G</t>
  </si>
  <si>
    <t>MA0128</t>
  </si>
  <si>
    <t>Juliasdale-MA0128-U</t>
  </si>
  <si>
    <t>Juru-ME0129-G</t>
  </si>
  <si>
    <t>ME0129</t>
  </si>
  <si>
    <t>WASHIE</t>
  </si>
  <si>
    <t>KadomaCBD-MW6033-D</t>
  </si>
  <si>
    <t>MW6033</t>
  </si>
  <si>
    <t>KadomaCBD-MW6033-G</t>
  </si>
  <si>
    <t>NGIRZAI</t>
  </si>
  <si>
    <t>KadomaCBD-MW6033-U</t>
  </si>
  <si>
    <t>Kadoma-MW0048-G</t>
  </si>
  <si>
    <t>MW0048</t>
  </si>
  <si>
    <t>Kadoma-MW0048-U</t>
  </si>
  <si>
    <t>MN0320</t>
  </si>
  <si>
    <t>Kambanje-HA5007</t>
  </si>
  <si>
    <t>HA5007</t>
  </si>
  <si>
    <t>Kambanje-HA5007-G</t>
  </si>
  <si>
    <t>Kambuzuma-HA3014-D</t>
  </si>
  <si>
    <t>HA3014</t>
  </si>
  <si>
    <t>Kambuzuma-HA3014-U</t>
  </si>
  <si>
    <t>Kamfinsa-HA0049</t>
  </si>
  <si>
    <t>HA0049</t>
  </si>
  <si>
    <t>Kamfinsa-HA0049-G</t>
  </si>
  <si>
    <t>Kanyemba-MC5027-G</t>
  </si>
  <si>
    <t>MC5027</t>
  </si>
  <si>
    <t>Kanyemba-MC5027-U</t>
  </si>
  <si>
    <t>Karanda-MC6009-G</t>
  </si>
  <si>
    <t>MC6009</t>
  </si>
  <si>
    <t>KaribaHarbour-MW0050-G</t>
  </si>
  <si>
    <t>MW0050</t>
  </si>
  <si>
    <t>KaribaHarbour-MW0050-U</t>
  </si>
  <si>
    <t>KaribaHeights-MW0051-G</t>
  </si>
  <si>
    <t>MW0051</t>
  </si>
  <si>
    <t>KaribaHeights-MW0051-U</t>
  </si>
  <si>
    <t>Karoi-MW0052-G</t>
  </si>
  <si>
    <t>MW0052</t>
  </si>
  <si>
    <t>Karoi-MW0052-U</t>
  </si>
  <si>
    <t>Katanga-MW5310-G</t>
  </si>
  <si>
    <t>MW5310</t>
  </si>
  <si>
    <t>Katanga-MW5310-U</t>
  </si>
  <si>
    <t>MN7016</t>
  </si>
  <si>
    <t>MN7017</t>
  </si>
  <si>
    <t>Kenilworth-HA0053</t>
  </si>
  <si>
    <t>HA0053</t>
  </si>
  <si>
    <t>Kenilworth-HA0053-G</t>
  </si>
  <si>
    <t>MN0401</t>
  </si>
  <si>
    <t>BU3085</t>
  </si>
  <si>
    <t>KENSINGTON-U</t>
  </si>
  <si>
    <t>Kezi-MS0313-G</t>
  </si>
  <si>
    <t>MS0313</t>
  </si>
  <si>
    <t>BU0248</t>
  </si>
  <si>
    <t>KhumaloNorth-BU0248-U</t>
  </si>
  <si>
    <t>KHUMALONORTH-G</t>
  </si>
  <si>
    <t>Kilwining-HA0376</t>
  </si>
  <si>
    <t>HA0376</t>
  </si>
  <si>
    <t>Kilwining-HA0376-G</t>
  </si>
  <si>
    <t>Kopje-HA0054-M</t>
  </si>
  <si>
    <t>HA0054</t>
  </si>
  <si>
    <t>Kopje-HA0054-U</t>
  </si>
  <si>
    <t>Kotwa-ME0130-G</t>
  </si>
  <si>
    <t>ME0130</t>
  </si>
  <si>
    <t>KristeMambo-MA0404-G</t>
  </si>
  <si>
    <t>MA0404</t>
  </si>
  <si>
    <t>Kutama-MW0055-G</t>
  </si>
  <si>
    <t>MW0055</t>
  </si>
  <si>
    <t>Kutama-MW0055-U</t>
  </si>
  <si>
    <t>Kuwadzana2-HA1732-U</t>
  </si>
  <si>
    <t>HA0057</t>
  </si>
  <si>
    <t>Kuwadzana4-HA0057-MD</t>
  </si>
  <si>
    <t>Kuwadzana4-HA0057-MG</t>
  </si>
  <si>
    <t>Kuwadzana4-HA0057-U</t>
  </si>
  <si>
    <t>Kuwadzana7-HA1752-U</t>
  </si>
  <si>
    <t>HA1752</t>
  </si>
  <si>
    <t>KuwadzanaExt-HA3015-MD</t>
  </si>
  <si>
    <t>HA3015</t>
  </si>
  <si>
    <t>KuwadzanaExt-HA3015-MG</t>
  </si>
  <si>
    <t>KuwadzanaExt-HA3015-U</t>
  </si>
  <si>
    <t>Kuwadzana-HA0056-MD</t>
  </si>
  <si>
    <t>HA0056</t>
  </si>
  <si>
    <t>Kuwadzana-HA0056-MG</t>
  </si>
  <si>
    <t>Kuwadzana-HA0056-U</t>
  </si>
  <si>
    <t>MN6021</t>
  </si>
  <si>
    <t>Kwanele-MN6021-U</t>
  </si>
  <si>
    <t>KWEKWE-MD0058-G</t>
  </si>
  <si>
    <t>MD0058</t>
  </si>
  <si>
    <t>Kwekwe-MD0058-G</t>
  </si>
  <si>
    <t>Kwekwe-MD0058-U</t>
  </si>
  <si>
    <t>Lafarge-HA6034</t>
  </si>
  <si>
    <t>HA6034</t>
  </si>
  <si>
    <t>Lafarge-HA6034-D</t>
  </si>
  <si>
    <t>Lafarge-HA6034-G</t>
  </si>
  <si>
    <t>Lalapanzi-MD0321-G</t>
  </si>
  <si>
    <t>MD0321</t>
  </si>
  <si>
    <t xml:space="preserve">Lalapanzi-MD0321-G </t>
  </si>
  <si>
    <t>MD0322</t>
  </si>
  <si>
    <t>Letombo-HA5066</t>
  </si>
  <si>
    <t>HA5066</t>
  </si>
  <si>
    <t>Letombo-HA5066-G</t>
  </si>
  <si>
    <t>Lichendale-HA5065</t>
  </si>
  <si>
    <t>HA5065</t>
  </si>
  <si>
    <t>Lichendale-HA5065-G</t>
  </si>
  <si>
    <t>Liddesdale-ME7076-G</t>
  </si>
  <si>
    <t>ME7076</t>
  </si>
  <si>
    <t>Liddesdale-ME7076-U</t>
  </si>
  <si>
    <t>Lilburn-HA0059</t>
  </si>
  <si>
    <t>HA0059</t>
  </si>
  <si>
    <t>Lilburn-HA0059-G</t>
  </si>
  <si>
    <t>LionsDen-MW5010-G</t>
  </si>
  <si>
    <t>MW5010</t>
  </si>
  <si>
    <t>LionsDen-MW5010-U</t>
  </si>
  <si>
    <t>LivingWaters-HA1734-U</t>
  </si>
  <si>
    <t>HA1734</t>
  </si>
  <si>
    <t>BU0249</t>
  </si>
  <si>
    <t>Lobengula-BU0060-U</t>
  </si>
  <si>
    <t>BU0060</t>
  </si>
  <si>
    <t>LOBENGULAD</t>
  </si>
  <si>
    <t>LOBENGULA-G</t>
  </si>
  <si>
    <t>LOBENGULAWEST-BU0249-G</t>
  </si>
  <si>
    <t>LobengulaWest-BU0249-U</t>
  </si>
  <si>
    <t>BU0250</t>
  </si>
  <si>
    <t>LOCHARDSLOCHARDS</t>
  </si>
  <si>
    <t>MD0410</t>
  </si>
  <si>
    <t>Lochards-MD0410-G</t>
  </si>
  <si>
    <t>MD0411</t>
  </si>
  <si>
    <t>Lochinvar-HA1762-U</t>
  </si>
  <si>
    <t>HA1762</t>
  </si>
  <si>
    <t>Lomagundi-HA0061</t>
  </si>
  <si>
    <t>HA0061</t>
  </si>
  <si>
    <t>Lomagundi-HA0061-G</t>
  </si>
  <si>
    <t>MN7018</t>
  </si>
  <si>
    <t>Lundi park</t>
  </si>
  <si>
    <t>BU0062</t>
  </si>
  <si>
    <t>MD0276</t>
  </si>
  <si>
    <t>LundiPark-MD0276-G</t>
  </si>
  <si>
    <t>MN0131</t>
  </si>
  <si>
    <t>Lutumba-MS7020-G</t>
  </si>
  <si>
    <t>MS7020</t>
  </si>
  <si>
    <t>Luveve-BU0062-U</t>
  </si>
  <si>
    <t>BU0063</t>
  </si>
  <si>
    <t>LytonRd-HA5224-G</t>
  </si>
  <si>
    <t>HA5224</t>
  </si>
  <si>
    <t>LytonRd-HA5224-U</t>
  </si>
  <si>
    <t>Mabelreign-HA0228</t>
  </si>
  <si>
    <t>HA0228</t>
  </si>
  <si>
    <t>Mabelreign-HA0228-G</t>
  </si>
  <si>
    <t>Mabhande-ME7160-G</t>
  </si>
  <si>
    <t>ME7160</t>
  </si>
  <si>
    <t>Mabhande-ME7207-G</t>
  </si>
  <si>
    <t>ME7207</t>
  </si>
  <si>
    <t>Mabvuku-HA3016</t>
  </si>
  <si>
    <t>HA3016</t>
  </si>
  <si>
    <t>DHLKAMA</t>
  </si>
  <si>
    <t>Mabvuku-HA3016-D</t>
  </si>
  <si>
    <t>MABVUKU-HA3016-G</t>
  </si>
  <si>
    <t>MACHEKE-ME0405-G</t>
  </si>
  <si>
    <t>ME0405</t>
  </si>
  <si>
    <t>Macheke-ME0405-G</t>
  </si>
  <si>
    <t>Machipisa-HA6041-D</t>
  </si>
  <si>
    <t>HA6041</t>
  </si>
  <si>
    <t>Machipisa-HA6041-G</t>
  </si>
  <si>
    <t>Machipisa-HA6041-U</t>
  </si>
  <si>
    <t>MADADZI-MW5209-G</t>
  </si>
  <si>
    <t>MN5311</t>
  </si>
  <si>
    <t>Madziwa-MC5028-G</t>
  </si>
  <si>
    <t>MC5028</t>
  </si>
  <si>
    <t>Magunje-MW5213-G</t>
  </si>
  <si>
    <t>MW5213</t>
  </si>
  <si>
    <t>MagwegweNorth-BU1736-U</t>
  </si>
  <si>
    <t>BU1736</t>
  </si>
  <si>
    <t>Mahatshula-BU5089-U</t>
  </si>
  <si>
    <t>BU5089</t>
  </si>
  <si>
    <t>Mahenye-MA6013-G</t>
  </si>
  <si>
    <t>MA6013</t>
  </si>
  <si>
    <t>Mahenye-MA7058-G</t>
  </si>
  <si>
    <t>Mahombekombe-MW6031-G</t>
  </si>
  <si>
    <t>MW6031</t>
  </si>
  <si>
    <t>Mahombekombe-MW6031-U</t>
  </si>
  <si>
    <t>Mahusekwa-ME9009-G</t>
  </si>
  <si>
    <t>ME9009</t>
  </si>
  <si>
    <t>Mahusekwa-ME9009-U</t>
  </si>
  <si>
    <t>Mainline-MS5133-G</t>
  </si>
  <si>
    <t>MS5133</t>
  </si>
  <si>
    <t>SOPHIA</t>
  </si>
  <si>
    <t>Maitengwe-MS1703-G</t>
  </si>
  <si>
    <t>MS1703</t>
  </si>
  <si>
    <t>Majecha-HA5054</t>
  </si>
  <si>
    <t>HA5054</t>
  </si>
  <si>
    <t>Majecha-HA5054-D</t>
  </si>
  <si>
    <t>Majecha-HA5054-G</t>
  </si>
  <si>
    <t>Makokoba2-BU5090-U</t>
  </si>
  <si>
    <t>BU5090</t>
  </si>
  <si>
    <t>Makuti-MW5214-G</t>
  </si>
  <si>
    <t>MW5214</t>
  </si>
  <si>
    <t>Makwiro-MW9157-G</t>
  </si>
  <si>
    <t>MW9157</t>
  </si>
  <si>
    <t>Malborough-HA6067</t>
  </si>
  <si>
    <t>HA6067</t>
  </si>
  <si>
    <t>PRIVLEDGE</t>
  </si>
  <si>
    <t>Malborough-HA6067-G</t>
  </si>
  <si>
    <t>Malindela-BU5091-U</t>
  </si>
  <si>
    <t>BU5091</t>
  </si>
  <si>
    <t>Malipati-MV7053-G</t>
  </si>
  <si>
    <t>MV7053</t>
  </si>
  <si>
    <t>MN7022</t>
  </si>
  <si>
    <t>Mambohigh</t>
  </si>
  <si>
    <t>MD0254</t>
  </si>
  <si>
    <t>Mambo-MD0277-D</t>
  </si>
  <si>
    <t>MD0277</t>
  </si>
  <si>
    <t>MAMBO-MD0277-U</t>
  </si>
  <si>
    <t>Manama-MS7057-G</t>
  </si>
  <si>
    <t>MS7057</t>
  </si>
  <si>
    <t>Manana-MS7057-G</t>
  </si>
  <si>
    <t>MS7058</t>
  </si>
  <si>
    <t>Mandamabwe-MV5141-G</t>
  </si>
  <si>
    <t>MV5141</t>
  </si>
  <si>
    <t>MANICALAND3G</t>
  </si>
  <si>
    <t>Manjokonjo-MV5246-G</t>
  </si>
  <si>
    <t>MV5246</t>
  </si>
  <si>
    <t>MANNINGDALE-G</t>
  </si>
  <si>
    <t>Mapfumo-MD5231-G</t>
  </si>
  <si>
    <t>MD5231</t>
  </si>
  <si>
    <t>Mapfungautse-MD6015-G</t>
  </si>
  <si>
    <t>MD6016</t>
  </si>
  <si>
    <t>MD6015</t>
  </si>
  <si>
    <t>Mapfungautse-MD6015-U</t>
  </si>
  <si>
    <t>Maphisa-MS0397-G</t>
  </si>
  <si>
    <t>MS0397</t>
  </si>
  <si>
    <t>Mapinga-MW5528-G</t>
  </si>
  <si>
    <t>MW5528</t>
  </si>
  <si>
    <t>MarangeClinic-MA1761-G</t>
  </si>
  <si>
    <t>MA1761</t>
  </si>
  <si>
    <t>MS7023</t>
  </si>
  <si>
    <t>Maridale-MW0303-G</t>
  </si>
  <si>
    <t>MW0303</t>
  </si>
  <si>
    <t>Maridale-MW0303-U</t>
  </si>
  <si>
    <t>Marimba-HA3018-G</t>
  </si>
  <si>
    <t>HA3018</t>
  </si>
  <si>
    <t>Marimba-HA3018-U</t>
  </si>
  <si>
    <t>Marondera-ME0064-G</t>
  </si>
  <si>
    <t>ME0064</t>
  </si>
  <si>
    <t>Marondera-ME0064-U</t>
  </si>
  <si>
    <t>Marongora-MW5215-G</t>
  </si>
  <si>
    <t>MW5215</t>
  </si>
  <si>
    <t>Marongora-MW5215-U</t>
  </si>
  <si>
    <t>Masasakwekwe-MD0284</t>
  </si>
  <si>
    <t>MD0284</t>
  </si>
  <si>
    <t>MASASAKWEKWE-MD0284-G</t>
  </si>
  <si>
    <t>Masasakwekwe-MD0284-G</t>
  </si>
  <si>
    <t>MASASAKWEKWE-MD0284-U</t>
  </si>
  <si>
    <t>MasasaPark-HA3019</t>
  </si>
  <si>
    <t>HA3019</t>
  </si>
  <si>
    <t>MasasaPark-HA3019-G</t>
  </si>
  <si>
    <t>Mashava-MV0314-G</t>
  </si>
  <si>
    <t>MV0314</t>
  </si>
  <si>
    <t xml:space="preserve">Mashava-MV0314-G </t>
  </si>
  <si>
    <t>MashavaRD-MV5142-G</t>
  </si>
  <si>
    <t>MV5142</t>
  </si>
  <si>
    <t>Masimbiti-MV5251-G</t>
  </si>
  <si>
    <t>MV5251</t>
  </si>
  <si>
    <t>Masvingo_MV0065-U</t>
  </si>
  <si>
    <t>MV0065</t>
  </si>
  <si>
    <t xml:space="preserve">Masvingo_MV0065-U </t>
  </si>
  <si>
    <t>MASVINGOIND-MV5143-G</t>
  </si>
  <si>
    <t>MV5143</t>
  </si>
  <si>
    <t>Masvingo-MV0065-G</t>
  </si>
  <si>
    <t>Masvingo-MV0065-U</t>
  </si>
  <si>
    <t>MasvingoPO_MV0133-U</t>
  </si>
  <si>
    <t>MV0133</t>
  </si>
  <si>
    <t>MasvingoPO-MV0133-G</t>
  </si>
  <si>
    <t>Mataga-MD5322-G</t>
  </si>
  <si>
    <t>MD5322</t>
  </si>
  <si>
    <t>Matamve-MV3087-G</t>
  </si>
  <si>
    <t>MV3087</t>
  </si>
  <si>
    <t>Matangeni-MV3090-G</t>
  </si>
  <si>
    <t>MV3090</t>
  </si>
  <si>
    <t>MN7035</t>
  </si>
  <si>
    <t>Matopo-MS0398-G</t>
  </si>
  <si>
    <t>MS0398</t>
  </si>
  <si>
    <t>Matsheumhlope-BU0253-U</t>
  </si>
  <si>
    <t>BU0253</t>
  </si>
  <si>
    <t xml:space="preserve">Matsheumhlope-BU0253-U </t>
  </si>
  <si>
    <t>Mavuradona-MC5029-G</t>
  </si>
  <si>
    <t>MC5029</t>
  </si>
  <si>
    <t>Mawabeni-MS0347-G</t>
  </si>
  <si>
    <t>MS0347</t>
  </si>
  <si>
    <t>Mayobodo-MS1770-G</t>
  </si>
  <si>
    <t>MS1770-G</t>
  </si>
  <si>
    <t>ECONET</t>
  </si>
  <si>
    <t>Mayobodo-MS1770-U</t>
  </si>
  <si>
    <t>Mayo-MA5157-G</t>
  </si>
  <si>
    <t>MA5157</t>
  </si>
  <si>
    <t>MazoweHotel-MC7025-G</t>
  </si>
  <si>
    <t>MC7025</t>
  </si>
  <si>
    <t>MazoweHotel-MC7025-U</t>
  </si>
  <si>
    <t>Mazvikadei-MW5268-G</t>
  </si>
  <si>
    <t>MW5268</t>
  </si>
  <si>
    <t>Mbare-HA0066MD</t>
  </si>
  <si>
    <t>HA0066</t>
  </si>
  <si>
    <t>Mbare-HA0066MG</t>
  </si>
  <si>
    <t>Mbare-HA0066-U</t>
  </si>
  <si>
    <t>Mberengwa-MD5196-G</t>
  </si>
  <si>
    <t>MD5196</t>
  </si>
  <si>
    <t>MBIZO1-MD1737-G</t>
  </si>
  <si>
    <t>MD01737</t>
  </si>
  <si>
    <t>Mbizo1-MD1737-U</t>
  </si>
  <si>
    <t>MBIZO7-MD0283-D</t>
  </si>
  <si>
    <t>MD0283</t>
  </si>
  <si>
    <t>Mbizo7-MD0283-D</t>
  </si>
  <si>
    <t>MBIZO7-MD0283-G</t>
  </si>
  <si>
    <t>Mbizo7-MD0283-U</t>
  </si>
  <si>
    <t>MBIZO-MD0136-G</t>
  </si>
  <si>
    <t>MD0136</t>
  </si>
  <si>
    <t>Mbizo-MD0136-G</t>
  </si>
  <si>
    <t>Mbizo-MD0136-U</t>
  </si>
  <si>
    <t>CKIKWAVAVA</t>
  </si>
  <si>
    <t>Mbokodo-MS7027-G</t>
  </si>
  <si>
    <t>MS7027</t>
  </si>
  <si>
    <t>Melfort-ME0407-G</t>
  </si>
  <si>
    <t>ME0407</t>
  </si>
  <si>
    <t>Mereki-HA1738-U</t>
  </si>
  <si>
    <t>HA1738</t>
  </si>
  <si>
    <t>MhanguraCBD-MW1739-G</t>
  </si>
  <si>
    <t>MW1739</t>
  </si>
  <si>
    <t>MhanguraCBD-MW1739-U</t>
  </si>
  <si>
    <t>MW0137</t>
  </si>
  <si>
    <t>Mhangura-MW0137-G</t>
  </si>
  <si>
    <t>MhishiMufakose-HA1740-U</t>
  </si>
  <si>
    <t>HA1740</t>
  </si>
  <si>
    <t>Midlands-HA0067-MD</t>
  </si>
  <si>
    <t>HA0067</t>
  </si>
  <si>
    <t>Midlands-HA0067-MG</t>
  </si>
  <si>
    <t>Midlands-HA0067-U</t>
  </si>
  <si>
    <t>Mimosa-MD5197-G</t>
  </si>
  <si>
    <t>MS7221</t>
  </si>
  <si>
    <t>Mimosa-MS7220-G</t>
  </si>
  <si>
    <t>MS7220</t>
  </si>
  <si>
    <t>Mkoba</t>
  </si>
  <si>
    <t>Mkoba 7</t>
  </si>
  <si>
    <t>MD0278</t>
  </si>
  <si>
    <t>Mkoba17</t>
  </si>
  <si>
    <t>MD283</t>
  </si>
  <si>
    <t>Mkoba17-MD6011-G</t>
  </si>
  <si>
    <t>MD6011</t>
  </si>
  <si>
    <t>Mkoba7-MD0278-D</t>
  </si>
  <si>
    <t>Mkoba7-MD0278-G</t>
  </si>
  <si>
    <t>MD0279</t>
  </si>
  <si>
    <t>Mkoba-MD0068-G</t>
  </si>
  <si>
    <t>MD0068</t>
  </si>
  <si>
    <t>MKOBA-MD0068-U</t>
  </si>
  <si>
    <t>MN5227</t>
  </si>
  <si>
    <t>Mkosana-MN5227-U</t>
  </si>
  <si>
    <t>Mkwasine-MV5144-G</t>
  </si>
  <si>
    <t>MV5144</t>
  </si>
  <si>
    <t>Montrose-BU0069-U</t>
  </si>
  <si>
    <t>BU0069</t>
  </si>
  <si>
    <t>Morganster-MV7050-G</t>
  </si>
  <si>
    <t>MV7050</t>
  </si>
  <si>
    <t>Morganster-MV7050-U</t>
  </si>
  <si>
    <t>BU5093</t>
  </si>
  <si>
    <t>Mpopoma2-BU5093-U</t>
  </si>
  <si>
    <t>MPOPOMA2D</t>
  </si>
  <si>
    <t>Mpopoma-BU0138-U</t>
  </si>
  <si>
    <t>BU0138</t>
  </si>
  <si>
    <t>BU5094</t>
  </si>
  <si>
    <t xml:space="preserve">Mpopoma-BU0138-U </t>
  </si>
  <si>
    <t>MSASAKWEKWE-MD0284-G</t>
  </si>
  <si>
    <t>MsasaKwekwe-MD0284-U</t>
  </si>
  <si>
    <t>MSU-MD7132-G</t>
  </si>
  <si>
    <t>MD7132</t>
  </si>
  <si>
    <t>MSU-MD7132-U</t>
  </si>
  <si>
    <t>MtapaIND-MD5189-D</t>
  </si>
  <si>
    <t>MD5189</t>
  </si>
  <si>
    <t xml:space="preserve">MtapaIND-MD5189-D </t>
  </si>
  <si>
    <t>MtapaIND-MD5189-U</t>
  </si>
  <si>
    <t>Mtawatawa-ME5183-G</t>
  </si>
  <si>
    <t>ME5183</t>
  </si>
  <si>
    <t>MtDarwinCBD-MC1757-D</t>
  </si>
  <si>
    <t>MC1757</t>
  </si>
  <si>
    <t>MtDarwinCBD-MC1757-U</t>
  </si>
  <si>
    <t>MtHampden-MW5222-G</t>
  </si>
  <si>
    <t>MW5222</t>
  </si>
  <si>
    <t>MtHampden-MW5222-U</t>
  </si>
  <si>
    <t>MtPleasant-HA3106</t>
  </si>
  <si>
    <t>HA3106</t>
  </si>
  <si>
    <t>MtPleasant-HA3106-D</t>
  </si>
  <si>
    <t>MtPleasant-HA3106-G</t>
  </si>
  <si>
    <t>MTRIndustrial-MA5170-D</t>
  </si>
  <si>
    <t>MA5170</t>
  </si>
  <si>
    <t>MTRIndustrial-MA5170-U</t>
  </si>
  <si>
    <t>MtSelinda-MA5169-G</t>
  </si>
  <si>
    <t>MA5169</t>
  </si>
  <si>
    <t>MtTsakare-MC0071-G</t>
  </si>
  <si>
    <t>MC0071</t>
  </si>
  <si>
    <t>Mubayira-MW0315-G</t>
  </si>
  <si>
    <t>MW0315</t>
  </si>
  <si>
    <t>Muchakata-MV7051-G</t>
  </si>
  <si>
    <t>MV7051</t>
  </si>
  <si>
    <t>Mucheke_MV5145-U</t>
  </si>
  <si>
    <t>MV5145</t>
  </si>
  <si>
    <t>MUCHEKE-MV5145-D</t>
  </si>
  <si>
    <t>Mucheke-MV5145-D</t>
  </si>
  <si>
    <t>Mucheke-MV5145-U</t>
  </si>
  <si>
    <t>MUDUMA-MV7021-G</t>
  </si>
  <si>
    <t>MV7021</t>
  </si>
  <si>
    <t>Muduma-MV7021-G</t>
  </si>
  <si>
    <t>Mudzi-ME0139-G</t>
  </si>
  <si>
    <t>ME0139</t>
  </si>
  <si>
    <t>Mufakose-HA0072-MD</t>
  </si>
  <si>
    <t>HA0072</t>
  </si>
  <si>
    <t>Mufakose-HA0072-MG</t>
  </si>
  <si>
    <t>Mufakose-HA0072-U</t>
  </si>
  <si>
    <t>Mukandapi-MD5388-G</t>
  </si>
  <si>
    <t>MD5388</t>
  </si>
  <si>
    <t>MUNYATI-MD0140-G</t>
  </si>
  <si>
    <t>MD0140</t>
  </si>
  <si>
    <t>Munyati-MD0140-G</t>
  </si>
  <si>
    <t>Mupedzanhamo-HA6072-U</t>
  </si>
  <si>
    <t>HA6072</t>
  </si>
  <si>
    <t>Mupfure-MS5131-G</t>
  </si>
  <si>
    <t>MS5131</t>
  </si>
  <si>
    <t>Murambinda-MA0141-G</t>
  </si>
  <si>
    <t>MA0141</t>
  </si>
  <si>
    <t>MURAMBINDA-MA0141-U</t>
  </si>
  <si>
    <t>Murambinda-MA0141-U</t>
  </si>
  <si>
    <t>MurewaCentre-ME1742-G</t>
  </si>
  <si>
    <t>ME1742</t>
  </si>
  <si>
    <t>MurewaCentre-ME1742-U</t>
  </si>
  <si>
    <t>Murewa-ME0073-G</t>
  </si>
  <si>
    <t>ME0073</t>
  </si>
  <si>
    <t>Murombedzi-MW0142-G</t>
  </si>
  <si>
    <t>MW0142</t>
  </si>
  <si>
    <t>Murombedzi-MW0142-U</t>
  </si>
  <si>
    <t>MurowaDiamonds-MD7028-G</t>
  </si>
  <si>
    <t>MD7028</t>
  </si>
  <si>
    <t>Mushagashe-MV7019-G</t>
  </si>
  <si>
    <t>MV7019</t>
  </si>
  <si>
    <t>Mushandike-MV7029-G</t>
  </si>
  <si>
    <t>MV7029</t>
  </si>
  <si>
    <t>Mushumbi-MC5210-G</t>
  </si>
  <si>
    <t>MC5210</t>
  </si>
  <si>
    <t>Musika-HA3020-MD</t>
  </si>
  <si>
    <t>HA3020</t>
  </si>
  <si>
    <t>Musika-HA3020-MG</t>
  </si>
  <si>
    <t>Musika-HA3020-U</t>
  </si>
  <si>
    <t>Musonede-MC1769-G</t>
  </si>
  <si>
    <t>MC1769-G</t>
  </si>
  <si>
    <t>NETONE</t>
  </si>
  <si>
    <t>Musonede-MC1769-U</t>
  </si>
  <si>
    <t>Muswiti-MW7063-G</t>
  </si>
  <si>
    <t>MW7063</t>
  </si>
  <si>
    <t>Mutapa Industrial</t>
  </si>
  <si>
    <t>MutareJunior-MA0266-G</t>
  </si>
  <si>
    <t>MA0266</t>
  </si>
  <si>
    <t>MutareJunior-MA0266-U</t>
  </si>
  <si>
    <t>Mutare-MA0074-M</t>
  </si>
  <si>
    <t>MA0074</t>
  </si>
  <si>
    <t>Mutare-MA0074-U</t>
  </si>
  <si>
    <t>MUTAREMGW-MA0014-G</t>
  </si>
  <si>
    <t>Mutasa-MA5171-G</t>
  </si>
  <si>
    <t>MA5171</t>
  </si>
  <si>
    <t>Mutasa-MA5171-U</t>
  </si>
  <si>
    <t>Mutimutema-MD5198-G</t>
  </si>
  <si>
    <t>MD5158</t>
  </si>
  <si>
    <t>Mutoko-ME0075-G</t>
  </si>
  <si>
    <t>ME0075</t>
  </si>
  <si>
    <t>Mutoko-ME0075-U</t>
  </si>
  <si>
    <t>Mutorashanga-MW0076-G</t>
  </si>
  <si>
    <t>MW0076</t>
  </si>
  <si>
    <t>Muzarabani-MC5270-G</t>
  </si>
  <si>
    <t>MC5270</t>
  </si>
  <si>
    <t>Muzari-MW6001-G</t>
  </si>
  <si>
    <t>MW6001</t>
  </si>
  <si>
    <t>Muzari-MW6001-U</t>
  </si>
  <si>
    <t>Muzokomba-MA7077-G</t>
  </si>
  <si>
    <t>MA7077</t>
  </si>
  <si>
    <t>Mvuma-MD0143-G</t>
  </si>
  <si>
    <t>MD0143</t>
  </si>
  <si>
    <t>Mvurwi-MC0144-G</t>
  </si>
  <si>
    <t>MC0144</t>
  </si>
  <si>
    <t>Mvurwi-MC0144-U</t>
  </si>
  <si>
    <t>MWENEZI-MV5146-G</t>
  </si>
  <si>
    <t>MV5146</t>
  </si>
  <si>
    <t>Mwenezi-MV5146-G</t>
  </si>
  <si>
    <t>Mzilikazi-BU0250-U</t>
  </si>
  <si>
    <t>NationalSports-HA7231-U</t>
  </si>
  <si>
    <t>HA7231</t>
  </si>
  <si>
    <t>Nedziwa-MA3022-G</t>
  </si>
  <si>
    <t>MA3022</t>
  </si>
  <si>
    <t>Nemashakwe-MV1702-G</t>
  </si>
  <si>
    <t>MV1702</t>
  </si>
  <si>
    <t>Nembudziya-MD1745-G</t>
  </si>
  <si>
    <t>MD1745</t>
  </si>
  <si>
    <t>Nembudziya-MD1745-U</t>
  </si>
  <si>
    <t>Neuso-MW5272-G</t>
  </si>
  <si>
    <t>MW5272</t>
  </si>
  <si>
    <t>New Malborough-HA5068</t>
  </si>
  <si>
    <t>HA5068</t>
  </si>
  <si>
    <t>NewAlexPark-HA5067</t>
  </si>
  <si>
    <t>HA5067</t>
  </si>
  <si>
    <t>MUTANDA</t>
  </si>
  <si>
    <t>NewAlexPark-HA5067-G</t>
  </si>
  <si>
    <t>Newlands-HA0077-G</t>
  </si>
  <si>
    <t>HA0077</t>
  </si>
  <si>
    <t>Newlands-HA0077-U</t>
  </si>
  <si>
    <t>NewMalborough-HA5068-G</t>
  </si>
  <si>
    <t>NEWTOWN-MD5192-G</t>
  </si>
  <si>
    <t>MD5192</t>
  </si>
  <si>
    <t>Newtown-MD5192-G</t>
  </si>
  <si>
    <t>NEWTOWN-MD5192-U</t>
  </si>
  <si>
    <t>NewZengeza4-HA6044-G</t>
  </si>
  <si>
    <t>HA6044</t>
  </si>
  <si>
    <t>NewZengeza4-HA6044-U</t>
  </si>
  <si>
    <t>NgeziKadoma-MW1746-G</t>
  </si>
  <si>
    <t>MW0145</t>
  </si>
  <si>
    <t>COLLEN</t>
  </si>
  <si>
    <t>NgeziKadoma-MW1746-U</t>
  </si>
  <si>
    <t>Ngezi-MW0145-G</t>
  </si>
  <si>
    <t>Ngondoma-MD5230-G</t>
  </si>
  <si>
    <t>MD5230</t>
  </si>
  <si>
    <t>Ngundu-MV0146-G</t>
  </si>
  <si>
    <t>MV0146</t>
  </si>
  <si>
    <t>Nharira-ME7031-G</t>
  </si>
  <si>
    <t>ME7031</t>
  </si>
  <si>
    <t>NhoweMission-ME5184-G</t>
  </si>
  <si>
    <t>ME5184</t>
  </si>
  <si>
    <t>Nkayi-MN5116-G</t>
  </si>
  <si>
    <t>MN5116</t>
  </si>
  <si>
    <t>Nkayi-MN5116-U</t>
  </si>
  <si>
    <t>BU5106</t>
  </si>
  <si>
    <t>Nketa7-BU5106-U</t>
  </si>
  <si>
    <t>Nketa8-BU1724-U</t>
  </si>
  <si>
    <t>BU1724</t>
  </si>
  <si>
    <t>NKETA8-G</t>
  </si>
  <si>
    <t>Nketa-BU1747-U</t>
  </si>
  <si>
    <t>BU1707</t>
  </si>
  <si>
    <t>NKOSANA</t>
  </si>
  <si>
    <t>Nkulumane12</t>
  </si>
  <si>
    <t>BU0252</t>
  </si>
  <si>
    <t>Nkulumane12-BU0252-U</t>
  </si>
  <si>
    <t>Nkulumane2-BU1748-U</t>
  </si>
  <si>
    <t>BU0078</t>
  </si>
  <si>
    <t>Nkulumane-BU0078-U</t>
  </si>
  <si>
    <t>NOCZim-HA0079-M</t>
  </si>
  <si>
    <t>HA0079</t>
  </si>
  <si>
    <t>NOCZim-HA0079-U</t>
  </si>
  <si>
    <t>Northend-BU0247-U d</t>
  </si>
  <si>
    <t>BU0247</t>
  </si>
  <si>
    <t>NORTHENDEXCH-BU5094-U</t>
  </si>
  <si>
    <t>Northendexch-BU5094-U</t>
  </si>
  <si>
    <t>BU5095</t>
  </si>
  <si>
    <t>Northgate-BU5095-U</t>
  </si>
  <si>
    <t>BU5096</t>
  </si>
  <si>
    <t>Northwood-HA5024</t>
  </si>
  <si>
    <t>HA5024</t>
  </si>
  <si>
    <t>Northwood-HA5024-G</t>
  </si>
  <si>
    <t>Norton-MW0080-G</t>
  </si>
  <si>
    <t>MW0080</t>
  </si>
  <si>
    <t>Norton-MW0080-U</t>
  </si>
  <si>
    <t>NRZ-HA0081-G</t>
  </si>
  <si>
    <t>HA0081</t>
  </si>
  <si>
    <t>NRZ-HA0081-U</t>
  </si>
  <si>
    <t>Nusa-MA8010-G</t>
  </si>
  <si>
    <t>MA8010</t>
  </si>
  <si>
    <t>Nyabira-MW5206-G</t>
  </si>
  <si>
    <t>MW5206</t>
  </si>
  <si>
    <t>Nyabira-MW5206-U</t>
  </si>
  <si>
    <t>Nyadiri-ME5185-G</t>
  </si>
  <si>
    <t>ME5185</t>
  </si>
  <si>
    <t>MN0318</t>
  </si>
  <si>
    <t>Nyamapanda-ME3094-G</t>
  </si>
  <si>
    <t>ME3094</t>
  </si>
  <si>
    <t>Nyamapanda-ME3094-U</t>
  </si>
  <si>
    <t>Nyamaropa-MA5172-G</t>
  </si>
  <si>
    <t>MA5172</t>
  </si>
  <si>
    <t>Nyameni-ME5182-G</t>
  </si>
  <si>
    <t>Nyameni-ME5182-U</t>
  </si>
  <si>
    <t>Nyamhunga-MW5238-D</t>
  </si>
  <si>
    <t>MW5238</t>
  </si>
  <si>
    <t>Nyamhunga-MW5238-G</t>
  </si>
  <si>
    <t>Nyamhunga-MW5238-U</t>
  </si>
  <si>
    <t>NyangaHospital-MA1749-U</t>
  </si>
  <si>
    <t>MA1749</t>
  </si>
  <si>
    <t>Nyanga-MA0150-G</t>
  </si>
  <si>
    <t>MA0150</t>
  </si>
  <si>
    <t>Nyanga-MA0150-U</t>
  </si>
  <si>
    <t>Nyanyadzi-MA5173-G</t>
  </si>
  <si>
    <t>MA5173</t>
  </si>
  <si>
    <t>Nyanyadzi-MA5173-U</t>
  </si>
  <si>
    <t>Nyazura-MA0151-G</t>
  </si>
  <si>
    <t>MA0151</t>
  </si>
  <si>
    <t>Nyika-MV5266-G</t>
  </si>
  <si>
    <t>MV5266</t>
  </si>
  <si>
    <t>Nyika-MV5266-G-U</t>
  </si>
  <si>
    <t>Nyika-MV5266-U</t>
  </si>
  <si>
    <t>Nzwananzi-MD5243-G</t>
  </si>
  <si>
    <t>MD5243</t>
  </si>
  <si>
    <t>Odzi-MA0153-G</t>
  </si>
  <si>
    <t>MA0153</t>
  </si>
  <si>
    <t>Ojaz_MS0006-U</t>
  </si>
  <si>
    <t>MS0006</t>
  </si>
  <si>
    <t>Ojaz-MS0006-G</t>
  </si>
  <si>
    <t>Ojaz-MS0006-U</t>
  </si>
  <si>
    <t>OKFifeAve-HA7082-G</t>
  </si>
  <si>
    <t>HA7082</t>
  </si>
  <si>
    <t>OKFifeAve-HA7082-U</t>
  </si>
  <si>
    <t>BU0086</t>
  </si>
  <si>
    <t>OldMagamba-MA1735-U</t>
  </si>
  <si>
    <t>MA1735</t>
  </si>
  <si>
    <t>OldPumula-BU0086-U</t>
  </si>
  <si>
    <t>Oliphants-MA0174-G</t>
  </si>
  <si>
    <t>MA0174</t>
  </si>
  <si>
    <t>OsborneDam-MA5174-G</t>
  </si>
  <si>
    <t>MA5174</t>
  </si>
  <si>
    <t>OTS-MA5159-D</t>
  </si>
  <si>
    <t>MA5159</t>
  </si>
  <si>
    <t>OTS-MA5159-U</t>
  </si>
  <si>
    <t>OvalPark-HA5041</t>
  </si>
  <si>
    <t>HA5041</t>
  </si>
  <si>
    <t>OvalPark-HA5041-G</t>
  </si>
  <si>
    <t>Overspill-HA0205</t>
  </si>
  <si>
    <t>HA0205</t>
  </si>
  <si>
    <t>Overspill-HA0205-MD</t>
  </si>
  <si>
    <t>Overspill-HA0205-MG</t>
  </si>
  <si>
    <t>Pacific-HA7033-G</t>
  </si>
  <si>
    <t>HA7033</t>
  </si>
  <si>
    <t>Pacific-HA7033-U</t>
  </si>
  <si>
    <t>Pagokoro-HA6064</t>
  </si>
  <si>
    <t>HA6064</t>
  </si>
  <si>
    <t>Pagokoro-HA6064-G</t>
  </si>
  <si>
    <t>Paradise-HA3026-D</t>
  </si>
  <si>
    <t>HA3026</t>
  </si>
  <si>
    <t>Paradise-HA3026-G</t>
  </si>
  <si>
    <t>Paradise-HA3026-U</t>
  </si>
  <si>
    <t>Parirenyatwa-HA5060-G</t>
  </si>
  <si>
    <t>HA5060</t>
  </si>
  <si>
    <t>Parirenyatwa-HA5060-U</t>
  </si>
  <si>
    <t>Parktown-HA0208-G</t>
  </si>
  <si>
    <t>HA0208</t>
  </si>
  <si>
    <t>Parktown-HA0208-U</t>
  </si>
  <si>
    <t>Parkview-BU5096-U</t>
  </si>
  <si>
    <t>PaRoy-MV7032-G</t>
  </si>
  <si>
    <t>MV7032</t>
  </si>
  <si>
    <t>PatchwayMine-MW7166-G</t>
  </si>
  <si>
    <t>MW7166</t>
  </si>
  <si>
    <t>PatchwayMine-MW7166-U</t>
  </si>
  <si>
    <t>Penhalonga-MA0323-G</t>
  </si>
  <si>
    <t>MA0323</t>
  </si>
  <si>
    <t>Peterhouse-ME0395-G</t>
  </si>
  <si>
    <t>ME0395</t>
  </si>
  <si>
    <t>Peterhouse-ME0395-U</t>
  </si>
  <si>
    <t>Pfungwe-ME7060-G</t>
  </si>
  <si>
    <t>ME7060</t>
  </si>
  <si>
    <t>Pfupajena-MW5313-D</t>
  </si>
  <si>
    <t>MW5313</t>
  </si>
  <si>
    <t>Pfupajena-MW5313-G</t>
  </si>
  <si>
    <t>Pfupajena-MW5313-U</t>
  </si>
  <si>
    <t>Pioneer2-BU0082-U</t>
  </si>
  <si>
    <t>BU0082</t>
  </si>
  <si>
    <t>PlatinumPark_MD0388-U</t>
  </si>
  <si>
    <t>MD0388</t>
  </si>
  <si>
    <t>PlatinumPark-MD0388-G</t>
  </si>
  <si>
    <t>MS0083</t>
  </si>
  <si>
    <t>Plumtreetown</t>
  </si>
  <si>
    <t>MS0084</t>
  </si>
  <si>
    <t>PlumtreeTown-MS0084-U</t>
  </si>
  <si>
    <t>PocketsHill-HA0377</t>
  </si>
  <si>
    <t>HA0377</t>
  </si>
  <si>
    <t>MUYANDA</t>
  </si>
  <si>
    <t>PocketsHill-HA0377-G</t>
  </si>
  <si>
    <t>BU0085</t>
  </si>
  <si>
    <t>PricewaterHse-BU0085-U</t>
  </si>
  <si>
    <t>Printflow-HA6050-D</t>
  </si>
  <si>
    <t>HA6050</t>
  </si>
  <si>
    <t>Printflow-HA6050-G</t>
  </si>
  <si>
    <t>Printflow-HA6050-U</t>
  </si>
  <si>
    <t>Prospect-HA0207-G</t>
  </si>
  <si>
    <t>HA0207</t>
  </si>
  <si>
    <t>Prospect-HA0207-U</t>
  </si>
  <si>
    <t>ProspectPrimary-HA1750-U</t>
  </si>
  <si>
    <t>HA1750</t>
  </si>
  <si>
    <t>PUMULA</t>
  </si>
  <si>
    <t>Pumula North</t>
  </si>
  <si>
    <t>BU5098</t>
  </si>
  <si>
    <t>BU5105</t>
  </si>
  <si>
    <t>PumulaEast-BU1744-U</t>
  </si>
  <si>
    <t>BU1744</t>
  </si>
  <si>
    <t>PumulaNorth-BU5098-U North</t>
  </si>
  <si>
    <t>PUMULANORTHD-G</t>
  </si>
  <si>
    <t>PumulaSouth-BU5233-U</t>
  </si>
  <si>
    <t>PUMULASOUTH-G</t>
  </si>
  <si>
    <t>PumulaUSF-MN1772-G</t>
  </si>
  <si>
    <t>MN1772-G</t>
  </si>
  <si>
    <t>PumulaUSF-MN1772-U</t>
  </si>
  <si>
    <t>Queensdale-HA0203</t>
  </si>
  <si>
    <t>HA0203</t>
  </si>
  <si>
    <t>Queensdale-HA0203-G</t>
  </si>
  <si>
    <t>Queens-HA0087-M</t>
  </si>
  <si>
    <t>HA0087</t>
  </si>
  <si>
    <t>Queens-HA0087-U</t>
  </si>
  <si>
    <t>QueensMine-MN5117-G</t>
  </si>
  <si>
    <t>MN5117</t>
  </si>
  <si>
    <t>BU0088</t>
  </si>
  <si>
    <t>QUEENSPARK-U</t>
  </si>
  <si>
    <t>Quinington-HA5071</t>
  </si>
  <si>
    <t>HA5071</t>
  </si>
  <si>
    <t>Quinington-HA5071-G</t>
  </si>
  <si>
    <t>Racecourse-HA0089</t>
  </si>
  <si>
    <t>HA0089</t>
  </si>
  <si>
    <t>Racecourse-HA0089-G</t>
  </si>
  <si>
    <t>Rafingora-MW5016-G</t>
  </si>
  <si>
    <t>MW5016</t>
  </si>
  <si>
    <t>Rafingora-MW5016-U</t>
  </si>
  <si>
    <t>Railton-BU1751-U</t>
  </si>
  <si>
    <t>BU1751</t>
  </si>
  <si>
    <t>RailyWay-HA0380-G</t>
  </si>
  <si>
    <t>HA0380</t>
  </si>
  <si>
    <t>RailyWay-HA0380-U</t>
  </si>
  <si>
    <t>REDCLIFF-MD0090-G</t>
  </si>
  <si>
    <t>MD0090</t>
  </si>
  <si>
    <t>Redcliff-MD0090-G</t>
  </si>
  <si>
    <t>Redcliff-MD0090-U</t>
  </si>
  <si>
    <t>ReginaCoeli-MA5235-G</t>
  </si>
  <si>
    <t>MA5235</t>
  </si>
  <si>
    <t>Remiti-MA0384-G</t>
  </si>
  <si>
    <t>MA0384</t>
  </si>
  <si>
    <t>Renco-MV7034-G</t>
  </si>
  <si>
    <t>MV7034</t>
  </si>
  <si>
    <t>Revuli-MV0091-G</t>
  </si>
  <si>
    <t>MV0091</t>
  </si>
  <si>
    <t xml:space="preserve">Rhodene_MV0287-U </t>
  </si>
  <si>
    <t>MV0268</t>
  </si>
  <si>
    <t>Rhodene-MV0287-G</t>
  </si>
  <si>
    <t>MV0287</t>
  </si>
  <si>
    <t>Rhodene-MV0287-U</t>
  </si>
  <si>
    <t>MV0288</t>
  </si>
  <si>
    <t>Rhodesville-HA6062</t>
  </si>
  <si>
    <t>HA6062</t>
  </si>
  <si>
    <t>Rhodesville-HA6062-G</t>
  </si>
  <si>
    <t>Richmond-BU5099-U</t>
  </si>
  <si>
    <t>BU5099</t>
  </si>
  <si>
    <t>Rimuka2-MW6036-D</t>
  </si>
  <si>
    <t>MW6036</t>
  </si>
  <si>
    <t>Rimuka2-MW6036-U</t>
  </si>
  <si>
    <t>River Side</t>
  </si>
  <si>
    <t>BU5092</t>
  </si>
  <si>
    <t>Riverside-BU5092-U Side</t>
  </si>
  <si>
    <t>RNC-HUAWEI</t>
  </si>
  <si>
    <t>HRE-1</t>
  </si>
  <si>
    <t>Rowena-BU0240-U</t>
  </si>
  <si>
    <t>MV5148</t>
  </si>
  <si>
    <t>BU0240</t>
  </si>
  <si>
    <t>Rujeko_MV5148-U</t>
  </si>
  <si>
    <t>MV5149</t>
  </si>
  <si>
    <t>Rujeko-MV5148-G</t>
  </si>
  <si>
    <t>Rukotso-MA5248-G</t>
  </si>
  <si>
    <t>MA5248</t>
  </si>
  <si>
    <t>Runde-MV7036-G</t>
  </si>
  <si>
    <t>MV7036</t>
  </si>
  <si>
    <t>Runnivale-HA5063-G</t>
  </si>
  <si>
    <t>HA5063</t>
  </si>
  <si>
    <t>Runnivale-HA5063-U</t>
  </si>
  <si>
    <t>Rusape-MA0092-G</t>
  </si>
  <si>
    <t>MA0092</t>
  </si>
  <si>
    <t>Rusape-MA0092-U</t>
  </si>
  <si>
    <t>RusapeNRZ-MA6005-G</t>
  </si>
  <si>
    <t>MA6005</t>
  </si>
  <si>
    <t>RusapeNRZ-MA6005-U</t>
  </si>
  <si>
    <t>Rushinga-MC0154-G</t>
  </si>
  <si>
    <t>MC0154</t>
  </si>
  <si>
    <t>RUTENDO-MD6016-G</t>
  </si>
  <si>
    <t>Rutendo-MD6016-G</t>
  </si>
  <si>
    <t>Rutendo-MD6016-U</t>
  </si>
  <si>
    <t>Rutenga-MV0155-G</t>
  </si>
  <si>
    <t>MV0155</t>
  </si>
  <si>
    <t>Rutenga-MV0155-U</t>
  </si>
  <si>
    <t>Ruvimbo-ME7086-D</t>
  </si>
  <si>
    <t>ME7086</t>
  </si>
  <si>
    <t>Ruvimbo-ME7086-U</t>
  </si>
  <si>
    <t>Ruwa-ME0093-M</t>
  </si>
  <si>
    <t>ME0093</t>
  </si>
  <si>
    <t>Ruwa-ME0093-U</t>
  </si>
  <si>
    <t>Ruwanda-MA7037-G</t>
  </si>
  <si>
    <t>MA7037</t>
  </si>
  <si>
    <t>Ruwangwe-MA5269-G</t>
  </si>
  <si>
    <t>MA5269</t>
  </si>
  <si>
    <t>RuzFarm-ME7080-G</t>
  </si>
  <si>
    <t>ME7080</t>
  </si>
  <si>
    <t>Sadza-ME5186-G</t>
  </si>
  <si>
    <t>ME5186</t>
  </si>
  <si>
    <t>Sakubva-MA0271-M</t>
  </si>
  <si>
    <t>MA0271</t>
  </si>
  <si>
    <t>Sakubva-MA0271-U</t>
  </si>
  <si>
    <t>SamLevy-HA0413</t>
  </si>
  <si>
    <t>HA0413</t>
  </si>
  <si>
    <t>SamLevy-HA0413-G</t>
  </si>
  <si>
    <t>SamoraMachel-HA5011-G</t>
  </si>
  <si>
    <t>HA5011</t>
  </si>
  <si>
    <t>SamoraMachel-HA5011-M</t>
  </si>
  <si>
    <t>SamoraMachel-HA5011-U</t>
  </si>
  <si>
    <t>Sanyati-MW5020-G</t>
  </si>
  <si>
    <t>MW5020</t>
  </si>
  <si>
    <t>Saucerstown-BU5101-U</t>
  </si>
  <si>
    <t>BU5101</t>
  </si>
  <si>
    <t>Save-MV5304-G</t>
  </si>
  <si>
    <t>MV5304</t>
  </si>
  <si>
    <t>SekeUnitG-HA0094-M</t>
  </si>
  <si>
    <t>HA0094</t>
  </si>
  <si>
    <t>SekeUnitG-HA0094-U</t>
  </si>
  <si>
    <t>SekeUnitH-HA6046-D</t>
  </si>
  <si>
    <t>HA6046</t>
  </si>
  <si>
    <t>SekeUnitH-HA6046-G</t>
  </si>
  <si>
    <t>SekeUnitH-HA6046-U</t>
  </si>
  <si>
    <t>SekeUnitJ-HA6045-D</t>
  </si>
  <si>
    <t>HA6045</t>
  </si>
  <si>
    <t>SekeUnitJ-HA6045-G</t>
  </si>
  <si>
    <t>SekeUnitJ-HA6045-U</t>
  </si>
  <si>
    <t>SekeUnitL-HA3027-D</t>
  </si>
  <si>
    <t>HA3027</t>
  </si>
  <si>
    <t>SekeUnitL-HA3027-G</t>
  </si>
  <si>
    <t>SekeUnitL-HA3027-U</t>
  </si>
  <si>
    <t>SekeUnitN-HA6047-D</t>
  </si>
  <si>
    <t>HA6047</t>
  </si>
  <si>
    <t>SekeUnitN-HA6047-U</t>
  </si>
  <si>
    <t>SekeUnitO-HA7169-U</t>
  </si>
  <si>
    <t>Selby-HA0403-G</t>
  </si>
  <si>
    <t>HA0403</t>
  </si>
  <si>
    <t>Selby-HA0403-U</t>
  </si>
  <si>
    <t>Selous-MW0157-G</t>
  </si>
  <si>
    <t>MW0157</t>
  </si>
  <si>
    <t>Senga</t>
  </si>
  <si>
    <t>MD5199</t>
  </si>
  <si>
    <t>Senga-MD5199-D</t>
  </si>
  <si>
    <t>Senga-MD5199-U</t>
  </si>
  <si>
    <t>Sentosa-HA0158</t>
  </si>
  <si>
    <t>HA0158</t>
  </si>
  <si>
    <t>Sentosa-HA0158-G</t>
  </si>
  <si>
    <t>Sese-MV3088-G</t>
  </si>
  <si>
    <t>MV3088</t>
  </si>
  <si>
    <t>Sessami-MD5260-G</t>
  </si>
  <si>
    <t>MD5260</t>
  </si>
  <si>
    <t>Sessami-MD5260-U</t>
  </si>
  <si>
    <t>Shamba-MD7038-G</t>
  </si>
  <si>
    <t>MD7038</t>
  </si>
  <si>
    <t>Shamba-MS7038-G</t>
  </si>
  <si>
    <t>Shamva-MC0159-G</t>
  </si>
  <si>
    <t>MC0159</t>
  </si>
  <si>
    <t>Shangani-MS5132-G</t>
  </si>
  <si>
    <t>MS5132</t>
  </si>
  <si>
    <t>ShaptonBar-MW7039-G</t>
  </si>
  <si>
    <t>MW7039</t>
  </si>
  <si>
    <t>ShashaniTOFF-MS5130-G</t>
  </si>
  <si>
    <t>MS5130</t>
  </si>
  <si>
    <t>Shiriyedenga-HA1753-U</t>
  </si>
  <si>
    <t>HA1753</t>
  </si>
  <si>
    <t>Shurugwi-MD0161-G</t>
  </si>
  <si>
    <t>MD0161</t>
  </si>
  <si>
    <t>ShurugwiTown-MD1754-U</t>
  </si>
  <si>
    <t>Siakobvu-MW5216-G</t>
  </si>
  <si>
    <t>MW5216</t>
  </si>
  <si>
    <t>SIANSUNDU-G</t>
  </si>
  <si>
    <t>MN5245</t>
  </si>
  <si>
    <t>SIANSUNDU-U</t>
  </si>
  <si>
    <t>Sigola-BU1731-U</t>
  </si>
  <si>
    <t>MN1731</t>
  </si>
  <si>
    <t>MN5118</t>
  </si>
  <si>
    <t>MN5111</t>
  </si>
  <si>
    <t>SIKUMILODGE-G</t>
  </si>
  <si>
    <t>Silobela-MD5200-G</t>
  </si>
  <si>
    <t>MD5200</t>
  </si>
  <si>
    <t>Siyalima-MC1756-G</t>
  </si>
  <si>
    <t>MC1756</t>
  </si>
  <si>
    <t>Solani-HA5237</t>
  </si>
  <si>
    <t>HA5237</t>
  </si>
  <si>
    <t>Solani-HA5237-D</t>
  </si>
  <si>
    <t>Solusi_MS0162-U</t>
  </si>
  <si>
    <t>MS0162</t>
  </si>
  <si>
    <t>Solusi-MS0162-G</t>
  </si>
  <si>
    <t>Sosera-MV5244-G</t>
  </si>
  <si>
    <t>MV5244</t>
  </si>
  <si>
    <t>South Downs</t>
  </si>
  <si>
    <t>MD6010</t>
  </si>
  <si>
    <t>SouthDowns-MD6010-G</t>
  </si>
  <si>
    <t>Southerton-HA0095-M</t>
  </si>
  <si>
    <t>HA0095</t>
  </si>
  <si>
    <t>Southerton-HA0095-U</t>
  </si>
  <si>
    <t>Spaceman-HA3010-D</t>
  </si>
  <si>
    <t>HA3010</t>
  </si>
  <si>
    <t>Spaceman-HA3010-U</t>
  </si>
  <si>
    <t>SPRINGRANGE CONDENE-G</t>
  </si>
  <si>
    <t>StAlberts-MC6007-G</t>
  </si>
  <si>
    <t>MC6007</t>
  </si>
  <si>
    <t>StAlberts-MC6007-U</t>
  </si>
  <si>
    <t>StAndrews-HA7083-G</t>
  </si>
  <si>
    <t>HA7083</t>
  </si>
  <si>
    <t>StAndrews-HA7083-U</t>
  </si>
  <si>
    <t>Steeldale-BU0430-U</t>
  </si>
  <si>
    <t>BU0430</t>
  </si>
  <si>
    <t>Sternmore-MS5134-G</t>
  </si>
  <si>
    <t>MS5134</t>
  </si>
  <si>
    <t>StIgnatious-ME7040-G</t>
  </si>
  <si>
    <t>ME7040</t>
  </si>
  <si>
    <t>StIgnatious-ME7040-U</t>
  </si>
  <si>
    <t>StJoseph-MA5166-D</t>
  </si>
  <si>
    <t>MA5166</t>
  </si>
  <si>
    <t>StJosephs-MA5166-U</t>
  </si>
  <si>
    <t>StMarys-HA0096-M</t>
  </si>
  <si>
    <t>HA0096</t>
  </si>
  <si>
    <t>StMarys-HA0096-U</t>
  </si>
  <si>
    <t>Stodart-HA1756-U</t>
  </si>
  <si>
    <t>HA1756</t>
  </si>
  <si>
    <t>Suburbs2-BU5103-U</t>
  </si>
  <si>
    <t>BU5103</t>
  </si>
  <si>
    <t>SUBURBS-BU5103-U</t>
  </si>
  <si>
    <t>Sunning hill</t>
  </si>
  <si>
    <t>BU0256</t>
  </si>
  <si>
    <t>Sunningdale-HA6066-U</t>
  </si>
  <si>
    <t>HA6066</t>
  </si>
  <si>
    <t>Sunninghill-BU0256-U</t>
  </si>
  <si>
    <t>Sunridge-HA0226</t>
  </si>
  <si>
    <t>HA0226</t>
  </si>
  <si>
    <t>Sunridge-HA0226-G</t>
  </si>
  <si>
    <t>SURBURBS 2 -G</t>
  </si>
  <si>
    <t>BU5102</t>
  </si>
  <si>
    <t>SURBURBS 2 -U</t>
  </si>
  <si>
    <t>SURBURBS-G</t>
  </si>
  <si>
    <t>Suswe-ME7041-G</t>
  </si>
  <si>
    <t>ME7041</t>
  </si>
  <si>
    <t>Tafara-HA0097-M</t>
  </si>
  <si>
    <t>HA0097</t>
  </si>
  <si>
    <t>Tamba-MS7006-G</t>
  </si>
  <si>
    <t>MS7006</t>
  </si>
  <si>
    <t>Tekiola-MW5261-G</t>
  </si>
  <si>
    <t>MW5261</t>
  </si>
  <si>
    <t>TELECEL</t>
  </si>
  <si>
    <t>BU5104</t>
  </si>
  <si>
    <t>TELECELBYO-U</t>
  </si>
  <si>
    <t>TelecelHQ-HA0098-M</t>
  </si>
  <si>
    <t>HA0098</t>
  </si>
  <si>
    <t>TelecelHQ-HA0098-U</t>
  </si>
  <si>
    <t>Tendeseka-HA6070-G</t>
  </si>
  <si>
    <t>HA6070</t>
  </si>
  <si>
    <t>Tendeseka-HA6070-U</t>
  </si>
  <si>
    <t>Themafarm-MD0163-G</t>
  </si>
  <si>
    <t>MD0163</t>
  </si>
  <si>
    <t>Tichagarika-HA3001-MD</t>
  </si>
  <si>
    <t>HA3001</t>
  </si>
  <si>
    <t>Tichagarika-HA3001-MG</t>
  </si>
  <si>
    <t>Tichagarika-HA3001-U</t>
  </si>
  <si>
    <t>TONGOGARAST-MD5193-G</t>
  </si>
  <si>
    <t>MD5193</t>
  </si>
  <si>
    <t>TongogaraSt-MD5193-G</t>
  </si>
  <si>
    <t>TongogaraSt-MD5193-U</t>
  </si>
  <si>
    <t>CIKWAVAVA</t>
  </si>
  <si>
    <t>Topics-HA0099-G</t>
  </si>
  <si>
    <t>HA0099</t>
  </si>
  <si>
    <t>Topics-HA0099-U</t>
  </si>
  <si>
    <t>TORWOOD-MD0412-D</t>
  </si>
  <si>
    <t>MD0412</t>
  </si>
  <si>
    <t>TORWOOD-MD0412-G</t>
  </si>
  <si>
    <t>Torwood-MD0412-G</t>
  </si>
  <si>
    <t>Torwood-MD0412-U</t>
  </si>
  <si>
    <t>TreeTops-MD7042-G</t>
  </si>
  <si>
    <t>MD7042</t>
  </si>
  <si>
    <t>Trelawney-MW5017-G</t>
  </si>
  <si>
    <t>MW5017</t>
  </si>
  <si>
    <t>Triangle-MV0164-G</t>
  </si>
  <si>
    <t>MV0164</t>
  </si>
  <si>
    <t>Triangle-MV0164-U</t>
  </si>
  <si>
    <t>TrojanMine-MC5212-G</t>
  </si>
  <si>
    <t>MC5212</t>
  </si>
  <si>
    <t>TrojanMine-MC5212-U</t>
  </si>
  <si>
    <t>Trokiadza-MW5023-G</t>
  </si>
  <si>
    <t>MW5023</t>
  </si>
  <si>
    <t>Troutbeck-MA5176-G</t>
  </si>
  <si>
    <t>MA5176</t>
  </si>
  <si>
    <t>Troutbeck-MA5176-U</t>
  </si>
  <si>
    <t>Tsanzaguru-MA1757-G</t>
  </si>
  <si>
    <t>MA1757</t>
  </si>
  <si>
    <t>Tsanzaguru-MA1757-U</t>
  </si>
  <si>
    <t>Tshabalala-BU5022-U</t>
  </si>
  <si>
    <t>Tsholotsho-MN5229-G</t>
  </si>
  <si>
    <t>MN5229</t>
  </si>
  <si>
    <t>Tsholotsho-MN5229-U</t>
  </si>
  <si>
    <t>TSHOVANI-G</t>
  </si>
  <si>
    <t>MV1758</t>
  </si>
  <si>
    <t>Tshovani-MV1758-U</t>
  </si>
  <si>
    <t>Tynwald-HA3028-G</t>
  </si>
  <si>
    <t>HA3028</t>
  </si>
  <si>
    <t>Tynwald-HA3028-U</t>
  </si>
  <si>
    <t>Umzingwane-MS9002-G</t>
  </si>
  <si>
    <t>MS9002</t>
  </si>
  <si>
    <t>Unicem-BU0100-U</t>
  </si>
  <si>
    <t>BU0100</t>
  </si>
  <si>
    <t>Unki-MD5201-G</t>
  </si>
  <si>
    <t>MD5201</t>
  </si>
  <si>
    <t>Utopia-MA5160-G</t>
  </si>
  <si>
    <t>MA5160</t>
  </si>
  <si>
    <t>Utopia-MA5160-U</t>
  </si>
  <si>
    <t>Utsiga-MC5247-G</t>
  </si>
  <si>
    <t>MC5247</t>
  </si>
  <si>
    <t>UZ-HA5040</t>
  </si>
  <si>
    <t>HA5040</t>
  </si>
  <si>
    <t>UZ-HA5040-G</t>
  </si>
  <si>
    <t>Uzumba-ME6052-G</t>
  </si>
  <si>
    <t>ME6052</t>
  </si>
  <si>
    <t>Vainona-HA0104</t>
  </si>
  <si>
    <t>HA0104</t>
  </si>
  <si>
    <t>Vainona-HA0104-G</t>
  </si>
  <si>
    <t>Vengere-MA5300-G</t>
  </si>
  <si>
    <t>MA5300</t>
  </si>
  <si>
    <t>Vengere-MA5300-U</t>
  </si>
  <si>
    <t>VeniceTurnoff-MW7043-G</t>
  </si>
  <si>
    <t>MW7043</t>
  </si>
  <si>
    <t>Vfallsairport-MN0102-U</t>
  </si>
  <si>
    <t>MN0102</t>
  </si>
  <si>
    <t>VfallsPolice-MN0103-U</t>
  </si>
  <si>
    <t>MN0103</t>
  </si>
  <si>
    <t>VfallSprayview-MN0101-U</t>
  </si>
  <si>
    <t>MN0101</t>
  </si>
  <si>
    <t>VictoriaRange-MV5143-G</t>
  </si>
  <si>
    <t>Vilivili-MV7044-G</t>
  </si>
  <si>
    <t>MV7044</t>
  </si>
  <si>
    <t>Vuti-MW5223-G</t>
  </si>
  <si>
    <t>MW5223</t>
  </si>
  <si>
    <t>WarrenParkCommunityCenter-HA1760-U</t>
  </si>
  <si>
    <t>HA0105</t>
  </si>
  <si>
    <t>WarrenPark-HA0105-MD</t>
  </si>
  <si>
    <t>WarrenPark-HA0105-MG</t>
  </si>
  <si>
    <t>WarrenPark-HA0105-U</t>
  </si>
  <si>
    <t>Watsomba-MA7045-G</t>
  </si>
  <si>
    <t>MA7045</t>
  </si>
  <si>
    <t>Wedza-ME0166-G</t>
  </si>
  <si>
    <t>ME0166</t>
  </si>
  <si>
    <t>BU5080</t>
  </si>
  <si>
    <t>Westgate-HA0106</t>
  </si>
  <si>
    <t>HA0106</t>
  </si>
  <si>
    <t>Westgate-HA0106-G</t>
  </si>
  <si>
    <t>Westlea-HA7115-G</t>
  </si>
  <si>
    <t>HA7115</t>
  </si>
  <si>
    <t>Westlea-HA7115-U</t>
  </si>
  <si>
    <t>WestMinister-ME7046-G</t>
  </si>
  <si>
    <t>ME7046</t>
  </si>
  <si>
    <t>WestNicholson-MS0326-G</t>
  </si>
  <si>
    <t>MS0326</t>
  </si>
  <si>
    <t>Westview-MW7217-U</t>
  </si>
  <si>
    <t>MW7217</t>
  </si>
  <si>
    <t>Whitesrun-MN0167-G</t>
  </si>
  <si>
    <t>MN0167</t>
  </si>
  <si>
    <t>Wida-MD0168-G</t>
  </si>
  <si>
    <t>MD0168</t>
  </si>
  <si>
    <t>Willowvale-HA0107-M</t>
  </si>
  <si>
    <t>HA0107</t>
  </si>
  <si>
    <t>Willowvale-HA0107-U</t>
  </si>
  <si>
    <t>Winchdon-HA6057</t>
  </si>
  <si>
    <t>HA6057</t>
  </si>
  <si>
    <t>Winchdon-HA6057-G</t>
  </si>
  <si>
    <t>WindsorPark-ME6018-G</t>
  </si>
  <si>
    <t>ME6018</t>
  </si>
  <si>
    <t>WindsorPark-ME6018-U</t>
  </si>
  <si>
    <t>Winston-ME6019-G</t>
  </si>
  <si>
    <t>ME6019</t>
  </si>
  <si>
    <t>Winston-ME6019-U</t>
  </si>
  <si>
    <t>Workington-HA0108-G</t>
  </si>
  <si>
    <t>HA0108</t>
  </si>
  <si>
    <t>Workington-HA0108-U</t>
  </si>
  <si>
    <t>Zaka-MV5147-G</t>
  </si>
  <si>
    <t>MV5147</t>
  </si>
  <si>
    <t>Zambara-MA0169-G</t>
  </si>
  <si>
    <t>MA0169</t>
  </si>
  <si>
    <t>MN7047</t>
  </si>
  <si>
    <t>Zengeza2-HA1720-U</t>
  </si>
  <si>
    <t>HA1720</t>
  </si>
  <si>
    <t>Zengeza3Ext-HA3032-D</t>
  </si>
  <si>
    <t>HA3032</t>
  </si>
  <si>
    <t>Zengeza3Ext-HA3032-U</t>
  </si>
  <si>
    <t>Zengeza5-HA6043-D</t>
  </si>
  <si>
    <t>Zengeza5-HA6043-U</t>
  </si>
  <si>
    <t>HA6043</t>
  </si>
  <si>
    <t>Zezani-MS5309-G</t>
  </si>
  <si>
    <t>MS5309</t>
  </si>
  <si>
    <t>Zhombe-MD5202-G</t>
  </si>
  <si>
    <t>MD5202</t>
  </si>
  <si>
    <t>Zhombe-MD5202-U</t>
  </si>
  <si>
    <t>Zibungululu-MN7056</t>
  </si>
  <si>
    <t>MN7056</t>
  </si>
  <si>
    <t>ZimrePark-HA3033</t>
  </si>
  <si>
    <t>HA3033</t>
  </si>
  <si>
    <t>ZimrePark-HA3033-G</t>
  </si>
  <si>
    <t>Zimta-MA5151-G</t>
  </si>
  <si>
    <t>MA5151</t>
  </si>
  <si>
    <t>Zimta-MA5151-U</t>
  </si>
  <si>
    <t>Zimunya-MA0272-G</t>
  </si>
  <si>
    <t>MA0272</t>
  </si>
  <si>
    <t>Zimunya-MA0272-U</t>
  </si>
  <si>
    <t>Zindoga-HA5033-G</t>
  </si>
  <si>
    <t>HA5033</t>
  </si>
  <si>
    <t>Zindoga-HA5033-U</t>
  </si>
  <si>
    <t>Zvinoitavamwe-MV7049-G</t>
  </si>
  <si>
    <t>MV7049</t>
  </si>
  <si>
    <t>Zvishavane-MD0109-G</t>
  </si>
  <si>
    <t>MD0109</t>
  </si>
  <si>
    <t>Zvishavane-MD0109-U</t>
  </si>
  <si>
    <t>Athlone-MD0274-U</t>
  </si>
  <si>
    <t>LundiPark-MD0276-U</t>
  </si>
  <si>
    <t>Mkoba17-MD6011-U</t>
  </si>
  <si>
    <t>Mkoba7-MD0278-U</t>
  </si>
  <si>
    <t>SouthDowns-MD6010-U</t>
  </si>
  <si>
    <t>Chesvingo-MV0286-U</t>
  </si>
  <si>
    <t>HUAWEI</t>
  </si>
  <si>
    <t>DATE</t>
  </si>
  <si>
    <t>SITE NAME:</t>
  </si>
  <si>
    <t>SITE CODE</t>
  </si>
  <si>
    <t>REGION</t>
  </si>
  <si>
    <t>SITE PRIORITY</t>
  </si>
  <si>
    <t>FAULTS CATEGORY</t>
  </si>
  <si>
    <t>NOC ENG</t>
  </si>
  <si>
    <t>GIVEN TO FIELD ENG</t>
  </si>
  <si>
    <t>OUTAGE START TIME</t>
  </si>
  <si>
    <t>OUTAGE END TIME</t>
  </si>
  <si>
    <t>END DATE</t>
  </si>
  <si>
    <t>TICKET NUMBER</t>
  </si>
  <si>
    <t>OUTAGE(mins)</t>
  </si>
  <si>
    <t>TOTAL OUTAGE</t>
  </si>
  <si>
    <t xml:space="preserve">CAUSE  </t>
  </si>
  <si>
    <t>COMMENTS</t>
  </si>
  <si>
    <t>POWER</t>
  </si>
  <si>
    <t>FARAI</t>
  </si>
  <si>
    <t>FUEL</t>
  </si>
  <si>
    <t>ESC TO BSS ENGINEER</t>
  </si>
  <si>
    <t>Chatumbama-MC2006-G</t>
  </si>
  <si>
    <t>CP RESTORED</t>
  </si>
  <si>
    <t>Chipinge-MA0116-G</t>
  </si>
  <si>
    <t>ENOS</t>
  </si>
  <si>
    <t>BAFANA</t>
  </si>
  <si>
    <t>RAYMOND</t>
  </si>
  <si>
    <t>2020-09-27 16:21:35</t>
  </si>
  <si>
    <t>2020-09-28 17:01:52</t>
  </si>
  <si>
    <t>2020-09-30 23:02:51</t>
  </si>
  <si>
    <t>2020-10-05 12:27:30</t>
  </si>
  <si>
    <t>2020-10-10 10:20:35</t>
  </si>
  <si>
    <t>2020-10-12 22:37:25</t>
  </si>
  <si>
    <t>2020-10-16 08:00:44</t>
  </si>
  <si>
    <t>2020-10-20 13:22:48</t>
  </si>
  <si>
    <t>2020-10-22 07:03:01</t>
  </si>
  <si>
    <t>ENECIA</t>
  </si>
  <si>
    <t>2020-10-31 16:31:34</t>
  </si>
  <si>
    <t>2020-11-01 17:54:36</t>
  </si>
  <si>
    <t>ROMEO</t>
  </si>
  <si>
    <t>CHIEDZA</t>
  </si>
  <si>
    <t>MI</t>
  </si>
  <si>
    <t>KEDRON</t>
  </si>
  <si>
    <t>281023970</t>
  </si>
  <si>
    <t>DAPETHA</t>
  </si>
  <si>
    <t>281023965</t>
  </si>
  <si>
    <t>281023975</t>
  </si>
  <si>
    <t>281024026</t>
  </si>
  <si>
    <t>281023968</t>
  </si>
  <si>
    <t>281023980</t>
  </si>
  <si>
    <t>281023973</t>
  </si>
  <si>
    <t>281023967</t>
  </si>
  <si>
    <t>281023972</t>
  </si>
  <si>
    <t>281023974</t>
  </si>
  <si>
    <t>281023984</t>
  </si>
  <si>
    <t>281024005</t>
  </si>
  <si>
    <t>301024234</t>
  </si>
  <si>
    <t>CELL COUNT</t>
  </si>
  <si>
    <t>NETWORK AVAILABILITY</t>
  </si>
  <si>
    <t>2020-10-31 01:22:57</t>
  </si>
  <si>
    <t>2020-10-27 13:30:29</t>
  </si>
  <si>
    <t>2020-10-28 15:36:30</t>
  </si>
  <si>
    <t>2020-11-02 13:36:03</t>
  </si>
  <si>
    <t>281024135</t>
  </si>
  <si>
    <t>021124144</t>
  </si>
  <si>
    <t>Dangamvura3-MA1718-U</t>
  </si>
  <si>
    <t>VICTOR</t>
  </si>
  <si>
    <t>BeitBridgeCBD-MS6027-U</t>
  </si>
  <si>
    <t>MasvingoPO-MV0133-U</t>
  </si>
  <si>
    <t>031124222</t>
  </si>
  <si>
    <t>TXN</t>
  </si>
  <si>
    <t>041124202</t>
  </si>
  <si>
    <t>041124209</t>
  </si>
  <si>
    <t>041124204</t>
  </si>
  <si>
    <t>041124203</t>
  </si>
  <si>
    <t>041124196</t>
  </si>
  <si>
    <t>Tafara-HA0097</t>
  </si>
  <si>
    <t>2020-08-11 13:53:18</t>
  </si>
  <si>
    <t>2020-11-06 05:26:08</t>
  </si>
  <si>
    <t>2020-08-05 21:00:38</t>
  </si>
  <si>
    <t>2020-10-15 07:28:57</t>
  </si>
  <si>
    <t>071124391</t>
  </si>
  <si>
    <t>071124399</t>
  </si>
  <si>
    <t>MN5313</t>
  </si>
  <si>
    <t>MN5312</t>
  </si>
  <si>
    <t>Mkoba-MD0068-U</t>
  </si>
  <si>
    <t>2020-10-30 15:38:44</t>
  </si>
  <si>
    <t>161124370</t>
  </si>
  <si>
    <t>2020-11-16 20:51:14</t>
  </si>
  <si>
    <t>2020-11-16 17:40:47</t>
  </si>
  <si>
    <t>2020-11-16 18:42:59</t>
  </si>
  <si>
    <t>2020-11-16 19:27:43</t>
  </si>
  <si>
    <t>2020-11-15 00:24:57</t>
  </si>
  <si>
    <t>2020-11-16 02:56:01</t>
  </si>
  <si>
    <t>2020-11-16 03:39:47</t>
  </si>
  <si>
    <t>161124355</t>
  </si>
  <si>
    <t>171124379</t>
  </si>
  <si>
    <t>171124380</t>
  </si>
  <si>
    <t>181124538</t>
  </si>
  <si>
    <t>181124456</t>
  </si>
  <si>
    <t>181124472</t>
  </si>
  <si>
    <t>181124477</t>
  </si>
  <si>
    <t>201124608</t>
  </si>
  <si>
    <t>201124615</t>
  </si>
  <si>
    <t>2020-11-18 13:59:09</t>
  </si>
  <si>
    <t>2020-11-19 14:22:52</t>
  </si>
  <si>
    <t>2020-11-19 14:22:58</t>
  </si>
  <si>
    <t>2020-11-19 15:06:43</t>
  </si>
  <si>
    <t>2020-11-20 15:26:27</t>
  </si>
  <si>
    <t>211124616</t>
  </si>
  <si>
    <t>211124626</t>
  </si>
  <si>
    <t>221124653</t>
  </si>
  <si>
    <t>221124654</t>
  </si>
  <si>
    <t>221124655</t>
  </si>
  <si>
    <t>221124662</t>
  </si>
  <si>
    <t>221124663</t>
  </si>
  <si>
    <t>221124664</t>
  </si>
  <si>
    <t>221124665</t>
  </si>
  <si>
    <t>221124666</t>
  </si>
  <si>
    <t>221124667</t>
  </si>
  <si>
    <t>221124668</t>
  </si>
  <si>
    <t>221124669</t>
  </si>
  <si>
    <t>221124670</t>
  </si>
  <si>
    <t>221124671</t>
  </si>
  <si>
    <t>221124672</t>
  </si>
  <si>
    <t>221124673</t>
  </si>
  <si>
    <t>221124674</t>
  </si>
  <si>
    <t>221124675</t>
  </si>
  <si>
    <t>221124676</t>
  </si>
  <si>
    <t>221124677</t>
  </si>
  <si>
    <t>221124678</t>
  </si>
  <si>
    <t>221124679</t>
  </si>
  <si>
    <t>221124693</t>
  </si>
  <si>
    <t>221124721</t>
  </si>
  <si>
    <t>221124722</t>
  </si>
  <si>
    <t>221124723</t>
  </si>
  <si>
    <t>221124724</t>
  </si>
  <si>
    <t>221124725</t>
  </si>
  <si>
    <t>221124726</t>
  </si>
  <si>
    <t>221124727</t>
  </si>
  <si>
    <t>221124728</t>
  </si>
  <si>
    <t>221124729</t>
  </si>
  <si>
    <t>221124730</t>
  </si>
  <si>
    <t>221124731</t>
  </si>
  <si>
    <t>221124732</t>
  </si>
  <si>
    <t>221124733</t>
  </si>
  <si>
    <t>221124734</t>
  </si>
  <si>
    <t>221124735</t>
  </si>
  <si>
    <t>221124736</t>
  </si>
  <si>
    <t>221124737</t>
  </si>
  <si>
    <t>221124738</t>
  </si>
  <si>
    <t>221124739</t>
  </si>
  <si>
    <t>221124740</t>
  </si>
  <si>
    <t>221124741</t>
  </si>
  <si>
    <t>221124742</t>
  </si>
  <si>
    <t>221124743</t>
  </si>
  <si>
    <t>221124744</t>
  </si>
  <si>
    <t>221124746</t>
  </si>
  <si>
    <t>221124747</t>
  </si>
  <si>
    <t>221124748</t>
  </si>
  <si>
    <t>221124749</t>
  </si>
  <si>
    <t>221124750</t>
  </si>
  <si>
    <t>221124751</t>
  </si>
  <si>
    <t>221124752</t>
  </si>
  <si>
    <t>221124753</t>
  </si>
  <si>
    <t>221124755</t>
  </si>
  <si>
    <t>221124756</t>
  </si>
  <si>
    <t>221124499</t>
  </si>
  <si>
    <t>221124502</t>
  </si>
  <si>
    <t>221124503</t>
  </si>
  <si>
    <t>221124504</t>
  </si>
  <si>
    <t>221124506</t>
  </si>
  <si>
    <t>221124505</t>
  </si>
  <si>
    <t>221124509</t>
  </si>
  <si>
    <t>221124507</t>
  </si>
  <si>
    <t>221124508</t>
  </si>
  <si>
    <t>221124510</t>
  </si>
  <si>
    <t>221124511</t>
  </si>
  <si>
    <t>221124513</t>
  </si>
  <si>
    <t>221124512</t>
  </si>
  <si>
    <t>221124515</t>
  </si>
  <si>
    <t>221124517</t>
  </si>
  <si>
    <t>221124516</t>
  </si>
  <si>
    <t>221124519</t>
  </si>
  <si>
    <t>221124518</t>
  </si>
  <si>
    <t>221124521</t>
  </si>
  <si>
    <t>221124520</t>
  </si>
  <si>
    <t>221124500</t>
  </si>
  <si>
    <t>221124514</t>
  </si>
  <si>
    <t>221124522</t>
  </si>
  <si>
    <t>2020-11-21 06:41:13</t>
  </si>
  <si>
    <t>2020-11-21 07:25:13</t>
  </si>
  <si>
    <t>2020-11-21 09:34:58</t>
  </si>
  <si>
    <t>2020-11-21 09:44:36</t>
  </si>
  <si>
    <t>2020-11-21 15:38:38</t>
  </si>
  <si>
    <t>2020-11-21 18:17:03</t>
  </si>
  <si>
    <t>2020-11-21 19:01:01</t>
  </si>
  <si>
    <t>2020-11-21 22:44:16</t>
  </si>
  <si>
    <t>2020-11-21 23:10:52</t>
  </si>
  <si>
    <t>221124534</t>
  </si>
  <si>
    <t>221124532</t>
  </si>
  <si>
    <t>221124531</t>
  </si>
  <si>
    <t>221124530</t>
  </si>
  <si>
    <t>231124832</t>
  </si>
  <si>
    <t>231124833</t>
  </si>
  <si>
    <t>231124776</t>
  </si>
  <si>
    <t>231124811</t>
  </si>
  <si>
    <t>231124798</t>
  </si>
  <si>
    <t>231124793</t>
  </si>
  <si>
    <t>2020-11-25 15:27:00</t>
  </si>
  <si>
    <t>2020-11-25 15:47:27</t>
  </si>
  <si>
    <t>2020-11-25 17:22:50</t>
  </si>
  <si>
    <t>2020-11-25 17:22:52</t>
  </si>
  <si>
    <t>2020-11-25 17:22:54</t>
  </si>
  <si>
    <t>2020-11-25 17:42:13</t>
  </si>
  <si>
    <t>2020-11-25 18:06:58</t>
  </si>
  <si>
    <t>2020-11-25 18:23:52</t>
  </si>
  <si>
    <t>2020-11-25 18:25:35</t>
  </si>
  <si>
    <t>2020-11-25 18:25:36</t>
  </si>
  <si>
    <t>2020-11-25 18:25:37</t>
  </si>
  <si>
    <t>2020-11-25 18:26:51</t>
  </si>
  <si>
    <t>2020-11-25 23:01:19</t>
  </si>
  <si>
    <t>2020-11-25 23:16:25</t>
  </si>
  <si>
    <t>2020-11-25 03:26:05</t>
  </si>
  <si>
    <t>2020-11-26 02:23:47</t>
  </si>
  <si>
    <t>2020-11-26 23:18:47</t>
  </si>
  <si>
    <t>271124834</t>
  </si>
  <si>
    <t>68777709</t>
  </si>
  <si>
    <t>291124846</t>
  </si>
  <si>
    <t>291124848</t>
  </si>
  <si>
    <t>291124853</t>
  </si>
  <si>
    <t>291124852</t>
  </si>
  <si>
    <t>291124854</t>
  </si>
  <si>
    <t>291124859</t>
  </si>
  <si>
    <t>291124863</t>
  </si>
  <si>
    <t>2020-11-30 12:35:19</t>
  </si>
  <si>
    <t>2020-11-30 08:08:08</t>
  </si>
  <si>
    <t>2020-11-30 08:05:42</t>
  </si>
  <si>
    <t>301124959</t>
  </si>
  <si>
    <t>301124939</t>
  </si>
  <si>
    <t>301124938</t>
  </si>
  <si>
    <t>301124909</t>
  </si>
  <si>
    <t>301124897</t>
  </si>
  <si>
    <t>281124843</t>
  </si>
  <si>
    <t>291124850</t>
  </si>
  <si>
    <t>291124855</t>
  </si>
  <si>
    <t>291124876</t>
  </si>
  <si>
    <t>301124908</t>
  </si>
  <si>
    <t>301124910</t>
  </si>
  <si>
    <t>301124931</t>
  </si>
  <si>
    <t>301124933</t>
  </si>
  <si>
    <t>301124934</t>
  </si>
  <si>
    <t>301124943</t>
  </si>
  <si>
    <t>301124956</t>
  </si>
  <si>
    <t>301124957</t>
  </si>
  <si>
    <t>2020-11-30 16:47:50</t>
  </si>
  <si>
    <t>2020-11-25 04:11:17</t>
  </si>
  <si>
    <t>2020-11-25 04:11:03</t>
  </si>
  <si>
    <t>2020-12-01 06:56:05</t>
  </si>
  <si>
    <t>2020-12-01 07:14:18</t>
  </si>
  <si>
    <t>2020-11-30 20:03:18</t>
  </si>
  <si>
    <t>2020-11-30 20:03:13</t>
  </si>
  <si>
    <t>2020-12-01 09:09:07</t>
  </si>
  <si>
    <t>2020-11-30 14:31:35</t>
  </si>
  <si>
    <t>2020-11-30 14:31:38</t>
  </si>
  <si>
    <t>2020-11-30 14:33:15</t>
  </si>
  <si>
    <t>2020-12-01 02:02:15</t>
  </si>
  <si>
    <t>2020-11-30 00:05:13</t>
  </si>
  <si>
    <t>2020-11-28 08:06:25</t>
  </si>
  <si>
    <t>2020-11-28 08:06:30</t>
  </si>
  <si>
    <t>2020-11-28 08:09:29</t>
  </si>
  <si>
    <t>2020-11-30 00:50:21</t>
  </si>
  <si>
    <t>2020-11-29 23:56:59</t>
  </si>
  <si>
    <t>2020-11-27 15:38:00</t>
  </si>
  <si>
    <t>2020-11-30 17:40:38</t>
  </si>
  <si>
    <t>2020-11-27 22:25:49</t>
  </si>
  <si>
    <t>2020-11-27 22:28:48</t>
  </si>
  <si>
    <t>2020-11-27 09:59:21</t>
  </si>
  <si>
    <t>2020-11-30 18:25:59</t>
  </si>
  <si>
    <t>2020-11-30 16:08:26</t>
  </si>
  <si>
    <t>2020-11-27 12:43:35</t>
  </si>
  <si>
    <t>2020-11-27 12:43:14</t>
  </si>
  <si>
    <t>2020-11-27 12:43:17</t>
  </si>
  <si>
    <t>2020-11-27 12:43:20</t>
  </si>
  <si>
    <t>2020-11-30 17:50:20</t>
  </si>
  <si>
    <t>2020-11-23 23:22:14</t>
  </si>
  <si>
    <t>2020-11-30 04:02:39</t>
  </si>
  <si>
    <t>2020-11-30 04:05:49</t>
  </si>
  <si>
    <t>2020-11-30 04:05:42</t>
  </si>
  <si>
    <t>2020-11-30 13:51:41</t>
  </si>
  <si>
    <t>2020-11-30 04:02:42</t>
  </si>
  <si>
    <t>2020-11-29 22:26:39</t>
  </si>
  <si>
    <t>2020-11-29 22:29:50</t>
  </si>
  <si>
    <t>2020-12-01 08:45:47</t>
  </si>
  <si>
    <t>2020-11-24 22:47:17</t>
  </si>
  <si>
    <t>2020-11-24 23:32:34</t>
  </si>
  <si>
    <t>2020-12-01 11:35:57</t>
  </si>
  <si>
    <t>2020-12-01 12:21:21</t>
  </si>
  <si>
    <t>2020-12-01 05:19:15</t>
  </si>
  <si>
    <t>2020-12-01 14:45:33</t>
  </si>
  <si>
    <t>2020-11-23 14:58:29</t>
  </si>
  <si>
    <t>2020-11-23 15:24:44</t>
  </si>
  <si>
    <t>2020-11-28 14:43:19</t>
  </si>
  <si>
    <t>2020-11-23 18:31:30</t>
  </si>
  <si>
    <t>2020-12-01 12:28:24</t>
  </si>
  <si>
    <t>2020-11-29 16:34:59</t>
  </si>
  <si>
    <t>2020-11-26 12:02:49</t>
  </si>
  <si>
    <t>2020-11-23 14:58:26</t>
  </si>
  <si>
    <t>2020-12-01 14:00:08</t>
  </si>
  <si>
    <t>2020-12-01 14:45:29</t>
  </si>
  <si>
    <t>2020-11-26 12:02:36</t>
  </si>
  <si>
    <t>2020-11-26 12:29:11</t>
  </si>
  <si>
    <t>2020-11-29 20:25:21</t>
  </si>
  <si>
    <t>2020-11-29 20:28:41</t>
  </si>
  <si>
    <t>2020-11-29 20:25:16</t>
  </si>
  <si>
    <t>2020-12-01 14:45:30</t>
  </si>
  <si>
    <t>2020-11-29 18:35:04</t>
  </si>
  <si>
    <t>2020-11-24 12:11:47</t>
  </si>
  <si>
    <t>2020-12-01 14:31:35</t>
  </si>
  <si>
    <t>2020-12-01 14:31:42</t>
  </si>
  <si>
    <t>2020-11-26 12:02:41</t>
  </si>
  <si>
    <t>2020-11-29 20:25:17</t>
  </si>
  <si>
    <t>2020-12-01 14:00:10</t>
  </si>
  <si>
    <t>2020-11-29 15:04:23</t>
  </si>
  <si>
    <t>2020-11-29 15:07:19</t>
  </si>
  <si>
    <t>2020-11-24 02:42:29</t>
  </si>
  <si>
    <t>2020-11-24 03:26:28</t>
  </si>
  <si>
    <t>2020-12-01 13:55:02</t>
  </si>
  <si>
    <t>2020-12-01 14:00:23</t>
  </si>
  <si>
    <t>2020-11-23 22:28:19</t>
  </si>
  <si>
    <t>2020-12-01 14:00:12</t>
  </si>
  <si>
    <t>2020-11-26 12:02:46</t>
  </si>
  <si>
    <t>2020-11-29 16:34:56</t>
  </si>
  <si>
    <t>2020-12-01 11:21:47</t>
  </si>
  <si>
    <t>2020-11-24 22:47:16</t>
  </si>
  <si>
    <t>2020-11-24 23:32:37</t>
  </si>
  <si>
    <t>2020-12-01 05:19:12</t>
  </si>
  <si>
    <t>2020-11-27 10:37:45</t>
  </si>
  <si>
    <t>2020-11-25 04:11:18</t>
  </si>
  <si>
    <t>2020-11-27 15:41:35</t>
  </si>
  <si>
    <t>2020-11-26 12:02:35</t>
  </si>
  <si>
    <t>2020-12-01 11:36:12</t>
  </si>
  <si>
    <t>2020-11-30 15:01:02</t>
  </si>
  <si>
    <t>2020-11-27 12:03:23</t>
  </si>
  <si>
    <t>2020-12-01 12:15:49</t>
  </si>
  <si>
    <t>2020-11-24 06:19:28</t>
  </si>
  <si>
    <t>2020-11-28 14:43:13</t>
  </si>
  <si>
    <t>2020-12-01 11:36:04</t>
  </si>
  <si>
    <t>2020-12-01 12:21:26</t>
  </si>
  <si>
    <t>2020-11-27 13:07:24</t>
  </si>
  <si>
    <t>2020-11-23 18:32:26</t>
  </si>
  <si>
    <t>2020-11-23 14:57:59</t>
  </si>
  <si>
    <t>2020-11-23 15:24:43</t>
  </si>
  <si>
    <t>2020-12-01 14:16:40</t>
  </si>
  <si>
    <t>2020-11-30 18:04:06</t>
  </si>
  <si>
    <t>2020-11-23 19:42:29</t>
  </si>
  <si>
    <t>2020-11-23 20:26:35</t>
  </si>
  <si>
    <t>2020-11-27 13:07:26</t>
  </si>
  <si>
    <t>2020-11-26 12:02:34</t>
  </si>
  <si>
    <t>2020-11-27 13:07:33</t>
  </si>
  <si>
    <t>2020-12-01 08:05:04</t>
  </si>
  <si>
    <t>2020-11-28 16:20:56</t>
  </si>
  <si>
    <t>2020-11-28 02:46:17</t>
  </si>
  <si>
    <t>2020-12-01 05:19:18</t>
  </si>
  <si>
    <t>2020-12-01 14:00:02</t>
  </si>
  <si>
    <t>2020-11-29 13:59:24</t>
  </si>
  <si>
    <t>2020-11-27 02:33:24</t>
  </si>
  <si>
    <t>2020-11-24 12:00:46</t>
  </si>
  <si>
    <t>221124577</t>
  </si>
  <si>
    <t>221124576</t>
  </si>
  <si>
    <t>011224687</t>
  </si>
  <si>
    <t>011224688</t>
  </si>
  <si>
    <t>011224537</t>
  </si>
  <si>
    <t>011224681</t>
  </si>
  <si>
    <t>221124650</t>
  </si>
  <si>
    <t>221124544</t>
  </si>
  <si>
    <t>221124625</t>
  </si>
  <si>
    <t>221124626</t>
  </si>
  <si>
    <t>221124627</t>
  </si>
  <si>
    <t>221124651</t>
  </si>
  <si>
    <t>221124649</t>
  </si>
  <si>
    <t>221124620</t>
  </si>
  <si>
    <t>221124622</t>
  </si>
  <si>
    <t>221124623</t>
  </si>
  <si>
    <t>221124610</t>
  </si>
  <si>
    <t>221124616</t>
  </si>
  <si>
    <t>221124613</t>
  </si>
  <si>
    <t>221124614</t>
  </si>
  <si>
    <t>221124615</t>
  </si>
  <si>
    <t>221124563</t>
  </si>
  <si>
    <t>221124652</t>
  </si>
  <si>
    <t>221124595</t>
  </si>
  <si>
    <t>221124583</t>
  </si>
  <si>
    <t>221124596</t>
  </si>
  <si>
    <t>221124647</t>
  </si>
  <si>
    <t>221124648</t>
  </si>
  <si>
    <t>221124594</t>
  </si>
  <si>
    <t>011224692</t>
  </si>
  <si>
    <t>011224680</t>
  </si>
  <si>
    <t>011224679</t>
  </si>
  <si>
    <t>011224678</t>
  </si>
  <si>
    <t>011224677</t>
  </si>
  <si>
    <t>011224676</t>
  </si>
  <si>
    <t>011224675</t>
  </si>
  <si>
    <t>011224651</t>
  </si>
  <si>
    <t>011224657</t>
  </si>
  <si>
    <t>011224658</t>
  </si>
  <si>
    <t>011224655</t>
  </si>
  <si>
    <t>011224652</t>
  </si>
  <si>
    <t>011224653</t>
  </si>
  <si>
    <t>011224654</t>
  </si>
  <si>
    <t>011224717</t>
  </si>
  <si>
    <t>011224656</t>
  </si>
  <si>
    <t>011224673</t>
  </si>
  <si>
    <t>011224670</t>
  </si>
  <si>
    <t>011224659</t>
  </si>
  <si>
    <t>011224668</t>
  </si>
  <si>
    <t>011224724</t>
  </si>
  <si>
    <t>011224723</t>
  </si>
  <si>
    <t>011224646</t>
  </si>
  <si>
    <t>011224647</t>
  </si>
  <si>
    <t>011224648</t>
  </si>
  <si>
    <t>011224645</t>
  </si>
  <si>
    <t>011224617</t>
  </si>
  <si>
    <t>011224684</t>
  </si>
  <si>
    <t>011224619</t>
  </si>
  <si>
    <t>011224620</t>
  </si>
  <si>
    <t>011224650</t>
  </si>
  <si>
    <t>011224696</t>
  </si>
  <si>
    <t>011224697</t>
  </si>
  <si>
    <t>011224660</t>
  </si>
  <si>
    <t>011224726</t>
  </si>
  <si>
    <t>011224728</t>
  </si>
  <si>
    <t>011224727</t>
  </si>
  <si>
    <t>011224628</t>
  </si>
  <si>
    <t>011224703</t>
  </si>
  <si>
    <t>011224704</t>
  </si>
  <si>
    <t>011224683</t>
  </si>
  <si>
    <t>011224640</t>
  </si>
  <si>
    <t>011224705</t>
  </si>
  <si>
    <t>011224706</t>
  </si>
  <si>
    <t>011224642</t>
  </si>
  <si>
    <t>011224700</t>
  </si>
  <si>
    <t>011224701</t>
  </si>
  <si>
    <t>011224702</t>
  </si>
  <si>
    <t>011224633</t>
  </si>
  <si>
    <t>011224685</t>
  </si>
  <si>
    <t>011224686</t>
  </si>
  <si>
    <t>011224690</t>
  </si>
  <si>
    <t>011224691</t>
  </si>
  <si>
    <t>011224635</t>
  </si>
  <si>
    <t>011224698</t>
  </si>
  <si>
    <t>011224699</t>
  </si>
  <si>
    <t>011224722</t>
  </si>
  <si>
    <t>011224718</t>
  </si>
  <si>
    <t>011224661</t>
  </si>
  <si>
    <t>011224663</t>
  </si>
  <si>
    <t>011224643</t>
  </si>
  <si>
    <t>011224625</t>
  </si>
  <si>
    <t>011224626</t>
  </si>
  <si>
    <t>011224618</t>
  </si>
  <si>
    <t>011224636</t>
  </si>
  <si>
    <t>011224641</t>
  </si>
  <si>
    <t>011224644</t>
  </si>
  <si>
    <t>011224707</t>
  </si>
  <si>
    <t>011224708</t>
  </si>
  <si>
    <t>011224623</t>
  </si>
  <si>
    <t>011224624</t>
  </si>
  <si>
    <t>011224682</t>
  </si>
  <si>
    <t>011224689</t>
  </si>
  <si>
    <t>011224693</t>
  </si>
  <si>
    <t>011224695</t>
  </si>
  <si>
    <t>011224662</t>
  </si>
  <si>
    <t>011224665</t>
  </si>
  <si>
    <t>011224667</t>
  </si>
  <si>
    <t>011224621</t>
  </si>
  <si>
    <t>011224634</t>
  </si>
  <si>
    <t>011224671</t>
  </si>
  <si>
    <t>011224719</t>
  </si>
  <si>
    <t>011224721</t>
  </si>
  <si>
    <t>221124572</t>
  </si>
  <si>
    <t>221124573</t>
  </si>
  <si>
    <t>011224579</t>
  </si>
  <si>
    <t>011224573</t>
  </si>
  <si>
    <t>221124537</t>
  </si>
  <si>
    <t>221124587</t>
  </si>
  <si>
    <t>221124590</t>
  </si>
  <si>
    <t>221124582</t>
  </si>
  <si>
    <t>011224602</t>
  </si>
  <si>
    <t>011224611</t>
  </si>
  <si>
    <t>011224613</t>
  </si>
  <si>
    <t>011224547</t>
  </si>
  <si>
    <t>221124555</t>
  </si>
  <si>
    <t>221124557</t>
  </si>
  <si>
    <t>011224598</t>
  </si>
  <si>
    <t>221124633</t>
  </si>
  <si>
    <t>221124558</t>
  </si>
  <si>
    <t>221124539</t>
  </si>
  <si>
    <t>221124538</t>
  </si>
  <si>
    <t>221124540</t>
  </si>
  <si>
    <t>011224571</t>
  </si>
  <si>
    <t>011224609</t>
  </si>
  <si>
    <t>221124640</t>
  </si>
  <si>
    <t>221124607</t>
  </si>
  <si>
    <t>221124603</t>
  </si>
  <si>
    <t>011224591</t>
  </si>
  <si>
    <t>011224590</t>
  </si>
  <si>
    <t>221124554</t>
  </si>
  <si>
    <t>011224560</t>
  </si>
  <si>
    <t>011224551</t>
  </si>
  <si>
    <t>221124599</t>
  </si>
  <si>
    <t>221124604</t>
  </si>
  <si>
    <t>221124644</t>
  </si>
  <si>
    <t>221124645</t>
  </si>
  <si>
    <t>221124642</t>
  </si>
  <si>
    <t>221124646</t>
  </si>
  <si>
    <t>011224549</t>
  </si>
  <si>
    <t>011224587</t>
  </si>
  <si>
    <t>221124641</t>
  </si>
  <si>
    <t>221124570</t>
  </si>
  <si>
    <t>011224614</t>
  </si>
  <si>
    <t>011224615</t>
  </si>
  <si>
    <t>011224554</t>
  </si>
  <si>
    <t>011224553</t>
  </si>
  <si>
    <t>221124600</t>
  </si>
  <si>
    <t>221124643</t>
  </si>
  <si>
    <t>011224559</t>
  </si>
  <si>
    <t>011224550</t>
  </si>
  <si>
    <t>221124637</t>
  </si>
  <si>
    <t>221124638</t>
  </si>
  <si>
    <t>221124564</t>
  </si>
  <si>
    <t>221124565</t>
  </si>
  <si>
    <t>011224565</t>
  </si>
  <si>
    <t>011224557</t>
  </si>
  <si>
    <t>011224561</t>
  </si>
  <si>
    <t>221124536</t>
  </si>
  <si>
    <t>221124562</t>
  </si>
  <si>
    <t>011224558</t>
  </si>
  <si>
    <t>011224606</t>
  </si>
  <si>
    <t>221124602</t>
  </si>
  <si>
    <t>221124584</t>
  </si>
  <si>
    <t>221124591</t>
  </si>
  <si>
    <t>221124541</t>
  </si>
  <si>
    <t>221124545</t>
  </si>
  <si>
    <t>011224608</t>
  </si>
  <si>
    <t>011224610</t>
  </si>
  <si>
    <t>011224604</t>
  </si>
  <si>
    <t>221124639</t>
  </si>
  <si>
    <t>221124593</t>
  </si>
  <si>
    <t>011224584</t>
  </si>
  <si>
    <t>221124571</t>
  </si>
  <si>
    <t>221124574</t>
  </si>
  <si>
    <t>221124585</t>
  </si>
  <si>
    <t>221124592</t>
  </si>
  <si>
    <t>011224597</t>
  </si>
  <si>
    <t>221124611</t>
  </si>
  <si>
    <t>221124578</t>
  </si>
  <si>
    <t>221124547</t>
  </si>
  <si>
    <t>011224607</t>
  </si>
  <si>
    <t>221124533</t>
  </si>
  <si>
    <t>221124575</t>
  </si>
  <si>
    <t>221124546</t>
  </si>
  <si>
    <t>011224588</t>
  </si>
  <si>
    <t>011224589</t>
  </si>
  <si>
    <t>221124535</t>
  </si>
  <si>
    <t>221124621</t>
  </si>
  <si>
    <t>011224596</t>
  </si>
  <si>
    <t>011224595</t>
  </si>
  <si>
    <t>221124598</t>
  </si>
  <si>
    <t>011224577</t>
  </si>
  <si>
    <t>221124612</t>
  </si>
  <si>
    <t>011224574</t>
  </si>
  <si>
    <t>011224600</t>
  </si>
  <si>
    <t>221124568</t>
  </si>
  <si>
    <t>221124550</t>
  </si>
  <si>
    <t>221124551</t>
  </si>
  <si>
    <t>011224603</t>
  </si>
  <si>
    <t>221124601</t>
  </si>
  <si>
    <t>221124632</t>
  </si>
  <si>
    <t>011224578</t>
  </si>
  <si>
    <t>011224572</t>
  </si>
  <si>
    <t>221124617</t>
  </si>
  <si>
    <t>221124559</t>
  </si>
  <si>
    <t>221124553</t>
  </si>
  <si>
    <t>221124556</t>
  </si>
  <si>
    <t>011224555</t>
  </si>
  <si>
    <t>221124543</t>
  </si>
  <si>
    <t>221124542</t>
  </si>
  <si>
    <t>011224586</t>
  </si>
  <si>
    <t>221124560</t>
  </si>
  <si>
    <t>221124561</t>
  </si>
  <si>
    <t>221124618</t>
  </si>
  <si>
    <t>221124597</t>
  </si>
  <si>
    <t>221124619</t>
  </si>
  <si>
    <t>011224612</t>
  </si>
  <si>
    <t>221124634</t>
  </si>
  <si>
    <t>221124548</t>
  </si>
  <si>
    <t>221124549</t>
  </si>
  <si>
    <t>221124624</t>
  </si>
  <si>
    <t>011224563</t>
  </si>
  <si>
    <t>221124588</t>
  </si>
  <si>
    <t>221124636</t>
  </si>
  <si>
    <t>011224593</t>
  </si>
  <si>
    <t>011224594</t>
  </si>
  <si>
    <t>011224562</t>
  </si>
  <si>
    <t>011224548</t>
  </si>
  <si>
    <t>011224599</t>
  </si>
  <si>
    <t>221124609</t>
  </si>
  <si>
    <t>011224601</t>
  </si>
  <si>
    <t>011224605</t>
  </si>
  <si>
    <t>221124569</t>
  </si>
  <si>
    <t>011224592</t>
  </si>
  <si>
    <t>221124586</t>
  </si>
  <si>
    <t>221124589</t>
  </si>
  <si>
    <t>011224988</t>
  </si>
  <si>
    <t>011224987</t>
  </si>
  <si>
    <t>011224972</t>
  </si>
  <si>
    <t>011224983</t>
  </si>
  <si>
    <t>011224977</t>
  </si>
  <si>
    <t>011224968</t>
  </si>
  <si>
    <t>011224973</t>
  </si>
  <si>
    <t>011224974</t>
  </si>
  <si>
    <t>011224990</t>
  </si>
  <si>
    <t>011224979</t>
  </si>
  <si>
    <t>011224991</t>
  </si>
  <si>
    <t>011224989</t>
  </si>
  <si>
    <t>011224980</t>
  </si>
  <si>
    <t>011224984</t>
  </si>
  <si>
    <t>011224975</t>
  </si>
  <si>
    <t>011224986</t>
  </si>
  <si>
    <t>011224978</t>
  </si>
  <si>
    <t>011224971</t>
  </si>
  <si>
    <t>011225001</t>
  </si>
  <si>
    <t>011225006</t>
  </si>
  <si>
    <t>011224993</t>
  </si>
  <si>
    <t>011225000</t>
  </si>
  <si>
    <t>011225012</t>
  </si>
  <si>
    <t>011225011</t>
  </si>
  <si>
    <t>011225008</t>
  </si>
  <si>
    <t>011225009</t>
  </si>
  <si>
    <t>011224997</t>
  </si>
  <si>
    <t>011224998</t>
  </si>
  <si>
    <t>011224994</t>
  </si>
  <si>
    <t>011224995</t>
  </si>
  <si>
    <t>011224963</t>
  </si>
  <si>
    <t>011224996</t>
  </si>
  <si>
    <t>011225005</t>
  </si>
  <si>
    <t>221124784</t>
  </si>
  <si>
    <t>221124781</t>
  </si>
  <si>
    <t>221124817</t>
  </si>
  <si>
    <t>221124796</t>
  </si>
  <si>
    <t>221124798</t>
  </si>
  <si>
    <t>221124763</t>
  </si>
  <si>
    <t>221124782</t>
  </si>
  <si>
    <t>221124800</t>
  </si>
  <si>
    <t>221124818</t>
  </si>
  <si>
    <t>221124762</t>
  </si>
  <si>
    <t>221124816</t>
  </si>
  <si>
    <t>221124765</t>
  </si>
  <si>
    <t>221124828</t>
  </si>
  <si>
    <t>221124803</t>
  </si>
  <si>
    <t>221124779</t>
  </si>
  <si>
    <t>221124760</t>
  </si>
  <si>
    <t>221124812</t>
  </si>
  <si>
    <t>221124811</t>
  </si>
  <si>
    <t>221124835</t>
  </si>
  <si>
    <t>221124841</t>
  </si>
  <si>
    <t>221124804</t>
  </si>
  <si>
    <t>221124788</t>
  </si>
  <si>
    <t>221124766</t>
  </si>
  <si>
    <t>221124767</t>
  </si>
  <si>
    <t>221124830</t>
  </si>
  <si>
    <t>221124831</t>
  </si>
  <si>
    <t>221124836</t>
  </si>
  <si>
    <t>221124806</t>
  </si>
  <si>
    <t>221124802</t>
  </si>
  <si>
    <t>221124793</t>
  </si>
  <si>
    <t>221124795</t>
  </si>
  <si>
    <t>221124834</t>
  </si>
  <si>
    <t>221124768</t>
  </si>
  <si>
    <t>221124814</t>
  </si>
  <si>
    <t>221124815</t>
  </si>
  <si>
    <t>221124783</t>
  </si>
  <si>
    <t>221124813</t>
  </si>
  <si>
    <t>221124757</t>
  </si>
  <si>
    <t>221124801</t>
  </si>
  <si>
    <t>221124822</t>
  </si>
  <si>
    <t>221124838</t>
  </si>
  <si>
    <t>221124790</t>
  </si>
  <si>
    <t>221124792</t>
  </si>
  <si>
    <t>221124808</t>
  </si>
  <si>
    <t>221124824</t>
  </si>
  <si>
    <t>221124832</t>
  </si>
  <si>
    <t>221124794</t>
  </si>
  <si>
    <t>221124833</t>
  </si>
  <si>
    <t>221124805</t>
  </si>
  <si>
    <t>221124810</t>
  </si>
  <si>
    <t>221124758</t>
  </si>
  <si>
    <t>221124821</t>
  </si>
  <si>
    <t>221124787</t>
  </si>
  <si>
    <t>221124825</t>
  </si>
  <si>
    <t>221124829</t>
  </si>
  <si>
    <t>221124826</t>
  </si>
  <si>
    <t>221124761</t>
  </si>
  <si>
    <t>221124776</t>
  </si>
  <si>
    <t>221124775</t>
  </si>
  <si>
    <t>221124770</t>
  </si>
  <si>
    <t>221124827</t>
  </si>
  <si>
    <t>221124764</t>
  </si>
  <si>
    <t>221124819</t>
  </si>
  <si>
    <t>221124837</t>
  </si>
  <si>
    <t>221124799</t>
  </si>
  <si>
    <t>221124807</t>
  </si>
  <si>
    <t>221124785</t>
  </si>
  <si>
    <t>221124797</t>
  </si>
  <si>
    <t>221124769</t>
  </si>
  <si>
    <t>221124839</t>
  </si>
  <si>
    <t>221124791</t>
  </si>
  <si>
    <t>221124809</t>
  </si>
  <si>
    <t>221124823</t>
  </si>
  <si>
    <t>221124778</t>
  </si>
  <si>
    <t>221124786</t>
  </si>
  <si>
    <t>221124843</t>
  </si>
  <si>
    <t>221124842</t>
  </si>
  <si>
    <t>221124773</t>
  </si>
  <si>
    <t>221124774</t>
  </si>
  <si>
    <t>221124759</t>
  </si>
  <si>
    <t>221124840</t>
  </si>
  <si>
    <t>221124771</t>
  </si>
  <si>
    <t>221124789</t>
  </si>
  <si>
    <t>221124772</t>
  </si>
  <si>
    <t>221124777</t>
  </si>
  <si>
    <t>221124780</t>
  </si>
  <si>
    <t>2020-11-22 19:50:52</t>
  </si>
  <si>
    <t>2020-12-02 06:22:15</t>
  </si>
  <si>
    <t>2020-11-20 12:55:38</t>
  </si>
  <si>
    <t>20202-02 12:24:13</t>
  </si>
  <si>
    <t>2020-12-02 00:09:30</t>
  </si>
  <si>
    <t>2020-12-02 08:56:27</t>
  </si>
  <si>
    <t>2020-12-01 17:10:59</t>
  </si>
  <si>
    <t>2020-12-01 20:51:41</t>
  </si>
  <si>
    <t>20202-02 12:12:26</t>
  </si>
  <si>
    <t>20202-02 12:56:56</t>
  </si>
  <si>
    <t>20202-02 12:56:58</t>
  </si>
  <si>
    <t>20202-02 11:50:15</t>
  </si>
  <si>
    <t>20202-02 09:39:56</t>
  </si>
  <si>
    <t>20202-02 11:30:56</t>
  </si>
  <si>
    <t>20202-02 15:02:43</t>
  </si>
  <si>
    <t>20202-02 10:25:08</t>
  </si>
  <si>
    <t>20202-02 11:43:53</t>
  </si>
  <si>
    <t>20202-02 10:25:12</t>
  </si>
  <si>
    <t>20202-02 12:10:18</t>
  </si>
  <si>
    <t>2020-12-01 22:23:53</t>
  </si>
  <si>
    <t>20202-02 15:40:11</t>
  </si>
  <si>
    <t>20202-02 11:50:30</t>
  </si>
  <si>
    <t>20202-02 14:11:11</t>
  </si>
  <si>
    <t>20202-02 14:34:26</t>
  </si>
  <si>
    <t>20202-02 14:34:32</t>
  </si>
  <si>
    <t>20202-02 09:32:53</t>
  </si>
  <si>
    <t>20202-02 10:18:00</t>
  </si>
  <si>
    <t>20202-02 10:18:05</t>
  </si>
  <si>
    <t>20202-02 10:18:02</t>
  </si>
  <si>
    <t>2020-12-01 23:26:23</t>
  </si>
  <si>
    <t>20202-02 10:21:08</t>
  </si>
  <si>
    <t>20202-02 10:21:09</t>
  </si>
  <si>
    <t>20202-02 10:21:11</t>
  </si>
  <si>
    <t>2020-12-01 23:29:33</t>
  </si>
  <si>
    <t>20202-02 13:26:11</t>
  </si>
  <si>
    <t>20202-02 13:09:41</t>
  </si>
  <si>
    <t>20202-02 11:19:12</t>
  </si>
  <si>
    <t>20202-02 14:38:27</t>
  </si>
  <si>
    <t>20202-02 14:38:29</t>
  </si>
  <si>
    <t>20202-02 09:42:21</t>
  </si>
  <si>
    <t>20202-02 12:04:35</t>
  </si>
  <si>
    <t>20202-02 14:38:20</t>
  </si>
  <si>
    <t>20202-02 14:38:24</t>
  </si>
  <si>
    <t>20202-02 14:55:11</t>
  </si>
  <si>
    <t>20202-02 10:52:50</t>
  </si>
  <si>
    <t>20202-02 10:56:07</t>
  </si>
  <si>
    <t>20202-02 14:33:34</t>
  </si>
  <si>
    <t>Musonede-Econet-U</t>
  </si>
  <si>
    <t>Musonede-NetOne-U</t>
  </si>
  <si>
    <t>2020-11-26 19:45:32</t>
  </si>
  <si>
    <t>Gachegache-NetOne-U</t>
  </si>
  <si>
    <t>2020-12-01 22:12:43</t>
  </si>
  <si>
    <t>2020-12-01 22:15:58</t>
  </si>
  <si>
    <t>2020-12-02 08:13:16</t>
  </si>
  <si>
    <t>2020-12-02 08:11:32</t>
  </si>
  <si>
    <t>2020-12-02 08:11:35</t>
  </si>
  <si>
    <t>20202-02 10:04:13</t>
  </si>
  <si>
    <t>20202-02 10:16:11</t>
  </si>
  <si>
    <t>20202-02 10:22:11</t>
  </si>
  <si>
    <t>20202-02 10:47:50</t>
  </si>
  <si>
    <t>20202-02 10:49:36</t>
  </si>
  <si>
    <t>20202-02 11:27:06</t>
  </si>
  <si>
    <t>20202-02 12:11:54</t>
  </si>
  <si>
    <t>20202-02 12:46:16</t>
  </si>
  <si>
    <t>20202-02 12:56:51</t>
  </si>
  <si>
    <t>20202-02 12:56:53</t>
  </si>
  <si>
    <t>20202-02 13:35:36</t>
  </si>
  <si>
    <t>20202-02 13:46:16</t>
  </si>
  <si>
    <t>20202-02 13:46:21</t>
  </si>
  <si>
    <t>20202-02 13:49:51</t>
  </si>
  <si>
    <t>20202-02 13:49:52</t>
  </si>
  <si>
    <t>20202-02 14:31:42</t>
  </si>
  <si>
    <t>20202-02 14:35:15</t>
  </si>
  <si>
    <t>20202-02 14:39:14</t>
  </si>
  <si>
    <t>20202-02 14:39:16</t>
  </si>
  <si>
    <t>20202-02 15:19:04</t>
  </si>
  <si>
    <t>20202-02 15:22:55</t>
  </si>
  <si>
    <t>20202-02 15:24:39</t>
  </si>
  <si>
    <t>301124813</t>
  </si>
  <si>
    <t>021224641</t>
  </si>
  <si>
    <t>021224643</t>
  </si>
  <si>
    <t>021224642</t>
  </si>
  <si>
    <t>021224645</t>
  </si>
  <si>
    <t>021224644</t>
  </si>
  <si>
    <t>021224646</t>
  </si>
  <si>
    <t>021224647</t>
  </si>
  <si>
    <t>021224648</t>
  </si>
  <si>
    <t>021224649</t>
  </si>
  <si>
    <t>021224650</t>
  </si>
  <si>
    <t>021224651</t>
  </si>
  <si>
    <t>021224652</t>
  </si>
  <si>
    <t>021224654</t>
  </si>
  <si>
    <t>021224653</t>
  </si>
  <si>
    <t>021224656</t>
  </si>
  <si>
    <t>021224659</t>
  </si>
  <si>
    <t>021224662</t>
  </si>
  <si>
    <t>021224663</t>
  </si>
  <si>
    <t>021224665</t>
  </si>
  <si>
    <t>021224666</t>
  </si>
  <si>
    <t>021224667</t>
  </si>
  <si>
    <t>021224670</t>
  </si>
  <si>
    <t>021224671</t>
  </si>
  <si>
    <t>021224672</t>
  </si>
  <si>
    <t>021224675</t>
  </si>
  <si>
    <t>021224677</t>
  </si>
  <si>
    <t>301124799</t>
  </si>
  <si>
    <t>021224683</t>
  </si>
  <si>
    <t>301124721</t>
  </si>
  <si>
    <t>301124809</t>
  </si>
  <si>
    <t>301124842</t>
  </si>
  <si>
    <t>301124744</t>
  </si>
  <si>
    <t>301124788</t>
  </si>
  <si>
    <t>301124722</t>
  </si>
  <si>
    <t>021224688</t>
  </si>
  <si>
    <t>021224684</t>
  </si>
  <si>
    <t>021224679</t>
  </si>
  <si>
    <t>301124739</t>
  </si>
  <si>
    <t>301124737</t>
  </si>
  <si>
    <t>301124736</t>
  </si>
  <si>
    <t>011224709</t>
  </si>
  <si>
    <t>011224720</t>
  </si>
  <si>
    <t>021224689</t>
  </si>
  <si>
    <t>301124727</t>
  </si>
  <si>
    <t>021224681</t>
  </si>
  <si>
    <t>021224700</t>
  </si>
  <si>
    <t>021224699</t>
  </si>
  <si>
    <t>021224724</t>
  </si>
  <si>
    <t>021224704</t>
  </si>
  <si>
    <t>021224712</t>
  </si>
  <si>
    <t>021224702</t>
  </si>
  <si>
    <t>021224711</t>
  </si>
  <si>
    <t>021224691</t>
  </si>
  <si>
    <t>301124742</t>
  </si>
  <si>
    <t>021224698</t>
  </si>
  <si>
    <t>021224660</t>
  </si>
  <si>
    <t>021224725</t>
  </si>
  <si>
    <t>021224720</t>
  </si>
  <si>
    <t>021224719</t>
  </si>
  <si>
    <t>021224717</t>
  </si>
  <si>
    <t>021224718</t>
  </si>
  <si>
    <t>021224716</t>
  </si>
  <si>
    <t>021224715</t>
  </si>
  <si>
    <t>021224714</t>
  </si>
  <si>
    <t>021224673</t>
  </si>
  <si>
    <t>021224706</t>
  </si>
  <si>
    <t>301124731</t>
  </si>
  <si>
    <t>021224655</t>
  </si>
  <si>
    <t>021224723</t>
  </si>
  <si>
    <t>021224692</t>
  </si>
  <si>
    <t>021224658</t>
  </si>
  <si>
    <t>021224657</t>
  </si>
  <si>
    <t>021224708</t>
  </si>
  <si>
    <t>021224707</t>
  </si>
  <si>
    <t>301124843</t>
  </si>
  <si>
    <t>301124839</t>
  </si>
  <si>
    <t>301124840</t>
  </si>
  <si>
    <t>301124838</t>
  </si>
  <si>
    <t>301124837</t>
  </si>
  <si>
    <t>301124836</t>
  </si>
  <si>
    <t>301124835</t>
  </si>
  <si>
    <t>301124834</t>
  </si>
  <si>
    <t>301124833</t>
  </si>
  <si>
    <t>301124832</t>
  </si>
  <si>
    <t>301124831</t>
  </si>
  <si>
    <t>301124830</t>
  </si>
  <si>
    <t>301124829</t>
  </si>
  <si>
    <t>301124828</t>
  </si>
  <si>
    <t>301124827</t>
  </si>
  <si>
    <t>301124826</t>
  </si>
  <si>
    <t>301124825</t>
  </si>
  <si>
    <t>301124823</t>
  </si>
  <si>
    <t>301124824</t>
  </si>
  <si>
    <t>301124822</t>
  </si>
  <si>
    <t>301124821</t>
  </si>
  <si>
    <t>301124820</t>
  </si>
  <si>
    <t>301124819</t>
  </si>
  <si>
    <t>301124818</t>
  </si>
  <si>
    <t>301124817</t>
  </si>
  <si>
    <t>301124816</t>
  </si>
  <si>
    <t>301124815</t>
  </si>
  <si>
    <t>301124814</t>
  </si>
  <si>
    <t>301124810</t>
  </si>
  <si>
    <t>301124808</t>
  </si>
  <si>
    <t>301124807</t>
  </si>
  <si>
    <t>301124806</t>
  </si>
  <si>
    <t>301124805</t>
  </si>
  <si>
    <t>301124804</t>
  </si>
  <si>
    <t>301124803</t>
  </si>
  <si>
    <t>301124802</t>
  </si>
  <si>
    <t>301124801</t>
  </si>
  <si>
    <t>301124800</t>
  </si>
  <si>
    <t>301124798</t>
  </si>
  <si>
    <t>301124797</t>
  </si>
  <si>
    <t>301124796</t>
  </si>
  <si>
    <t>301124795</t>
  </si>
  <si>
    <t>301124794</t>
  </si>
  <si>
    <t>301124793</t>
  </si>
  <si>
    <t>301124792</t>
  </si>
  <si>
    <t>301124791</t>
  </si>
  <si>
    <t>301124790</t>
  </si>
  <si>
    <t>301124789</t>
  </si>
  <si>
    <t>301124784</t>
  </si>
  <si>
    <t>301124783</t>
  </si>
  <si>
    <t>301124782</t>
  </si>
  <si>
    <t>301124781</t>
  </si>
  <si>
    <t>301124780</t>
  </si>
  <si>
    <t>301124779</t>
  </si>
  <si>
    <t>301124778</t>
  </si>
  <si>
    <t>301124777</t>
  </si>
  <si>
    <t>301124776</t>
  </si>
  <si>
    <t>301124775</t>
  </si>
  <si>
    <t>301124774</t>
  </si>
  <si>
    <t>301124773</t>
  </si>
  <si>
    <t>301124770</t>
  </si>
  <si>
    <t>301124767</t>
  </si>
  <si>
    <t>301124763</t>
  </si>
  <si>
    <t>301124762</t>
  </si>
  <si>
    <t>301124761</t>
  </si>
  <si>
    <t>301124760</t>
  </si>
  <si>
    <t>301124759</t>
  </si>
  <si>
    <t>301124758</t>
  </si>
  <si>
    <t>301124757</t>
  </si>
  <si>
    <t>301124756</t>
  </si>
  <si>
    <t>301124755</t>
  </si>
  <si>
    <t>301124754</t>
  </si>
  <si>
    <t>301124752</t>
  </si>
  <si>
    <t>301124751</t>
  </si>
  <si>
    <t>301124750</t>
  </si>
  <si>
    <t>301124749</t>
  </si>
  <si>
    <t>301124748</t>
  </si>
  <si>
    <t>301124747</t>
  </si>
  <si>
    <t>301124746</t>
  </si>
  <si>
    <t>301124745</t>
  </si>
  <si>
    <t>301124743</t>
  </si>
  <si>
    <t>301124741</t>
  </si>
  <si>
    <t>301124740</t>
  </si>
  <si>
    <t>301124735</t>
  </si>
  <si>
    <t>301124734</t>
  </si>
  <si>
    <t>301124733</t>
  </si>
  <si>
    <t>301124732</t>
  </si>
  <si>
    <t>301124730</t>
  </si>
  <si>
    <t>301124728</t>
  </si>
  <si>
    <t>301124729</t>
  </si>
  <si>
    <t>301124726</t>
  </si>
  <si>
    <t>301124724</t>
  </si>
  <si>
    <t>301124725</t>
  </si>
  <si>
    <t>301124723</t>
  </si>
  <si>
    <t>011224716</t>
  </si>
  <si>
    <t>011224715</t>
  </si>
  <si>
    <t>011224714</t>
  </si>
  <si>
    <t>011224713</t>
  </si>
  <si>
    <t>011224712</t>
  </si>
  <si>
    <t>011224711</t>
  </si>
  <si>
    <t>011224710</t>
  </si>
  <si>
    <t>021224680</t>
  </si>
  <si>
    <t>301124787</t>
  </si>
  <si>
    <t>301124786</t>
  </si>
  <si>
    <t>021224682</t>
  </si>
  <si>
    <t>021224722</t>
  </si>
  <si>
    <t>021224721</t>
  </si>
  <si>
    <t>021224713</t>
  </si>
  <si>
    <t>021224710</t>
  </si>
  <si>
    <t>021224709</t>
  </si>
  <si>
    <t>021224705</t>
  </si>
  <si>
    <t>021224690</t>
  </si>
  <si>
    <t>021224685</t>
  </si>
  <si>
    <t>021224676</t>
  </si>
  <si>
    <t>021224678</t>
  </si>
  <si>
    <t>021224669</t>
  </si>
  <si>
    <t>021224668</t>
  </si>
  <si>
    <t>301124738</t>
  </si>
  <si>
    <t>301124812</t>
  </si>
  <si>
    <t>301124811</t>
  </si>
  <si>
    <t>021224664</t>
  </si>
  <si>
    <t>021224661</t>
  </si>
  <si>
    <t>221124745</t>
  </si>
  <si>
    <t>120224568</t>
  </si>
  <si>
    <t>120224587</t>
  </si>
  <si>
    <t>120224586</t>
  </si>
  <si>
    <t>120224583</t>
  </si>
  <si>
    <t>120224584</t>
  </si>
  <si>
    <t>120224585</t>
  </si>
  <si>
    <t>120224580</t>
  </si>
  <si>
    <t>120224581</t>
  </si>
  <si>
    <t>120224582</t>
  </si>
  <si>
    <t>120224598</t>
  </si>
  <si>
    <t>120224558</t>
  </si>
  <si>
    <t>120224561</t>
  </si>
  <si>
    <t>120224559</t>
  </si>
  <si>
    <t>120224557</t>
  </si>
  <si>
    <t>120224560</t>
  </si>
  <si>
    <t>120224563</t>
  </si>
  <si>
    <t>120224562</t>
  </si>
  <si>
    <t>120224564</t>
  </si>
  <si>
    <t>120224578</t>
  </si>
  <si>
    <t>120224579</t>
  </si>
  <si>
    <t>120224577</t>
  </si>
  <si>
    <t>120224609</t>
  </si>
  <si>
    <t>120224606</t>
  </si>
  <si>
    <t>120224610</t>
  </si>
  <si>
    <t>120224608</t>
  </si>
  <si>
    <t>120224607</t>
  </si>
  <si>
    <t>120224611</t>
  </si>
  <si>
    <t>120224613</t>
  </si>
  <si>
    <t>120224612</t>
  </si>
  <si>
    <t>120224589</t>
  </si>
  <si>
    <t>120224605</t>
  </si>
  <si>
    <t>120224602</t>
  </si>
  <si>
    <t>120224603</t>
  </si>
  <si>
    <t>120224604</t>
  </si>
  <si>
    <t>120224600</t>
  </si>
  <si>
    <t>120224601</t>
  </si>
  <si>
    <t>120224626</t>
  </si>
  <si>
    <t>120224555</t>
  </si>
  <si>
    <t>301125114</t>
  </si>
  <si>
    <t>301125113</t>
  </si>
  <si>
    <t>301125112</t>
  </si>
  <si>
    <t>301125111</t>
  </si>
  <si>
    <t>301125110</t>
  </si>
  <si>
    <t>301125108</t>
  </si>
  <si>
    <t>301125106</t>
  </si>
  <si>
    <t>301125104</t>
  </si>
  <si>
    <t>301125105</t>
  </si>
  <si>
    <t>301125101</t>
  </si>
  <si>
    <t>301125099</t>
  </si>
  <si>
    <t>301125098</t>
  </si>
  <si>
    <t>301125097</t>
  </si>
  <si>
    <t>301125096</t>
  </si>
  <si>
    <t>301125095</t>
  </si>
  <si>
    <t>301125094</t>
  </si>
  <si>
    <t>301125093</t>
  </si>
  <si>
    <t>301125092</t>
  </si>
  <si>
    <t>301125091</t>
  </si>
  <si>
    <t>301125090</t>
  </si>
  <si>
    <t>301125089</t>
  </si>
  <si>
    <t>301125087</t>
  </si>
  <si>
    <t>301125085</t>
  </si>
  <si>
    <t>301125086</t>
  </si>
  <si>
    <t>301125083</t>
  </si>
  <si>
    <t>301125082</t>
  </si>
  <si>
    <t>301125081</t>
  </si>
  <si>
    <t>301125078</t>
  </si>
  <si>
    <t>301125073</t>
  </si>
  <si>
    <t>301125074</t>
  </si>
  <si>
    <t>301125075</t>
  </si>
  <si>
    <t>301125076</t>
  </si>
  <si>
    <t>301125077</t>
  </si>
  <si>
    <t>301125071</t>
  </si>
  <si>
    <t>301125072</t>
  </si>
  <si>
    <t>301125070</t>
  </si>
  <si>
    <t>301125058</t>
  </si>
  <si>
    <t>301125048</t>
  </si>
  <si>
    <t>301125045</t>
  </si>
  <si>
    <t>301125044</t>
  </si>
  <si>
    <t>301125043</t>
  </si>
  <si>
    <t>301125028</t>
  </si>
  <si>
    <t>301125027</t>
  </si>
  <si>
    <t>301125026</t>
  </si>
  <si>
    <t>301125017</t>
  </si>
  <si>
    <t>301125012</t>
  </si>
  <si>
    <t>301125016</t>
  </si>
  <si>
    <t>301125004</t>
  </si>
  <si>
    <t>301124998</t>
  </si>
  <si>
    <t>301124997</t>
  </si>
  <si>
    <t>301124996</t>
  </si>
  <si>
    <t>301124995</t>
  </si>
  <si>
    <t>301124986</t>
  </si>
  <si>
    <t>301124974</t>
  </si>
  <si>
    <t>301124964</t>
  </si>
  <si>
    <t>301124965</t>
  </si>
  <si>
    <t>301124967</t>
  </si>
  <si>
    <t>301124966</t>
  </si>
  <si>
    <t>301124968</t>
  </si>
  <si>
    <t>301124963</t>
  </si>
  <si>
    <t>301124961</t>
  </si>
  <si>
    <t>120224556</t>
  </si>
  <si>
    <t>120224565</t>
  </si>
  <si>
    <t>120224566</t>
  </si>
  <si>
    <t>120224567</t>
  </si>
  <si>
    <t>120224574</t>
  </si>
  <si>
    <t>120224594</t>
  </si>
  <si>
    <t>120224595</t>
  </si>
  <si>
    <t>120224596</t>
  </si>
  <si>
    <t>120224599</t>
  </si>
  <si>
    <t>120224614</t>
  </si>
  <si>
    <t>120224615</t>
  </si>
  <si>
    <t>120224616</t>
  </si>
  <si>
    <t>120224622</t>
  </si>
  <si>
    <t>301125115</t>
  </si>
  <si>
    <t>301125116</t>
  </si>
  <si>
    <t>301125117</t>
  </si>
  <si>
    <t>301125118</t>
  </si>
  <si>
    <t>301125119</t>
  </si>
  <si>
    <t>301125120</t>
  </si>
  <si>
    <t>301125121</t>
  </si>
  <si>
    <t>301125122</t>
  </si>
  <si>
    <t>301125123</t>
  </si>
  <si>
    <t>301125124</t>
  </si>
  <si>
    <t>301125125</t>
  </si>
  <si>
    <t>301125126</t>
  </si>
  <si>
    <t>301125127</t>
  </si>
  <si>
    <t>301125128</t>
  </si>
  <si>
    <t>301125129</t>
  </si>
  <si>
    <t>301125130</t>
  </si>
  <si>
    <t>301125131</t>
  </si>
  <si>
    <t>301125132</t>
  </si>
  <si>
    <t>301125133</t>
  </si>
  <si>
    <t>301125134</t>
  </si>
  <si>
    <t>301125135</t>
  </si>
  <si>
    <t>301125136</t>
  </si>
  <si>
    <t>301125137</t>
  </si>
  <si>
    <t>301125138</t>
  </si>
  <si>
    <t>301125139</t>
  </si>
  <si>
    <t>301125140</t>
  </si>
  <si>
    <t>301125141</t>
  </si>
  <si>
    <t>301125142</t>
  </si>
  <si>
    <t>301125143</t>
  </si>
  <si>
    <t>301125144</t>
  </si>
  <si>
    <t>031224697</t>
  </si>
  <si>
    <t>031224701</t>
  </si>
  <si>
    <t>031224699</t>
  </si>
  <si>
    <t>031224698</t>
  </si>
  <si>
    <t>031224796</t>
  </si>
  <si>
    <t>031224795</t>
  </si>
  <si>
    <t>2020-12-03 05:28:24</t>
  </si>
  <si>
    <t>031224794</t>
  </si>
  <si>
    <t>2020-12-03 00:58:46</t>
  </si>
  <si>
    <t>031224793</t>
  </si>
  <si>
    <t>2020-12-03 00:58:45</t>
  </si>
  <si>
    <t>031224792</t>
  </si>
  <si>
    <t>031224791</t>
  </si>
  <si>
    <t>031224790</t>
  </si>
  <si>
    <t>2020-12-03 07:12:19</t>
  </si>
  <si>
    <t>031224789</t>
  </si>
  <si>
    <t>2020-12-03 07:15:20</t>
  </si>
  <si>
    <t>031224788</t>
  </si>
  <si>
    <t>SekeUnitM-HA7170-U</t>
  </si>
  <si>
    <t>031224787</t>
  </si>
  <si>
    <t>2020-12-03 07:12:11</t>
  </si>
  <si>
    <t>031224786</t>
  </si>
  <si>
    <t>2020-12-03 00:28:33</t>
  </si>
  <si>
    <t>031224785</t>
  </si>
  <si>
    <t>2020-12-03 00:28:32</t>
  </si>
  <si>
    <t>031224784</t>
  </si>
  <si>
    <t>2020-12-03 09:52:08</t>
  </si>
  <si>
    <t>031224783</t>
  </si>
  <si>
    <t>2020-12-03 06:48:20</t>
  </si>
  <si>
    <t>031224782</t>
  </si>
  <si>
    <t>2020-12-03 09:37:55</t>
  </si>
  <si>
    <t>031224781</t>
  </si>
  <si>
    <t>2020-12-03 09:37:56</t>
  </si>
  <si>
    <t>031224780</t>
  </si>
  <si>
    <t>2020-12-03 09:37:57</t>
  </si>
  <si>
    <t>031224779</t>
  </si>
  <si>
    <t>2020-12-03 09:09:05</t>
  </si>
  <si>
    <t>031224778</t>
  </si>
  <si>
    <t>2020-12-03 09:09:09</t>
  </si>
  <si>
    <t>031224777</t>
  </si>
  <si>
    <t>031224776</t>
  </si>
  <si>
    <t>2020-12-03 11:22:55</t>
  </si>
  <si>
    <t>031224775</t>
  </si>
  <si>
    <t>2020-12-03 07:37:49</t>
  </si>
  <si>
    <t>031224774</t>
  </si>
  <si>
    <t>031224773</t>
  </si>
  <si>
    <t>2020-12-02 19:18:54</t>
  </si>
  <si>
    <t>031224772</t>
  </si>
  <si>
    <t>2020-12-03 11:28:54</t>
  </si>
  <si>
    <t>031224771</t>
  </si>
  <si>
    <t>2020-12-03 11:28:58</t>
  </si>
  <si>
    <t>031224770</t>
  </si>
  <si>
    <t>2020-12-03 11:28:56</t>
  </si>
  <si>
    <t>031224769</t>
  </si>
  <si>
    <t>2020-12-02 19:20:05</t>
  </si>
  <si>
    <t>031224768</t>
  </si>
  <si>
    <t>2020-12-03 10:44:24</t>
  </si>
  <si>
    <t>031224767</t>
  </si>
  <si>
    <t>031224766</t>
  </si>
  <si>
    <t>2020-12-03 12:12:13</t>
  </si>
  <si>
    <t>031224765</t>
  </si>
  <si>
    <t>2020-12-03 12:14:21</t>
  </si>
  <si>
    <t>031224764</t>
  </si>
  <si>
    <t>2020-12-03 12:14:19</t>
  </si>
  <si>
    <t>031224763</t>
  </si>
  <si>
    <t>031224762</t>
  </si>
  <si>
    <t>2020-12-03 12:14:20</t>
  </si>
  <si>
    <t>031224761</t>
  </si>
  <si>
    <t>2020-12-03 12:17:12</t>
  </si>
  <si>
    <t>031224760</t>
  </si>
  <si>
    <t>2020-12-03 12:17:08</t>
  </si>
  <si>
    <t>031224759</t>
  </si>
  <si>
    <t>2020-12-03 12:17:11</t>
  </si>
  <si>
    <t>031224758</t>
  </si>
  <si>
    <t>2020-12-02 10:47:50</t>
  </si>
  <si>
    <t>031224757</t>
  </si>
  <si>
    <t>2020-12-03 12:13:46</t>
  </si>
  <si>
    <t>031224756</t>
  </si>
  <si>
    <t>2020-12-03 12:15:44</t>
  </si>
  <si>
    <t>031224755</t>
  </si>
  <si>
    <t>2020-12-03 12:15:38</t>
  </si>
  <si>
    <t>031224754</t>
  </si>
  <si>
    <t>2020-12-03 12:04:06</t>
  </si>
  <si>
    <t>031224753</t>
  </si>
  <si>
    <t>2020-12-03 06:03:13</t>
  </si>
  <si>
    <t>031224752</t>
  </si>
  <si>
    <t>2020-12-03 13:19:59</t>
  </si>
  <si>
    <t>031224751</t>
  </si>
  <si>
    <t>031224750</t>
  </si>
  <si>
    <t>2020-12-03 13:19:54</t>
  </si>
  <si>
    <t>031224749</t>
  </si>
  <si>
    <t>2020-12-03 12:49:30</t>
  </si>
  <si>
    <t>031224748</t>
  </si>
  <si>
    <t>2020-12-03 06:45:27</t>
  </si>
  <si>
    <t>031224747</t>
  </si>
  <si>
    <t>2020-12-03 06:48:46</t>
  </si>
  <si>
    <t>031224746</t>
  </si>
  <si>
    <t>2020-12-03 13:37:04</t>
  </si>
  <si>
    <t>031224745</t>
  </si>
  <si>
    <t>2020-12-03 12:54:20</t>
  </si>
  <si>
    <t>031224739</t>
  </si>
  <si>
    <t>2020-12-03 09:38:12</t>
  </si>
  <si>
    <t>031224738</t>
  </si>
  <si>
    <t>2020-12-03 09:38:04</t>
  </si>
  <si>
    <t>031224737</t>
  </si>
  <si>
    <t>2020-12-03 09:41:19</t>
  </si>
  <si>
    <t>031224736</t>
  </si>
  <si>
    <t>031224823</t>
  </si>
  <si>
    <t>031224827</t>
  </si>
  <si>
    <t>031224861</t>
  </si>
  <si>
    <t>031224862</t>
  </si>
  <si>
    <t>031224830</t>
  </si>
  <si>
    <t>031224831</t>
  </si>
  <si>
    <t>031224832</t>
  </si>
  <si>
    <t>031224829</t>
  </si>
  <si>
    <t>031224818</t>
  </si>
  <si>
    <t>031224722</t>
  </si>
  <si>
    <t>031224723</t>
  </si>
  <si>
    <t>031224724</t>
  </si>
  <si>
    <t>031224803</t>
  </si>
  <si>
    <t>031224804</t>
  </si>
  <si>
    <t>031224807</t>
  </si>
  <si>
    <t>GENSET</t>
  </si>
  <si>
    <t>GENSET FAULTY ATGLENDALE</t>
  </si>
  <si>
    <t>031224839</t>
  </si>
  <si>
    <t>031224840</t>
  </si>
  <si>
    <t>031224881</t>
  </si>
  <si>
    <t>031224882</t>
  </si>
  <si>
    <t>031224883</t>
  </si>
  <si>
    <t>031224847</t>
  </si>
  <si>
    <t>031224868</t>
  </si>
  <si>
    <t>031224872</t>
  </si>
  <si>
    <t>031224812</t>
  </si>
  <si>
    <t>031224813</t>
  </si>
  <si>
    <t>031224799</t>
  </si>
  <si>
    <t>031224816</t>
  </si>
  <si>
    <t>031224819</t>
  </si>
  <si>
    <t>031224797</t>
  </si>
  <si>
    <t>031224798</t>
  </si>
  <si>
    <t>031224828</t>
  </si>
  <si>
    <t>031224821</t>
  </si>
  <si>
    <t>031224800</t>
  </si>
  <si>
    <t>031224808</t>
  </si>
  <si>
    <t>031224878</t>
  </si>
  <si>
    <t>031224801</t>
  </si>
  <si>
    <t>031224802</t>
  </si>
  <si>
    <t>031224809</t>
  </si>
  <si>
    <t>031224810</t>
  </si>
  <si>
    <t>031224815</t>
  </si>
  <si>
    <t>031224833</t>
  </si>
  <si>
    <t>031224835</t>
  </si>
  <si>
    <t>GENSET REPAIRED</t>
  </si>
  <si>
    <t>031224896</t>
  </si>
  <si>
    <t>301124768</t>
  </si>
  <si>
    <t>301124765</t>
  </si>
  <si>
    <t>031224696</t>
  </si>
  <si>
    <t>2020-12-03 12:52:58</t>
  </si>
  <si>
    <t>031224706</t>
  </si>
  <si>
    <t>2020-12-03 05:47:46</t>
  </si>
  <si>
    <t>031224732</t>
  </si>
  <si>
    <t>2020-12-03 12:52:59</t>
  </si>
  <si>
    <t>031224704</t>
  </si>
  <si>
    <t>031224687</t>
  </si>
  <si>
    <t>031224703</t>
  </si>
  <si>
    <t>031224693</t>
  </si>
  <si>
    <t>031224694</t>
  </si>
  <si>
    <t>031224695</t>
  </si>
  <si>
    <t>2020-12-03 12:56:31</t>
  </si>
  <si>
    <t>031224700</t>
  </si>
  <si>
    <t>031224708</t>
  </si>
  <si>
    <t>031224702</t>
  </si>
  <si>
    <t>2020-12-03 09:47:08</t>
  </si>
  <si>
    <t>031224716</t>
  </si>
  <si>
    <t>2020-12-03 10:32:33</t>
  </si>
  <si>
    <t>031224683</t>
  </si>
  <si>
    <t>2020-12-03 09:47:18</t>
  </si>
  <si>
    <t>031224713</t>
  </si>
  <si>
    <t>TRANSFORMER FAULTY</t>
  </si>
  <si>
    <t>CP FAULTY</t>
  </si>
  <si>
    <t>031224692</t>
  </si>
  <si>
    <t>2020-12-03 12:53:56</t>
  </si>
  <si>
    <t>301124771</t>
  </si>
  <si>
    <t>301124764</t>
  </si>
  <si>
    <t>2020-12-03 12:53:03</t>
  </si>
  <si>
    <t>031224690</t>
  </si>
  <si>
    <t>031224689</t>
  </si>
  <si>
    <t>2020-12-03 09:46:59</t>
  </si>
  <si>
    <t>031224718</t>
  </si>
  <si>
    <t>031224691</t>
  </si>
  <si>
    <t>031224705</t>
  </si>
  <si>
    <t>301124769</t>
  </si>
  <si>
    <t>301124766</t>
  </si>
  <si>
    <t>120324662</t>
  </si>
  <si>
    <t>120324653</t>
  </si>
  <si>
    <t>120324669</t>
  </si>
  <si>
    <t>120224627</t>
  </si>
  <si>
    <t>120324667</t>
  </si>
  <si>
    <t>120324668</t>
  </si>
  <si>
    <t>120324660</t>
  </si>
  <si>
    <t>120324659</t>
  </si>
  <si>
    <t>120324676</t>
  </si>
  <si>
    <t>120324671</t>
  </si>
  <si>
    <t>120324675</t>
  </si>
  <si>
    <t>120324670</t>
  </si>
  <si>
    <t>120324672</t>
  </si>
  <si>
    <t>120324673</t>
  </si>
  <si>
    <t>120324674</t>
  </si>
  <si>
    <t>120224636</t>
  </si>
  <si>
    <t>120224642</t>
  </si>
  <si>
    <t>120224623</t>
  </si>
  <si>
    <t>120224638</t>
  </si>
  <si>
    <t>120224640</t>
  </si>
  <si>
    <t>120224643</t>
  </si>
  <si>
    <t>120224639</t>
  </si>
  <si>
    <t>120224641</t>
  </si>
  <si>
    <t>120224637</t>
  </si>
  <si>
    <t>120324677</t>
  </si>
  <si>
    <t>120324685</t>
  </si>
  <si>
    <t>120324681</t>
  </si>
  <si>
    <t>120324686</t>
  </si>
  <si>
    <t>120324684</t>
  </si>
  <si>
    <t>120324682</t>
  </si>
  <si>
    <t>120324652</t>
  </si>
  <si>
    <t>120324678</t>
  </si>
  <si>
    <t>120324679</t>
  </si>
  <si>
    <t>120324680</t>
  </si>
  <si>
    <t>120224632</t>
  </si>
  <si>
    <t>120224631</t>
  </si>
  <si>
    <t>120224629</t>
  </si>
  <si>
    <t>120224630</t>
  </si>
  <si>
    <t>120224628</t>
  </si>
  <si>
    <t>120224634</t>
  </si>
  <si>
    <t>120224633</t>
  </si>
  <si>
    <t>120224635</t>
  </si>
  <si>
    <t>120324688</t>
  </si>
  <si>
    <t>120324691</t>
  </si>
  <si>
    <t>120324690</t>
  </si>
  <si>
    <t>120324657</t>
  </si>
  <si>
    <t>120224625</t>
  </si>
  <si>
    <t>120324651</t>
  </si>
  <si>
    <t>120324661</t>
  </si>
  <si>
    <t>120324693</t>
  </si>
  <si>
    <t>120324665</t>
  </si>
  <si>
    <t xml:space="preserve">Manjokonjo-MV5246-G                    </t>
  </si>
  <si>
    <t>120324692</t>
  </si>
  <si>
    <t>120324655</t>
  </si>
  <si>
    <t>120324656</t>
  </si>
  <si>
    <t>120324663</t>
  </si>
  <si>
    <t>120324664</t>
  </si>
  <si>
    <t>120324666</t>
  </si>
  <si>
    <t>120224624</t>
  </si>
  <si>
    <t>120324654</t>
  </si>
  <si>
    <t>120224644</t>
  </si>
  <si>
    <t>2020-12-03 03:46:01</t>
  </si>
  <si>
    <t>2020-12-02 12:11:54</t>
  </si>
  <si>
    <t>2020-09-10 22:17:56</t>
  </si>
  <si>
    <t>2020-12-02 12:46:16</t>
  </si>
  <si>
    <t>2020-12-02 12:56:51</t>
  </si>
  <si>
    <t>2020-12-02 12:56:53</t>
  </si>
  <si>
    <t>2020-12-02 12:56:56</t>
  </si>
  <si>
    <t>2020-12-02 13:35:36</t>
  </si>
  <si>
    <t>2020-12-02 15:24:03</t>
  </si>
  <si>
    <t>2020-12-02 18:00:15</t>
  </si>
  <si>
    <t>2020-12-02 18:00:18</t>
  </si>
  <si>
    <t>2020-12-02 18:00:19</t>
  </si>
  <si>
    <t>2020-12-02 18:00:32</t>
  </si>
  <si>
    <t>2020-12-02 23:50:18</t>
  </si>
  <si>
    <t>2020-12-02 23:55:44</t>
  </si>
  <si>
    <t>2020-12-03 01:26:20</t>
  </si>
  <si>
    <t>2020-12-03 01:29:26</t>
  </si>
  <si>
    <t>2020-12-03 01:29:28</t>
  </si>
  <si>
    <t>2020-12-03 01:29:29</t>
  </si>
  <si>
    <t>2020-12-03 18:10:38</t>
  </si>
  <si>
    <t>2020-12-03 18:14:03</t>
  </si>
  <si>
    <t>2020-12-03 20:14:31</t>
  </si>
  <si>
    <t>2020-12-03 20:17:35</t>
  </si>
  <si>
    <t>2020-12-03 23:04:06</t>
  </si>
  <si>
    <t>2020-12-04 02:17:52</t>
  </si>
  <si>
    <t>2020-12-04 03:09:38</t>
  </si>
  <si>
    <t>2020-12-04 03:39:04</t>
  </si>
  <si>
    <t>2020-12-04 03:42:16</t>
  </si>
  <si>
    <t>2020-12-04 04:18:06</t>
  </si>
  <si>
    <t>2020-12-04 05:15:46</t>
  </si>
  <si>
    <t>2020-12-04 05:15:48</t>
  </si>
  <si>
    <t>2020-12-04 05:35:21</t>
  </si>
  <si>
    <t>2020-12-04 05:35:23</t>
  </si>
  <si>
    <t>2020-12-04 05:35:27</t>
  </si>
  <si>
    <t>2020-12-04 05:54:01</t>
  </si>
  <si>
    <t>2020-12-04 06:59:42</t>
  </si>
  <si>
    <t>2020-12-04 06:59:53</t>
  </si>
  <si>
    <t>2020-12-04 07:15:53</t>
  </si>
  <si>
    <t>2020-12-04 07:30:35</t>
  </si>
  <si>
    <t>2020-12-04 07:35:53</t>
  </si>
  <si>
    <t>2020-12-04 08:02:14</t>
  </si>
  <si>
    <t>2020-12-04 08:21:35</t>
  </si>
  <si>
    <t>2020-12-04 09:59:40</t>
  </si>
  <si>
    <t>2020-12-04 10:19:41</t>
  </si>
  <si>
    <t>2020-12-04 10:25:32</t>
  </si>
  <si>
    <t>2020-12-04 10:27:06</t>
  </si>
  <si>
    <t>2020-12-04 11:10:18</t>
  </si>
  <si>
    <t>2020-12-04 11:15:53</t>
  </si>
  <si>
    <t>2020-12-04 12:32:24</t>
  </si>
  <si>
    <t>2020-12-04 12:49:16</t>
  </si>
  <si>
    <t>2020-12-04 12:51:35</t>
  </si>
  <si>
    <t>2020-12-04 12:51:33</t>
  </si>
  <si>
    <t>2020-12-04 12:51:36</t>
  </si>
  <si>
    <t>2020-12-04 13:13:48</t>
  </si>
  <si>
    <t>2020-12-04 13:18:07</t>
  </si>
  <si>
    <t>2020-12-04 13:18:08</t>
  </si>
  <si>
    <t>2020-12-04 13:26:36</t>
  </si>
  <si>
    <t>2020-12-04 13:26:37</t>
  </si>
  <si>
    <t>2020-12-04 13:26:39</t>
  </si>
  <si>
    <t>2020-12-04 13:26:41</t>
  </si>
  <si>
    <t>2020-12-04 13:43:25</t>
  </si>
  <si>
    <t>2020-12-04 13:44:58</t>
  </si>
  <si>
    <t>2020-12-04 13:48:41</t>
  </si>
  <si>
    <t>2020-12-04 13:48:43</t>
  </si>
  <si>
    <t>2020-12-04 13:48:45</t>
  </si>
  <si>
    <t>2020-12-04 13:48:50</t>
  </si>
  <si>
    <t>2020-12-04 13:48:51</t>
  </si>
  <si>
    <t>2020-12-04 13:49:06</t>
  </si>
  <si>
    <t>2020-12-04 14:31:21</t>
  </si>
  <si>
    <t>2020-12-04 14:40:38</t>
  </si>
  <si>
    <t>2020-12-04 14:51:48</t>
  </si>
  <si>
    <t>2020-12-04 14:53:42</t>
  </si>
  <si>
    <t>2020-12-04 15:20:19</t>
  </si>
  <si>
    <t>2020-12-04 15:29:01</t>
  </si>
  <si>
    <t>2020-12-04 15:53:11</t>
  </si>
  <si>
    <t>2020-12-04 16:53:08</t>
  </si>
  <si>
    <t>2020-12-04 16:55:09</t>
  </si>
  <si>
    <t>2020-12-04 17:08:20</t>
  </si>
  <si>
    <t>2020-12-04 17:08:21</t>
  </si>
  <si>
    <t>2020-12-04 17:08:26</t>
  </si>
  <si>
    <t>2020-12-04 17:21:28</t>
  </si>
  <si>
    <t>2020-12-04 17:27:14</t>
  </si>
  <si>
    <t>2020-12-04 17:27:19</t>
  </si>
  <si>
    <t>2020-12-04 17:30:29</t>
  </si>
  <si>
    <t>2020-12-04 17:30:32</t>
  </si>
  <si>
    <t>2020-12-04 17:31:56</t>
  </si>
  <si>
    <t>2020-12-04 17:32:06</t>
  </si>
  <si>
    <t>2020-12-04 17:32:41</t>
  </si>
  <si>
    <t>2020-12-04 17:32:48</t>
  </si>
  <si>
    <t>2020-12-04 17:32:51</t>
  </si>
  <si>
    <t>2020-12-04 17:32:55</t>
  </si>
  <si>
    <t>2020-12-04 17:50:53</t>
  </si>
  <si>
    <t>2020-12-04 17:50:55</t>
  </si>
  <si>
    <t>2020-12-04 17:53:58</t>
  </si>
  <si>
    <t>2020-12-04 17:54:30</t>
  </si>
  <si>
    <t>2020-12-04 17:59:16</t>
  </si>
  <si>
    <t>2020-12-04 18:03:06</t>
  </si>
  <si>
    <t>2020-12-04 18:06:15</t>
  </si>
  <si>
    <t>2020-12-04 18:06:17</t>
  </si>
  <si>
    <t>2020-12-04 18:06:26</t>
  </si>
  <si>
    <t>2020-12-04 18:09:48</t>
  </si>
  <si>
    <t>2020-12-04 18:23:31</t>
  </si>
  <si>
    <t>2020-12-04 18:51:53</t>
  </si>
  <si>
    <t>2020-12-04 18:55:01</t>
  </si>
  <si>
    <t>2020-12-04 19:29:28</t>
  </si>
  <si>
    <t>2020-12-04 19:29:40</t>
  </si>
  <si>
    <t>2020-12-04 19:32:43</t>
  </si>
  <si>
    <t>2020-12-04 19:38:11</t>
  </si>
  <si>
    <t>2020-12-04 19:38:16</t>
  </si>
  <si>
    <t>2020-12-04 19:53:48</t>
  </si>
  <si>
    <t>2020-12-04 20:03:58</t>
  </si>
  <si>
    <t>2020-12-04 20:29:43</t>
  </si>
  <si>
    <t>2020-12-04 20:36:08</t>
  </si>
  <si>
    <t>2020-12-04 20:36:23</t>
  </si>
  <si>
    <t>2020-12-04 20:36:28</t>
  </si>
  <si>
    <t>2020-12-04 20:39:30</t>
  </si>
  <si>
    <t>2020-12-04 20:39:31</t>
  </si>
  <si>
    <t>2020-12-04 20:47:14</t>
  </si>
  <si>
    <t>2020-12-04 20:47:15</t>
  </si>
  <si>
    <t>2020-12-04 20:47:18</t>
  </si>
  <si>
    <t>2020-12-04 20:48:26</t>
  </si>
  <si>
    <t>2020-12-04 20:48:28</t>
  </si>
  <si>
    <t>2020-12-04 21:13:23</t>
  </si>
  <si>
    <t>2020-12-04 21:16:27</t>
  </si>
  <si>
    <t>2020-12-04 21:21:56</t>
  </si>
  <si>
    <t>2020-12-04 21:22:31</t>
  </si>
  <si>
    <t>2020-12-04 21:25:05</t>
  </si>
  <si>
    <t>2020-12-04 21:49:33</t>
  </si>
  <si>
    <t>2020-12-04 22:07:45</t>
  </si>
  <si>
    <t>2020-12-04 22:13:19</t>
  </si>
  <si>
    <t>2020-12-04 22:13:21</t>
  </si>
  <si>
    <t>2020-12-04 22:31:52</t>
  </si>
  <si>
    <t>2020-12-04 22:31:54</t>
  </si>
  <si>
    <t>2020-12-04 22:31:55</t>
  </si>
  <si>
    <t>2020-12-04 22:32:08</t>
  </si>
  <si>
    <t>2020-12-04 22:32:14</t>
  </si>
  <si>
    <t>2020-12-04 22:32:15</t>
  </si>
  <si>
    <t>2020-12-04 22:32:18</t>
  </si>
  <si>
    <t>2020-12-04 22:35:06</t>
  </si>
  <si>
    <t>2020-12-04 22:35:07</t>
  </si>
  <si>
    <t>2020-12-04 22:57:18</t>
  </si>
  <si>
    <t>2020-12-04 22:57:25</t>
  </si>
  <si>
    <t>2020-12-04 23:23:49</t>
  </si>
  <si>
    <t>2020-12-04 23:23:51</t>
  </si>
  <si>
    <t>2020-12-04 23:23:53</t>
  </si>
  <si>
    <t>Dangamvura2-MA1717-U</t>
  </si>
  <si>
    <t>2020-12-04 23:37:04</t>
  </si>
  <si>
    <t>2020-12-04 23:44:44</t>
  </si>
  <si>
    <t>2020-12-04 23:44:46</t>
  </si>
  <si>
    <t>BU0089</t>
  </si>
  <si>
    <t>BU0090</t>
  </si>
  <si>
    <t>FMLGweru-MD0123-U</t>
  </si>
  <si>
    <t>041224730</t>
  </si>
  <si>
    <t>041224864</t>
  </si>
  <si>
    <t>041224746</t>
  </si>
  <si>
    <t>041224825</t>
  </si>
  <si>
    <t>041224793</t>
  </si>
  <si>
    <t>041224792</t>
  </si>
  <si>
    <t>041224883</t>
  </si>
  <si>
    <t>041224814</t>
  </si>
  <si>
    <t>041224900</t>
  </si>
  <si>
    <t>041224915</t>
  </si>
  <si>
    <t>041224817</t>
  </si>
  <si>
    <t>041224830</t>
  </si>
  <si>
    <t>041224916</t>
  </si>
  <si>
    <t>041224914</t>
  </si>
  <si>
    <t>041224912</t>
  </si>
  <si>
    <t>041224913</t>
  </si>
  <si>
    <t>041224911</t>
  </si>
  <si>
    <t>041224910</t>
  </si>
  <si>
    <t>041224909</t>
  </si>
  <si>
    <t>041224908</t>
  </si>
  <si>
    <t>041224907</t>
  </si>
  <si>
    <t>041224906</t>
  </si>
  <si>
    <t>041224905</t>
  </si>
  <si>
    <t>041224904</t>
  </si>
  <si>
    <t>041224903</t>
  </si>
  <si>
    <t>041224902</t>
  </si>
  <si>
    <t>041224901</t>
  </si>
  <si>
    <t>041224899</t>
  </si>
  <si>
    <t>041224898</t>
  </si>
  <si>
    <t>041224896</t>
  </si>
  <si>
    <t>041224897</t>
  </si>
  <si>
    <t>041224895</t>
  </si>
  <si>
    <t>041224894</t>
  </si>
  <si>
    <t>041224893</t>
  </si>
  <si>
    <t>041224892</t>
  </si>
  <si>
    <t>041224891</t>
  </si>
  <si>
    <t>041224890</t>
  </si>
  <si>
    <t>041224889</t>
  </si>
  <si>
    <t>041224888</t>
  </si>
  <si>
    <t>041224887</t>
  </si>
  <si>
    <t>041224886</t>
  </si>
  <si>
    <t>041224885</t>
  </si>
  <si>
    <t>041224884</t>
  </si>
  <si>
    <t>041224882</t>
  </si>
  <si>
    <t>041224881</t>
  </si>
  <si>
    <t>041224880</t>
  </si>
  <si>
    <t>041224879</t>
  </si>
  <si>
    <t>041224878</t>
  </si>
  <si>
    <t>041224877</t>
  </si>
  <si>
    <t>041224876</t>
  </si>
  <si>
    <t>041224874</t>
  </si>
  <si>
    <t>041224872</t>
  </si>
  <si>
    <t>041224871</t>
  </si>
  <si>
    <t>041224870</t>
  </si>
  <si>
    <t>041224869</t>
  </si>
  <si>
    <t>041224868</t>
  </si>
  <si>
    <t>041224867</t>
  </si>
  <si>
    <t>041224866</t>
  </si>
  <si>
    <t>041224865</t>
  </si>
  <si>
    <t>041224863</t>
  </si>
  <si>
    <t>041224862</t>
  </si>
  <si>
    <t>041224861</t>
  </si>
  <si>
    <t>041224860</t>
  </si>
  <si>
    <t>041224859</t>
  </si>
  <si>
    <t>041224858</t>
  </si>
  <si>
    <t>041224857</t>
  </si>
  <si>
    <t>041224856</t>
  </si>
  <si>
    <t>041224855</t>
  </si>
  <si>
    <t>041224854</t>
  </si>
  <si>
    <t>041224853</t>
  </si>
  <si>
    <t>041224852</t>
  </si>
  <si>
    <t>041224851</t>
  </si>
  <si>
    <t>041224850</t>
  </si>
  <si>
    <t>041224849</t>
  </si>
  <si>
    <t>041224848</t>
  </si>
  <si>
    <t>041224847</t>
  </si>
  <si>
    <t>041224846</t>
  </si>
  <si>
    <t>041224845</t>
  </si>
  <si>
    <t>041224844</t>
  </si>
  <si>
    <t>041224843</t>
  </si>
  <si>
    <t>041224842</t>
  </si>
  <si>
    <t>041224841</t>
  </si>
  <si>
    <t>041224840</t>
  </si>
  <si>
    <t>041224839</t>
  </si>
  <si>
    <t>041224838</t>
  </si>
  <si>
    <t>041224837</t>
  </si>
  <si>
    <t>041224836</t>
  </si>
  <si>
    <t>041224835</t>
  </si>
  <si>
    <t>041224834</t>
  </si>
  <si>
    <t>041224833</t>
  </si>
  <si>
    <t>041224832</t>
  </si>
  <si>
    <t>041224831</t>
  </si>
  <si>
    <t>041224829</t>
  </si>
  <si>
    <t>041224828</t>
  </si>
  <si>
    <t>041224826</t>
  </si>
  <si>
    <t>041224824</t>
  </si>
  <si>
    <t>041224823</t>
  </si>
  <si>
    <t>041224822</t>
  </si>
  <si>
    <t>041224821</t>
  </si>
  <si>
    <t>041224820</t>
  </si>
  <si>
    <t>041224819</t>
  </si>
  <si>
    <t>041224818</t>
  </si>
  <si>
    <t>041224813</t>
  </si>
  <si>
    <t>041224812</t>
  </si>
  <si>
    <t>041224811</t>
  </si>
  <si>
    <t>041224807</t>
  </si>
  <si>
    <t>041224809</t>
  </si>
  <si>
    <t>041224810</t>
  </si>
  <si>
    <t>041224808</t>
  </si>
  <si>
    <t>041224806</t>
  </si>
  <si>
    <t>041224805</t>
  </si>
  <si>
    <t>041224804</t>
  </si>
  <si>
    <t>041224803</t>
  </si>
  <si>
    <t>041224802</t>
  </si>
  <si>
    <t>041224801</t>
  </si>
  <si>
    <t>041224799</t>
  </si>
  <si>
    <t>041224800</t>
  </si>
  <si>
    <t>041224798</t>
  </si>
  <si>
    <t>041224797</t>
  </si>
  <si>
    <t>041224796</t>
  </si>
  <si>
    <t>041224795</t>
  </si>
  <si>
    <t>041224794</t>
  </si>
  <si>
    <t>041224790</t>
  </si>
  <si>
    <t>041224789</t>
  </si>
  <si>
    <t>041224788</t>
  </si>
  <si>
    <t>041224787</t>
  </si>
  <si>
    <t>041224786</t>
  </si>
  <si>
    <t>041224778</t>
  </si>
  <si>
    <t>041224774</t>
  </si>
  <si>
    <t>041224772</t>
  </si>
  <si>
    <t>041224771</t>
  </si>
  <si>
    <t>041224770</t>
  </si>
  <si>
    <t>041224734</t>
  </si>
  <si>
    <t>041224735</t>
  </si>
  <si>
    <t>041224736</t>
  </si>
  <si>
    <t>041224737</t>
  </si>
  <si>
    <t>041224768</t>
  </si>
  <si>
    <t>041224769</t>
  </si>
  <si>
    <t>041224767</t>
  </si>
  <si>
    <t>041224773</t>
  </si>
  <si>
    <t>041224775</t>
  </si>
  <si>
    <t>041224776</t>
  </si>
  <si>
    <t>041224777</t>
  </si>
  <si>
    <t>041224779</t>
  </si>
  <si>
    <t>041224780</t>
  </si>
  <si>
    <t>041224781</t>
  </si>
  <si>
    <t>041224782</t>
  </si>
  <si>
    <t>041224784</t>
  </si>
  <si>
    <t>041224783</t>
  </si>
  <si>
    <t>041224785</t>
  </si>
  <si>
    <t>041224791</t>
  </si>
  <si>
    <t>041224815</t>
  </si>
  <si>
    <t>041224816</t>
  </si>
  <si>
    <t>041224827</t>
  </si>
  <si>
    <t>041224873</t>
  </si>
  <si>
    <t>041224875</t>
  </si>
  <si>
    <t>041224992</t>
  </si>
  <si>
    <t>041224993</t>
  </si>
  <si>
    <t>301124962</t>
  </si>
  <si>
    <t>041224994</t>
  </si>
  <si>
    <t>301125063</t>
  </si>
  <si>
    <t>301125060</t>
  </si>
  <si>
    <t>301125062</t>
  </si>
  <si>
    <t>301125061</t>
  </si>
  <si>
    <t>301125059</t>
  </si>
  <si>
    <t>301125053</t>
  </si>
  <si>
    <t>301125054</t>
  </si>
  <si>
    <t>301125055</t>
  </si>
  <si>
    <t>301125032</t>
  </si>
  <si>
    <t>301125052</t>
  </si>
  <si>
    <t>041224995</t>
  </si>
  <si>
    <t>041224996</t>
  </si>
  <si>
    <t>041224997</t>
  </si>
  <si>
    <t>041224998</t>
  </si>
  <si>
    <t>041224999</t>
  </si>
  <si>
    <t>041225000</t>
  </si>
  <si>
    <t>041225001</t>
  </si>
  <si>
    <t>041225002</t>
  </si>
  <si>
    <t>041225003</t>
  </si>
  <si>
    <t>041225004</t>
  </si>
  <si>
    <t>041225005</t>
  </si>
  <si>
    <t>041225006</t>
  </si>
  <si>
    <t>301124972</t>
  </si>
  <si>
    <t>041225007</t>
  </si>
  <si>
    <t>041225008</t>
  </si>
  <si>
    <t>041225009</t>
  </si>
  <si>
    <t>041225010</t>
  </si>
  <si>
    <t>041225011</t>
  </si>
  <si>
    <t>041225012</t>
  </si>
  <si>
    <t>041225013</t>
  </si>
  <si>
    <t>041225014</t>
  </si>
  <si>
    <t>041225015</t>
  </si>
  <si>
    <t>041225016</t>
  </si>
  <si>
    <t>041225017</t>
  </si>
  <si>
    <t>041225018</t>
  </si>
  <si>
    <t>041225019</t>
  </si>
  <si>
    <t>041225020</t>
  </si>
  <si>
    <t>041225021</t>
  </si>
  <si>
    <t>041225022</t>
  </si>
  <si>
    <t>041225023</t>
  </si>
  <si>
    <t>041225024</t>
  </si>
  <si>
    <t>041225025</t>
  </si>
  <si>
    <t>041225026</t>
  </si>
  <si>
    <t>041225027</t>
  </si>
  <si>
    <t>041225028</t>
  </si>
  <si>
    <t>041225029</t>
  </si>
  <si>
    <t>041225030</t>
  </si>
  <si>
    <t>041225031</t>
  </si>
  <si>
    <t>041225032</t>
  </si>
  <si>
    <t>041225034</t>
  </si>
  <si>
    <t>041225035</t>
  </si>
  <si>
    <t>041225036</t>
  </si>
  <si>
    <t>041225037</t>
  </si>
  <si>
    <t>041225033</t>
  </si>
  <si>
    <t>041225038</t>
  </si>
  <si>
    <t>041225039</t>
  </si>
  <si>
    <t>041225040</t>
  </si>
  <si>
    <t>041225041</t>
  </si>
  <si>
    <t>301125030</t>
  </si>
  <si>
    <t>041225042</t>
  </si>
  <si>
    <t>041225043</t>
  </si>
  <si>
    <t>041225044</t>
  </si>
  <si>
    <t>041225045</t>
  </si>
  <si>
    <t>041225046</t>
  </si>
  <si>
    <t>041225051</t>
  </si>
  <si>
    <t>301125050</t>
  </si>
  <si>
    <t>041225047</t>
  </si>
  <si>
    <t>041225048</t>
  </si>
  <si>
    <t>301124971</t>
  </si>
  <si>
    <t>041225049</t>
  </si>
  <si>
    <t>041225050</t>
  </si>
  <si>
    <t>301125051</t>
  </si>
  <si>
    <t>301125049</t>
  </si>
  <si>
    <t>301125025</t>
  </si>
  <si>
    <t>301125023</t>
  </si>
  <si>
    <t>301125018</t>
  </si>
  <si>
    <t>301125022</t>
  </si>
  <si>
    <t>301125003</t>
  </si>
  <si>
    <t>301125009</t>
  </si>
  <si>
    <t>301124989</t>
  </si>
  <si>
    <t>301124978</t>
  </si>
  <si>
    <t>301124980</t>
  </si>
  <si>
    <t>301124984</t>
  </si>
  <si>
    <t>301124960</t>
  </si>
  <si>
    <t>301124958</t>
  </si>
  <si>
    <t>041224983</t>
  </si>
  <si>
    <t>041224985</t>
  </si>
  <si>
    <t>041224986</t>
  </si>
  <si>
    <t>041224987</t>
  </si>
  <si>
    <t>041224988</t>
  </si>
  <si>
    <t>041224989</t>
  </si>
  <si>
    <t>041224990</t>
  </si>
  <si>
    <t>041224991</t>
  </si>
  <si>
    <t>301125064</t>
  </si>
  <si>
    <t>301125065</t>
  </si>
  <si>
    <t>301125066</t>
  </si>
  <si>
    <t>301125067</t>
  </si>
  <si>
    <t>301125068</t>
  </si>
  <si>
    <t>301125069</t>
  </si>
  <si>
    <t>301125079</t>
  </si>
  <si>
    <t>301125080</t>
  </si>
  <si>
    <t>301125084</t>
  </si>
  <si>
    <t>301125088</t>
  </si>
  <si>
    <t>AFFECTED BY GLENDALE</t>
  </si>
  <si>
    <t>051225082</t>
  </si>
  <si>
    <t>051225131</t>
  </si>
  <si>
    <t>051225004</t>
  </si>
  <si>
    <t>051225091</t>
  </si>
  <si>
    <t>2020-12-05 00:59:18</t>
  </si>
  <si>
    <t>051224954</t>
  </si>
  <si>
    <t>051225021</t>
  </si>
  <si>
    <t>2020-12-05 01:41:33</t>
  </si>
  <si>
    <t>051224945</t>
  </si>
  <si>
    <t>2020-12-05 01:44:49</t>
  </si>
  <si>
    <t>051224944</t>
  </si>
  <si>
    <t>051225099</t>
  </si>
  <si>
    <t>051224989</t>
  </si>
  <si>
    <t>051225083</t>
  </si>
  <si>
    <t>2020-12-05 05:18:40</t>
  </si>
  <si>
    <t>051224937</t>
  </si>
  <si>
    <t>2020-12-04 20:39:22</t>
  </si>
  <si>
    <t>051224986</t>
  </si>
  <si>
    <t>2020-12-04 21:33:56</t>
  </si>
  <si>
    <t>051224981</t>
  </si>
  <si>
    <t>2020-12-05 09:10:05</t>
  </si>
  <si>
    <t>051224915</t>
  </si>
  <si>
    <t>051224974</t>
  </si>
  <si>
    <t>2020-12-05 08:14:30</t>
  </si>
  <si>
    <t>051224926</t>
  </si>
  <si>
    <t>2020-12-05 01:10:43</t>
  </si>
  <si>
    <t>051224953</t>
  </si>
  <si>
    <t>2020-12-05 01:13:55</t>
  </si>
  <si>
    <t>051224952</t>
  </si>
  <si>
    <t>2020-12-05 01:13:56</t>
  </si>
  <si>
    <t>051224951</t>
  </si>
  <si>
    <t>051224997</t>
  </si>
  <si>
    <t>2020-12-05 07:21:58</t>
  </si>
  <si>
    <t>051224933</t>
  </si>
  <si>
    <t>2020-12-05 07:21:50</t>
  </si>
  <si>
    <t>051224934</t>
  </si>
  <si>
    <t>2020-12-05 07:21:59</t>
  </si>
  <si>
    <t>051224932</t>
  </si>
  <si>
    <t>2020-12-05 08:24:23</t>
  </si>
  <si>
    <t>051224922</t>
  </si>
  <si>
    <t>2020-12-05 08:24:13</t>
  </si>
  <si>
    <t>051224924</t>
  </si>
  <si>
    <t>2020-12-05 08:14:54</t>
  </si>
  <si>
    <t>051224925</t>
  </si>
  <si>
    <t>2020-12-05 08:24:16</t>
  </si>
  <si>
    <t>051224923</t>
  </si>
  <si>
    <t>2020-12-05 00:07:37</t>
  </si>
  <si>
    <t>051224964</t>
  </si>
  <si>
    <t>051224984</t>
  </si>
  <si>
    <t>2020-12-05 00:25:37</t>
  </si>
  <si>
    <t>051224961</t>
  </si>
  <si>
    <t>2020-12-02 10:22:11</t>
  </si>
  <si>
    <t>051225036</t>
  </si>
  <si>
    <t>051224962</t>
  </si>
  <si>
    <t>2020-12-05 00:47:21</t>
  </si>
  <si>
    <t>051224955</t>
  </si>
  <si>
    <t>2020-12-05 00:25:42</t>
  </si>
  <si>
    <t>051224960</t>
  </si>
  <si>
    <t>051225063</t>
  </si>
  <si>
    <t>051225027</t>
  </si>
  <si>
    <t>2020-12-05 07:35:58</t>
  </si>
  <si>
    <t>051224931</t>
  </si>
  <si>
    <t>051225066</t>
  </si>
  <si>
    <t>051225062</t>
  </si>
  <si>
    <t>051225068</t>
  </si>
  <si>
    <t>2020-12-05 09:00:38</t>
  </si>
  <si>
    <t>051224918</t>
  </si>
  <si>
    <t>2020-12-05 09:00:48</t>
  </si>
  <si>
    <t>051224917</t>
  </si>
  <si>
    <t>051225088</t>
  </si>
  <si>
    <t>2020-12-04 21:24:31</t>
  </si>
  <si>
    <t>051224982</t>
  </si>
  <si>
    <t>051224967</t>
  </si>
  <si>
    <t>051224978</t>
  </si>
  <si>
    <t>051224977</t>
  </si>
  <si>
    <t>2020-12-05 09:06:14</t>
  </si>
  <si>
    <t>051224916</t>
  </si>
  <si>
    <t>051224980</t>
  </si>
  <si>
    <t>2020-12-05 14:19:56</t>
  </si>
  <si>
    <t>2020-12-05 14:19:58</t>
  </si>
  <si>
    <t>051224995</t>
  </si>
  <si>
    <t>051224994</t>
  </si>
  <si>
    <t>2020-12-05 12:07:38</t>
  </si>
  <si>
    <t>051224940</t>
  </si>
  <si>
    <t>2020-12-05 13:22:18</t>
  </si>
  <si>
    <t>051224936</t>
  </si>
  <si>
    <t>2020-12-05 12:16:58</t>
  </si>
  <si>
    <t>051224939</t>
  </si>
  <si>
    <t>051225000</t>
  </si>
  <si>
    <t>2020-12-05 14:23:10</t>
  </si>
  <si>
    <t>051224929</t>
  </si>
  <si>
    <t>2020-12-05 14:43:49</t>
  </si>
  <si>
    <t>051224919</t>
  </si>
  <si>
    <t>2020-12-05 11:20:57</t>
  </si>
  <si>
    <t>051224943</t>
  </si>
  <si>
    <t>051224991</t>
  </si>
  <si>
    <t>051224990</t>
  </si>
  <si>
    <t>051225112</t>
  </si>
  <si>
    <t>051225076</t>
  </si>
  <si>
    <t>051225075</t>
  </si>
  <si>
    <t>051225108</t>
  </si>
  <si>
    <t>051225107</t>
  </si>
  <si>
    <t>051225042</t>
  </si>
  <si>
    <t>051225038</t>
  </si>
  <si>
    <t>2020-12-05 13:35:52</t>
  </si>
  <si>
    <t>Amalinda-HA1764-U</t>
  </si>
  <si>
    <t>2020-12-05 14:40:09</t>
  </si>
  <si>
    <t>2020-12-05 15:27:47</t>
  </si>
  <si>
    <t>051225069</t>
  </si>
  <si>
    <t>051225007</t>
  </si>
  <si>
    <t>051224966</t>
  </si>
  <si>
    <t>2020-12-05 00:30:30</t>
  </si>
  <si>
    <t>051224958</t>
  </si>
  <si>
    <t>051224965</t>
  </si>
  <si>
    <t>2020-12-05 00:28:41</t>
  </si>
  <si>
    <t>051224959</t>
  </si>
  <si>
    <t>051225046</t>
  </si>
  <si>
    <t>051225086</t>
  </si>
  <si>
    <t>051225008</t>
  </si>
  <si>
    <t>2020-12-05 14:22:57</t>
  </si>
  <si>
    <t>BSC6910UMTS</t>
  </si>
  <si>
    <t>051224930</t>
  </si>
  <si>
    <t>051224968</t>
  </si>
  <si>
    <t>051224999</t>
  </si>
  <si>
    <t>051225016</t>
  </si>
  <si>
    <t>051225050</t>
  </si>
  <si>
    <t>2020-12-05 14:54:40</t>
  </si>
  <si>
    <t>051225113</t>
  </si>
  <si>
    <t>051225085</t>
  </si>
  <si>
    <t>051225101</t>
  </si>
  <si>
    <t>051225102</t>
  </si>
  <si>
    <t>051225100</t>
  </si>
  <si>
    <t>2020-12-05 08:07:24</t>
  </si>
  <si>
    <t>051224928</t>
  </si>
  <si>
    <t>051225122</t>
  </si>
  <si>
    <t>051225129</t>
  </si>
  <si>
    <t>051225014</t>
  </si>
  <si>
    <t>051225048</t>
  </si>
  <si>
    <t>051225058</t>
  </si>
  <si>
    <t>2020-12-05 05:20:18</t>
  </si>
  <si>
    <t>2020-12-05 05:32:13</t>
  </si>
  <si>
    <t>051224935</t>
  </si>
  <si>
    <t>051225089</t>
  </si>
  <si>
    <t>2020-12-05 01:32:51</t>
  </si>
  <si>
    <t>051224947</t>
  </si>
  <si>
    <t>051225061</t>
  </si>
  <si>
    <t>051225121</t>
  </si>
  <si>
    <t>2020-12-05 01:32:54</t>
  </si>
  <si>
    <t>051224946</t>
  </si>
  <si>
    <t>051225006</t>
  </si>
  <si>
    <t>051225125</t>
  </si>
  <si>
    <t>051225047</t>
  </si>
  <si>
    <t>051224969</t>
  </si>
  <si>
    <t>051224970</t>
  </si>
  <si>
    <t>2020-12-04 23:23:58</t>
  </si>
  <si>
    <t>2020-12-04 23:23:48</t>
  </si>
  <si>
    <t>051224972</t>
  </si>
  <si>
    <t>051224992</t>
  </si>
  <si>
    <t>051225026</t>
  </si>
  <si>
    <t>051225078</t>
  </si>
  <si>
    <t>051225010</t>
  </si>
  <si>
    <t>051225009</t>
  </si>
  <si>
    <t>2020-12-05 14:35:03</t>
  </si>
  <si>
    <t>2020-12-05 14:35:02</t>
  </si>
  <si>
    <t>051224927</t>
  </si>
  <si>
    <t>051225065</t>
  </si>
  <si>
    <t>051225081</t>
  </si>
  <si>
    <t>051225080</t>
  </si>
  <si>
    <t>2020-12-04 17:44:53</t>
  </si>
  <si>
    <t>051224996</t>
  </si>
  <si>
    <t>2020-12-05 13:35:51</t>
  </si>
  <si>
    <t>051225103</t>
  </si>
  <si>
    <t>051225116</t>
  </si>
  <si>
    <t>051225020</t>
  </si>
  <si>
    <t>051225019</t>
  </si>
  <si>
    <t>051225028</t>
  </si>
  <si>
    <t>051225012</t>
  </si>
  <si>
    <t>051225003</t>
  </si>
  <si>
    <t>051225120</t>
  </si>
  <si>
    <t>051225064</t>
  </si>
  <si>
    <t>051225128</t>
  </si>
  <si>
    <t>2020-12-05 10:51:21</t>
  </si>
  <si>
    <t>051225022</t>
  </si>
  <si>
    <t>051225098</t>
  </si>
  <si>
    <t>051225095</t>
  </si>
  <si>
    <t>051225030</t>
  </si>
  <si>
    <t>051225072</t>
  </si>
  <si>
    <t>051225031</t>
  </si>
  <si>
    <t>051225071</t>
  </si>
  <si>
    <t>051225013</t>
  </si>
  <si>
    <t>051225049</t>
  </si>
  <si>
    <t>051225043</t>
  </si>
  <si>
    <t>2020-12-02 11:27:06</t>
  </si>
  <si>
    <t>051225035</t>
  </si>
  <si>
    <t>051224979</t>
  </si>
  <si>
    <t>051225077</t>
  </si>
  <si>
    <t>051225074</t>
  </si>
  <si>
    <t>051225032</t>
  </si>
  <si>
    <t>051225056</t>
  </si>
  <si>
    <t>051225070</t>
  </si>
  <si>
    <t>051225029</t>
  </si>
  <si>
    <t>051225106</t>
  </si>
  <si>
    <t>2020-12-05 05:18:12</t>
  </si>
  <si>
    <t>051224938</t>
  </si>
  <si>
    <t>051225073</t>
  </si>
  <si>
    <t>051225094</t>
  </si>
  <si>
    <t>051225105</t>
  </si>
  <si>
    <t>051225104</t>
  </si>
  <si>
    <t>051225011</t>
  </si>
  <si>
    <t>2020-12-05 01:19:54</t>
  </si>
  <si>
    <t>051224948</t>
  </si>
  <si>
    <t>2020-12-05 08:48:33</t>
  </si>
  <si>
    <t>051224920</t>
  </si>
  <si>
    <t>051225124</t>
  </si>
  <si>
    <t>051225126</t>
  </si>
  <si>
    <t>051225132</t>
  </si>
  <si>
    <t>051225067</t>
  </si>
  <si>
    <t>051225040</t>
  </si>
  <si>
    <t>051225045</t>
  </si>
  <si>
    <t>051225055</t>
  </si>
  <si>
    <t>2020-12-05 02:40:03</t>
  </si>
  <si>
    <t>051225039</t>
  </si>
  <si>
    <t>051225025</t>
  </si>
  <si>
    <t>051225005</t>
  </si>
  <si>
    <t>2020-12-05 09:00:02</t>
  </si>
  <si>
    <t>051225023</t>
  </si>
  <si>
    <t>051225017</t>
  </si>
  <si>
    <t>051224983</t>
  </si>
  <si>
    <t>2020-12-05 07:45:23</t>
  </si>
  <si>
    <t>2020-12-05 07:48:32</t>
  </si>
  <si>
    <t>uuuuuuuu</t>
  </si>
  <si>
    <t>051225051</t>
  </si>
  <si>
    <t>051225130</t>
  </si>
  <si>
    <t>2020-12-05 00:34:08</t>
  </si>
  <si>
    <t>051224956</t>
  </si>
  <si>
    <t>2020-12-05 01:19:52</t>
  </si>
  <si>
    <t>051224949</t>
  </si>
  <si>
    <t>051225034</t>
  </si>
  <si>
    <t>051225041</t>
  </si>
  <si>
    <t>051225037</t>
  </si>
  <si>
    <t>051225054</t>
  </si>
  <si>
    <t>2020-12-05 08:07:28</t>
  </si>
  <si>
    <t>051225114</t>
  </si>
  <si>
    <t>051225084</t>
  </si>
  <si>
    <t>051225123</t>
  </si>
  <si>
    <t>051225090</t>
  </si>
  <si>
    <t>051225087</t>
  </si>
  <si>
    <t>051225044</t>
  </si>
  <si>
    <t>2020-12-05 04:15:50</t>
  </si>
  <si>
    <t>051224942</t>
  </si>
  <si>
    <t>051225097</t>
  </si>
  <si>
    <t>051225096</t>
  </si>
  <si>
    <t>051224985</t>
  </si>
  <si>
    <t>051225118</t>
  </si>
  <si>
    <t>051225053</t>
  </si>
  <si>
    <t>051225052</t>
  </si>
  <si>
    <t>2020-12-05 04:58:06</t>
  </si>
  <si>
    <t>2020-12-05 05:01:19</t>
  </si>
  <si>
    <t>051224987</t>
  </si>
  <si>
    <t>2020-12-04 21:15:16</t>
  </si>
  <si>
    <t>051225109</t>
  </si>
  <si>
    <t>051225111</t>
  </si>
  <si>
    <t>2020-12-05 14:37:51</t>
  </si>
  <si>
    <t>051225117</t>
  </si>
  <si>
    <t>051225093</t>
  </si>
  <si>
    <t>051225092</t>
  </si>
  <si>
    <t>051224993</t>
  </si>
  <si>
    <t>2020-12-05 00:34:07</t>
  </si>
  <si>
    <t>051224957</t>
  </si>
  <si>
    <t>2020-12-05 01:19:40</t>
  </si>
  <si>
    <t>051224950</t>
  </si>
  <si>
    <t>051224988</t>
  </si>
  <si>
    <t>2020-12-05 00:11:20</t>
  </si>
  <si>
    <t>051224963</t>
  </si>
  <si>
    <t>051225119</t>
  </si>
  <si>
    <t>051225127</t>
  </si>
  <si>
    <t>051225001</t>
  </si>
  <si>
    <t>051224998</t>
  </si>
  <si>
    <t>051225115</t>
  </si>
  <si>
    <t>051225015</t>
  </si>
  <si>
    <t>051225057</t>
  </si>
  <si>
    <t>051225024</t>
  </si>
  <si>
    <t>051225002</t>
  </si>
  <si>
    <t>051225033</t>
  </si>
  <si>
    <t>051225018</t>
  </si>
  <si>
    <t>051225079</t>
  </si>
  <si>
    <t>051224971</t>
  </si>
  <si>
    <t>221124754</t>
  </si>
  <si>
    <t>120524644</t>
  </si>
  <si>
    <t>120524645</t>
  </si>
  <si>
    <t>120524646</t>
  </si>
  <si>
    <t>120524639</t>
  </si>
  <si>
    <t>120524637</t>
  </si>
  <si>
    <t>120524636</t>
  </si>
  <si>
    <t>120524626</t>
  </si>
  <si>
    <t>120524631</t>
  </si>
  <si>
    <t>120524624</t>
  </si>
  <si>
    <t>120524612</t>
  </si>
  <si>
    <t>120424598</t>
  </si>
  <si>
    <t>120424595</t>
  </si>
  <si>
    <t>120424583</t>
  </si>
  <si>
    <t>120424584</t>
  </si>
  <si>
    <t>120424585</t>
  </si>
  <si>
    <t>120424586</t>
  </si>
  <si>
    <t>120424587</t>
  </si>
  <si>
    <t>120424582</t>
  </si>
  <si>
    <t>120224570</t>
  </si>
  <si>
    <t>120524620</t>
  </si>
  <si>
    <t>120524623</t>
  </si>
  <si>
    <t>120524658</t>
  </si>
  <si>
    <t>120524659</t>
  </si>
  <si>
    <t>120424588</t>
  </si>
  <si>
    <t>120524694</t>
  </si>
  <si>
    <t>120524770</t>
  </si>
  <si>
    <t>120524732</t>
  </si>
  <si>
    <t>120524733</t>
  </si>
  <si>
    <t>120524722</t>
  </si>
  <si>
    <t>120524758</t>
  </si>
  <si>
    <t>120524779</t>
  </si>
  <si>
    <t>120524780</t>
  </si>
  <si>
    <t>120524723</t>
  </si>
  <si>
    <t>120524745</t>
  </si>
  <si>
    <t>120524746</t>
  </si>
  <si>
    <t>120524747</t>
  </si>
  <si>
    <t>120524729</t>
  </si>
  <si>
    <t>120524728</t>
  </si>
  <si>
    <t>120524739</t>
  </si>
  <si>
    <t>120524736</t>
  </si>
  <si>
    <t>120524737</t>
  </si>
  <si>
    <t>120524740</t>
  </si>
  <si>
    <t>120524730</t>
  </si>
  <si>
    <t>120524708</t>
  </si>
  <si>
    <t>120524721</t>
  </si>
  <si>
    <t>120524720</t>
  </si>
  <si>
    <t>120524751</t>
  </si>
  <si>
    <t>120524772</t>
  </si>
  <si>
    <t>120524765</t>
  </si>
  <si>
    <t>120524710</t>
  </si>
  <si>
    <t>120524718</t>
  </si>
  <si>
    <t>120524734</t>
  </si>
  <si>
    <t>120524715</t>
  </si>
  <si>
    <t>120524752</t>
  </si>
  <si>
    <t>120524735</t>
  </si>
  <si>
    <t>120524749</t>
  </si>
  <si>
    <t>120524748</t>
  </si>
  <si>
    <t>120524750</t>
  </si>
  <si>
    <t>120524755</t>
  </si>
  <si>
    <t>120524753</t>
  </si>
  <si>
    <t>120524754</t>
  </si>
  <si>
    <t>120524741</t>
  </si>
  <si>
    <t>120524742</t>
  </si>
  <si>
    <t>120524760</t>
  </si>
  <si>
    <t>120524777</t>
  </si>
  <si>
    <t>120524761</t>
  </si>
  <si>
    <t>120524756</t>
  </si>
  <si>
    <t>120524767</t>
  </si>
  <si>
    <t>120524712</t>
  </si>
  <si>
    <t>120524743</t>
  </si>
  <si>
    <t>120524726</t>
  </si>
  <si>
    <t>120524774</t>
  </si>
  <si>
    <t>120524776</t>
  </si>
  <si>
    <t>120524763</t>
  </si>
  <si>
    <t>120524713</t>
  </si>
  <si>
    <t>120524725</t>
  </si>
  <si>
    <t>120524738</t>
  </si>
  <si>
    <t>120524766</t>
  </si>
  <si>
    <t>120524711</t>
  </si>
  <si>
    <t>120524719</t>
  </si>
  <si>
    <t>120524717</t>
  </si>
  <si>
    <t>120524744</t>
  </si>
  <si>
    <t>120524727</t>
  </si>
  <si>
    <t>120524775</t>
  </si>
  <si>
    <t>120524757</t>
  </si>
  <si>
    <t>120524768</t>
  </si>
  <si>
    <t>120524778</t>
  </si>
  <si>
    <t>120524762</t>
  </si>
  <si>
    <t>120524764</t>
  </si>
  <si>
    <t>120524716</t>
  </si>
  <si>
    <t>120524731</t>
  </si>
  <si>
    <t>120524781</t>
  </si>
  <si>
    <t>120524769</t>
  </si>
  <si>
    <t>120524714</t>
  </si>
  <si>
    <t>120524771</t>
  </si>
  <si>
    <t>120524724</t>
  </si>
  <si>
    <t>120524709</t>
  </si>
  <si>
    <t>120524773</t>
  </si>
  <si>
    <t>120524759</t>
  </si>
  <si>
    <t>120524688</t>
  </si>
  <si>
    <t>120524689</t>
  </si>
  <si>
    <t>120524698</t>
  </si>
  <si>
    <t>120524699</t>
  </si>
  <si>
    <t>120524700</t>
  </si>
  <si>
    <t>120524702</t>
  </si>
  <si>
    <t>120524701</t>
  </si>
  <si>
    <t>120524673</t>
  </si>
  <si>
    <t>120524672</t>
  </si>
  <si>
    <t>120524703</t>
  </si>
  <si>
    <t>120524704</t>
  </si>
  <si>
    <t>120524705</t>
  </si>
  <si>
    <t>120524706</t>
  </si>
  <si>
    <t>120524696</t>
  </si>
  <si>
    <t>120524707</t>
  </si>
  <si>
    <t>120524683</t>
  </si>
  <si>
    <t>120524684</t>
  </si>
  <si>
    <t>120524686</t>
  </si>
  <si>
    <t>120524697</t>
  </si>
  <si>
    <t>120524665</t>
  </si>
  <si>
    <t>120524654</t>
  </si>
  <si>
    <t>120524630</t>
  </si>
  <si>
    <t>120524629</t>
  </si>
  <si>
    <t>120524628</t>
  </si>
  <si>
    <t>120524627</t>
  </si>
  <si>
    <t>120524625</t>
  </si>
  <si>
    <t>120524611</t>
  </si>
  <si>
    <t>120524609</t>
  </si>
  <si>
    <t>120524610</t>
  </si>
  <si>
    <t>120524606</t>
  </si>
  <si>
    <t>120524607</t>
  </si>
  <si>
    <t>120524608</t>
  </si>
  <si>
    <t>120424605</t>
  </si>
  <si>
    <t>120424577</t>
  </si>
  <si>
    <t>120424580</t>
  </si>
  <si>
    <t>120224572</t>
  </si>
  <si>
    <t>120424589</t>
  </si>
  <si>
    <t>120324576</t>
  </si>
  <si>
    <t>120424581</t>
  </si>
  <si>
    <t>120424579</t>
  </si>
  <si>
    <t>120424603</t>
  </si>
  <si>
    <t>120324574</t>
  </si>
  <si>
    <t>120324573</t>
  </si>
  <si>
    <t>120424601</t>
  </si>
  <si>
    <t>120424596</t>
  </si>
  <si>
    <t>120424597</t>
  </si>
  <si>
    <t>120424600</t>
  </si>
  <si>
    <t>120424599</t>
  </si>
  <si>
    <t>120424578</t>
  </si>
  <si>
    <t>120424602</t>
  </si>
  <si>
    <t>120424604</t>
  </si>
  <si>
    <t>2020-12-05 22:28:49</t>
  </si>
  <si>
    <t>2020-12-05 18:09:58</t>
  </si>
  <si>
    <t>2020-12-05 22:17:31</t>
  </si>
  <si>
    <t>2020-12-05 22:17:34</t>
  </si>
  <si>
    <t>2020-12-05 23:59:55</t>
  </si>
  <si>
    <t>2020-12-05 22:26:53</t>
  </si>
  <si>
    <t>2020-12-05 21:41:43</t>
  </si>
  <si>
    <t>2020-12-05 21:41:42</t>
  </si>
  <si>
    <t>2020-12-05 22:40:19</t>
  </si>
  <si>
    <t>2020-12-05 22:40:09</t>
  </si>
  <si>
    <t>2020-12-05 22:40:10</t>
  </si>
  <si>
    <t>2020-12-05 22:40:08</t>
  </si>
  <si>
    <t>2020-12-05 22:40:03</t>
  </si>
  <si>
    <t>2020-12-05 22:27:18</t>
  </si>
  <si>
    <t>2020-12-05 20:43:28</t>
  </si>
  <si>
    <t>2020-12-05 20:43:23</t>
  </si>
  <si>
    <t>2020-12-05 20:43:25</t>
  </si>
  <si>
    <t>2020-12-05 14:37:49</t>
  </si>
  <si>
    <t>2020-12-05 14:37:48</t>
  </si>
  <si>
    <t>2020-12-05 20:43:21</t>
  </si>
  <si>
    <t>2020-12-05 14:26:23</t>
  </si>
  <si>
    <t>2020-12-05 22:14:40</t>
  </si>
  <si>
    <t>2020-12-01 11:36:02</t>
  </si>
  <si>
    <t>2020-12-01 11:35:52</t>
  </si>
  <si>
    <t>2020-12-01 11:35:59</t>
  </si>
  <si>
    <t>2020-12-01 09:10:49</t>
  </si>
  <si>
    <t>2020-12-06 00:06:19</t>
  </si>
  <si>
    <t>2020-12-06 01:28:31</t>
  </si>
  <si>
    <t>2020-12-06 05:55:06</t>
  </si>
  <si>
    <t>2020-12-06 05:55:07</t>
  </si>
  <si>
    <t>2020-12-06 05:55:10</t>
  </si>
  <si>
    <t>2020-12-06 05:58:25</t>
  </si>
  <si>
    <t>2020-12-06 05:58:26</t>
  </si>
  <si>
    <t>2020-12-06 07:25:28</t>
  </si>
  <si>
    <t>2020-12-06 07:25:29</t>
  </si>
  <si>
    <t>2020-12-06 07:25:31</t>
  </si>
  <si>
    <t>2020-12-06 07:25:33</t>
  </si>
  <si>
    <t>2020-12-06 08:31:07</t>
  </si>
  <si>
    <t>2020-12-06 08:35:20</t>
  </si>
  <si>
    <t>2020-12-06 09:09:18</t>
  </si>
  <si>
    <t>2020-12-06 10:00:41</t>
  </si>
  <si>
    <t>2020-12-06 10:13:42</t>
  </si>
  <si>
    <t>2020-12-06 10:30:03</t>
  </si>
  <si>
    <t>2020-12-06 10:30:05</t>
  </si>
  <si>
    <t>2020-12-06 10:30:06</t>
  </si>
  <si>
    <t>2020-12-06 10:30:07</t>
  </si>
  <si>
    <t>2020-12-06 10:30:08</t>
  </si>
  <si>
    <t>2020-12-06 10:32:18</t>
  </si>
  <si>
    <t>2020-12-06 10:33:23</t>
  </si>
  <si>
    <t>2020-12-06 10:33:24</t>
  </si>
  <si>
    <t>2020-12-06 10:33:25</t>
  </si>
  <si>
    <t>2020-12-06 10:44:24</t>
  </si>
  <si>
    <t>2020-12-06 10:44:44</t>
  </si>
  <si>
    <t>2020-12-06 10:44:47</t>
  </si>
  <si>
    <t>2020-12-06 10:44:48</t>
  </si>
  <si>
    <t>2020-12-06 10:44:52</t>
  </si>
  <si>
    <t>2020-12-06 10:47:27</t>
  </si>
  <si>
    <t>2020-12-06 10:47:29</t>
  </si>
  <si>
    <t>2020-12-06 10:48:06</t>
  </si>
  <si>
    <t>2020-12-06 10:48:07</t>
  </si>
  <si>
    <t>Irvines-HA2001-U</t>
  </si>
  <si>
    <t>2020-12-06 10:48:08</t>
  </si>
  <si>
    <t>2020-12-06 10:54:23</t>
  </si>
  <si>
    <t>2020-12-06 10:57:32</t>
  </si>
  <si>
    <t>2020-12-06 11:03:03</t>
  </si>
  <si>
    <t>2020-12-06 11:06:52</t>
  </si>
  <si>
    <t>2020-12-06 11:32:21</t>
  </si>
  <si>
    <t>2020-12-06 11:32:23</t>
  </si>
  <si>
    <t>2020-12-06 11:32:24</t>
  </si>
  <si>
    <t>2020-12-06 11:34:17</t>
  </si>
  <si>
    <t>2020-12-06 11:43:00</t>
  </si>
  <si>
    <t>2020-12-06 11:44:24</t>
  </si>
  <si>
    <t>2020-12-06 11:44:26</t>
  </si>
  <si>
    <t>2020-12-06 12:44:56</t>
  </si>
  <si>
    <t>2020-12-06 12:51:43</t>
  </si>
  <si>
    <t>2020-12-06 12:52:30</t>
  </si>
  <si>
    <t>2020-12-06 12:54:27</t>
  </si>
  <si>
    <t>2020-12-06 12:55:23</t>
  </si>
  <si>
    <t>2020-12-06 12:55:41</t>
  </si>
  <si>
    <t>2020-12-06 13:00:13</t>
  </si>
  <si>
    <t>2020-12-06 13:06:28</t>
  </si>
  <si>
    <t>2020-12-06 13:06:33</t>
  </si>
  <si>
    <t>2020-12-06 13:09:52</t>
  </si>
  <si>
    <t>2020-12-06 13:10:14</t>
  </si>
  <si>
    <t>2020-12-06 13:10:15</t>
  </si>
  <si>
    <t>2020-12-06 13:10:18</t>
  </si>
  <si>
    <t>2020-12-06 13:10:21</t>
  </si>
  <si>
    <t>2020-12-06 13:10:23</t>
  </si>
  <si>
    <t>2020-12-06 13:13:38</t>
  </si>
  <si>
    <t>2020-12-06 13:18:12</t>
  </si>
  <si>
    <t>2020-12-06 13:18:53</t>
  </si>
  <si>
    <t>2020-12-06 13:22:33</t>
  </si>
  <si>
    <t>2020-12-06 13:23:15</t>
  </si>
  <si>
    <t>2020-12-06 13:51:18</t>
  </si>
  <si>
    <t>2020-12-06 14:08:13</t>
  </si>
  <si>
    <t>2020-12-06 14:09:08</t>
  </si>
  <si>
    <t>2020-12-06 14:12:09</t>
  </si>
  <si>
    <t>2020-12-06 14:12:21</t>
  </si>
  <si>
    <t>2020-12-06 14:12:22</t>
  </si>
  <si>
    <t>2020-12-06 14:12:23</t>
  </si>
  <si>
    <t>2020-12-06 14:28:47</t>
  </si>
  <si>
    <t>061225085</t>
  </si>
  <si>
    <t>061225083</t>
  </si>
  <si>
    <t>061225082</t>
  </si>
  <si>
    <t>061225081</t>
  </si>
  <si>
    <t>061225080</t>
  </si>
  <si>
    <t>061225078</t>
  </si>
  <si>
    <t>061225072</t>
  </si>
  <si>
    <t>061225071</t>
  </si>
  <si>
    <t>061225070</t>
  </si>
  <si>
    <t>061225064</t>
  </si>
  <si>
    <t>061225063</t>
  </si>
  <si>
    <t>061225062</t>
  </si>
  <si>
    <t>061225061</t>
  </si>
  <si>
    <t>061225060</t>
  </si>
  <si>
    <t>061225059</t>
  </si>
  <si>
    <t>061225057</t>
  </si>
  <si>
    <t>061225055</t>
  </si>
  <si>
    <t>061225049</t>
  </si>
  <si>
    <t>061225047</t>
  </si>
  <si>
    <t>061225046</t>
  </si>
  <si>
    <t>061225045</t>
  </si>
  <si>
    <t>061225044</t>
  </si>
  <si>
    <t>061225043</t>
  </si>
  <si>
    <t>061225042</t>
  </si>
  <si>
    <t>061225041</t>
  </si>
  <si>
    <t>061225039</t>
  </si>
  <si>
    <t>061225000</t>
  </si>
  <si>
    <t>061224999</t>
  </si>
  <si>
    <t>061224998</t>
  </si>
  <si>
    <t>061224996</t>
  </si>
  <si>
    <t>061225058</t>
  </si>
  <si>
    <t>061224963</t>
  </si>
  <si>
    <t>061225084</t>
  </si>
  <si>
    <t>061224961</t>
  </si>
  <si>
    <t>061224960</t>
  </si>
  <si>
    <t>061224959</t>
  </si>
  <si>
    <t>061224958</t>
  </si>
  <si>
    <t>061225074</t>
  </si>
  <si>
    <t>061225079</t>
  </si>
  <si>
    <t>061225073</t>
  </si>
  <si>
    <t>061225077</t>
  </si>
  <si>
    <t>061225076</t>
  </si>
  <si>
    <t>061225075</t>
  </si>
  <si>
    <t>061225066</t>
  </si>
  <si>
    <t>061225067</t>
  </si>
  <si>
    <t>061225065</t>
  </si>
  <si>
    <t>061225069</t>
  </si>
  <si>
    <t>061225068</t>
  </si>
  <si>
    <t>061225056</t>
  </si>
  <si>
    <t>061225054</t>
  </si>
  <si>
    <t>061225050</t>
  </si>
  <si>
    <t>061225048</t>
  </si>
  <si>
    <t>061225040</t>
  </si>
  <si>
    <t>061225031</t>
  </si>
  <si>
    <t>061225035</t>
  </si>
  <si>
    <t>061225037</t>
  </si>
  <si>
    <t>061225036</t>
  </si>
  <si>
    <t>061225028</t>
  </si>
  <si>
    <t>061225038</t>
  </si>
  <si>
    <t>061224983</t>
  </si>
  <si>
    <t>061225033</t>
  </si>
  <si>
    <t>061225030</t>
  </si>
  <si>
    <t>061225027</t>
  </si>
  <si>
    <t>061225034</t>
  </si>
  <si>
    <t>061225032</t>
  </si>
  <si>
    <t>061225029</t>
  </si>
  <si>
    <t>061225009</t>
  </si>
  <si>
    <t>061225023</t>
  </si>
  <si>
    <t>061225024</t>
  </si>
  <si>
    <t>061225022</t>
  </si>
  <si>
    <t>061225021</t>
  </si>
  <si>
    <t>061225020</t>
  </si>
  <si>
    <t>061225011</t>
  </si>
  <si>
    <t>061225025</t>
  </si>
  <si>
    <t>061225010</t>
  </si>
  <si>
    <t>061225026</t>
  </si>
  <si>
    <t>061225015</t>
  </si>
  <si>
    <t>061225019</t>
  </si>
  <si>
    <t>061225017</t>
  </si>
  <si>
    <t>061225014</t>
  </si>
  <si>
    <t>061225013</t>
  </si>
  <si>
    <t>061225012</t>
  </si>
  <si>
    <t>061225018</t>
  </si>
  <si>
    <t>061225016</t>
  </si>
  <si>
    <t>061225002</t>
  </si>
  <si>
    <t>061224982</t>
  </si>
  <si>
    <t>061224981</t>
  </si>
  <si>
    <t>061225008</t>
  </si>
  <si>
    <t>061225004</t>
  </si>
  <si>
    <t>061225005</t>
  </si>
  <si>
    <t>061225006</t>
  </si>
  <si>
    <t>061225007</t>
  </si>
  <si>
    <t>061224980</t>
  </si>
  <si>
    <t>061225003</t>
  </si>
  <si>
    <t>061224979</t>
  </si>
  <si>
    <t>061224978</t>
  </si>
  <si>
    <t>061224977</t>
  </si>
  <si>
    <t>061224976</t>
  </si>
  <si>
    <t>061224975</t>
  </si>
  <si>
    <t>061224974</t>
  </si>
  <si>
    <t>061224995</t>
  </si>
  <si>
    <t>061224973</t>
  </si>
  <si>
    <t>061224972</t>
  </si>
  <si>
    <t>061224971</t>
  </si>
  <si>
    <t>061224994</t>
  </si>
  <si>
    <t>061224970</t>
  </si>
  <si>
    <t>061225001</t>
  </si>
  <si>
    <t>061224997</t>
  </si>
  <si>
    <t>061224969</t>
  </si>
  <si>
    <t>061224968</t>
  </si>
  <si>
    <t>061224966</t>
  </si>
  <si>
    <t>061224967</t>
  </si>
  <si>
    <t>061224965</t>
  </si>
  <si>
    <t>061224964</t>
  </si>
  <si>
    <t>061224993</t>
  </si>
  <si>
    <t>061224962</t>
  </si>
  <si>
    <t>061224992</t>
  </si>
  <si>
    <t>061224991</t>
  </si>
  <si>
    <t>061224990</t>
  </si>
  <si>
    <t>061224985</t>
  </si>
  <si>
    <t>061224989</t>
  </si>
  <si>
    <t>061224988</t>
  </si>
  <si>
    <t>061224987</t>
  </si>
  <si>
    <t>061224986</t>
  </si>
  <si>
    <t>061224957</t>
  </si>
  <si>
    <t>061224984</t>
  </si>
  <si>
    <t>CP</t>
  </si>
  <si>
    <t>120624718</t>
  </si>
  <si>
    <t>120624717</t>
  </si>
  <si>
    <t>120624719</t>
  </si>
  <si>
    <t>120624722</t>
  </si>
  <si>
    <t>120624805</t>
  </si>
  <si>
    <t>120624804</t>
  </si>
  <si>
    <t>120624803</t>
  </si>
  <si>
    <t>120624798</t>
  </si>
  <si>
    <t>120624797</t>
  </si>
  <si>
    <t>120624795</t>
  </si>
  <si>
    <t>120624792</t>
  </si>
  <si>
    <t>120624793</t>
  </si>
  <si>
    <t>120624794</t>
  </si>
  <si>
    <t>120624791</t>
  </si>
  <si>
    <t>120624789</t>
  </si>
  <si>
    <t>120624782</t>
  </si>
  <si>
    <t>120624781</t>
  </si>
  <si>
    <t>120624780</t>
  </si>
  <si>
    <t>120624779</t>
  </si>
  <si>
    <t>120624777</t>
  </si>
  <si>
    <t>120624775</t>
  </si>
  <si>
    <t>120624773</t>
  </si>
  <si>
    <t>120624772</t>
  </si>
  <si>
    <t>120624771</t>
  </si>
  <si>
    <t>120624768</t>
  </si>
  <si>
    <t>120624764</t>
  </si>
  <si>
    <t>120624763</t>
  </si>
  <si>
    <t>120624762</t>
  </si>
  <si>
    <t>120624761</t>
  </si>
  <si>
    <t>120624760</t>
  </si>
  <si>
    <t>120624759</t>
  </si>
  <si>
    <t>120624758</t>
  </si>
  <si>
    <t>120624753</t>
  </si>
  <si>
    <t>120624746</t>
  </si>
  <si>
    <t>120624747</t>
  </si>
  <si>
    <t>120624748</t>
  </si>
  <si>
    <t>120624749</t>
  </si>
  <si>
    <t>120624744</t>
  </si>
  <si>
    <t>120624745</t>
  </si>
  <si>
    <t>120624743</t>
  </si>
  <si>
    <t>120624742</t>
  </si>
  <si>
    <t>120624741</t>
  </si>
  <si>
    <t>120624740</t>
  </si>
  <si>
    <t>120624739</t>
  </si>
  <si>
    <t>120624736</t>
  </si>
  <si>
    <t>120624737</t>
  </si>
  <si>
    <t>120624735</t>
  </si>
  <si>
    <t>120624734</t>
  </si>
  <si>
    <t>120624733</t>
  </si>
  <si>
    <t>120624715</t>
  </si>
  <si>
    <t>120624716</t>
  </si>
  <si>
    <t>120624732</t>
  </si>
  <si>
    <t>120624806</t>
  </si>
  <si>
    <t>120624807</t>
  </si>
  <si>
    <t>120624808</t>
  </si>
  <si>
    <t>120624809</t>
  </si>
  <si>
    <t>120624810</t>
  </si>
  <si>
    <t>120624811</t>
  </si>
  <si>
    <t>120624812</t>
  </si>
  <si>
    <t>120624813</t>
  </si>
  <si>
    <t>120624814</t>
  </si>
  <si>
    <t>120624815</t>
  </si>
  <si>
    <t>120624816</t>
  </si>
  <si>
    <t>120624817</t>
  </si>
  <si>
    <t>120624818</t>
  </si>
  <si>
    <t>120624819</t>
  </si>
  <si>
    <t>120624820</t>
  </si>
  <si>
    <t>120624821</t>
  </si>
  <si>
    <t>120624822</t>
  </si>
  <si>
    <t>120624823</t>
  </si>
  <si>
    <t>120624824</t>
  </si>
  <si>
    <t>120624825</t>
  </si>
  <si>
    <t>120624826</t>
  </si>
  <si>
    <t>2020-12-07 12:35:48</t>
  </si>
  <si>
    <t>2020-12-07 13:21:31</t>
  </si>
  <si>
    <t>2020-12-07 12:45:16</t>
  </si>
  <si>
    <t>2020-12-07 12:35:56</t>
  </si>
  <si>
    <t>2020-12-07 09:49:59</t>
  </si>
  <si>
    <t>2020-12-07 09:53:08</t>
  </si>
  <si>
    <t>2020-12-07 12:36:00</t>
  </si>
  <si>
    <t>2020-12-07 12:35:49</t>
  </si>
  <si>
    <t>2020-12-07 13:21:30</t>
  </si>
  <si>
    <t>Malborough-HA6067-U</t>
  </si>
  <si>
    <t>2020-12-07 13:33:59</t>
  </si>
  <si>
    <t>2020-12-07 10:53:48</t>
  </si>
  <si>
    <t>2020-12-07 13:33:56</t>
  </si>
  <si>
    <t>Chinotimba-MN5226-U</t>
  </si>
  <si>
    <t>071225004</t>
  </si>
  <si>
    <t>071225003</t>
  </si>
  <si>
    <t>071225016</t>
  </si>
  <si>
    <t>071225000</t>
  </si>
  <si>
    <t>071225001</t>
  </si>
  <si>
    <t>071224997</t>
  </si>
  <si>
    <t>071224998</t>
  </si>
  <si>
    <t>071225050</t>
  </si>
  <si>
    <t>071224986</t>
  </si>
  <si>
    <t>071224988</t>
  </si>
  <si>
    <t>071224987</t>
  </si>
  <si>
    <t>071224994</t>
  </si>
  <si>
    <t>071224993</t>
  </si>
  <si>
    <t>071224992</t>
  </si>
  <si>
    <t>071224985</t>
  </si>
  <si>
    <t>071224999</t>
  </si>
  <si>
    <t>071224984</t>
  </si>
  <si>
    <t>071224989</t>
  </si>
  <si>
    <t>071224991</t>
  </si>
  <si>
    <t>071224990</t>
  </si>
  <si>
    <t>071224983</t>
  </si>
  <si>
    <t>071225221</t>
  </si>
  <si>
    <t>071225220</t>
  </si>
  <si>
    <t>071225222</t>
  </si>
  <si>
    <t>071225224</t>
  </si>
  <si>
    <t>071225223</t>
  </si>
  <si>
    <t>071225225</t>
  </si>
  <si>
    <t>071225226</t>
  </si>
  <si>
    <t>071225089</t>
  </si>
  <si>
    <t>071225092</t>
  </si>
  <si>
    <t>071225093</t>
  </si>
  <si>
    <t>071225094</t>
  </si>
  <si>
    <t>071225206</t>
  </si>
  <si>
    <t>071225090</t>
  </si>
  <si>
    <t>071225091</t>
  </si>
  <si>
    <t>071225162</t>
  </si>
  <si>
    <t>071225079</t>
  </si>
  <si>
    <t>071225208</t>
  </si>
  <si>
    <t>071225192</t>
  </si>
  <si>
    <t>071225197</t>
  </si>
  <si>
    <t>071225164</t>
  </si>
  <si>
    <t>071225103</t>
  </si>
  <si>
    <t>071225116</t>
  </si>
  <si>
    <t>071225217</t>
  </si>
  <si>
    <t>071225099</t>
  </si>
  <si>
    <t>071225106</t>
  </si>
  <si>
    <t>071225098</t>
  </si>
  <si>
    <t>071225161</t>
  </si>
  <si>
    <t>071225167</t>
  </si>
  <si>
    <t>071225198</t>
  </si>
  <si>
    <t>071225204</t>
  </si>
  <si>
    <t>071225207</t>
  </si>
  <si>
    <t>071225069</t>
  </si>
  <si>
    <t>071225070</t>
  </si>
  <si>
    <t>071225244</t>
  </si>
  <si>
    <t>071225245</t>
  </si>
  <si>
    <t>071225247</t>
  </si>
  <si>
    <t>071225248</t>
  </si>
  <si>
    <t>071225249</t>
  </si>
  <si>
    <t>071225250</t>
  </si>
  <si>
    <t>071225254</t>
  </si>
  <si>
    <t>071225253</t>
  </si>
  <si>
    <t>071225255</t>
  </si>
  <si>
    <t>071225251</t>
  </si>
  <si>
    <t>071225257</t>
  </si>
  <si>
    <t>071225258</t>
  </si>
  <si>
    <t>071225259</t>
  </si>
  <si>
    <t>071225252</t>
  </si>
  <si>
    <t>071225114</t>
  </si>
  <si>
    <t>071225113</t>
  </si>
  <si>
    <t>071225118</t>
  </si>
  <si>
    <t>071225120</t>
  </si>
  <si>
    <t>071225122</t>
  </si>
  <si>
    <t>071225115</t>
  </si>
  <si>
    <t>071225117</t>
  </si>
  <si>
    <t>071225084</t>
  </si>
  <si>
    <t>071225096</t>
  </si>
  <si>
    <t>071225097</t>
  </si>
  <si>
    <t>071225104</t>
  </si>
  <si>
    <t>071225105</t>
  </si>
  <si>
    <t>071225211</t>
  </si>
  <si>
    <t>071225263</t>
  </si>
  <si>
    <t>071225264</t>
  </si>
  <si>
    <t>071225265</t>
  </si>
  <si>
    <t>071225058</t>
  </si>
  <si>
    <t>071225049</t>
  </si>
  <si>
    <t>071225052</t>
  </si>
  <si>
    <t>071225034</t>
  </si>
  <si>
    <t>071225021</t>
  </si>
  <si>
    <t>071225056</t>
  </si>
  <si>
    <t>071225059</t>
  </si>
  <si>
    <t>071225015</t>
  </si>
  <si>
    <t>071225027</t>
  </si>
  <si>
    <t>071225028</t>
  </si>
  <si>
    <t>071225032</t>
  </si>
  <si>
    <t>071225035</t>
  </si>
  <si>
    <t>071225040</t>
  </si>
  <si>
    <t>071224996</t>
  </si>
  <si>
    <t>071225045</t>
  </si>
  <si>
    <t>071225020</t>
  </si>
  <si>
    <t>071225012</t>
  </si>
  <si>
    <t>071225065</t>
  </si>
  <si>
    <t>071225025</t>
  </si>
  <si>
    <t>071225019</t>
  </si>
  <si>
    <t>071225048</t>
  </si>
  <si>
    <t>071225063</t>
  </si>
  <si>
    <t>071225017</t>
  </si>
  <si>
    <t>071225066</t>
  </si>
  <si>
    <t>071225046</t>
  </si>
  <si>
    <t>071225047</t>
  </si>
  <si>
    <t>071225023</t>
  </si>
  <si>
    <t>071225024</t>
  </si>
  <si>
    <t>071225044</t>
  </si>
  <si>
    <t>071225022</t>
  </si>
  <si>
    <t>071225057</t>
  </si>
  <si>
    <t>071225026</t>
  </si>
  <si>
    <t>071225033</t>
  </si>
  <si>
    <t>071225038</t>
  </si>
  <si>
    <t>071225013</t>
  </si>
  <si>
    <t>071225054</t>
  </si>
  <si>
    <t>071225010</t>
  </si>
  <si>
    <t>071225009</t>
  </si>
  <si>
    <t>071225011</t>
  </si>
  <si>
    <t>071225064</t>
  </si>
  <si>
    <t>071225067</t>
  </si>
  <si>
    <t>071224995</t>
  </si>
  <si>
    <t>071225030</t>
  </si>
  <si>
    <t>071225053</t>
  </si>
  <si>
    <t>071225060</t>
  </si>
  <si>
    <t>071225043</t>
  </si>
  <si>
    <t>071225061</t>
  </si>
  <si>
    <t>071225062</t>
  </si>
  <si>
    <t>071225018</t>
  </si>
  <si>
    <t>071225008</t>
  </si>
  <si>
    <t>071225031</t>
  </si>
  <si>
    <t>071225042</t>
  </si>
  <si>
    <t>071225055</t>
  </si>
  <si>
    <t>071225068</t>
  </si>
  <si>
    <t>071225007</t>
  </si>
  <si>
    <t>071225051</t>
  </si>
  <si>
    <t>071225036</t>
  </si>
  <si>
    <t>071225041</t>
  </si>
  <si>
    <t>071225029</t>
  </si>
  <si>
    <t>071225039</t>
  </si>
  <si>
    <t>071225037</t>
  </si>
  <si>
    <t>071220167</t>
  </si>
  <si>
    <t>071220170</t>
  </si>
  <si>
    <t>071220168</t>
  </si>
  <si>
    <t>071220169</t>
  </si>
  <si>
    <t>071220165</t>
  </si>
  <si>
    <t>071220166</t>
  </si>
  <si>
    <t>071220163</t>
  </si>
  <si>
    <t>071220162</t>
  </si>
  <si>
    <t>071220161</t>
  </si>
  <si>
    <t>071220160</t>
  </si>
  <si>
    <t>071220159</t>
  </si>
  <si>
    <t>071220158</t>
  </si>
  <si>
    <t>071220157</t>
  </si>
  <si>
    <t>071220006</t>
  </si>
  <si>
    <t>071220008</t>
  </si>
  <si>
    <t>071220007</t>
  </si>
  <si>
    <t>071220033</t>
  </si>
  <si>
    <t>071220023</t>
  </si>
  <si>
    <t>071220142</t>
  </si>
  <si>
    <t>071220022</t>
  </si>
  <si>
    <t>071220214</t>
  </si>
  <si>
    <t>071220218</t>
  </si>
  <si>
    <t>071220224</t>
  </si>
  <si>
    <t>071220215</t>
  </si>
  <si>
    <t>071220189</t>
  </si>
  <si>
    <t>071220171</t>
  </si>
  <si>
    <t>071220181</t>
  </si>
  <si>
    <t>071220190</t>
  </si>
  <si>
    <t>071220199</t>
  </si>
  <si>
    <t>071220176</t>
  </si>
  <si>
    <t>071220195</t>
  </si>
  <si>
    <t>071220196</t>
  </si>
  <si>
    <t>071220210</t>
  </si>
  <si>
    <t>071220226</t>
  </si>
  <si>
    <t>071220177</t>
  </si>
  <si>
    <t>071220197</t>
  </si>
  <si>
    <t>071220227</t>
  </si>
  <si>
    <t>071220207</t>
  </si>
  <si>
    <t>071220173</t>
  </si>
  <si>
    <t>071220174</t>
  </si>
  <si>
    <t>071220184</t>
  </si>
  <si>
    <t>071220175</t>
  </si>
  <si>
    <t>071220221</t>
  </si>
  <si>
    <t>071220213</t>
  </si>
  <si>
    <t>071220217</t>
  </si>
  <si>
    <t>071220211</t>
  </si>
  <si>
    <t>071220202</t>
  </si>
  <si>
    <t>071220203</t>
  </si>
  <si>
    <t>071220204</t>
  </si>
  <si>
    <t>071220225</t>
  </si>
  <si>
    <t>071220223</t>
  </si>
  <si>
    <t>071220219</t>
  </si>
  <si>
    <t>071220172</t>
  </si>
  <si>
    <t>071220191</t>
  </si>
  <si>
    <t>071220200</t>
  </si>
  <si>
    <t>071220201</t>
  </si>
  <si>
    <t>071220209</t>
  </si>
  <si>
    <t>071220212</t>
  </si>
  <si>
    <t>071220185</t>
  </si>
  <si>
    <t>071220220</t>
  </si>
  <si>
    <t>071220198</t>
  </si>
  <si>
    <t>071220194</t>
  </si>
  <si>
    <t>071220205</t>
  </si>
  <si>
    <t>071220208</t>
  </si>
  <si>
    <t>071220193</t>
  </si>
  <si>
    <t>071220216</t>
  </si>
  <si>
    <t>071220222</t>
  </si>
  <si>
    <t>071220187</t>
  </si>
  <si>
    <t>071220192</t>
  </si>
  <si>
    <t>071220188</t>
  </si>
  <si>
    <t>071220180</t>
  </si>
  <si>
    <t>071220178</t>
  </si>
  <si>
    <t>071220186</t>
  </si>
  <si>
    <t>071220183</t>
  </si>
  <si>
    <t>071220206</t>
  </si>
  <si>
    <t>071220179</t>
  </si>
  <si>
    <t>071220182</t>
  </si>
  <si>
    <t>071220156</t>
  </si>
  <si>
    <t>071220164</t>
  </si>
  <si>
    <t>071220154</t>
  </si>
  <si>
    <t>071220097</t>
  </si>
  <si>
    <t>071220042</t>
  </si>
  <si>
    <t>071220147</t>
  </si>
  <si>
    <t>071220062</t>
  </si>
  <si>
    <t>071220133</t>
  </si>
  <si>
    <t>071220149</t>
  </si>
  <si>
    <t>071220046</t>
  </si>
  <si>
    <t>071220123</t>
  </si>
  <si>
    <t>071220115</t>
  </si>
  <si>
    <t>071220085</t>
  </si>
  <si>
    <t>071220153</t>
  </si>
  <si>
    <t>071220089</t>
  </si>
  <si>
    <t>071220076</t>
  </si>
  <si>
    <t>071220114</t>
  </si>
  <si>
    <t>071220146</t>
  </si>
  <si>
    <t>071220116</t>
  </si>
  <si>
    <t>071220083</t>
  </si>
  <si>
    <t>071220059</t>
  </si>
  <si>
    <t>071220092</t>
  </si>
  <si>
    <t>071220098</t>
  </si>
  <si>
    <t>071220011</t>
  </si>
  <si>
    <t>071220065</t>
  </si>
  <si>
    <t>071220067</t>
  </si>
  <si>
    <t>071220031</t>
  </si>
  <si>
    <t>071220064</t>
  </si>
  <si>
    <t>071220112</t>
  </si>
  <si>
    <t>071220032</t>
  </si>
  <si>
    <t>071220073</t>
  </si>
  <si>
    <t>071220128</t>
  </si>
  <si>
    <t>071220139</t>
  </si>
  <si>
    <t>071220001</t>
  </si>
  <si>
    <t>071220020</t>
  </si>
  <si>
    <t>071220094</t>
  </si>
  <si>
    <t>071220039</t>
  </si>
  <si>
    <t>071220111</t>
  </si>
  <si>
    <t>071220135</t>
  </si>
  <si>
    <t>071220120</t>
  </si>
  <si>
    <t>071220012</t>
  </si>
  <si>
    <t>071220078</t>
  </si>
  <si>
    <t>071220014</t>
  </si>
  <si>
    <t>071220077</t>
  </si>
  <si>
    <t>071220122</t>
  </si>
  <si>
    <t>071220148</t>
  </si>
  <si>
    <t>071220070</t>
  </si>
  <si>
    <t>071220017</t>
  </si>
  <si>
    <t>071220060</t>
  </si>
  <si>
    <t>071220056</t>
  </si>
  <si>
    <t>071220057</t>
  </si>
  <si>
    <t>071220140</t>
  </si>
  <si>
    <t>071220030</t>
  </si>
  <si>
    <t>071220074</t>
  </si>
  <si>
    <t>071220151</t>
  </si>
  <si>
    <t>071220113</t>
  </si>
  <si>
    <t>071220080</t>
  </si>
  <si>
    <t>071220081</t>
  </si>
  <si>
    <t>071220093</t>
  </si>
  <si>
    <t>071220136</t>
  </si>
  <si>
    <t>071220137</t>
  </si>
  <si>
    <t>071220082</t>
  </si>
  <si>
    <t>071220119</t>
  </si>
  <si>
    <t>071220016</t>
  </si>
  <si>
    <t>071220018</t>
  </si>
  <si>
    <t>071220126</t>
  </si>
  <si>
    <t>071220037</t>
  </si>
  <si>
    <t>071220091</t>
  </si>
  <si>
    <t>071220109</t>
  </si>
  <si>
    <t>071220131</t>
  </si>
  <si>
    <t>071220048</t>
  </si>
  <si>
    <t>071220121</t>
  </si>
  <si>
    <t>071220105</t>
  </si>
  <si>
    <t>071220027</t>
  </si>
  <si>
    <t>071220117</t>
  </si>
  <si>
    <t>071220068</t>
  </si>
  <si>
    <t>071220066</t>
  </si>
  <si>
    <t>071220106</t>
  </si>
  <si>
    <t>071220019</t>
  </si>
  <si>
    <t>071220096</t>
  </si>
  <si>
    <t>071220086</t>
  </si>
  <si>
    <t>071220075</t>
  </si>
  <si>
    <t>071220132</t>
  </si>
  <si>
    <t>071220099</t>
  </si>
  <si>
    <t>071220110</t>
  </si>
  <si>
    <t>071220104</t>
  </si>
  <si>
    <t>071220125</t>
  </si>
  <si>
    <t>071220036</t>
  </si>
  <si>
    <t>071220130</t>
  </si>
  <si>
    <t>071220107</t>
  </si>
  <si>
    <t>071220072</t>
  </si>
  <si>
    <t>071220040</t>
  </si>
  <si>
    <t>071220044</t>
  </si>
  <si>
    <t>071220045</t>
  </si>
  <si>
    <t>071220102</t>
  </si>
  <si>
    <t>071220049</t>
  </si>
  <si>
    <t>071220079</t>
  </si>
  <si>
    <t>071220058</t>
  </si>
  <si>
    <t>071220038</t>
  </si>
  <si>
    <t>071220034</t>
  </si>
  <si>
    <t>071220047</t>
  </si>
  <si>
    <t>071220129</t>
  </si>
  <si>
    <t>071220152</t>
  </si>
  <si>
    <t>071220084</t>
  </si>
  <si>
    <t>071220103</t>
  </si>
  <si>
    <t>071220101</t>
  </si>
  <si>
    <t>071220088</t>
  </si>
  <si>
    <t>071220069</t>
  </si>
  <si>
    <t>071220118</t>
  </si>
  <si>
    <t>071220061</t>
  </si>
  <si>
    <t>071220090</t>
  </si>
  <si>
    <t>071220143</t>
  </si>
  <si>
    <t>071220043</t>
  </si>
  <si>
    <t>071220015</t>
  </si>
  <si>
    <t>071220138</t>
  </si>
  <si>
    <t>071220095</t>
  </si>
  <si>
    <t>071220087</t>
  </si>
  <si>
    <t>071220124</t>
  </si>
  <si>
    <t>071220150</t>
  </si>
  <si>
    <t>071220071</t>
  </si>
  <si>
    <t>071220144</t>
  </si>
  <si>
    <t>071220100</t>
  </si>
  <si>
    <t>071220108</t>
  </si>
  <si>
    <t>071220010</t>
  </si>
  <si>
    <t>071220041</t>
  </si>
  <si>
    <t>071220055</t>
  </si>
  <si>
    <t>071220134</t>
  </si>
  <si>
    <t>071220127</t>
  </si>
  <si>
    <t>071220035</t>
  </si>
  <si>
    <t>081220098</t>
  </si>
  <si>
    <t>081220099</t>
  </si>
  <si>
    <t>081220100</t>
  </si>
  <si>
    <t>081220129</t>
  </si>
  <si>
    <t>081220095</t>
  </si>
  <si>
    <t>081220096</t>
  </si>
  <si>
    <t>081220097</t>
  </si>
  <si>
    <t>081220079</t>
  </si>
  <si>
    <t>081220125</t>
  </si>
  <si>
    <t>081220126</t>
  </si>
  <si>
    <t>081220104</t>
  </si>
  <si>
    <t>081220103</t>
  </si>
  <si>
    <t>081220112</t>
  </si>
  <si>
    <t>081220113</t>
  </si>
  <si>
    <t>081220114</t>
  </si>
  <si>
    <t>081220130</t>
  </si>
  <si>
    <t>081220094</t>
  </si>
  <si>
    <t>081220115</t>
  </si>
  <si>
    <t>081220116</t>
  </si>
  <si>
    <t>081220117</t>
  </si>
  <si>
    <t>081220118</t>
  </si>
  <si>
    <t>081220120</t>
  </si>
  <si>
    <t>081220119</t>
  </si>
  <si>
    <t>081220060</t>
  </si>
  <si>
    <t>081220131</t>
  </si>
  <si>
    <t>081220074</t>
  </si>
  <si>
    <t>081220063</t>
  </si>
  <si>
    <t>081220080</t>
  </si>
  <si>
    <t>081220085</t>
  </si>
  <si>
    <t>081220081</t>
  </si>
  <si>
    <t>081220083</t>
  </si>
  <si>
    <t>081220084</t>
  </si>
  <si>
    <t>081220086</t>
  </si>
  <si>
    <t>081220087</t>
  </si>
  <si>
    <t>081220088</t>
  </si>
  <si>
    <t>081220128</t>
  </si>
  <si>
    <t>081220108</t>
  </si>
  <si>
    <t>081220105</t>
  </si>
  <si>
    <t>081220106</t>
  </si>
  <si>
    <t>081220107</t>
  </si>
  <si>
    <t>081220111</t>
  </si>
  <si>
    <t>081220109</t>
  </si>
  <si>
    <t>081220110</t>
  </si>
  <si>
    <t>081220071</t>
  </si>
  <si>
    <t>081220072</t>
  </si>
  <si>
    <t>081220073</t>
  </si>
  <si>
    <t>081220101</t>
  </si>
  <si>
    <t>081220062</t>
  </si>
  <si>
    <t>081220102</t>
  </si>
  <si>
    <t>081220089</t>
  </si>
  <si>
    <t>081220064</t>
  </si>
  <si>
    <t>081220070</t>
  </si>
  <si>
    <t>081220090</t>
  </si>
  <si>
    <t>081220091</t>
  </si>
  <si>
    <t>081220121</t>
  </si>
  <si>
    <t>081220065</t>
  </si>
  <si>
    <t>081220066</t>
  </si>
  <si>
    <t>081220127</t>
  </si>
  <si>
    <t>081220082</t>
  </si>
  <si>
    <t>081220068</t>
  </si>
  <si>
    <t>081220075</t>
  </si>
  <si>
    <t>081220076</t>
  </si>
  <si>
    <t>081220122</t>
  </si>
  <si>
    <t>081220124</t>
  </si>
  <si>
    <t>081220123</t>
  </si>
  <si>
    <t>081220092</t>
  </si>
  <si>
    <t>081220093</t>
  </si>
  <si>
    <t>081220067</t>
  </si>
  <si>
    <t>081220069</t>
  </si>
  <si>
    <t>081220077</t>
  </si>
  <si>
    <t>081220078</t>
  </si>
  <si>
    <t>081220061</t>
  </si>
  <si>
    <t>081220042</t>
  </si>
  <si>
    <t>081220043</t>
  </si>
  <si>
    <t>081220044</t>
  </si>
  <si>
    <t>081220045</t>
  </si>
  <si>
    <t>081220046</t>
  </si>
  <si>
    <t>081220047</t>
  </si>
  <si>
    <t>081220048</t>
  </si>
  <si>
    <t>081220049</t>
  </si>
  <si>
    <t>081220050</t>
  </si>
  <si>
    <t>081220051</t>
  </si>
  <si>
    <t>081220052</t>
  </si>
  <si>
    <t>081220053</t>
  </si>
  <si>
    <t>081220054</t>
  </si>
  <si>
    <t>081220055</t>
  </si>
  <si>
    <t>081220056</t>
  </si>
  <si>
    <t>081220057</t>
  </si>
  <si>
    <t>081220058</t>
  </si>
  <si>
    <t>081220059</t>
  </si>
  <si>
    <t>071220063</t>
  </si>
  <si>
    <t>2020-12-08 22:12:04</t>
  </si>
  <si>
    <t>2020-12-08 21:01:58</t>
  </si>
  <si>
    <t>2020-12-08 20:58:48</t>
  </si>
  <si>
    <t>2020-12-08 20:40:24</t>
  </si>
  <si>
    <t>2020-12-08 20:37:08</t>
  </si>
  <si>
    <t>2020-12-08 20:14:40</t>
  </si>
  <si>
    <t>2020-12-08 20:11:25</t>
  </si>
  <si>
    <t>2020-12-08 20:10:12</t>
  </si>
  <si>
    <t>2020-12-08 20:03:33</t>
  </si>
  <si>
    <t>2020-12-08 19:57:23</t>
  </si>
  <si>
    <t>2020-12-08 19:54:48</t>
  </si>
  <si>
    <t>2020-12-08 19:54:44</t>
  </si>
  <si>
    <t>2020-12-08 19:54:43</t>
  </si>
  <si>
    <t>2020-12-08 19:54:42</t>
  </si>
  <si>
    <t>2020-12-08 19:54:41</t>
  </si>
  <si>
    <t>2020-12-08 19:54:13</t>
  </si>
  <si>
    <t>2020-12-08 19:53:36</t>
  </si>
  <si>
    <t>2020-12-08 19:51:38</t>
  </si>
  <si>
    <t>2020-12-08 19:30:49</t>
  </si>
  <si>
    <t>2020-12-08 19:30:48</t>
  </si>
  <si>
    <t>2020-12-08 19:30:43</t>
  </si>
  <si>
    <t>2020-12-08 19:24:33</t>
  </si>
  <si>
    <t>2020-12-08 18:58:58</t>
  </si>
  <si>
    <t>2020-12-08 18:55:44</t>
  </si>
  <si>
    <t>2020-12-08 18:40:34</t>
  </si>
  <si>
    <t>2020-12-08 18:29:01</t>
  </si>
  <si>
    <t>2020-12-08 18:28:59</t>
  </si>
  <si>
    <t>2020-12-08 18:28:58</t>
  </si>
  <si>
    <t>2020-12-08 18:28:56</t>
  </si>
  <si>
    <t>2020-12-08 17:16:48</t>
  </si>
  <si>
    <t>2020-12-08 17:16:47</t>
  </si>
  <si>
    <t>2020-12-08 17:16:43</t>
  </si>
  <si>
    <t>2020-12-08 16:51:46</t>
  </si>
  <si>
    <t>2020-12-08 16:15:12</t>
  </si>
  <si>
    <t>2020-12-08 16:04:30</t>
  </si>
  <si>
    <t>2020-12-08 15:52:37</t>
  </si>
  <si>
    <t>2020-12-08 15:52:28</t>
  </si>
  <si>
    <t>2020-12-08 14:47:50</t>
  </si>
  <si>
    <t>2020-12-08 14:36:02</t>
  </si>
  <si>
    <t>2020-12-08 13:36:32</t>
  </si>
  <si>
    <t>081225142</t>
  </si>
  <si>
    <t>081225143</t>
  </si>
  <si>
    <t>081225146</t>
  </si>
  <si>
    <t>081225148</t>
  </si>
  <si>
    <t>081225149</t>
  </si>
  <si>
    <t>081225154</t>
  </si>
  <si>
    <t>081225155</t>
  </si>
  <si>
    <t>081225156</t>
  </si>
  <si>
    <t>081225164</t>
  </si>
  <si>
    <t>081225166</t>
  </si>
  <si>
    <t>081225167</t>
  </si>
  <si>
    <t>081225168</t>
  </si>
  <si>
    <t>081225170</t>
  </si>
  <si>
    <t>081225172</t>
  </si>
  <si>
    <t>081225069</t>
  </si>
  <si>
    <t>081225070</t>
  </si>
  <si>
    <t>081225114</t>
  </si>
  <si>
    <t>081225115</t>
  </si>
  <si>
    <t>081225158</t>
  </si>
  <si>
    <t>081225160</t>
  </si>
  <si>
    <t>081225159</t>
  </si>
  <si>
    <t>081225072</t>
  </si>
  <si>
    <t>081225161</t>
  </si>
  <si>
    <t>081225162</t>
  </si>
  <si>
    <t>081225163</t>
  </si>
  <si>
    <t>081225116</t>
  </si>
  <si>
    <t>081225073</t>
  </si>
  <si>
    <t>081225074</t>
  </si>
  <si>
    <t>081225077</t>
  </si>
  <si>
    <t>081225078</t>
  </si>
  <si>
    <t>081225076</t>
  </si>
  <si>
    <t>081225079</t>
  </si>
  <si>
    <t>081225080</t>
  </si>
  <si>
    <t>081225081</t>
  </si>
  <si>
    <t>081225082</t>
  </si>
  <si>
    <t>081225121</t>
  </si>
  <si>
    <t>081225122</t>
  </si>
  <si>
    <t>081225119</t>
  </si>
  <si>
    <t>081225123</t>
  </si>
  <si>
    <t>081225127</t>
  </si>
  <si>
    <t>081225124</t>
  </si>
  <si>
    <t>081225125</t>
  </si>
  <si>
    <t>081225126</t>
  </si>
  <si>
    <t>081225083</t>
  </si>
  <si>
    <t>081225084</t>
  </si>
  <si>
    <t>081225085</t>
  </si>
  <si>
    <t>081225147</t>
  </si>
  <si>
    <t>081225150</t>
  </si>
  <si>
    <t>081225086</t>
  </si>
  <si>
    <t>081225087</t>
  </si>
  <si>
    <t>081225129</t>
  </si>
  <si>
    <t>081225128</t>
  </si>
  <si>
    <t>081225088</t>
  </si>
  <si>
    <t>081225089</t>
  </si>
  <si>
    <t>081225140</t>
  </si>
  <si>
    <t>081225141</t>
  </si>
  <si>
    <t>081225090</t>
  </si>
  <si>
    <t>081225130</t>
  </si>
  <si>
    <t>081225091</t>
  </si>
  <si>
    <t>081225092</t>
  </si>
  <si>
    <t>081225093</t>
  </si>
  <si>
    <t>081225094</t>
  </si>
  <si>
    <t>081225095</t>
  </si>
  <si>
    <t>081225137</t>
  </si>
  <si>
    <t>081225096</t>
  </si>
  <si>
    <t>081225133</t>
  </si>
  <si>
    <t>081225135</t>
  </si>
  <si>
    <t>081225136</t>
  </si>
  <si>
    <t>081225138</t>
  </si>
  <si>
    <t>081225134</t>
  </si>
  <si>
    <t>081225139</t>
  </si>
  <si>
    <t>081225144</t>
  </si>
  <si>
    <t>081225153</t>
  </si>
  <si>
    <t>081225145</t>
  </si>
  <si>
    <t>081225176</t>
  </si>
  <si>
    <t>081225098</t>
  </si>
  <si>
    <t>081225099</t>
  </si>
  <si>
    <t>081225101</t>
  </si>
  <si>
    <t>081225103</t>
  </si>
  <si>
    <t>081225102</t>
  </si>
  <si>
    <t>081225106</t>
  </si>
  <si>
    <t>081225105</t>
  </si>
  <si>
    <t>081225104</t>
  </si>
  <si>
    <t>081225107</t>
  </si>
  <si>
    <t>081225108</t>
  </si>
  <si>
    <t>081225109</t>
  </si>
  <si>
    <t>081225110</t>
  </si>
  <si>
    <t>081225171</t>
  </si>
  <si>
    <t>081225111</t>
  </si>
  <si>
    <t>081225178</t>
  </si>
  <si>
    <t>MUZORE</t>
  </si>
  <si>
    <t>081225118</t>
  </si>
  <si>
    <t>081225175</t>
  </si>
  <si>
    <t>081225177</t>
  </si>
  <si>
    <t>081225179</t>
  </si>
  <si>
    <t>081225180</t>
  </si>
  <si>
    <t>081225181</t>
  </si>
  <si>
    <t>081225182</t>
  </si>
  <si>
    <t>081225183</t>
  </si>
  <si>
    <t>081225184</t>
  </si>
  <si>
    <t>081225185</t>
  </si>
  <si>
    <t>081225186</t>
  </si>
  <si>
    <t>081225187</t>
  </si>
  <si>
    <t>081225188</t>
  </si>
  <si>
    <t>081225189</t>
  </si>
  <si>
    <t>081225190</t>
  </si>
  <si>
    <t>081225191</t>
  </si>
  <si>
    <t>081225192</t>
  </si>
  <si>
    <t>081225193</t>
  </si>
  <si>
    <t>081225194</t>
  </si>
  <si>
    <t>081225195</t>
  </si>
  <si>
    <t>081225196</t>
  </si>
  <si>
    <t>081225197</t>
  </si>
  <si>
    <t>081225198</t>
  </si>
  <si>
    <t>081225199</t>
  </si>
  <si>
    <t>081225200</t>
  </si>
  <si>
    <t>081225201</t>
  </si>
  <si>
    <t>081225202</t>
  </si>
  <si>
    <t>081225203</t>
  </si>
  <si>
    <t>081225204</t>
  </si>
  <si>
    <t>081225205</t>
  </si>
  <si>
    <t>081225206</t>
  </si>
  <si>
    <t>081225207</t>
  </si>
  <si>
    <t>081225208</t>
  </si>
  <si>
    <t>081225209</t>
  </si>
  <si>
    <t>081225210</t>
  </si>
  <si>
    <t>081225211</t>
  </si>
  <si>
    <t>081225212</t>
  </si>
  <si>
    <t>081225213</t>
  </si>
  <si>
    <t>081225214</t>
  </si>
  <si>
    <t>081225215</t>
  </si>
  <si>
    <t>081225216</t>
  </si>
  <si>
    <t>081225217</t>
  </si>
  <si>
    <t>081225218</t>
  </si>
  <si>
    <t>081225219</t>
  </si>
  <si>
    <t>081225220</t>
  </si>
  <si>
    <t>081225221</t>
  </si>
  <si>
    <t>081225222</t>
  </si>
  <si>
    <t>091225327</t>
  </si>
  <si>
    <t>091225307</t>
  </si>
  <si>
    <t>091225319</t>
  </si>
  <si>
    <t>091225322</t>
  </si>
  <si>
    <t>091225318</t>
  </si>
  <si>
    <t>091225321</t>
  </si>
  <si>
    <t>091225317</t>
  </si>
  <si>
    <t>091225320</t>
  </si>
  <si>
    <t>2020-12-09 05:26:15</t>
  </si>
  <si>
    <t>091225247</t>
  </si>
  <si>
    <t>091225270</t>
  </si>
  <si>
    <t>2020-12-09 05:35:48</t>
  </si>
  <si>
    <t>091225248</t>
  </si>
  <si>
    <t>2020-12-09 03:23:12</t>
  </si>
  <si>
    <t>091225244</t>
  </si>
  <si>
    <t>081225354</t>
  </si>
  <si>
    <t>2020-12-07 22:33:26</t>
  </si>
  <si>
    <t>081225290</t>
  </si>
  <si>
    <t>081225261</t>
  </si>
  <si>
    <t>081225263</t>
  </si>
  <si>
    <t>081225264</t>
  </si>
  <si>
    <t>081225262</t>
  </si>
  <si>
    <t>081225259</t>
  </si>
  <si>
    <t>081225241</t>
  </si>
  <si>
    <t>081225240</t>
  </si>
  <si>
    <t>081225256</t>
  </si>
  <si>
    <t>081225255</t>
  </si>
  <si>
    <t>081225254</t>
  </si>
  <si>
    <t>2020-12-09 05:49:30</t>
  </si>
  <si>
    <t>091225250</t>
  </si>
  <si>
    <t>2020-12-09 05:52:47</t>
  </si>
  <si>
    <t>091225252</t>
  </si>
  <si>
    <t>081225244</t>
  </si>
  <si>
    <t>081225274</t>
  </si>
  <si>
    <t>2020-12-09 03:58:02</t>
  </si>
  <si>
    <t>091225245</t>
  </si>
  <si>
    <t>081225235</t>
  </si>
  <si>
    <t>081225271</t>
  </si>
  <si>
    <t>081225398</t>
  </si>
  <si>
    <t>2020-12-08 21:02:03</t>
  </si>
  <si>
    <t>081225236</t>
  </si>
  <si>
    <t>081225237</t>
  </si>
  <si>
    <t>2020-12-09 01:07:58</t>
  </si>
  <si>
    <t>091225235</t>
  </si>
  <si>
    <t>2020-12-08 20:54:42</t>
  </si>
  <si>
    <t>081225245</t>
  </si>
  <si>
    <t>081225248</t>
  </si>
  <si>
    <t>081225249</t>
  </si>
  <si>
    <t>2020-12-08 20:54:41</t>
  </si>
  <si>
    <t>081225250</t>
  </si>
  <si>
    <t>081225247</t>
  </si>
  <si>
    <t>2020-12-08 05:04:43</t>
  </si>
  <si>
    <t>081225285</t>
  </si>
  <si>
    <t>081225252</t>
  </si>
  <si>
    <t>2020-12-07 21:38:37</t>
  </si>
  <si>
    <t>081225295</t>
  </si>
  <si>
    <t>2020-12-08 10:59:14</t>
  </si>
  <si>
    <t>081225281</t>
  </si>
  <si>
    <t>2020-12-08 06:05:43</t>
  </si>
  <si>
    <t>081225284</t>
  </si>
  <si>
    <t>2020-12-08 03:56:36</t>
  </si>
  <si>
    <t>081225288</t>
  </si>
  <si>
    <t>2020-12-08 03:56:37</t>
  </si>
  <si>
    <t>081225287</t>
  </si>
  <si>
    <t>2020-12-08 03:59:54</t>
  </si>
  <si>
    <t>081225286</t>
  </si>
  <si>
    <t>2020-12-07 23:53:01</t>
  </si>
  <si>
    <t>081225289</t>
  </si>
  <si>
    <t>091225363</t>
  </si>
  <si>
    <t>091225546</t>
  </si>
  <si>
    <t>091225368</t>
  </si>
  <si>
    <t>091225564</t>
  </si>
  <si>
    <t>091225448</t>
  </si>
  <si>
    <t>091225554</t>
  </si>
  <si>
    <t>091225535</t>
  </si>
  <si>
    <t>091225462</t>
  </si>
  <si>
    <t>091225555</t>
  </si>
  <si>
    <t>091225457</t>
  </si>
  <si>
    <t>091225419</t>
  </si>
  <si>
    <t>091225473</t>
  </si>
  <si>
    <t>091225475</t>
  </si>
  <si>
    <t>091225476</t>
  </si>
  <si>
    <t>091225477</t>
  </si>
  <si>
    <t>091225481</t>
  </si>
  <si>
    <t>091225435</t>
  </si>
  <si>
    <t>091225436</t>
  </si>
  <si>
    <t>091225437</t>
  </si>
  <si>
    <t>091225438</t>
  </si>
  <si>
    <t>091225439</t>
  </si>
  <si>
    <t>091225493</t>
  </si>
  <si>
    <t>091225492</t>
  </si>
  <si>
    <t>091225495</t>
  </si>
  <si>
    <t>091225465</t>
  </si>
  <si>
    <t>091225500</t>
  </si>
  <si>
    <t>091225501</t>
  </si>
  <si>
    <t>091225502</t>
  </si>
  <si>
    <t>091225503</t>
  </si>
  <si>
    <t>091225504</t>
  </si>
  <si>
    <t>091225505</t>
  </si>
  <si>
    <t>091225507</t>
  </si>
  <si>
    <t>091225506</t>
  </si>
  <si>
    <t>091225499</t>
  </si>
  <si>
    <t>091225508</t>
  </si>
  <si>
    <t>091225511</t>
  </si>
  <si>
    <t>091225513</t>
  </si>
  <si>
    <t>091225359</t>
  </si>
  <si>
    <t>091225531</t>
  </si>
  <si>
    <t>091225514</t>
  </si>
  <si>
    <t>091225532</t>
  </si>
  <si>
    <t>091225533</t>
  </si>
  <si>
    <t>091225534</t>
  </si>
  <si>
    <t>091225463</t>
  </si>
  <si>
    <t>091225464</t>
  </si>
  <si>
    <t>091225467</t>
  </si>
  <si>
    <t>091225466</t>
  </si>
  <si>
    <t>091225468</t>
  </si>
  <si>
    <t>091225433</t>
  </si>
  <si>
    <t>091225469</t>
  </si>
  <si>
    <t>091225547</t>
  </si>
  <si>
    <t>091225550</t>
  </si>
  <si>
    <t>091225552</t>
  </si>
  <si>
    <t>091225548</t>
  </si>
  <si>
    <t>091225556</t>
  </si>
  <si>
    <t>091225557</t>
  </si>
  <si>
    <t>091225449</t>
  </si>
  <si>
    <t>091225453</t>
  </si>
  <si>
    <t>091225377</t>
  </si>
  <si>
    <t>091225378</t>
  </si>
  <si>
    <t>091225367</t>
  </si>
  <si>
    <t>091225516</t>
  </si>
  <si>
    <t>091225519</t>
  </si>
  <si>
    <t>091225521</t>
  </si>
  <si>
    <t>091225496</t>
  </si>
  <si>
    <t>091225559</t>
  </si>
  <si>
    <t>091225568</t>
  </si>
  <si>
    <t>091225562</t>
  </si>
  <si>
    <t>091225558</t>
  </si>
  <si>
    <t>091225538</t>
  </si>
  <si>
    <t>091225540</t>
  </si>
  <si>
    <t>091225543</t>
  </si>
  <si>
    <t>091225539</t>
  </si>
  <si>
    <t>091225549</t>
  </si>
  <si>
    <t>091225483</t>
  </si>
  <si>
    <t>091225489</t>
  </si>
  <si>
    <t>091225490</t>
  </si>
  <si>
    <t>091225454</t>
  </si>
  <si>
    <t>091225455</t>
  </si>
  <si>
    <t>091225482</t>
  </si>
  <si>
    <t>091225478</t>
  </si>
  <si>
    <t>091225479</t>
  </si>
  <si>
    <t>091225480</t>
  </si>
  <si>
    <t>091225485</t>
  </si>
  <si>
    <t>091225487</t>
  </si>
  <si>
    <t>091225488</t>
  </si>
  <si>
    <t>091225509</t>
  </si>
  <si>
    <t>091225355</t>
  </si>
  <si>
    <t>091225356</t>
  </si>
  <si>
    <t>091225357</t>
  </si>
  <si>
    <t>091225566</t>
  </si>
  <si>
    <t>091225353</t>
  </si>
  <si>
    <t>091225361</t>
  </si>
  <si>
    <t>091225364</t>
  </si>
  <si>
    <t>091225374</t>
  </si>
  <si>
    <t>091225382</t>
  </si>
  <si>
    <t>091225383</t>
  </si>
  <si>
    <t>091225397</t>
  </si>
  <si>
    <t>091225410</t>
  </si>
  <si>
    <t>091225415</t>
  </si>
  <si>
    <t>091225418</t>
  </si>
  <si>
    <t>091225420</t>
  </si>
  <si>
    <t>091225510</t>
  </si>
  <si>
    <t>091225529</t>
  </si>
  <si>
    <t>091225279</t>
  </si>
  <si>
    <t>081225392</t>
  </si>
  <si>
    <t>081225391</t>
  </si>
  <si>
    <t>091225281</t>
  </si>
  <si>
    <t>091225282</t>
  </si>
  <si>
    <t>081225351</t>
  </si>
  <si>
    <t>081225347</t>
  </si>
  <si>
    <t>081225363</t>
  </si>
  <si>
    <t>091225272</t>
  </si>
  <si>
    <t>091225284</t>
  </si>
  <si>
    <t>091225273</t>
  </si>
  <si>
    <t>091225285</t>
  </si>
  <si>
    <t>091225258</t>
  </si>
  <si>
    <t>091225260</t>
  </si>
  <si>
    <t>2020-12-07 17:55:14</t>
  </si>
  <si>
    <t>081225339</t>
  </si>
  <si>
    <t>091225303</t>
  </si>
  <si>
    <t>091225309</t>
  </si>
  <si>
    <t>081225364</t>
  </si>
  <si>
    <t>091225297</t>
  </si>
  <si>
    <t>091225290</t>
  </si>
  <si>
    <t>091225288</t>
  </si>
  <si>
    <t>2020-12-06 17:13:59</t>
  </si>
  <si>
    <t>081225353</t>
  </si>
  <si>
    <t>091225264</t>
  </si>
  <si>
    <t>091225266</t>
  </si>
  <si>
    <t>091225276</t>
  </si>
  <si>
    <t>091225313</t>
  </si>
  <si>
    <t>091225329</t>
  </si>
  <si>
    <t>091225292</t>
  </si>
  <si>
    <t>091225289</t>
  </si>
  <si>
    <t>091225293</t>
  </si>
  <si>
    <t>091225263</t>
  </si>
  <si>
    <t>091225256</t>
  </si>
  <si>
    <t>081225377</t>
  </si>
  <si>
    <t>081225384</t>
  </si>
  <si>
    <t>091225346</t>
  </si>
  <si>
    <t>091225302</t>
  </si>
  <si>
    <t>091225347</t>
  </si>
  <si>
    <t>091225348</t>
  </si>
  <si>
    <t>091225330</t>
  </si>
  <si>
    <t>091225335</t>
  </si>
  <si>
    <t>091225265</t>
  </si>
  <si>
    <t>091225271</t>
  </si>
  <si>
    <t>091225283</t>
  </si>
  <si>
    <t>081225243</t>
  </si>
  <si>
    <t>2020-12-02 20:28:24</t>
  </si>
  <si>
    <t>081225367</t>
  </si>
  <si>
    <t>081225316</t>
  </si>
  <si>
    <t>081225376</t>
  </si>
  <si>
    <t>2020-12-07 17:30:50</t>
  </si>
  <si>
    <t>081225340</t>
  </si>
  <si>
    <t>081225372</t>
  </si>
  <si>
    <t>091225287</t>
  </si>
  <si>
    <t>091225261</t>
  </si>
  <si>
    <t>091225262</t>
  </si>
  <si>
    <t>091225344</t>
  </si>
  <si>
    <t>081225396</t>
  </si>
  <si>
    <t>081225397</t>
  </si>
  <si>
    <t>2020-12-08 10:53:24</t>
  </si>
  <si>
    <t>081225333</t>
  </si>
  <si>
    <t>091225333</t>
  </si>
  <si>
    <t>081225348</t>
  </si>
  <si>
    <t>091225331</t>
  </si>
  <si>
    <t>091225324</t>
  </si>
  <si>
    <t>091225337</t>
  </si>
  <si>
    <t>091225340</t>
  </si>
  <si>
    <t>091225342</t>
  </si>
  <si>
    <t>081225299</t>
  </si>
  <si>
    <t>081225399</t>
  </si>
  <si>
    <t>2020-12-08 10:53:18</t>
  </si>
  <si>
    <t>081225334</t>
  </si>
  <si>
    <t>081225366</t>
  </si>
  <si>
    <t>091225325</t>
  </si>
  <si>
    <t>091225338</t>
  </si>
  <si>
    <t>091225301</t>
  </si>
  <si>
    <t>091225253</t>
  </si>
  <si>
    <t>091225254</t>
  </si>
  <si>
    <t>091225259</t>
  </si>
  <si>
    <t>091225341</t>
  </si>
  <si>
    <t>081225368</t>
  </si>
  <si>
    <t>091225295</t>
  </si>
  <si>
    <t>091225298</t>
  </si>
  <si>
    <t>091225275</t>
  </si>
  <si>
    <t>081225388</t>
  </si>
  <si>
    <t>091225274</t>
  </si>
  <si>
    <t>081225387</t>
  </si>
  <si>
    <t>081225378</t>
  </si>
  <si>
    <t>081225317</t>
  </si>
  <si>
    <t>081225350</t>
  </si>
  <si>
    <t>2020-12-07 17:04:21</t>
  </si>
  <si>
    <t>081225341</t>
  </si>
  <si>
    <t>091225323</t>
  </si>
  <si>
    <t>091225269</t>
  </si>
  <si>
    <t>091225306</t>
  </si>
  <si>
    <t>081225393</t>
  </si>
  <si>
    <t>081225390</t>
  </si>
  <si>
    <t>091225300</t>
  </si>
  <si>
    <t>081225276</t>
  </si>
  <si>
    <t>091225267</t>
  </si>
  <si>
    <t>091225268</t>
  </si>
  <si>
    <t>091225304</t>
  </si>
  <si>
    <t>081225382</t>
  </si>
  <si>
    <t>081225386</t>
  </si>
  <si>
    <t>091225277</t>
  </si>
  <si>
    <t>081225389</t>
  </si>
  <si>
    <t>2020-12-07 14:52:20</t>
  </si>
  <si>
    <t>081225344</t>
  </si>
  <si>
    <t>2020-12-07 14:52:25</t>
  </si>
  <si>
    <t>081225343</t>
  </si>
  <si>
    <t>2020-12-07 14:55:36</t>
  </si>
  <si>
    <t>081225342</t>
  </si>
  <si>
    <t>091225280</t>
  </si>
  <si>
    <t>091225291</t>
  </si>
  <si>
    <t>091225343</t>
  </si>
  <si>
    <t>091225296</t>
  </si>
  <si>
    <t>081225375</t>
  </si>
  <si>
    <t>2020-12-06 17:13:58</t>
  </si>
  <si>
    <t>081225356</t>
  </si>
  <si>
    <t>2020-12-05 12:19:38</t>
  </si>
  <si>
    <t>081225359</t>
  </si>
  <si>
    <t>081225371</t>
  </si>
  <si>
    <t>091225315</t>
  </si>
  <si>
    <t>091225314</t>
  </si>
  <si>
    <t>091225316</t>
  </si>
  <si>
    <t>091225312</t>
  </si>
  <si>
    <t>081225329</t>
  </si>
  <si>
    <t>081225369</t>
  </si>
  <si>
    <t>091225345</t>
  </si>
  <si>
    <t>091225255</t>
  </si>
  <si>
    <t>081225361</t>
  </si>
  <si>
    <t>081225360</t>
  </si>
  <si>
    <t>091225257</t>
  </si>
  <si>
    <t>081225355</t>
  </si>
  <si>
    <t>2020-12-09 02:08:21</t>
  </si>
  <si>
    <t>081225308</t>
  </si>
  <si>
    <t>2020-12-09 02:54:05</t>
  </si>
  <si>
    <t>081225302</t>
  </si>
  <si>
    <t>2020-12-07 14:32:09</t>
  </si>
  <si>
    <t>081225345</t>
  </si>
  <si>
    <t>081225349</t>
  </si>
  <si>
    <t>081225346</t>
  </si>
  <si>
    <t>081225380</t>
  </si>
  <si>
    <t>091225278</t>
  </si>
  <si>
    <t>091225310</t>
  </si>
  <si>
    <t>091225328</t>
  </si>
  <si>
    <t>091225334</t>
  </si>
  <si>
    <t>081225362</t>
  </si>
  <si>
    <t>091225332</t>
  </si>
  <si>
    <t>091225336</t>
  </si>
  <si>
    <t>081225381</t>
  </si>
  <si>
    <t>081225269</t>
  </si>
  <si>
    <t>081225379</t>
  </si>
  <si>
    <t>091225308</t>
  </si>
  <si>
    <t>2020-12-06 23:52:08</t>
  </si>
  <si>
    <t>081225352</t>
  </si>
  <si>
    <t>2020-12-06 17:13:56</t>
  </si>
  <si>
    <t>081225357</t>
  </si>
  <si>
    <t>2020-12-09 02:08:17</t>
  </si>
  <si>
    <t>081225309</t>
  </si>
  <si>
    <t>2020-12-09 02:53:54</t>
  </si>
  <si>
    <t>081225303</t>
  </si>
  <si>
    <t>091225326</t>
  </si>
  <si>
    <t>091225339</t>
  </si>
  <si>
    <t>091225286</t>
  </si>
  <si>
    <t>081225280</t>
  </si>
  <si>
    <t>081225278</t>
  </si>
  <si>
    <t>091225305</t>
  </si>
  <si>
    <t>081225383</t>
  </si>
  <si>
    <t>081225370</t>
  </si>
  <si>
    <t>081225395</t>
  </si>
  <si>
    <t>091225294</t>
  </si>
  <si>
    <t>BU0091</t>
  </si>
  <si>
    <t>BU0092</t>
  </si>
  <si>
    <t>BU0093</t>
  </si>
  <si>
    <t>091220060</t>
  </si>
  <si>
    <t>091220074</t>
  </si>
  <si>
    <t>091220087</t>
  </si>
  <si>
    <t>091220082</t>
  </si>
  <si>
    <t>101220061</t>
  </si>
  <si>
    <t>091220062</t>
  </si>
  <si>
    <t>091220086</t>
  </si>
  <si>
    <t>091220075</t>
  </si>
  <si>
    <t>091220085</t>
  </si>
  <si>
    <t>091220117</t>
  </si>
  <si>
    <t>091220095</t>
  </si>
  <si>
    <t>091220083</t>
  </si>
  <si>
    <t>091220084</t>
  </si>
  <si>
    <t>091220081</t>
  </si>
  <si>
    <t>091220105</t>
  </si>
  <si>
    <t>091220114</t>
  </si>
  <si>
    <t>091220108</t>
  </si>
  <si>
    <t>091220109</t>
  </si>
  <si>
    <t>091220104</t>
  </si>
  <si>
    <t>091220102</t>
  </si>
  <si>
    <t>091220092</t>
  </si>
  <si>
    <t>091220091</t>
  </si>
  <si>
    <t>101220073</t>
  </si>
  <si>
    <t>091220107</t>
  </si>
  <si>
    <t>101220071</t>
  </si>
  <si>
    <t>101220074</t>
  </si>
  <si>
    <t>101220084</t>
  </si>
  <si>
    <t>091220064</t>
  </si>
  <si>
    <t>091220118</t>
  </si>
  <si>
    <t>091220119</t>
  </si>
  <si>
    <t>101220082</t>
  </si>
  <si>
    <t>101220077</t>
  </si>
  <si>
    <t>091220111</t>
  </si>
  <si>
    <t>101220065</t>
  </si>
  <si>
    <t>091220063</t>
  </si>
  <si>
    <t>091220103</t>
  </si>
  <si>
    <t>101220069</t>
  </si>
  <si>
    <t>101220083</t>
  </si>
  <si>
    <t>101220079</t>
  </si>
  <si>
    <t>101220081</t>
  </si>
  <si>
    <t>101220075</t>
  </si>
  <si>
    <t>091220076</t>
  </si>
  <si>
    <t>NewMalborough-HA5068-U</t>
  </si>
  <si>
    <t>091220088</t>
  </si>
  <si>
    <t>101220080</t>
  </si>
  <si>
    <t>091220115</t>
  </si>
  <si>
    <t>091220116</t>
  </si>
  <si>
    <t>101220070</t>
  </si>
  <si>
    <t>101220072</t>
  </si>
  <si>
    <t>091220090</t>
  </si>
  <si>
    <t>091220110</t>
  </si>
  <si>
    <t>101220068</t>
  </si>
  <si>
    <t>101220064</t>
  </si>
  <si>
    <t>091220101</t>
  </si>
  <si>
    <t>101220062</t>
  </si>
  <si>
    <t>091220113</t>
  </si>
  <si>
    <t>091220106</t>
  </si>
  <si>
    <t>101220063</t>
  </si>
  <si>
    <t>091220098</t>
  </si>
  <si>
    <t>091220096</t>
  </si>
  <si>
    <t>101220078</t>
  </si>
  <si>
    <t>101220076</t>
  </si>
  <si>
    <t>091220097</t>
  </si>
  <si>
    <t>BU5088</t>
  </si>
  <si>
    <t>BorrowdalePolice-HA0214(Ryelands)</t>
  </si>
  <si>
    <t>BorrowdalePolice-HA0214</t>
  </si>
  <si>
    <t>2020-12-10 06:18:48</t>
  </si>
  <si>
    <t>2020-12-10 07:01:19</t>
  </si>
  <si>
    <t>2020-12-10 07:04:31</t>
  </si>
  <si>
    <t>2020-12-10 07:29:09</t>
  </si>
  <si>
    <t>2020-12-10 08:00:06</t>
  </si>
  <si>
    <t>2020-12-10 08:03:24</t>
  </si>
  <si>
    <t>2020-12-10 08:03:32</t>
  </si>
  <si>
    <t>2020-12-10 08:06:44</t>
  </si>
  <si>
    <t>2020-12-10 10:14:39</t>
  </si>
  <si>
    <t>2020-12-10 10:17:03</t>
  </si>
  <si>
    <t>2020-12-10 11:33:38</t>
  </si>
  <si>
    <t>2020-12-10 11:37:11</t>
  </si>
  <si>
    <t>2020-12-10 11:47:58</t>
  </si>
  <si>
    <t>2020-12-10 12:07:02</t>
  </si>
  <si>
    <t>2020-12-10 12:07:04</t>
  </si>
  <si>
    <t>2020-12-10 12:33:47</t>
  </si>
  <si>
    <t>2020-12-10 13:08:38</t>
  </si>
  <si>
    <t>2020-12-10 13:08:40</t>
  </si>
  <si>
    <t>2020-12-10 13:08:41</t>
  </si>
  <si>
    <t>2020-12-10 13:08:44</t>
  </si>
  <si>
    <t>2020-12-10 13:14:13</t>
  </si>
  <si>
    <t>2020-12-10 13:20:14</t>
  </si>
  <si>
    <t>2020-12-10 13:23:18</t>
  </si>
  <si>
    <t>2020-12-10 13:29:23</t>
  </si>
  <si>
    <t>2020-12-10 13:30:23</t>
  </si>
  <si>
    <t>2020-12-10 13:31:08</t>
  </si>
  <si>
    <t>2020-12-10 13:31:11</t>
  </si>
  <si>
    <t>2020-12-10 13:43:46</t>
  </si>
  <si>
    <t>2020-12-10 13:43:51</t>
  </si>
  <si>
    <t>2020-12-10 13:46:52</t>
  </si>
  <si>
    <t>2020-12-10 14:14:07</t>
  </si>
  <si>
    <t>2020-12-10 14:15:24</t>
  </si>
  <si>
    <t>2020-12-10 14:19:48</t>
  </si>
  <si>
    <t>2020-12-10 14:19:52</t>
  </si>
  <si>
    <t>2020-12-10 14:19:53</t>
  </si>
  <si>
    <t>2020-12-10 14:19:54</t>
  </si>
  <si>
    <t>2020-12-10 14:20:00</t>
  </si>
  <si>
    <t>2020-12-10 14:21:19</t>
  </si>
  <si>
    <t>2020-12-10 14:21:24</t>
  </si>
  <si>
    <t>2020-12-10 14:23:03</t>
  </si>
  <si>
    <t>2020-12-10 14:23:04</t>
  </si>
  <si>
    <t>2020-12-10 14:23:06</t>
  </si>
  <si>
    <t>2020-12-10 14:24:38</t>
  </si>
  <si>
    <t>2020-12-10 14:29:33</t>
  </si>
  <si>
    <t>2020-12-10 22:21:24</t>
  </si>
  <si>
    <t>2020-12-10 22:21:23</t>
  </si>
  <si>
    <t>2020-12-10 22:09:02</t>
  </si>
  <si>
    <t>2020-12-10 22:08:53</t>
  </si>
  <si>
    <t>2020-12-10 22:05:48</t>
  </si>
  <si>
    <t>2020-12-10 21:43:15</t>
  </si>
  <si>
    <t>2020-12-10 21:40:01</t>
  </si>
  <si>
    <t>2020-12-10 21:20:00</t>
  </si>
  <si>
    <t>2020-12-10 20:42:19</t>
  </si>
  <si>
    <t>2020-12-10 20:15:34</t>
  </si>
  <si>
    <t>2020-12-10 20:15:33</t>
  </si>
  <si>
    <t>2020-12-10 19:53:12</t>
  </si>
  <si>
    <t>2020-12-10 19:37:51</t>
  </si>
  <si>
    <t>2020-12-10 19:37:43</t>
  </si>
  <si>
    <t>2020-12-10 19:31:11</t>
  </si>
  <si>
    <t>2020-12-10 19:18:07</t>
  </si>
  <si>
    <t>2020-12-10 19:08:08</t>
  </si>
  <si>
    <t>2020-12-10 19:04:52</t>
  </si>
  <si>
    <t>2020-12-10 18:45:28</t>
  </si>
  <si>
    <t>2020-12-10 17:53:20</t>
  </si>
  <si>
    <t>2020-12-10 17:34:01</t>
  </si>
  <si>
    <t>2020-12-10 17:31:35</t>
  </si>
  <si>
    <t>2020-12-10 17:29:32</t>
  </si>
  <si>
    <t>2020-12-10 17:29:29</t>
  </si>
  <si>
    <t>2020-12-10 17:29:26</t>
  </si>
  <si>
    <t>2020-12-10 17:13:19</t>
  </si>
  <si>
    <t>2020-12-10 17:13:15</t>
  </si>
  <si>
    <t>2020-12-10 16:48:57</t>
  </si>
  <si>
    <t>2020-12-10 16:45:58</t>
  </si>
  <si>
    <t>2020-12-10 16:45:48</t>
  </si>
  <si>
    <t>2020-12-10 16:27:44</t>
  </si>
  <si>
    <t>2020-12-10 16:24:08</t>
  </si>
  <si>
    <t>2020-12-10 16:00:41</t>
  </si>
  <si>
    <t>2020-12-10 16:00:34</t>
  </si>
  <si>
    <t>2020-12-10 15:52:53</t>
  </si>
  <si>
    <t>2020-12-10 15:52:14</t>
  </si>
  <si>
    <t>2020-12-10 15:49:43</t>
  </si>
  <si>
    <t>2020-12-10 15:49:32</t>
  </si>
  <si>
    <t>2020-12-10 15:44:50</t>
  </si>
  <si>
    <t>2020-12-10 15:42:36</t>
  </si>
  <si>
    <t>2020-12-10 15:41:29</t>
  </si>
  <si>
    <t>2020-12-10 15:39:18</t>
  </si>
  <si>
    <t>2020-12-10 15:31:31</t>
  </si>
  <si>
    <t>2020-12-10 15:12:27</t>
  </si>
  <si>
    <t>2020-12-10 15:09:13</t>
  </si>
  <si>
    <t>2020-12-10 15:09:09</t>
  </si>
  <si>
    <t>2020-12-10 15:07:02</t>
  </si>
  <si>
    <t>101220107</t>
  </si>
  <si>
    <t>101220108</t>
  </si>
  <si>
    <t>101220122</t>
  </si>
  <si>
    <t>101220123</t>
  </si>
  <si>
    <t>101220111</t>
  </si>
  <si>
    <t>101220118</t>
  </si>
  <si>
    <t>101220112</t>
  </si>
  <si>
    <t>101220161</t>
  </si>
  <si>
    <t>101220164</t>
  </si>
  <si>
    <t>101220165</t>
  </si>
  <si>
    <t>101220099</t>
  </si>
  <si>
    <t>101220102</t>
  </si>
  <si>
    <t>101220101</t>
  </si>
  <si>
    <t>101220103</t>
  </si>
  <si>
    <t>101220171</t>
  </si>
  <si>
    <t>101220172</t>
  </si>
  <si>
    <t>101220121</t>
  </si>
  <si>
    <t>101220100</t>
  </si>
  <si>
    <t>101220148</t>
  </si>
  <si>
    <t>101220098</t>
  </si>
  <si>
    <t>101220094</t>
  </si>
  <si>
    <t>101220135</t>
  </si>
  <si>
    <t>101220133</t>
  </si>
  <si>
    <t>101220134</t>
  </si>
  <si>
    <t>101220130</t>
  </si>
  <si>
    <t>101220104</t>
  </si>
  <si>
    <t>101220096</t>
  </si>
  <si>
    <t>101220095</t>
  </si>
  <si>
    <t>101220109</t>
  </si>
  <si>
    <t>101220106</t>
  </si>
  <si>
    <t>101220110</t>
  </si>
  <si>
    <t>101220113</t>
  </si>
  <si>
    <t>101220093</t>
  </si>
  <si>
    <t>101220163</t>
  </si>
  <si>
    <t>101220162</t>
  </si>
  <si>
    <t>101220167</t>
  </si>
  <si>
    <t>101220097</t>
  </si>
  <si>
    <t>101220146</t>
  </si>
  <si>
    <t>101220166</t>
  </si>
  <si>
    <t>101220168</t>
  </si>
  <si>
    <t>101220169</t>
  </si>
  <si>
    <t>101220120</t>
  </si>
  <si>
    <t>101220092</t>
  </si>
  <si>
    <t>101220117</t>
  </si>
  <si>
    <t>101220090</t>
  </si>
  <si>
    <t>101220124</t>
  </si>
  <si>
    <t>101220145</t>
  </si>
  <si>
    <t>101220137</t>
  </si>
  <si>
    <t>101220139</t>
  </si>
  <si>
    <t>101220140</t>
  </si>
  <si>
    <t>101220141</t>
  </si>
  <si>
    <t>101220142</t>
  </si>
  <si>
    <t>101220143</t>
  </si>
  <si>
    <t>101220144</t>
  </si>
  <si>
    <t>101220131</t>
  </si>
  <si>
    <t>101220132</t>
  </si>
  <si>
    <t>101220147</t>
  </si>
  <si>
    <t>101220160</t>
  </si>
  <si>
    <t>101220089</t>
  </si>
  <si>
    <t>101220170</t>
  </si>
  <si>
    <t>101220114</t>
  </si>
  <si>
    <t>101220116</t>
  </si>
  <si>
    <t>101220115</t>
  </si>
  <si>
    <t>101220126</t>
  </si>
  <si>
    <t>101220125</t>
  </si>
  <si>
    <t>101220127</t>
  </si>
  <si>
    <t>101220128</t>
  </si>
  <si>
    <t>101220129</t>
  </si>
  <si>
    <t>101220119</t>
  </si>
  <si>
    <t>101220105</t>
  </si>
  <si>
    <t>101220149</t>
  </si>
  <si>
    <t>101220153</t>
  </si>
  <si>
    <t>101220156</t>
  </si>
  <si>
    <t>101220155</t>
  </si>
  <si>
    <t>101220158</t>
  </si>
  <si>
    <t>101220150</t>
  </si>
  <si>
    <t>101220152</t>
  </si>
  <si>
    <t>101220151</t>
  </si>
  <si>
    <t>101220154</t>
  </si>
  <si>
    <t>101220157</t>
  </si>
  <si>
    <t>101220091</t>
  </si>
  <si>
    <t>101220159</t>
  </si>
  <si>
    <t>101220136</t>
  </si>
  <si>
    <t>101220086</t>
  </si>
  <si>
    <t>101220085</t>
  </si>
  <si>
    <t>101220088</t>
  </si>
  <si>
    <t>101220087</t>
  </si>
  <si>
    <t>101225353</t>
  </si>
  <si>
    <t>101225354</t>
  </si>
  <si>
    <t>101225360</t>
  </si>
  <si>
    <t>101225362</t>
  </si>
  <si>
    <t>101225363</t>
  </si>
  <si>
    <t>101225364</t>
  </si>
  <si>
    <t>101225366</t>
  </si>
  <si>
    <t>101225367</t>
  </si>
  <si>
    <t>101225368</t>
  </si>
  <si>
    <t>101225369</t>
  </si>
  <si>
    <t>101225372</t>
  </si>
  <si>
    <t>101225373</t>
  </si>
  <si>
    <t>101225374</t>
  </si>
  <si>
    <t>101225375</t>
  </si>
  <si>
    <t>101225376</t>
  </si>
  <si>
    <t>101225378</t>
  </si>
  <si>
    <t>101225379</t>
  </si>
  <si>
    <t>101225349</t>
  </si>
  <si>
    <t>101225350</t>
  </si>
  <si>
    <t>101225371</t>
  </si>
  <si>
    <t>101225408</t>
  </si>
  <si>
    <t>101225407</t>
  </si>
  <si>
    <t>101225406</t>
  </si>
  <si>
    <t>101225365</t>
  </si>
  <si>
    <t>101225405</t>
  </si>
  <si>
    <t>101225404</t>
  </si>
  <si>
    <t>101225403</t>
  </si>
  <si>
    <t>101225401</t>
  </si>
  <si>
    <t>101225399</t>
  </si>
  <si>
    <t>101225398</t>
  </si>
  <si>
    <t>101225397</t>
  </si>
  <si>
    <t>101225396</t>
  </si>
  <si>
    <t>101225395</t>
  </si>
  <si>
    <t>101225394</t>
  </si>
  <si>
    <t>101225393</t>
  </si>
  <si>
    <t>101225392</t>
  </si>
  <si>
    <t>101225391</t>
  </si>
  <si>
    <t>101225390</t>
  </si>
  <si>
    <t>101225389</t>
  </si>
  <si>
    <t>101225388</t>
  </si>
  <si>
    <t>101225386</t>
  </si>
  <si>
    <t>101225385</t>
  </si>
  <si>
    <t>101225384</t>
  </si>
  <si>
    <t>101225382</t>
  </si>
  <si>
    <t>101225383</t>
  </si>
  <si>
    <t>101225381</t>
  </si>
  <si>
    <t>101225380</t>
  </si>
  <si>
    <t>101225377</t>
  </si>
  <si>
    <t>101225361</t>
  </si>
  <si>
    <t>101225359</t>
  </si>
  <si>
    <t>101225358</t>
  </si>
  <si>
    <t>101225356</t>
  </si>
  <si>
    <t>101225357</t>
  </si>
  <si>
    <t>101225355</t>
  </si>
  <si>
    <t>101225370</t>
  </si>
  <si>
    <t>101225387</t>
  </si>
  <si>
    <t>101225400</t>
  </si>
  <si>
    <t>101225402</t>
  </si>
  <si>
    <t>101225409</t>
  </si>
  <si>
    <t>101225410</t>
  </si>
  <si>
    <t>101225411</t>
  </si>
  <si>
    <t>101225412</t>
  </si>
  <si>
    <t>101225413</t>
  </si>
  <si>
    <t>101225414</t>
  </si>
  <si>
    <t>101225415</t>
  </si>
  <si>
    <t>101225416</t>
  </si>
  <si>
    <t>101225417</t>
  </si>
  <si>
    <t>101225418</t>
  </si>
  <si>
    <t>101225419</t>
  </si>
  <si>
    <t>101225420</t>
  </si>
  <si>
    <t>101225421</t>
  </si>
  <si>
    <t>101225422</t>
  </si>
  <si>
    <t>101225423</t>
  </si>
  <si>
    <t>101225424</t>
  </si>
  <si>
    <t>101225425</t>
  </si>
  <si>
    <t>DATE1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</si>
</sst>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;@"/>
    <numFmt numFmtId="165" formatCode="m/d/yy\ h:mm;@"/>
    <numFmt numFmtId="166" formatCode="0.000%"/>
    <numFmt numFmtId="167" formatCode="mm/d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CC"/>
        <bgColor theme="4"/>
      </patternFill>
    </fill>
    <fill>
      <patternFill patternType="solid">
        <fgColor rgb="FFFFFFCC"/>
        <bgColor theme="4" tint="0.79998168889431442"/>
      </patternFill>
    </fill>
    <fill>
      <patternFill patternType="solid">
        <fgColor rgb="FFFFFF99"/>
        <bgColor indexed="64"/>
      </patternFill>
    </fill>
    <fill>
      <patternFill patternType="solid">
        <fgColor rgb="FFC9FFC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3" fillId="0" borderId="0" applyNumberFormat="0" applyFon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11" fillId="0" borderId="0"/>
  </cellStyleXfs>
  <cellXfs count="256">
    <xf numFmtId="0" fontId="0" fillId="0" borderId="0" xfId="0"/>
    <xf numFmtId="0" fontId="0" fillId="2" borderId="1" xfId="1" applyNumberFormat="1" applyFont="1" applyFill="1" applyBorder="1" applyAlignment="1"/>
    <xf numFmtId="0" fontId="1" fillId="2" borderId="2" xfId="1" applyNumberFormat="1" applyFont="1" applyFill="1" applyBorder="1" applyAlignment="1"/>
    <xf numFmtId="0" fontId="1" fillId="2" borderId="1" xfId="1" applyNumberFormat="1" applyFont="1" applyFill="1" applyBorder="1" applyAlignment="1"/>
    <xf numFmtId="0" fontId="1" fillId="2" borderId="1" xfId="0" applyFont="1" applyFill="1" applyBorder="1"/>
    <xf numFmtId="0" fontId="0" fillId="2" borderId="1" xfId="0" applyFont="1" applyFill="1" applyBorder="1"/>
    <xf numFmtId="0" fontId="4" fillId="3" borderId="3" xfId="2" applyFont="1" applyFill="1" applyBorder="1"/>
    <xf numFmtId="0" fontId="4" fillId="3" borderId="4" xfId="2" applyFont="1" applyFill="1" applyBorder="1"/>
    <xf numFmtId="0" fontId="1" fillId="4" borderId="5" xfId="2" applyFont="1" applyFill="1" applyBorder="1" applyAlignment="1">
      <alignment horizontal="left"/>
    </xf>
    <xf numFmtId="0" fontId="1" fillId="4" borderId="6" xfId="2" applyFont="1" applyFill="1" applyBorder="1"/>
    <xf numFmtId="0" fontId="1" fillId="2" borderId="7" xfId="2" applyFont="1" applyFill="1" applyBorder="1" applyAlignment="1">
      <alignment horizontal="left"/>
    </xf>
    <xf numFmtId="0" fontId="1" fillId="2" borderId="8" xfId="2" applyFont="1" applyFill="1" applyBorder="1"/>
    <xf numFmtId="0" fontId="1" fillId="4" borderId="7" xfId="2" applyFont="1" applyFill="1" applyBorder="1" applyAlignment="1">
      <alignment horizontal="left"/>
    </xf>
    <xf numFmtId="0" fontId="1" fillId="4" borderId="8" xfId="2" applyFont="1" applyFill="1" applyBorder="1"/>
    <xf numFmtId="0" fontId="5" fillId="2" borderId="1" xfId="0" applyFont="1" applyFill="1" applyBorder="1"/>
    <xf numFmtId="0" fontId="0" fillId="0" borderId="1" xfId="0" applyBorder="1"/>
    <xf numFmtId="0" fontId="0" fillId="0" borderId="2" xfId="0" applyBorder="1"/>
    <xf numFmtId="0" fontId="1" fillId="2" borderId="2" xfId="0" applyFont="1" applyFill="1" applyBorder="1"/>
    <xf numFmtId="0" fontId="6" fillId="2" borderId="7" xfId="2" applyFont="1" applyFill="1" applyBorder="1" applyAlignment="1">
      <alignment horizontal="left"/>
    </xf>
    <xf numFmtId="0" fontId="6" fillId="2" borderId="8" xfId="2" applyFont="1" applyFill="1" applyBorder="1"/>
    <xf numFmtId="0" fontId="1" fillId="2" borderId="1" xfId="0" applyNumberFormat="1" applyFont="1" applyFill="1" applyBorder="1" applyAlignment="1"/>
    <xf numFmtId="0" fontId="2" fillId="2" borderId="1" xfId="0" applyFont="1" applyFill="1" applyBorder="1"/>
    <xf numFmtId="0" fontId="2" fillId="2" borderId="7" xfId="2" applyFont="1" applyFill="1" applyBorder="1" applyAlignment="1">
      <alignment horizontal="left"/>
    </xf>
    <xf numFmtId="0" fontId="2" fillId="2" borderId="8" xfId="2" applyFont="1" applyFill="1" applyBorder="1"/>
    <xf numFmtId="0" fontId="1" fillId="4" borderId="1" xfId="2" applyFont="1" applyFill="1" applyBorder="1"/>
    <xf numFmtId="0" fontId="1" fillId="2" borderId="1" xfId="2" applyFont="1" applyFill="1" applyBorder="1"/>
    <xf numFmtId="0" fontId="1" fillId="2" borderId="1" xfId="0" applyFont="1" applyFill="1" applyBorder="1" applyAlignment="1">
      <alignment vertical="center"/>
    </xf>
    <xf numFmtId="0" fontId="1" fillId="2" borderId="7" xfId="2" applyNumberFormat="1" applyFont="1" applyFill="1" applyBorder="1" applyAlignment="1">
      <alignment horizontal="left"/>
    </xf>
    <xf numFmtId="14" fontId="1" fillId="2" borderId="1" xfId="0" applyNumberFormat="1" applyFont="1" applyFill="1" applyBorder="1"/>
    <xf numFmtId="0" fontId="6" fillId="2" borderId="1" xfId="0" applyFont="1" applyFill="1" applyBorder="1"/>
    <xf numFmtId="0" fontId="1" fillId="2" borderId="9" xfId="2" applyFont="1" applyFill="1" applyBorder="1" applyAlignment="1">
      <alignment horizontal="left"/>
    </xf>
    <xf numFmtId="0" fontId="1" fillId="2" borderId="4" xfId="2" applyFont="1" applyFill="1" applyBorder="1"/>
    <xf numFmtId="0" fontId="1" fillId="2" borderId="10" xfId="2" applyFont="1" applyFill="1" applyBorder="1" applyAlignment="1">
      <alignment horizontal="left"/>
    </xf>
    <xf numFmtId="0" fontId="1" fillId="4" borderId="10" xfId="2" applyFont="1" applyFill="1" applyBorder="1" applyAlignment="1">
      <alignment horizontal="left"/>
    </xf>
    <xf numFmtId="0" fontId="1" fillId="4" borderId="4" xfId="2" applyFont="1" applyFill="1" applyBorder="1"/>
    <xf numFmtId="0" fontId="6" fillId="4" borderId="10" xfId="2" applyFont="1" applyFill="1" applyBorder="1" applyAlignment="1">
      <alignment horizontal="left"/>
    </xf>
    <xf numFmtId="0" fontId="6" fillId="4" borderId="4" xfId="2" applyFont="1" applyFill="1" applyBorder="1"/>
    <xf numFmtId="0" fontId="0" fillId="2" borderId="10" xfId="0" applyNumberFormat="1" applyFont="1" applyFill="1" applyBorder="1"/>
    <xf numFmtId="0" fontId="1" fillId="4" borderId="11" xfId="2" applyFont="1" applyFill="1" applyBorder="1"/>
    <xf numFmtId="0" fontId="6" fillId="2" borderId="12" xfId="2" applyFont="1" applyFill="1" applyBorder="1" applyAlignment="1">
      <alignment horizontal="left"/>
    </xf>
    <xf numFmtId="0" fontId="6" fillId="2" borderId="13" xfId="2" applyFont="1" applyFill="1" applyBorder="1"/>
    <xf numFmtId="0" fontId="1" fillId="4" borderId="1" xfId="2" applyFont="1" applyFill="1" applyBorder="1" applyAlignment="1">
      <alignment horizontal="left"/>
    </xf>
    <xf numFmtId="0" fontId="1" fillId="2" borderId="1" xfId="2" applyFont="1" applyFill="1" applyBorder="1" applyAlignment="1">
      <alignment horizontal="left"/>
    </xf>
    <xf numFmtId="0" fontId="4" fillId="2" borderId="1" xfId="0" applyFont="1" applyFill="1" applyBorder="1"/>
    <xf numFmtId="0" fontId="4" fillId="2" borderId="0" xfId="1" applyNumberFormat="1" applyFont="1" applyFill="1" applyBorder="1" applyAlignment="1"/>
    <xf numFmtId="0" fontId="4" fillId="2" borderId="1" xfId="1" applyNumberFormat="1" applyFont="1" applyFill="1" applyBorder="1" applyAlignme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7" fillId="2" borderId="1" xfId="0" applyFont="1" applyFill="1" applyBorder="1"/>
    <xf numFmtId="0" fontId="6" fillId="2" borderId="1" xfId="2" applyFont="1" applyFill="1" applyBorder="1"/>
    <xf numFmtId="0" fontId="6" fillId="2" borderId="2" xfId="0" applyFont="1" applyFill="1" applyBorder="1"/>
    <xf numFmtId="0" fontId="6" fillId="4" borderId="1" xfId="2" applyFont="1" applyFill="1" applyBorder="1"/>
    <xf numFmtId="0" fontId="7" fillId="2" borderId="1" xfId="0" applyFont="1" applyFill="1" applyBorder="1" applyAlignment="1">
      <alignment horizontal="left"/>
    </xf>
    <xf numFmtId="0" fontId="1" fillId="5" borderId="1" xfId="0" applyFont="1" applyFill="1" applyBorder="1"/>
    <xf numFmtId="20" fontId="4" fillId="2" borderId="1" xfId="0" applyNumberFormat="1" applyFont="1" applyFill="1" applyBorder="1"/>
    <xf numFmtId="0" fontId="8" fillId="2" borderId="1" xfId="0" applyFont="1" applyFill="1" applyBorder="1" applyAlignment="1">
      <alignment horizontal="center"/>
    </xf>
    <xf numFmtId="0" fontId="1" fillId="2" borderId="2" xfId="1" applyFont="1" applyFill="1" applyBorder="1"/>
    <xf numFmtId="0" fontId="1" fillId="2" borderId="1" xfId="1" applyFont="1" applyFill="1" applyBorder="1"/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0" fillId="2" borderId="2" xfId="0" applyFont="1" applyFill="1" applyBorder="1"/>
    <xf numFmtId="0" fontId="1" fillId="2" borderId="1" xfId="3" applyNumberFormat="1" applyFont="1" applyFill="1" applyBorder="1" applyAlignment="1"/>
    <xf numFmtId="0" fontId="1" fillId="0" borderId="0" xfId="0" applyFont="1"/>
    <xf numFmtId="0" fontId="0" fillId="0" borderId="0" xfId="0" applyFont="1"/>
    <xf numFmtId="0" fontId="1" fillId="2" borderId="0" xfId="1" applyNumberFormat="1" applyFont="1" applyFill="1" applyBorder="1" applyAlignment="1"/>
    <xf numFmtId="0" fontId="1" fillId="2" borderId="0" xfId="2" applyFont="1" applyFill="1" applyBorder="1"/>
    <xf numFmtId="0" fontId="1" fillId="2" borderId="0" xfId="0" applyFont="1" applyFill="1" applyBorder="1"/>
    <xf numFmtId="0" fontId="1" fillId="2" borderId="0" xfId="0" applyNumberFormat="1" applyFont="1" applyFill="1" applyBorder="1" applyAlignment="1"/>
    <xf numFmtId="0" fontId="9" fillId="2" borderId="1" xfId="0" applyFont="1" applyFill="1" applyBorder="1" applyAlignment="1">
      <alignment horizontal="left"/>
    </xf>
    <xf numFmtId="0" fontId="10" fillId="6" borderId="1" xfId="0" applyFont="1" applyFill="1" applyBorder="1" applyAlignment="1">
      <alignment horizontal="center"/>
    </xf>
    <xf numFmtId="22" fontId="10" fillId="7" borderId="1" xfId="0" applyNumberFormat="1" applyFont="1" applyFill="1" applyBorder="1" applyAlignment="1">
      <alignment horizontal="left"/>
    </xf>
    <xf numFmtId="0" fontId="10" fillId="7" borderId="1" xfId="0" applyFont="1" applyFill="1" applyBorder="1" applyAlignment="1">
      <alignment horizontal="left"/>
    </xf>
    <xf numFmtId="14" fontId="10" fillId="7" borderId="1" xfId="0" applyNumberFormat="1" applyFont="1" applyFill="1" applyBorder="1" applyAlignment="1">
      <alignment horizontal="center"/>
    </xf>
    <xf numFmtId="14" fontId="10" fillId="7" borderId="1" xfId="0" applyNumberFormat="1" applyFont="1" applyFill="1" applyBorder="1" applyAlignment="1">
      <alignment horizontal="left"/>
    </xf>
    <xf numFmtId="0" fontId="10" fillId="7" borderId="1" xfId="0" applyFont="1" applyFill="1" applyBorder="1" applyAlignment="1"/>
    <xf numFmtId="22" fontId="10" fillId="7" borderId="1" xfId="0" applyNumberFormat="1" applyFont="1" applyFill="1" applyBorder="1" applyAlignment="1" applyProtection="1">
      <alignment horizontal="left"/>
      <protection hidden="1"/>
    </xf>
    <xf numFmtId="20" fontId="10" fillId="6" borderId="1" xfId="0" applyNumberFormat="1" applyFont="1" applyFill="1" applyBorder="1" applyAlignment="1">
      <alignment horizontal="right"/>
    </xf>
    <xf numFmtId="1" fontId="10" fillId="7" borderId="1" xfId="0" applyNumberFormat="1" applyFont="1" applyFill="1" applyBorder="1" applyAlignment="1" applyProtection="1">
      <alignment horizontal="center"/>
      <protection hidden="1"/>
    </xf>
    <xf numFmtId="0" fontId="10" fillId="7" borderId="1" xfId="0" applyFont="1" applyFill="1" applyBorder="1" applyAlignment="1">
      <alignment horizontal="center"/>
    </xf>
    <xf numFmtId="22" fontId="9" fillId="2" borderId="1" xfId="0" applyNumberFormat="1" applyFont="1" applyFill="1" applyBorder="1" applyAlignment="1">
      <alignment horizontal="left"/>
    </xf>
    <xf numFmtId="0" fontId="9" fillId="2" borderId="1" xfId="0" applyFont="1" applyFill="1" applyBorder="1"/>
    <xf numFmtId="14" fontId="9" fillId="2" borderId="1" xfId="0" applyNumberFormat="1" applyFont="1" applyFill="1" applyBorder="1" applyAlignment="1">
      <alignment horizontal="center"/>
    </xf>
    <xf numFmtId="14" fontId="9" fillId="2" borderId="1" xfId="0" applyNumberFormat="1" applyFont="1" applyFill="1" applyBorder="1" applyAlignment="1">
      <alignment horizontal="left"/>
    </xf>
    <xf numFmtId="0" fontId="9" fillId="2" borderId="1" xfId="0" applyFont="1" applyFill="1" applyBorder="1" applyAlignment="1">
      <alignment horizontal="center"/>
    </xf>
    <xf numFmtId="22" fontId="9" fillId="2" borderId="1" xfId="0" applyNumberFormat="1" applyFont="1" applyFill="1" applyBorder="1" applyAlignment="1" applyProtection="1">
      <alignment horizontal="center"/>
      <protection hidden="1"/>
    </xf>
    <xf numFmtId="20" fontId="9" fillId="2" borderId="1" xfId="0" applyNumberFormat="1" applyFont="1" applyFill="1" applyBorder="1" applyAlignment="1">
      <alignment horizontal="center"/>
    </xf>
    <xf numFmtId="14" fontId="7" fillId="2" borderId="1" xfId="0" applyNumberFormat="1" applyFont="1" applyFill="1" applyBorder="1"/>
    <xf numFmtId="49" fontId="7" fillId="2" borderId="1" xfId="0" applyNumberFormat="1" applyFont="1" applyFill="1" applyBorder="1"/>
    <xf numFmtId="20" fontId="7" fillId="2" borderId="1" xfId="0" applyNumberFormat="1" applyFont="1" applyFill="1" applyBorder="1" applyAlignment="1">
      <alignment horizontal="center"/>
    </xf>
    <xf numFmtId="49" fontId="9" fillId="2" borderId="1" xfId="0" applyNumberFormat="1" applyFont="1" applyFill="1" applyBorder="1"/>
    <xf numFmtId="1" fontId="7" fillId="2" borderId="1" xfId="0" applyNumberFormat="1" applyFont="1" applyFill="1" applyBorder="1" applyAlignment="1">
      <alignment horizontal="center"/>
    </xf>
    <xf numFmtId="14" fontId="9" fillId="2" borderId="1" xfId="0" applyNumberFormat="1" applyFont="1" applyFill="1" applyBorder="1" applyAlignment="1"/>
    <xf numFmtId="14" fontId="9" fillId="2" borderId="1" xfId="0" applyNumberFormat="1" applyFont="1" applyFill="1" applyBorder="1"/>
    <xf numFmtId="0" fontId="10" fillId="7" borderId="14" xfId="0" applyFont="1" applyFill="1" applyBorder="1" applyAlignment="1">
      <alignment horizontal="center"/>
    </xf>
    <xf numFmtId="49" fontId="9" fillId="2" borderId="1" xfId="4" applyNumberFormat="1" applyFont="1" applyFill="1" applyBorder="1" applyAlignment="1">
      <alignment horizontal="center"/>
    </xf>
    <xf numFmtId="164" fontId="9" fillId="2" borderId="1" xfId="0" applyNumberFormat="1" applyFont="1" applyFill="1" applyBorder="1"/>
    <xf numFmtId="22" fontId="9" fillId="2" borderId="1" xfId="0" applyNumberFormat="1" applyFont="1" applyFill="1" applyBorder="1" applyAlignment="1" applyProtection="1">
      <alignment horizontal="left"/>
      <protection hidden="1"/>
    </xf>
    <xf numFmtId="0" fontId="7" fillId="7" borderId="1" xfId="0" applyFont="1" applyFill="1" applyBorder="1"/>
    <xf numFmtId="0" fontId="0" fillId="2" borderId="1" xfId="0" applyFill="1" applyBorder="1"/>
    <xf numFmtId="0" fontId="9" fillId="7" borderId="1" xfId="0" applyFont="1" applyFill="1" applyBorder="1"/>
    <xf numFmtId="1" fontId="9" fillId="2" borderId="1" xfId="0" applyNumberFormat="1" applyFont="1" applyFill="1" applyBorder="1" applyAlignment="1" applyProtection="1">
      <alignment horizontal="center"/>
      <protection hidden="1"/>
    </xf>
    <xf numFmtId="166" fontId="9" fillId="2" borderId="1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left"/>
    </xf>
    <xf numFmtId="166" fontId="9" fillId="2" borderId="1" xfId="0" applyNumberFormat="1" applyFont="1" applyFill="1" applyBorder="1" applyAlignment="1">
      <alignment horizontal="left"/>
    </xf>
    <xf numFmtId="14" fontId="10" fillId="2" borderId="1" xfId="0" applyNumberFormat="1" applyFont="1" applyFill="1" applyBorder="1" applyAlignment="1">
      <alignment horizontal="center"/>
    </xf>
    <xf numFmtId="22" fontId="9" fillId="2" borderId="1" xfId="0" applyNumberFormat="1" applyFont="1" applyFill="1" applyBorder="1" applyAlignment="1">
      <alignment horizontal="center"/>
    </xf>
    <xf numFmtId="0" fontId="10" fillId="7" borderId="15" xfId="0" applyFont="1" applyFill="1" applyBorder="1" applyAlignment="1">
      <alignment horizontal="center"/>
    </xf>
    <xf numFmtId="20" fontId="7" fillId="2" borderId="1" xfId="0" applyNumberFormat="1" applyFont="1" applyFill="1" applyBorder="1"/>
    <xf numFmtId="20" fontId="9" fillId="2" borderId="1" xfId="0" applyNumberFormat="1" applyFont="1" applyFill="1" applyBorder="1"/>
    <xf numFmtId="14" fontId="9" fillId="2" borderId="2" xfId="0" applyNumberFormat="1" applyFont="1" applyFill="1" applyBorder="1" applyAlignment="1">
      <alignment horizontal="left"/>
    </xf>
    <xf numFmtId="0" fontId="9" fillId="2" borderId="1" xfId="0" applyNumberFormat="1" applyFont="1" applyFill="1" applyBorder="1" applyAlignment="1">
      <alignment horizontal="left"/>
    </xf>
    <xf numFmtId="0" fontId="9" fillId="7" borderId="14" xfId="0" applyFont="1" applyFill="1" applyBorder="1"/>
    <xf numFmtId="165" fontId="9" fillId="2" borderId="1" xfId="0" applyNumberFormat="1" applyFont="1" applyFill="1" applyBorder="1" applyAlignment="1">
      <alignment horizontal="left"/>
    </xf>
    <xf numFmtId="14" fontId="0" fillId="2" borderId="1" xfId="0" applyNumberFormat="1" applyFill="1" applyBorder="1"/>
    <xf numFmtId="20" fontId="0" fillId="2" borderId="1" xfId="0" applyNumberFormat="1" applyFill="1" applyBorder="1"/>
    <xf numFmtId="0" fontId="10" fillId="2" borderId="1" xfId="0" applyFont="1" applyFill="1" applyBorder="1" applyAlignment="1">
      <alignment horizontal="center"/>
    </xf>
    <xf numFmtId="22" fontId="4" fillId="2" borderId="1" xfId="0" applyNumberFormat="1" applyFont="1" applyFill="1" applyBorder="1"/>
    <xf numFmtId="22" fontId="7" fillId="2" borderId="1" xfId="0" applyNumberFormat="1" applyFont="1" applyFill="1" applyBorder="1"/>
    <xf numFmtId="22" fontId="9" fillId="2" borderId="1" xfId="0" applyNumberFormat="1" applyFont="1" applyFill="1" applyBorder="1"/>
    <xf numFmtId="22" fontId="0" fillId="2" borderId="1" xfId="0" applyNumberFormat="1" applyFill="1" applyBorder="1"/>
    <xf numFmtId="22" fontId="10" fillId="2" borderId="1" xfId="0" applyNumberFormat="1" applyFont="1" applyFill="1" applyBorder="1" applyAlignment="1">
      <alignment horizontal="left"/>
    </xf>
    <xf numFmtId="22" fontId="7" fillId="2" borderId="1" xfId="0" applyNumberFormat="1" applyFont="1" applyFill="1" applyBorder="1" applyAlignment="1">
      <alignment horizontal="center"/>
    </xf>
    <xf numFmtId="49" fontId="9" fillId="2" borderId="1" xfId="0" applyNumberFormat="1" applyFont="1" applyFill="1" applyBorder="1" applyAlignment="1">
      <alignment horizontal="center"/>
    </xf>
    <xf numFmtId="0" fontId="7" fillId="7" borderId="14" xfId="0" applyFont="1" applyFill="1" applyBorder="1"/>
    <xf numFmtId="0" fontId="9" fillId="7" borderId="1" xfId="0" applyFont="1" applyFill="1" applyBorder="1" applyAlignment="1">
      <alignment horizontal="center"/>
    </xf>
    <xf numFmtId="0" fontId="9" fillId="7" borderId="14" xfId="0" applyFont="1" applyFill="1" applyBorder="1" applyAlignment="1">
      <alignment horizontal="center"/>
    </xf>
    <xf numFmtId="14" fontId="9" fillId="2" borderId="2" xfId="0" applyNumberFormat="1" applyFont="1" applyFill="1" applyBorder="1" applyAlignment="1">
      <alignment horizontal="center"/>
    </xf>
    <xf numFmtId="22" fontId="10" fillId="7" borderId="1" xfId="0" applyNumberFormat="1" applyFont="1" applyFill="1" applyBorder="1" applyAlignment="1">
      <alignment horizontal="center"/>
    </xf>
    <xf numFmtId="20" fontId="10" fillId="6" borderId="1" xfId="0" applyNumberFormat="1" applyFont="1" applyFill="1" applyBorder="1" applyAlignment="1">
      <alignment horizontal="left"/>
    </xf>
    <xf numFmtId="14" fontId="10" fillId="6" borderId="1" xfId="0" applyNumberFormat="1" applyFont="1" applyFill="1" applyBorder="1" applyAlignment="1">
      <alignment horizontal="left"/>
    </xf>
    <xf numFmtId="49" fontId="10" fillId="7" borderId="1" xfId="4" applyNumberFormat="1" applyFont="1" applyFill="1" applyBorder="1" applyAlignment="1">
      <alignment horizontal="left"/>
    </xf>
    <xf numFmtId="1" fontId="10" fillId="7" borderId="1" xfId="4" applyNumberFormat="1" applyFont="1" applyFill="1" applyBorder="1" applyAlignment="1" applyProtection="1">
      <alignment horizontal="left"/>
      <protection hidden="1"/>
    </xf>
    <xf numFmtId="20" fontId="9" fillId="2" borderId="1" xfId="0" applyNumberFormat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/>
    </xf>
    <xf numFmtId="14" fontId="7" fillId="2" borderId="1" xfId="0" applyNumberFormat="1" applyFont="1" applyFill="1" applyBorder="1" applyAlignment="1">
      <alignment horizontal="center"/>
    </xf>
    <xf numFmtId="14" fontId="7" fillId="2" borderId="1" xfId="0" applyNumberFormat="1" applyFont="1" applyFill="1" applyBorder="1" applyAlignment="1">
      <alignment horizontal="left"/>
    </xf>
    <xf numFmtId="22" fontId="0" fillId="2" borderId="1" xfId="0" applyNumberFormat="1" applyFont="1" applyFill="1" applyBorder="1"/>
    <xf numFmtId="22" fontId="7" fillId="2" borderId="1" xfId="0" applyNumberFormat="1" applyFont="1" applyFill="1" applyBorder="1" applyAlignment="1">
      <alignment horizontal="left"/>
    </xf>
    <xf numFmtId="49" fontId="0" fillId="2" borderId="1" xfId="0" applyNumberFormat="1" applyFill="1" applyBorder="1"/>
    <xf numFmtId="49" fontId="10" fillId="2" borderId="1" xfId="0" applyNumberFormat="1" applyFont="1" applyFill="1" applyBorder="1" applyAlignment="1">
      <alignment horizontal="left"/>
    </xf>
    <xf numFmtId="22" fontId="4" fillId="2" borderId="1" xfId="0" applyNumberFormat="1" applyFont="1" applyFill="1" applyBorder="1" applyAlignment="1">
      <alignment horizontal="left"/>
    </xf>
    <xf numFmtId="22" fontId="0" fillId="2" borderId="1" xfId="0" applyNumberFormat="1" applyFill="1" applyBorder="1" applyAlignment="1">
      <alignment horizontal="left"/>
    </xf>
    <xf numFmtId="22" fontId="7" fillId="2" borderId="1" xfId="0" applyNumberFormat="1" applyFont="1" applyFill="1" applyBorder="1" applyAlignment="1" applyProtection="1">
      <alignment horizontal="center"/>
      <protection hidden="1"/>
    </xf>
    <xf numFmtId="49" fontId="7" fillId="2" borderId="1" xfId="4" applyNumberFormat="1" applyFont="1" applyFill="1" applyBorder="1" applyAlignment="1">
      <alignment horizontal="center"/>
    </xf>
    <xf numFmtId="20" fontId="0" fillId="2" borderId="1" xfId="0" applyNumberFormat="1" applyFont="1" applyFill="1" applyBorder="1"/>
    <xf numFmtId="20" fontId="0" fillId="2" borderId="2" xfId="0" applyNumberFormat="1" applyFont="1" applyFill="1" applyBorder="1"/>
    <xf numFmtId="20" fontId="0" fillId="2" borderId="2" xfId="0" applyNumberFormat="1" applyFill="1" applyBorder="1"/>
    <xf numFmtId="167" fontId="0" fillId="2" borderId="1" xfId="0" applyNumberFormat="1" applyFill="1" applyBorder="1"/>
    <xf numFmtId="20" fontId="9" fillId="2" borderId="1" xfId="0" applyNumberFormat="1" applyFont="1" applyFill="1" applyBorder="1" applyAlignment="1">
      <alignment horizontal="right"/>
    </xf>
    <xf numFmtId="20" fontId="9" fillId="2" borderId="2" xfId="0" applyNumberFormat="1" applyFont="1" applyFill="1" applyBorder="1" applyAlignment="1">
      <alignment horizontal="center"/>
    </xf>
    <xf numFmtId="164" fontId="4" fillId="2" borderId="1" xfId="0" applyNumberFormat="1" applyFont="1" applyFill="1" applyBorder="1"/>
    <xf numFmtId="20" fontId="4" fillId="2" borderId="1" xfId="0" applyNumberFormat="1" applyFont="1" applyFill="1" applyBorder="1" applyAlignment="1">
      <alignment horizontal="center"/>
    </xf>
    <xf numFmtId="14" fontId="4" fillId="2" borderId="1" xfId="0" applyNumberFormat="1" applyFont="1" applyFill="1" applyBorder="1"/>
    <xf numFmtId="20" fontId="0" fillId="2" borderId="1" xfId="0" applyNumberFormat="1" applyFill="1" applyBorder="1" applyAlignment="1">
      <alignment horizontal="center"/>
    </xf>
    <xf numFmtId="20" fontId="4" fillId="2" borderId="2" xfId="0" applyNumberFormat="1" applyFont="1" applyFill="1" applyBorder="1"/>
    <xf numFmtId="20" fontId="4" fillId="2" borderId="2" xfId="0" applyNumberFormat="1" applyFont="1" applyFill="1" applyBorder="1" applyAlignment="1">
      <alignment horizontal="center"/>
    </xf>
    <xf numFmtId="49" fontId="0" fillId="2" borderId="0" xfId="0" applyNumberFormat="1" applyFill="1" applyBorder="1"/>
    <xf numFmtId="165" fontId="9" fillId="8" borderId="1" xfId="0" applyNumberFormat="1" applyFont="1" applyFill="1" applyBorder="1" applyAlignment="1">
      <alignment horizontal="left"/>
    </xf>
    <xf numFmtId="166" fontId="9" fillId="8" borderId="1" xfId="0" applyNumberFormat="1" applyFont="1" applyFill="1" applyBorder="1" applyAlignment="1">
      <alignment horizontal="center"/>
    </xf>
    <xf numFmtId="14" fontId="10" fillId="8" borderId="1" xfId="0" applyNumberFormat="1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left"/>
    </xf>
    <xf numFmtId="14" fontId="9" fillId="8" borderId="1" xfId="0" applyNumberFormat="1" applyFont="1" applyFill="1" applyBorder="1" applyAlignment="1">
      <alignment horizontal="center"/>
    </xf>
    <xf numFmtId="166" fontId="9" fillId="8" borderId="1" xfId="0" applyNumberFormat="1" applyFont="1" applyFill="1" applyBorder="1" applyAlignment="1">
      <alignment horizontal="left"/>
    </xf>
    <xf numFmtId="49" fontId="0" fillId="2" borderId="1" xfId="0" applyNumberFormat="1" applyFont="1" applyFill="1" applyBorder="1"/>
    <xf numFmtId="49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0" fillId="7" borderId="1" xfId="0" applyFont="1" applyFill="1" applyBorder="1"/>
    <xf numFmtId="49" fontId="0" fillId="2" borderId="1" xfId="0" applyNumberFormat="1" applyFont="1" applyFill="1" applyBorder="1" applyAlignment="1">
      <alignment horizontal="left"/>
    </xf>
    <xf numFmtId="0" fontId="0" fillId="7" borderId="14" xfId="0" applyFont="1" applyFill="1" applyBorder="1"/>
    <xf numFmtId="0" fontId="13" fillId="6" borderId="1" xfId="0" applyFont="1" applyFill="1" applyBorder="1" applyAlignment="1">
      <alignment horizontal="center"/>
    </xf>
    <xf numFmtId="22" fontId="13" fillId="7" borderId="1" xfId="0" applyNumberFormat="1" applyFont="1" applyFill="1" applyBorder="1" applyAlignment="1">
      <alignment horizontal="left"/>
    </xf>
    <xf numFmtId="0" fontId="13" fillId="7" borderId="1" xfId="0" applyFont="1" applyFill="1" applyBorder="1" applyAlignment="1">
      <alignment horizontal="left"/>
    </xf>
    <xf numFmtId="14" fontId="13" fillId="7" borderId="1" xfId="0" applyNumberFormat="1" applyFont="1" applyFill="1" applyBorder="1" applyAlignment="1">
      <alignment horizontal="center"/>
    </xf>
    <xf numFmtId="14" fontId="13" fillId="7" borderId="1" xfId="0" applyNumberFormat="1" applyFont="1" applyFill="1" applyBorder="1" applyAlignment="1">
      <alignment horizontal="left"/>
    </xf>
    <xf numFmtId="22" fontId="13" fillId="7" borderId="1" xfId="0" applyNumberFormat="1" applyFont="1" applyFill="1" applyBorder="1" applyAlignment="1" applyProtection="1">
      <alignment horizontal="left"/>
      <protection hidden="1"/>
    </xf>
    <xf numFmtId="49" fontId="13" fillId="7" borderId="1" xfId="4" applyNumberFormat="1" applyFont="1" applyFill="1" applyBorder="1" applyAlignment="1">
      <alignment horizontal="left"/>
    </xf>
    <xf numFmtId="1" fontId="13" fillId="7" borderId="1" xfId="4" applyNumberFormat="1" applyFont="1" applyFill="1" applyBorder="1" applyAlignment="1" applyProtection="1">
      <alignment horizontal="left"/>
      <protection hidden="1"/>
    </xf>
    <xf numFmtId="1" fontId="13" fillId="7" borderId="1" xfId="0" applyNumberFormat="1" applyFont="1" applyFill="1" applyBorder="1" applyAlignment="1" applyProtection="1">
      <alignment horizontal="center"/>
      <protection hidden="1"/>
    </xf>
    <xf numFmtId="0" fontId="13" fillId="7" borderId="1" xfId="0" applyFont="1" applyFill="1" applyBorder="1" applyAlignment="1"/>
    <xf numFmtId="0" fontId="13" fillId="7" borderId="1" xfId="0" applyFont="1" applyFill="1" applyBorder="1" applyAlignment="1">
      <alignment horizontal="center"/>
    </xf>
    <xf numFmtId="14" fontId="0" fillId="2" borderId="1" xfId="0" applyNumberFormat="1" applyFont="1" applyFill="1" applyBorder="1" applyAlignment="1">
      <alignment horizontal="center"/>
    </xf>
    <xf numFmtId="14" fontId="0" fillId="2" borderId="1" xfId="0" applyNumberFormat="1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22" fontId="0" fillId="2" borderId="1" xfId="0" applyNumberFormat="1" applyFont="1" applyFill="1" applyBorder="1" applyAlignment="1" applyProtection="1">
      <alignment horizontal="center"/>
      <protection hidden="1"/>
    </xf>
    <xf numFmtId="49" fontId="0" fillId="2" borderId="1" xfId="4" applyNumberFormat="1" applyFont="1" applyFill="1" applyBorder="1" applyAlignment="1">
      <alignment horizontal="center"/>
    </xf>
    <xf numFmtId="22" fontId="0" fillId="2" borderId="1" xfId="0" applyNumberFormat="1" applyFont="1" applyFill="1" applyBorder="1" applyAlignment="1">
      <alignment horizontal="left"/>
    </xf>
    <xf numFmtId="49" fontId="13" fillId="2" borderId="1" xfId="0" applyNumberFormat="1" applyFont="1" applyFill="1" applyBorder="1" applyAlignment="1">
      <alignment horizontal="left"/>
    </xf>
    <xf numFmtId="49" fontId="12" fillId="2" borderId="1" xfId="0" applyNumberFormat="1" applyFont="1" applyFill="1" applyBorder="1" applyAlignment="1">
      <alignment horizontal="left"/>
    </xf>
    <xf numFmtId="164" fontId="4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1" fontId="9" fillId="2" borderId="1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left"/>
    </xf>
    <xf numFmtId="22" fontId="9" fillId="2" borderId="0" xfId="0" applyNumberFormat="1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20" fontId="13" fillId="6" borderId="1" xfId="0" applyNumberFormat="1" applyFont="1" applyFill="1" applyBorder="1" applyAlignment="1">
      <alignment horizontal="center"/>
    </xf>
    <xf numFmtId="20" fontId="0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13" fillId="6" borderId="1" xfId="0" applyNumberFormat="1" applyFont="1" applyFill="1" applyBorder="1" applyAlignment="1">
      <alignment horizontal="center"/>
    </xf>
    <xf numFmtId="167" fontId="0" fillId="2" borderId="1" xfId="0" applyNumberFormat="1" applyFont="1" applyFill="1" applyBorder="1" applyAlignment="1">
      <alignment horizontal="center"/>
    </xf>
    <xf numFmtId="20" fontId="10" fillId="6" borderId="1" xfId="0" applyNumberFormat="1" applyFont="1" applyFill="1" applyBorder="1" applyAlignment="1">
      <alignment horizontal="center"/>
    </xf>
    <xf numFmtId="14" fontId="10" fillId="6" borderId="1" xfId="0" applyNumberFormat="1" applyFont="1" applyFill="1" applyBorder="1" applyAlignment="1">
      <alignment horizontal="center"/>
    </xf>
    <xf numFmtId="0" fontId="7" fillId="0" borderId="0" xfId="0" applyFont="1"/>
    <xf numFmtId="49" fontId="9" fillId="2" borderId="1" xfId="0" applyNumberFormat="1" applyFont="1" applyFill="1" applyBorder="1" applyAlignment="1">
      <alignment horizontal="left"/>
    </xf>
    <xf numFmtId="164" fontId="9" fillId="2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9" fillId="0" borderId="14" xfId="0" applyFont="1" applyBorder="1"/>
    <xf numFmtId="0" fontId="7" fillId="2" borderId="1" xfId="0" applyFont="1" applyFill="1" applyBorder="1" applyAlignment="1">
      <alignment horizontal="center"/>
    </xf>
    <xf numFmtId="0" fontId="14" fillId="7" borderId="14" xfId="0" applyFont="1" applyFill="1" applyBorder="1"/>
    <xf numFmtId="0" fontId="14" fillId="7" borderId="1" xfId="0" applyFont="1" applyFill="1" applyBorder="1"/>
    <xf numFmtId="0" fontId="16" fillId="7" borderId="1" xfId="0" applyFont="1" applyFill="1" applyBorder="1" applyAlignment="1">
      <alignment horizontal="center"/>
    </xf>
    <xf numFmtId="0" fontId="16" fillId="7" borderId="14" xfId="0" applyFont="1" applyFill="1" applyBorder="1" applyAlignment="1">
      <alignment horizontal="center"/>
    </xf>
    <xf numFmtId="0" fontId="7" fillId="2" borderId="1" xfId="0" applyNumberFormat="1" applyFont="1" applyFill="1" applyBorder="1" applyAlignment="1">
      <alignment horizontal="left"/>
    </xf>
    <xf numFmtId="0" fontId="15" fillId="7" borderId="14" xfId="0" applyFont="1" applyFill="1" applyBorder="1" applyAlignment="1">
      <alignment horizontal="center"/>
    </xf>
    <xf numFmtId="0" fontId="0" fillId="7" borderId="1" xfId="0" applyFill="1" applyBorder="1"/>
    <xf numFmtId="0" fontId="4" fillId="7" borderId="1" xfId="0" applyFont="1" applyFill="1" applyBorder="1"/>
    <xf numFmtId="49" fontId="0" fillId="2" borderId="1" xfId="0" applyNumberFormat="1" applyFill="1" applyBorder="1" applyAlignment="1">
      <alignment horizontal="left"/>
    </xf>
    <xf numFmtId="167" fontId="0" fillId="2" borderId="1" xfId="0" applyNumberFormat="1" applyFont="1" applyFill="1" applyBorder="1"/>
    <xf numFmtId="0" fontId="0" fillId="7" borderId="14" xfId="0" applyFill="1" applyBorder="1"/>
    <xf numFmtId="0" fontId="4" fillId="7" borderId="14" xfId="0" applyFont="1" applyFill="1" applyBorder="1"/>
    <xf numFmtId="14" fontId="7" fillId="2" borderId="1" xfId="0" applyNumberFormat="1" applyFont="1" applyFill="1" applyBorder="1" applyAlignment="1"/>
    <xf numFmtId="22" fontId="0" fillId="2" borderId="1" xfId="0" applyNumberFormat="1" applyFill="1" applyBorder="1" applyAlignment="1">
      <alignment horizontal="center"/>
    </xf>
    <xf numFmtId="14" fontId="9" fillId="2" borderId="15" xfId="0" applyNumberFormat="1" applyFont="1" applyFill="1" applyBorder="1" applyAlignment="1">
      <alignment horizontal="left"/>
    </xf>
    <xf numFmtId="14" fontId="9" fillId="2" borderId="15" xfId="0" applyNumberFormat="1" applyFont="1" applyFill="1" applyBorder="1" applyAlignment="1"/>
    <xf numFmtId="0" fontId="9" fillId="2" borderId="15" xfId="0" applyFont="1" applyFill="1" applyBorder="1" applyAlignment="1">
      <alignment horizontal="left"/>
    </xf>
    <xf numFmtId="14" fontId="7" fillId="2" borderId="15" xfId="0" applyNumberFormat="1" applyFont="1" applyFill="1" applyBorder="1" applyAlignment="1">
      <alignment horizontal="center"/>
    </xf>
    <xf numFmtId="14" fontId="7" fillId="2" borderId="15" xfId="0" applyNumberFormat="1" applyFont="1" applyFill="1" applyBorder="1" applyAlignment="1">
      <alignment horizontal="left"/>
    </xf>
    <xf numFmtId="0" fontId="7" fillId="2" borderId="15" xfId="0" applyFont="1" applyFill="1" applyBorder="1" applyAlignment="1">
      <alignment horizontal="left"/>
    </xf>
    <xf numFmtId="20" fontId="7" fillId="2" borderId="15" xfId="0" applyNumberFormat="1" applyFont="1" applyFill="1" applyBorder="1" applyAlignment="1">
      <alignment horizontal="center"/>
    </xf>
    <xf numFmtId="49" fontId="7" fillId="2" borderId="15" xfId="4" applyNumberFormat="1" applyFont="1" applyFill="1" applyBorder="1" applyAlignment="1">
      <alignment horizontal="center"/>
    </xf>
    <xf numFmtId="22" fontId="7" fillId="2" borderId="15" xfId="0" applyNumberFormat="1" applyFont="1" applyFill="1" applyBorder="1" applyAlignment="1">
      <alignment horizontal="left"/>
    </xf>
    <xf numFmtId="22" fontId="7" fillId="2" borderId="15" xfId="0" applyNumberFormat="1" applyFont="1" applyFill="1" applyBorder="1" applyAlignment="1">
      <alignment horizontal="center"/>
    </xf>
    <xf numFmtId="0" fontId="7" fillId="2" borderId="15" xfId="0" applyFont="1" applyFill="1" applyBorder="1"/>
    <xf numFmtId="20" fontId="9" fillId="2" borderId="15" xfId="0" applyNumberFormat="1" applyFont="1" applyFill="1" applyBorder="1" applyAlignment="1">
      <alignment horizontal="center"/>
    </xf>
    <xf numFmtId="0" fontId="7" fillId="7" borderId="15" xfId="0" applyFont="1" applyFill="1" applyBorder="1"/>
    <xf numFmtId="14" fontId="7" fillId="2" borderId="15" xfId="0" applyNumberFormat="1" applyFont="1" applyFill="1" applyBorder="1"/>
    <xf numFmtId="15" fontId="10" fillId="6" borderId="1" xfId="0" applyNumberFormat="1" applyFont="1" applyFill="1" applyBorder="1" applyAlignment="1">
      <alignment horizontal="center"/>
    </xf>
    <xf numFmtId="49" fontId="7" fillId="2" borderId="15" xfId="0" applyNumberFormat="1" applyFont="1" applyFill="1" applyBorder="1" applyAlignment="1">
      <alignment horizontal="left"/>
    </xf>
    <xf numFmtId="49" fontId="7" fillId="2" borderId="15" xfId="0" applyNumberFormat="1" applyFont="1" applyFill="1" applyBorder="1"/>
    <xf numFmtId="22" fontId="0" fillId="2" borderId="15" xfId="0" applyNumberFormat="1" applyFont="1" applyFill="1" applyBorder="1"/>
    <xf numFmtId="0" fontId="0" fillId="2" borderId="15" xfId="0" applyFont="1" applyFill="1" applyBorder="1"/>
    <xf numFmtId="22" fontId="7" fillId="2" borderId="15" xfId="0" applyNumberFormat="1" applyFont="1" applyFill="1" applyBorder="1" applyAlignment="1" applyProtection="1">
      <alignment horizontal="center"/>
      <protection hidden="1"/>
    </xf>
    <xf numFmtId="22" fontId="4" fillId="2" borderId="1" xfId="0" applyNumberFormat="1" applyFont="1" applyFill="1" applyBorder="1" applyAlignment="1">
      <alignment horizontal="center"/>
    </xf>
    <xf numFmtId="14" fontId="9" fillId="2" borderId="15" xfId="0" applyNumberFormat="1" applyFont="1" applyFill="1" applyBorder="1" applyAlignment="1">
      <alignment horizontal="center"/>
    </xf>
    <xf numFmtId="0" fontId="7" fillId="0" borderId="0" xfId="0" applyFont="1" applyAlignment="1">
      <alignment horizontal="left"/>
    </xf>
    <xf numFmtId="22" fontId="10" fillId="7" borderId="1" xfId="0" applyNumberFormat="1" applyFont="1" applyFill="1" applyBorder="1" applyAlignment="1" applyProtection="1">
      <alignment horizontal="center"/>
      <protection hidden="1"/>
    </xf>
    <xf numFmtId="22" fontId="0" fillId="2" borderId="15" xfId="0" applyNumberFormat="1" applyFill="1" applyBorder="1" applyAlignment="1">
      <alignment horizontal="center"/>
    </xf>
    <xf numFmtId="0" fontId="0" fillId="2" borderId="15" xfId="0" applyFill="1" applyBorder="1"/>
    <xf numFmtId="22" fontId="9" fillId="2" borderId="15" xfId="0" applyNumberFormat="1" applyFont="1" applyFill="1" applyBorder="1" applyAlignment="1" applyProtection="1">
      <alignment horizontal="center"/>
      <protection hidden="1"/>
    </xf>
    <xf numFmtId="0" fontId="7" fillId="2" borderId="15" xfId="0" applyNumberFormat="1" applyFont="1" applyFill="1" applyBorder="1" applyAlignment="1">
      <alignment horizontal="left"/>
    </xf>
    <xf numFmtId="20" fontId="0" fillId="2" borderId="15" xfId="0" applyNumberFormat="1" applyFill="1" applyBorder="1" applyAlignment="1">
      <alignment horizontal="center"/>
    </xf>
    <xf numFmtId="20" fontId="0" fillId="2" borderId="0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5" fontId="10" fillId="6" borderId="1" xfId="0" applyNumberFormat="1" applyFont="1" applyFill="1" applyBorder="1" applyAlignment="1">
      <alignment horizontal="left"/>
    </xf>
    <xf numFmtId="14" fontId="0" fillId="2" borderId="1" xfId="0" applyNumberFormat="1" applyFill="1" applyBorder="1" applyAlignment="1">
      <alignment horizontal="left"/>
    </xf>
    <xf numFmtId="14" fontId="7" fillId="2" borderId="0" xfId="0" applyNumberFormat="1" applyFont="1" applyFill="1" applyBorder="1" applyAlignment="1">
      <alignment horizontal="left"/>
    </xf>
  </cellXfs>
  <cellStyles count="6">
    <cellStyle name="Normal" xfId="0" builtinId="0"/>
    <cellStyle name="Normal 16" xfId="1" xr:uid="{00000000-0005-0000-0000-000001000000}"/>
    <cellStyle name="Normal 2" xfId="2" xr:uid="{00000000-0005-0000-0000-000002000000}"/>
    <cellStyle name="Normal 2 3" xfId="4" xr:uid="{00000000-0005-0000-0000-000003000000}"/>
    <cellStyle name="Normal 3" xfId="5" xr:uid="{00000000-0005-0000-0000-000004000000}"/>
    <cellStyle name="Normal 45" xfId="3" xr:uid="{00000000-0005-0000-0000-000005000000}"/>
  </cellStyles>
  <dxfs count="2"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W"/>
              <a:t>OUTAGE FACTOR</a:t>
            </a:r>
          </a:p>
        </c:rich>
      </c:tx>
      <c:overlay val="0"/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'01 DEC'!$B$550:$B$551</c:f>
              <c:strCache>
                <c:ptCount val="2"/>
                <c:pt idx="0">
                  <c:v>POWER</c:v>
                </c:pt>
                <c:pt idx="1">
                  <c:v>TXN</c:v>
                </c:pt>
              </c:strCache>
            </c:strRef>
          </c:cat>
          <c:val>
            <c:numRef>
              <c:f>'01 DEC'!$C$550:$C$551</c:f>
              <c:numCache>
                <c:formatCode>0.000%</c:formatCode>
                <c:ptCount val="2"/>
                <c:pt idx="0">
                  <c:v>0.26568981064021641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2-4AC8-9A60-CA8409BCA70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txPr>
    <a:bodyPr/>
    <a:lstStyle/>
    <a:p>
      <a:pPr>
        <a:defRPr baseline="0">
          <a:solidFill>
            <a:schemeClr val="bg1"/>
          </a:solidFill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bg1"/>
                </a:solidFill>
              </a:rPr>
              <a:t>network availability</a:t>
            </a:r>
          </a:p>
        </c:rich>
      </c:tx>
      <c:layout>
        <c:manualLayout>
          <c:xMode val="edge"/>
          <c:yMode val="edge"/>
          <c:x val="0.24004155730533688"/>
          <c:y val="2.77777777777778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 DEC'!$I$549</c:f>
              <c:strCache>
                <c:ptCount val="1"/>
                <c:pt idx="0">
                  <c:v>NETWORK AVAILABILITY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6.597922134733164E-2"/>
                  <c:y val="-5.09259259259259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50-4A2B-857F-CBFDD25C7D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'01 DEC'!$H$550</c:f>
              <c:numCache>
                <c:formatCode>m/d/yy</c:formatCode>
                <c:ptCount val="1"/>
                <c:pt idx="0">
                  <c:v>44166</c:v>
                </c:pt>
              </c:numCache>
            </c:numRef>
          </c:cat>
          <c:val>
            <c:numRef>
              <c:f>'01 DEC'!$I$550</c:f>
              <c:numCache>
                <c:formatCode>0.000%</c:formatCode>
                <c:ptCount val="1"/>
                <c:pt idx="0">
                  <c:v>0.73431018935978365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0-4A2B-857F-CBFDD25C7D97}"/>
            </c:ext>
          </c:extLst>
        </c:ser>
        <c:ser>
          <c:idx val="1"/>
          <c:order val="1"/>
          <c:tx>
            <c:strRef>
              <c:f>'01 DEC'!$J$549</c:f>
              <c:strCache>
                <c:ptCount val="1"/>
                <c:pt idx="0">
                  <c:v>PLATINUM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6.3201443569553775E-2"/>
                  <c:y val="-4.16666666666666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50-4A2B-857F-CBFDD25C7D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'01 DEC'!$H$550</c:f>
              <c:numCache>
                <c:formatCode>m/d/yy</c:formatCode>
                <c:ptCount val="1"/>
                <c:pt idx="0">
                  <c:v>44166</c:v>
                </c:pt>
              </c:numCache>
            </c:numRef>
          </c:cat>
          <c:val>
            <c:numRef>
              <c:f>'01 DEC'!$J$550</c:f>
              <c:numCache>
                <c:formatCode>0.000%</c:formatCode>
                <c:ptCount val="1"/>
                <c:pt idx="0">
                  <c:v>0.72551461197505818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50-4A2B-857F-CBFDD25C7D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4356992"/>
        <c:axId val="204358784"/>
      </c:lineChart>
      <c:dateAx>
        <c:axId val="2043569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58784"/>
        <c:crosses val="autoZero"/>
        <c:auto val="1"/>
        <c:lblOffset val="100"/>
        <c:baseTimeUnit val="days"/>
      </c:dateAx>
      <c:valAx>
        <c:axId val="204358784"/>
        <c:scaling>
          <c:orientation val="minMax"/>
        </c:scaling>
        <c:delete val="0"/>
        <c:axPos val="l"/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5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bg1"/>
                </a:solidFill>
              </a:rPr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 DEC'!$M$549</c:f>
              <c:strCache>
                <c:ptCount val="1"/>
                <c:pt idx="0">
                  <c:v>SILVER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7.7090332458442767E-2"/>
                  <c:y val="5.09259259259259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2B-4EC8-826A-BF2728529B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'01 DEC'!$L$550</c:f>
              <c:numCache>
                <c:formatCode>m/d/yy</c:formatCode>
                <c:ptCount val="1"/>
                <c:pt idx="0">
                  <c:v>44166</c:v>
                </c:pt>
              </c:numCache>
            </c:numRef>
          </c:cat>
          <c:val>
            <c:numRef>
              <c:f>'01 DEC'!$M$550</c:f>
              <c:numCache>
                <c:formatCode>0.000%</c:formatCode>
                <c:ptCount val="1"/>
                <c:pt idx="0">
                  <c:v>0.66430883316945266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2B-4EC8-826A-BF2728529BFF}"/>
            </c:ext>
          </c:extLst>
        </c:ser>
        <c:ser>
          <c:idx val="1"/>
          <c:order val="1"/>
          <c:tx>
            <c:strRef>
              <c:f>'01 DEC'!$N$549</c:f>
              <c:strCache>
                <c:ptCount val="1"/>
                <c:pt idx="0">
                  <c:v>GOLD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7.1534776902887273E-2"/>
                  <c:y val="-5.09259259259259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2B-4EC8-826A-BF2728529B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'01 DEC'!$L$550</c:f>
              <c:numCache>
                <c:formatCode>m/d/yy</c:formatCode>
                <c:ptCount val="1"/>
                <c:pt idx="0">
                  <c:v>44166</c:v>
                </c:pt>
              </c:numCache>
            </c:numRef>
          </c:cat>
          <c:val>
            <c:numRef>
              <c:f>'01 DEC'!$N$550</c:f>
              <c:numCache>
                <c:formatCode>0.000%</c:formatCode>
                <c:ptCount val="1"/>
                <c:pt idx="0">
                  <c:v>0.67963572124756333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2B-4EC8-826A-BF2728529BFF}"/>
            </c:ext>
          </c:extLst>
        </c:ser>
        <c:ser>
          <c:idx val="2"/>
          <c:order val="2"/>
          <c:tx>
            <c:strRef>
              <c:f>'01 DEC'!$O$549</c:f>
              <c:strCache>
                <c:ptCount val="1"/>
                <c:pt idx="0">
                  <c:v>BRONZE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7.1534776902887273E-2"/>
                  <c:y val="4.1666666666666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2B-4EC8-826A-BF2728529B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'01 DEC'!$L$550</c:f>
              <c:numCache>
                <c:formatCode>m/d/yy</c:formatCode>
                <c:ptCount val="1"/>
                <c:pt idx="0">
                  <c:v>44166</c:v>
                </c:pt>
              </c:numCache>
            </c:numRef>
          </c:cat>
          <c:val>
            <c:numRef>
              <c:f>'01 DEC'!$O$550</c:f>
              <c:numCache>
                <c:formatCode>0.000%</c:formatCode>
                <c:ptCount val="1"/>
                <c:pt idx="0">
                  <c:v>0.41072661644695541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2B-4EC8-826A-BF2728529B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4607872"/>
        <c:axId val="204609408"/>
      </c:lineChart>
      <c:dateAx>
        <c:axId val="2046078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09408"/>
        <c:crosses val="autoZero"/>
        <c:auto val="1"/>
        <c:lblOffset val="100"/>
        <c:baseTimeUnit val="days"/>
      </c:dateAx>
      <c:valAx>
        <c:axId val="204609408"/>
        <c:scaling>
          <c:orientation val="minMax"/>
        </c:scaling>
        <c:delete val="0"/>
        <c:axPos val="l"/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OUTAGE FACTOR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dLbl>
              <c:idx val="1"/>
              <c:layout>
                <c:manualLayout>
                  <c:x val="-4.9306649168853904E-2"/>
                  <c:y val="2.97171186934966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D5-49D9-B678-55E57B83371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'02 DEC'!$B$526:$B$527</c:f>
              <c:strCache>
                <c:ptCount val="2"/>
                <c:pt idx="0">
                  <c:v>POWER</c:v>
                </c:pt>
                <c:pt idx="1">
                  <c:v>TXN</c:v>
                </c:pt>
              </c:strCache>
            </c:strRef>
          </c:cat>
          <c:val>
            <c:numRef>
              <c:f>'02 DEC'!$C$526:$C$527</c:f>
              <c:numCache>
                <c:formatCode>0.000%</c:formatCode>
                <c:ptCount val="2"/>
                <c:pt idx="0">
                  <c:v>0.27186341548942994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D5-49D9-B678-55E57B83371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AVAILABILITY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7777777777777821E-2"/>
          <c:y val="0.27303258967629046"/>
          <c:w val="0.93888888888888933"/>
          <c:h val="0.57819626713327543"/>
        </c:manualLayout>
      </c:layout>
      <c:lineChart>
        <c:grouping val="standard"/>
        <c:varyColors val="0"/>
        <c:ser>
          <c:idx val="0"/>
          <c:order val="0"/>
          <c:tx>
            <c:strRef>
              <c:f>'02 DEC'!$I$525</c:f>
              <c:strCache>
                <c:ptCount val="1"/>
                <c:pt idx="0">
                  <c:v>NETWORK AVAILABILITY</c:v>
                </c:pt>
              </c:strCache>
            </c:strRef>
          </c:tx>
          <c:dLbls>
            <c:dLbl>
              <c:idx val="0"/>
              <c:layout>
                <c:manualLayout>
                  <c:x val="-0.1528125546806649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1C-40EB-AE16-CB7EA5D52A89}"/>
                </c:ext>
              </c:extLst>
            </c:dLbl>
            <c:dLbl>
              <c:idx val="1"/>
              <c:layout>
                <c:manualLayout>
                  <c:x val="-5.5903324584426978E-3"/>
                  <c:y val="8.33333333333332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1C-40EB-AE16-CB7EA5D52A89}"/>
                </c:ext>
              </c:extLst>
            </c:dLbl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'02 DEC'!$H$526:$H$527</c:f>
              <c:numCache>
                <c:formatCode>m/d/yy</c:formatCode>
                <c:ptCount val="2"/>
                <c:pt idx="0">
                  <c:v>44166</c:v>
                </c:pt>
                <c:pt idx="1">
                  <c:v>44167</c:v>
                </c:pt>
              </c:numCache>
            </c:numRef>
          </c:cat>
          <c:val>
            <c:numRef>
              <c:f>'02 DEC'!$I$526:$I$527</c:f>
              <c:numCache>
                <c:formatCode>0.000%</c:formatCode>
                <c:ptCount val="2"/>
                <c:pt idx="0">
                  <c:v>0.73431018935978365</c:v>
                </c:pt>
                <c:pt idx="1">
                  <c:v>0.72813658451057006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C-40EB-AE16-CB7EA5D52A89}"/>
            </c:ext>
          </c:extLst>
        </c:ser>
        <c:ser>
          <c:idx val="1"/>
          <c:order val="1"/>
          <c:tx>
            <c:strRef>
              <c:f>'02 DEC'!$J$525</c:f>
              <c:strCache>
                <c:ptCount val="1"/>
                <c:pt idx="0">
                  <c:v>PLATINUM</c:v>
                </c:pt>
              </c:strCache>
            </c:strRef>
          </c:tx>
          <c:dLbls>
            <c:dLbl>
              <c:idx val="0"/>
              <c:layout>
                <c:manualLayout>
                  <c:x val="-0.15003477690288711"/>
                  <c:y val="7.40740740740741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1C-40EB-AE16-CB7EA5D52A89}"/>
                </c:ext>
              </c:extLst>
            </c:dLbl>
            <c:dLbl>
              <c:idx val="1"/>
              <c:layout>
                <c:manualLayout>
                  <c:x val="1.1076334208223971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1C-40EB-AE16-CB7EA5D52A89}"/>
                </c:ext>
              </c:extLst>
            </c:dLbl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'02 DEC'!$H$526:$H$527</c:f>
              <c:numCache>
                <c:formatCode>m/d/yy</c:formatCode>
                <c:ptCount val="2"/>
                <c:pt idx="0">
                  <c:v>44166</c:v>
                </c:pt>
                <c:pt idx="1">
                  <c:v>44167</c:v>
                </c:pt>
              </c:numCache>
            </c:numRef>
          </c:cat>
          <c:val>
            <c:numRef>
              <c:f>'02 DEC'!$J$526:$J$527</c:f>
              <c:numCache>
                <c:formatCode>0.000%</c:formatCode>
                <c:ptCount val="2"/>
                <c:pt idx="0">
                  <c:v>0.72551461197505818</c:v>
                </c:pt>
                <c:pt idx="1">
                  <c:v>0.73481847719930882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1C-40EB-AE16-CB7EA5D52A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3861120"/>
        <c:axId val="63862656"/>
      </c:lineChart>
      <c:dateAx>
        <c:axId val="63861120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crossAx val="63862656"/>
        <c:crosses val="autoZero"/>
        <c:auto val="1"/>
        <c:lblOffset val="100"/>
        <c:baseTimeUnit val="days"/>
      </c:dateAx>
      <c:valAx>
        <c:axId val="63862656"/>
        <c:scaling>
          <c:orientation val="minMax"/>
        </c:scaling>
        <c:delete val="1"/>
        <c:axPos val="l"/>
        <c:numFmt formatCode="0.000%" sourceLinked="1"/>
        <c:majorTickMark val="none"/>
        <c:minorTickMark val="none"/>
        <c:tickLblPos val="none"/>
        <c:crossAx val="638611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7.7962249399676123E-2"/>
          <c:y val="0.1755420676582094"/>
          <c:w val="0.81181158206288062"/>
          <c:h val="8.371719160104994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AVAILABILITY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'02 DEC'!$M$525</c:f>
              <c:strCache>
                <c:ptCount val="1"/>
                <c:pt idx="0">
                  <c:v>SILVER</c:v>
                </c:pt>
              </c:strCache>
            </c:strRef>
          </c:tx>
          <c:marker>
            <c:symbol val="none"/>
          </c:marker>
          <c:dLbls>
            <c:dLbl>
              <c:idx val="0"/>
              <c:layout>
                <c:manualLayout>
                  <c:x val="-0.12777777777777777"/>
                  <c:y val="3.70370370370370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4A0-4587-B561-DCCA8FAE5A9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'02 DEC'!$L$526:$L$527</c:f>
              <c:numCache>
                <c:formatCode>m/d/yy</c:formatCode>
                <c:ptCount val="2"/>
                <c:pt idx="0">
                  <c:v>44166</c:v>
                </c:pt>
                <c:pt idx="1">
                  <c:v>44167</c:v>
                </c:pt>
              </c:numCache>
            </c:numRef>
          </c:cat>
          <c:val>
            <c:numRef>
              <c:f>'02 DEC'!$M$526:$M$527</c:f>
              <c:numCache>
                <c:formatCode>0.000%</c:formatCode>
                <c:ptCount val="2"/>
                <c:pt idx="0">
                  <c:v>0.66430883316945266</c:v>
                </c:pt>
                <c:pt idx="1">
                  <c:v>0.62932747459849225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0-4587-B561-DCCA8FAE5A93}"/>
            </c:ext>
          </c:extLst>
        </c:ser>
        <c:ser>
          <c:idx val="1"/>
          <c:order val="1"/>
          <c:tx>
            <c:strRef>
              <c:f>'02 DEC'!$N$525</c:f>
              <c:strCache>
                <c:ptCount val="1"/>
                <c:pt idx="0">
                  <c:v>GOLD</c:v>
                </c:pt>
              </c:strCache>
            </c:strRef>
          </c:tx>
          <c:marker>
            <c:symbol val="none"/>
          </c:marker>
          <c:dLbls>
            <c:dLbl>
              <c:idx val="0"/>
              <c:layout>
                <c:manualLayout>
                  <c:x val="-9.4444444444444511E-2"/>
                  <c:y val="-5.55555555555555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A0-4587-B561-DCCA8FAE5A93}"/>
                </c:ext>
              </c:extLst>
            </c:dLbl>
            <c:dLbl>
              <c:idx val="1"/>
              <c:layout>
                <c:manualLayout>
                  <c:x val="-2.7777777777777835E-3"/>
                  <c:y val="-6.48148148148148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0-4587-B561-DCCA8FAE5A9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'02 DEC'!$L$526:$L$527</c:f>
              <c:numCache>
                <c:formatCode>m/d/yy</c:formatCode>
                <c:ptCount val="2"/>
                <c:pt idx="0">
                  <c:v>44166</c:v>
                </c:pt>
                <c:pt idx="1">
                  <c:v>44167</c:v>
                </c:pt>
              </c:numCache>
            </c:numRef>
          </c:cat>
          <c:val>
            <c:numRef>
              <c:f>'02 DEC'!$N$526:$N$527</c:f>
              <c:numCache>
                <c:formatCode>0.000%</c:formatCode>
                <c:ptCount val="2"/>
                <c:pt idx="0">
                  <c:v>0.67963572124756333</c:v>
                </c:pt>
                <c:pt idx="1">
                  <c:v>0.66287768031189076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A0-4587-B561-DCCA8FAE5A93}"/>
            </c:ext>
          </c:extLst>
        </c:ser>
        <c:ser>
          <c:idx val="2"/>
          <c:order val="2"/>
          <c:tx>
            <c:strRef>
              <c:f>'02 DEC'!$O$525</c:f>
              <c:strCache>
                <c:ptCount val="1"/>
                <c:pt idx="0">
                  <c:v>BRONZE</c:v>
                </c:pt>
              </c:strCache>
            </c:strRef>
          </c:tx>
          <c:marker>
            <c:symbol val="none"/>
          </c:marker>
          <c:dLbls>
            <c:dLbl>
              <c:idx val="0"/>
              <c:layout>
                <c:manualLayout>
                  <c:x val="-8.0555555555555672E-2"/>
                  <c:y val="4.16666666666667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0-4587-B561-DCCA8FAE5A9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'02 DEC'!$L$526:$L$527</c:f>
              <c:numCache>
                <c:formatCode>m/d/yy</c:formatCode>
                <c:ptCount val="2"/>
                <c:pt idx="0">
                  <c:v>44166</c:v>
                </c:pt>
                <c:pt idx="1">
                  <c:v>44167</c:v>
                </c:pt>
              </c:numCache>
            </c:numRef>
          </c:cat>
          <c:val>
            <c:numRef>
              <c:f>'02 DEC'!$O$526:$O$527</c:f>
              <c:numCache>
                <c:formatCode>0.000%</c:formatCode>
                <c:ptCount val="2"/>
                <c:pt idx="0">
                  <c:v>0.41072661644695541</c:v>
                </c:pt>
                <c:pt idx="1">
                  <c:v>0.3941070307595731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A0-4587-B561-DCCA8FAE5A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8174208"/>
        <c:axId val="68175744"/>
      </c:lineChart>
      <c:dateAx>
        <c:axId val="68174208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crossAx val="68175744"/>
        <c:crosses val="autoZero"/>
        <c:auto val="1"/>
        <c:lblOffset val="100"/>
        <c:baseTimeUnit val="days"/>
      </c:dateAx>
      <c:valAx>
        <c:axId val="68175744"/>
        <c:scaling>
          <c:orientation val="minMax"/>
        </c:scaling>
        <c:delete val="1"/>
        <c:axPos val="l"/>
        <c:numFmt formatCode="0.000%" sourceLinked="1"/>
        <c:majorTickMark val="out"/>
        <c:minorTickMark val="none"/>
        <c:tickLblPos val="none"/>
        <c:crossAx val="6817420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OUTAGE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0-C892-4140-B4D5-862F8C27F29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C892-4140-B4D5-862F8C27F2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'03 DEC'!$C$469:$C$470</c:f>
              <c:strCache>
                <c:ptCount val="2"/>
                <c:pt idx="0">
                  <c:v>POWER</c:v>
                </c:pt>
                <c:pt idx="1">
                  <c:v>TXN</c:v>
                </c:pt>
              </c:strCache>
            </c:strRef>
          </c:cat>
          <c:val>
            <c:numRef>
              <c:f>'03 DEC'!$D$469:$D$470</c:f>
              <c:numCache>
                <c:formatCode>0.000%</c:formatCode>
                <c:ptCount val="2"/>
                <c:pt idx="0">
                  <c:v>0.26581838827104831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2-4140-B4D5-862F8C27F2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 DEC'!$J$468</c:f>
              <c:strCache>
                <c:ptCount val="1"/>
                <c:pt idx="0">
                  <c:v>NETWORK AVAILABILITY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'03 DEC'!$I$469:$I$471</c:f>
              <c:numCache>
                <c:formatCode>m/d/yy</c:formatCode>
                <c:ptCount val="3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</c:numCache>
            </c:numRef>
          </c:cat>
          <c:val>
            <c:numRef>
              <c:f>'03 DEC'!$J$469:$J$471</c:f>
              <c:numCache>
                <c:formatCode>0.000%</c:formatCode>
                <c:ptCount val="3"/>
                <c:pt idx="0">
                  <c:v>0.73431018935978365</c:v>
                </c:pt>
                <c:pt idx="1">
                  <c:v>0.72813658451057006</c:v>
                </c:pt>
                <c:pt idx="2">
                  <c:v>0.73418161172895169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9-4703-BE2F-2F31C68C9272}"/>
            </c:ext>
          </c:extLst>
        </c:ser>
        <c:ser>
          <c:idx val="1"/>
          <c:order val="1"/>
          <c:tx>
            <c:strRef>
              <c:f>'03 DEC'!$K$468</c:f>
              <c:strCache>
                <c:ptCount val="1"/>
                <c:pt idx="0">
                  <c:v>PLATINUM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'03 DEC'!$I$469:$I$471</c:f>
              <c:numCache>
                <c:formatCode>m/d/yy</c:formatCode>
                <c:ptCount val="3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</c:numCache>
            </c:numRef>
          </c:cat>
          <c:val>
            <c:numRef>
              <c:f>'03 DEC'!$K$469:$K$471</c:f>
              <c:numCache>
                <c:formatCode>0.000%</c:formatCode>
                <c:ptCount val="3"/>
                <c:pt idx="0">
                  <c:v>0.72551461197505818</c:v>
                </c:pt>
                <c:pt idx="1">
                  <c:v>0.73481847719930882</c:v>
                </c:pt>
                <c:pt idx="2">
                  <c:v>0.73752770265194201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9-4703-BE2F-2F31C68C92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8844928"/>
        <c:axId val="68846720"/>
      </c:lineChart>
      <c:dateAx>
        <c:axId val="688449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6720"/>
        <c:crosses val="autoZero"/>
        <c:auto val="1"/>
        <c:lblOffset val="100"/>
        <c:baseTimeUnit val="days"/>
      </c:dateAx>
      <c:valAx>
        <c:axId val="688467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AVAILABILITY</a:t>
            </a:r>
          </a:p>
        </c:rich>
      </c:tx>
      <c:layout>
        <c:manualLayout>
          <c:xMode val="edge"/>
          <c:yMode val="edge"/>
          <c:x val="0.28813188976377951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 DEC'!$N$468</c:f>
              <c:strCache>
                <c:ptCount val="1"/>
                <c:pt idx="0">
                  <c:v>SILVER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'03 DEC'!$M$469:$M$471</c:f>
              <c:numCache>
                <c:formatCode>m/d/yy</c:formatCode>
                <c:ptCount val="3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</c:numCache>
            </c:numRef>
          </c:cat>
          <c:val>
            <c:numRef>
              <c:f>'03 DEC'!$N$469:$N$471</c:f>
              <c:numCache>
                <c:formatCode>0.000%</c:formatCode>
                <c:ptCount val="3"/>
                <c:pt idx="0">
                  <c:v>0.66430883316945266</c:v>
                </c:pt>
                <c:pt idx="1">
                  <c:v>0.62932747459849225</c:v>
                </c:pt>
                <c:pt idx="2">
                  <c:v>0.62614204359226489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2-4697-AD0B-A9254009E8AA}"/>
            </c:ext>
          </c:extLst>
        </c:ser>
        <c:ser>
          <c:idx val="1"/>
          <c:order val="1"/>
          <c:tx>
            <c:strRef>
              <c:f>'03 DEC'!$O$468</c:f>
              <c:strCache>
                <c:ptCount val="1"/>
                <c:pt idx="0">
                  <c:v>GOLD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'03 DEC'!$M$469:$M$471</c:f>
              <c:numCache>
                <c:formatCode>m/d/yy</c:formatCode>
                <c:ptCount val="3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</c:numCache>
            </c:numRef>
          </c:cat>
          <c:val>
            <c:numRef>
              <c:f>'03 DEC'!$O$469:$O$471</c:f>
              <c:numCache>
                <c:formatCode>0.000%</c:formatCode>
                <c:ptCount val="3"/>
                <c:pt idx="0">
                  <c:v>0.67963572124756333</c:v>
                </c:pt>
                <c:pt idx="1">
                  <c:v>0.66287768031189076</c:v>
                </c:pt>
                <c:pt idx="2">
                  <c:v>0.66496405945419101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2-4697-AD0B-A9254009E8AA}"/>
            </c:ext>
          </c:extLst>
        </c:ser>
        <c:ser>
          <c:idx val="2"/>
          <c:order val="2"/>
          <c:tx>
            <c:strRef>
              <c:f>'03 DEC'!$P$468</c:f>
              <c:strCache>
                <c:ptCount val="1"/>
                <c:pt idx="0">
                  <c:v>BRONZE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'03 DEC'!$M$469:$M$471</c:f>
              <c:numCache>
                <c:formatCode>m/d/yy</c:formatCode>
                <c:ptCount val="3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</c:numCache>
            </c:numRef>
          </c:cat>
          <c:val>
            <c:numRef>
              <c:f>'03 DEC'!$P$469:$P$471</c:f>
              <c:numCache>
                <c:formatCode>0.000%</c:formatCode>
                <c:ptCount val="3"/>
                <c:pt idx="0">
                  <c:v>0.41072661644695541</c:v>
                </c:pt>
                <c:pt idx="1">
                  <c:v>0.3941070307595731</c:v>
                </c:pt>
                <c:pt idx="2">
                  <c:v>0.4117623979912115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32-4697-AD0B-A9254009E8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9213568"/>
        <c:axId val="69231744"/>
      </c:lineChart>
      <c:dateAx>
        <c:axId val="692135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1744"/>
        <c:crosses val="autoZero"/>
        <c:auto val="1"/>
        <c:lblOffset val="100"/>
        <c:baseTimeUnit val="days"/>
      </c:dateAx>
      <c:valAx>
        <c:axId val="692317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OUTAGE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'04 DEC'!$C$517</c:f>
              <c:strCache>
                <c:ptCount val="1"/>
                <c:pt idx="0">
                  <c:v>POWER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0-01B8-41ED-A33C-B40E6F1B1F0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POWER</a:t>
                    </a:r>
                  </a:p>
                  <a:p>
                    <a:fld id="{42389C60-7DA6-43D2-99DE-DD76F84726B9}" type="PERCENTAGE">
                      <a:rPr lang="en-US"/>
                      <a:pPr/>
                      <a:t>[PERCENTAGE]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1B8-41ED-A33C-B40E6F1B1F04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'04 DEC'!$D$517</c:f>
              <c:numCache>
                <c:formatCode>0.000%</c:formatCode>
                <c:ptCount val="1"/>
                <c:pt idx="0">
                  <c:v>0.25352419597234743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8-41ED-A33C-B40E6F1B1F0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  <a:tileRect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 DEC'!$J$516</c:f>
              <c:strCache>
                <c:ptCount val="1"/>
                <c:pt idx="0">
                  <c:v>NETWORK AVAILABILITY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'04 DEC'!$I$517:$I$520</c:f>
              <c:numCache>
                <c:formatCode>m/d/yy</c:formatCode>
                <c:ptCount val="4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</c:numCache>
            </c:numRef>
          </c:cat>
          <c:val>
            <c:numRef>
              <c:f>'04 DEC'!$J$517:$J$520</c:f>
              <c:numCache>
                <c:formatCode>0.000%</c:formatCode>
                <c:ptCount val="4"/>
                <c:pt idx="0">
                  <c:v>0.73431018935978365</c:v>
                </c:pt>
                <c:pt idx="1">
                  <c:v>0.72813658451057006</c:v>
                </c:pt>
                <c:pt idx="2">
                  <c:v>0.73418161172895169</c:v>
                </c:pt>
                <c:pt idx="3">
                  <c:v>0.74673525531843832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5-404B-9ADE-5AFEF2C6EB9F}"/>
            </c:ext>
          </c:extLst>
        </c:ser>
        <c:ser>
          <c:idx val="1"/>
          <c:order val="1"/>
          <c:tx>
            <c:strRef>
              <c:f>'04 DEC'!$K$516</c:f>
              <c:strCache>
                <c:ptCount val="1"/>
                <c:pt idx="0">
                  <c:v>PLATINUM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'04 DEC'!$I$517:$I$520</c:f>
              <c:numCache>
                <c:formatCode>m/d/yy</c:formatCode>
                <c:ptCount val="4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</c:numCache>
            </c:numRef>
          </c:cat>
          <c:val>
            <c:numRef>
              <c:f>'04 DEC'!$K$517:$K$520</c:f>
              <c:numCache>
                <c:formatCode>0.000%</c:formatCode>
                <c:ptCount val="4"/>
                <c:pt idx="0">
                  <c:v>0.72551461197505818</c:v>
                </c:pt>
                <c:pt idx="1">
                  <c:v>0.73481847719930882</c:v>
                </c:pt>
                <c:pt idx="2">
                  <c:v>0.73752770265194201</c:v>
                </c:pt>
                <c:pt idx="3">
                  <c:v>0.76802456614829839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5-404B-9ADE-5AFEF2C6EB9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786688"/>
        <c:axId val="74788224"/>
      </c:lineChart>
      <c:dateAx>
        <c:axId val="747866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8224"/>
        <c:crosses val="autoZero"/>
        <c:auto val="1"/>
        <c:lblOffset val="100"/>
        <c:baseTimeUnit val="days"/>
      </c:dateAx>
      <c:valAx>
        <c:axId val="74788224"/>
        <c:scaling>
          <c:orientation val="minMax"/>
        </c:scaling>
        <c:delete val="1"/>
        <c:axPos val="l"/>
        <c:numFmt formatCode="0.000%" sourceLinked="1"/>
        <c:majorTickMark val="none"/>
        <c:minorTickMark val="none"/>
        <c:tickLblPos val="none"/>
        <c:crossAx val="7478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 DEC'!$N$516</c:f>
              <c:strCache>
                <c:ptCount val="1"/>
                <c:pt idx="0">
                  <c:v>SILVER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'04 DEC'!$M$517:$M$520</c:f>
              <c:numCache>
                <c:formatCode>m/d/yy</c:formatCode>
                <c:ptCount val="4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</c:numCache>
            </c:numRef>
          </c:cat>
          <c:val>
            <c:numRef>
              <c:f>'04 DEC'!$N$517:$N$520</c:f>
              <c:numCache>
                <c:formatCode>0.000%</c:formatCode>
                <c:ptCount val="4"/>
                <c:pt idx="0">
                  <c:v>0.66430883316945266</c:v>
                </c:pt>
                <c:pt idx="1">
                  <c:v>0.62932747459849225</c:v>
                </c:pt>
                <c:pt idx="2">
                  <c:v>0.62614204359226489</c:v>
                </c:pt>
                <c:pt idx="3">
                  <c:v>0.62362647492625367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3-4E4E-8A37-5F5BFB3BEBBC}"/>
            </c:ext>
          </c:extLst>
        </c:ser>
        <c:ser>
          <c:idx val="1"/>
          <c:order val="1"/>
          <c:tx>
            <c:strRef>
              <c:f>'04 DEC'!$O$516</c:f>
              <c:strCache>
                <c:ptCount val="1"/>
                <c:pt idx="0">
                  <c:v>GOLD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'04 DEC'!$M$517:$M$520</c:f>
              <c:numCache>
                <c:formatCode>m/d/yy</c:formatCode>
                <c:ptCount val="4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</c:numCache>
            </c:numRef>
          </c:cat>
          <c:val>
            <c:numRef>
              <c:f>'04 DEC'!$O$517:$O$520</c:f>
              <c:numCache>
                <c:formatCode>0.000%</c:formatCode>
                <c:ptCount val="4"/>
                <c:pt idx="0">
                  <c:v>0.67963572124756333</c:v>
                </c:pt>
                <c:pt idx="1">
                  <c:v>0.66287768031189076</c:v>
                </c:pt>
                <c:pt idx="2">
                  <c:v>0.66496405945419101</c:v>
                </c:pt>
                <c:pt idx="3">
                  <c:v>0.67739552875243669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3-4E4E-8A37-5F5BFB3BEBBC}"/>
            </c:ext>
          </c:extLst>
        </c:ser>
        <c:ser>
          <c:idx val="2"/>
          <c:order val="2"/>
          <c:tx>
            <c:strRef>
              <c:f>'04 DEC'!$P$516</c:f>
              <c:strCache>
                <c:ptCount val="1"/>
                <c:pt idx="0">
                  <c:v>BRONZE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'04 DEC'!$M$517:$M$520</c:f>
              <c:numCache>
                <c:formatCode>m/d/yy</c:formatCode>
                <c:ptCount val="4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</c:numCache>
            </c:numRef>
          </c:cat>
          <c:val>
            <c:numRef>
              <c:f>'04 DEC'!$P$517:$P$520</c:f>
              <c:numCache>
                <c:formatCode>0.000%</c:formatCode>
                <c:ptCount val="4"/>
                <c:pt idx="0">
                  <c:v>0.41072661644695541</c:v>
                </c:pt>
                <c:pt idx="1">
                  <c:v>0.3941070307595731</c:v>
                </c:pt>
                <c:pt idx="2">
                  <c:v>0.4117623979912115</c:v>
                </c:pt>
                <c:pt idx="3">
                  <c:v>0.45138496547394857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A3-4E4E-8A37-5F5BFB3BEB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831744"/>
        <c:axId val="74833280"/>
      </c:lineChart>
      <c:dateAx>
        <c:axId val="7483174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33280"/>
        <c:crosses val="autoZero"/>
        <c:auto val="1"/>
        <c:lblOffset val="100"/>
        <c:baseTimeUnit val="days"/>
      </c:dateAx>
      <c:valAx>
        <c:axId val="74833280"/>
        <c:scaling>
          <c:orientation val="minMax"/>
        </c:scaling>
        <c:delete val="1"/>
        <c:axPos val="l"/>
        <c:numFmt formatCode="0.000%" sourceLinked="1"/>
        <c:majorTickMark val="none"/>
        <c:minorTickMark val="none"/>
        <c:tickLblPos val="none"/>
        <c:crossAx val="7483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OUTAGE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0-0E73-4173-A8C5-D09949B7366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0E73-4173-A8C5-D09949B7366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'05 DEC'!$D$523:$D$524</c:f>
              <c:strCache>
                <c:ptCount val="2"/>
                <c:pt idx="0">
                  <c:v>POWER</c:v>
                </c:pt>
                <c:pt idx="1">
                  <c:v>TXN</c:v>
                </c:pt>
              </c:strCache>
            </c:strRef>
          </c:cat>
          <c:val>
            <c:numRef>
              <c:f>'05 DEC'!$E$523:$E$524</c:f>
              <c:numCache>
                <c:formatCode>0.000%</c:formatCode>
                <c:ptCount val="2"/>
                <c:pt idx="0">
                  <c:v>0.31281059012123036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73-4173-A8C5-D09949B736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DEC'!$K$522</c:f>
              <c:strCache>
                <c:ptCount val="1"/>
                <c:pt idx="0">
                  <c:v>NETWORK AVAILABILITY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'05 DEC'!$J$523:$J$527</c:f>
              <c:numCache>
                <c:formatCode>m/d/yy</c:formatCode>
                <c:ptCount val="5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</c:numCache>
            </c:numRef>
          </c:cat>
          <c:val>
            <c:numRef>
              <c:f>'05 DEC'!$K$523:$K$527</c:f>
              <c:numCache>
                <c:formatCode>0.000%</c:formatCode>
                <c:ptCount val="5"/>
                <c:pt idx="0">
                  <c:v>0.73431018935978365</c:v>
                </c:pt>
                <c:pt idx="1">
                  <c:v>0.72813658451057006</c:v>
                </c:pt>
                <c:pt idx="2">
                  <c:v>0.73418161172895169</c:v>
                </c:pt>
                <c:pt idx="3">
                  <c:v>0.74673525531843832</c:v>
                </c:pt>
                <c:pt idx="4">
                  <c:v>0.68718940987876964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4-4788-BDEA-B317076943D9}"/>
            </c:ext>
          </c:extLst>
        </c:ser>
        <c:ser>
          <c:idx val="1"/>
          <c:order val="1"/>
          <c:tx>
            <c:strRef>
              <c:f>'05 DEC'!$L$522</c:f>
              <c:strCache>
                <c:ptCount val="1"/>
                <c:pt idx="0">
                  <c:v>PLATINUM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'05 DEC'!$J$523:$J$527</c:f>
              <c:numCache>
                <c:formatCode>m/d/yy</c:formatCode>
                <c:ptCount val="5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</c:numCache>
            </c:numRef>
          </c:cat>
          <c:val>
            <c:numRef>
              <c:f>'05 DEC'!$L$523:$L$527</c:f>
              <c:numCache>
                <c:formatCode>0.000%</c:formatCode>
                <c:ptCount val="5"/>
                <c:pt idx="0">
                  <c:v>0.72551461197505818</c:v>
                </c:pt>
                <c:pt idx="1">
                  <c:v>0.73481847719930882</c:v>
                </c:pt>
                <c:pt idx="2">
                  <c:v>0.73752770265194201</c:v>
                </c:pt>
                <c:pt idx="3">
                  <c:v>0.76802456614829839</c:v>
                </c:pt>
                <c:pt idx="4">
                  <c:v>0.77046615581098343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4-4788-BDEA-B317076943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7315584"/>
        <c:axId val="107317120"/>
      </c:lineChart>
      <c:dateAx>
        <c:axId val="1073155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17120"/>
        <c:crosses val="autoZero"/>
        <c:auto val="1"/>
        <c:lblOffset val="100"/>
        <c:baseTimeUnit val="days"/>
      </c:dateAx>
      <c:valAx>
        <c:axId val="107317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1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DEC'!$O$522</c:f>
              <c:strCache>
                <c:ptCount val="1"/>
                <c:pt idx="0">
                  <c:v>SILVER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'05 DEC'!$N$523:$N$527</c:f>
              <c:numCache>
                <c:formatCode>m/d/yy</c:formatCode>
                <c:ptCount val="5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</c:numCache>
            </c:numRef>
          </c:cat>
          <c:val>
            <c:numRef>
              <c:f>'05 DEC'!$O$523:$O$527</c:f>
              <c:numCache>
                <c:formatCode>0.000%</c:formatCode>
                <c:ptCount val="5"/>
                <c:pt idx="0">
                  <c:v>0.66430883316945266</c:v>
                </c:pt>
                <c:pt idx="1">
                  <c:v>0.62932747459849225</c:v>
                </c:pt>
                <c:pt idx="2">
                  <c:v>0.62614204359226489</c:v>
                </c:pt>
                <c:pt idx="3">
                  <c:v>0.62362647492625367</c:v>
                </c:pt>
                <c:pt idx="4">
                  <c:v>0.62444587840052446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6-4A76-AEB9-4907BDD7CE3A}"/>
            </c:ext>
          </c:extLst>
        </c:ser>
        <c:ser>
          <c:idx val="1"/>
          <c:order val="1"/>
          <c:tx>
            <c:strRef>
              <c:f>'05 DEC'!$P$522</c:f>
              <c:strCache>
                <c:ptCount val="1"/>
                <c:pt idx="0">
                  <c:v>GOLD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'05 DEC'!$N$523:$N$527</c:f>
              <c:numCache>
                <c:formatCode>m/d/yy</c:formatCode>
                <c:ptCount val="5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</c:numCache>
            </c:numRef>
          </c:cat>
          <c:val>
            <c:numRef>
              <c:f>'05 DEC'!$P$523:$P$527</c:f>
              <c:numCache>
                <c:formatCode>0.000%</c:formatCode>
                <c:ptCount val="5"/>
                <c:pt idx="0">
                  <c:v>0.67963572124756333</c:v>
                </c:pt>
                <c:pt idx="1">
                  <c:v>0.66287768031189076</c:v>
                </c:pt>
                <c:pt idx="2">
                  <c:v>0.66496405945419101</c:v>
                </c:pt>
                <c:pt idx="3">
                  <c:v>0.67739552875243669</c:v>
                </c:pt>
                <c:pt idx="4">
                  <c:v>0.67572033382066277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6-4A76-AEB9-4907BDD7CE3A}"/>
            </c:ext>
          </c:extLst>
        </c:ser>
        <c:ser>
          <c:idx val="2"/>
          <c:order val="2"/>
          <c:tx>
            <c:strRef>
              <c:f>'05 DEC'!$Q$522</c:f>
              <c:strCache>
                <c:ptCount val="1"/>
                <c:pt idx="0">
                  <c:v>BRONZE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'05 DEC'!$N$523:$N$527</c:f>
              <c:numCache>
                <c:formatCode>m/d/yy</c:formatCode>
                <c:ptCount val="5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</c:numCache>
            </c:numRef>
          </c:cat>
          <c:val>
            <c:numRef>
              <c:f>'05 DEC'!$Q$523:$Q$527</c:f>
              <c:numCache>
                <c:formatCode>0.000%</c:formatCode>
                <c:ptCount val="5"/>
                <c:pt idx="0">
                  <c:v>0.41072661644695541</c:v>
                </c:pt>
                <c:pt idx="1">
                  <c:v>0.3941070307595731</c:v>
                </c:pt>
                <c:pt idx="2">
                  <c:v>0.4117623979912115</c:v>
                </c:pt>
                <c:pt idx="3">
                  <c:v>0.45138496547394857</c:v>
                </c:pt>
                <c:pt idx="4">
                  <c:v>0.44746155053358438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6-4A76-AEB9-4907BDD7CE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136064"/>
        <c:axId val="120137600"/>
      </c:lineChart>
      <c:dateAx>
        <c:axId val="120136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37600"/>
        <c:crosses val="autoZero"/>
        <c:auto val="1"/>
        <c:lblOffset val="100"/>
        <c:baseTimeUnit val="days"/>
      </c:dateAx>
      <c:valAx>
        <c:axId val="1201376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3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OUTAGE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'06 DEC'!$C$540</c:f>
              <c:strCache>
                <c:ptCount val="1"/>
                <c:pt idx="0">
                  <c:v>POWER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0-89F6-4723-974E-D36BAED269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POWER
</a:t>
                    </a:r>
                    <a:fld id="{3BC4E951-BF28-446A-9E7D-F56BBFFB5089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9F6-4723-974E-D36BAED2692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'06 DEC'!$D$540</c:f>
              <c:numCache>
                <c:formatCode>0.000%</c:formatCode>
                <c:ptCount val="1"/>
                <c:pt idx="0">
                  <c:v>0.28216757672911869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6-4723-974E-D36BAED26922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  <a:tileRect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'06 DEC'!$K$539</c:f>
              <c:strCache>
                <c:ptCount val="1"/>
                <c:pt idx="0">
                  <c:v>NETWORK AVAILABILITY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'06 DEC'!$J$540:$J$545</c:f>
              <c:numCache>
                <c:formatCode>m/d/yy</c:formatCode>
                <c:ptCount val="6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</c:numCache>
            </c:numRef>
          </c:cat>
          <c:val>
            <c:numRef>
              <c:f>'06 DEC'!$K$540:$K$545</c:f>
              <c:numCache>
                <c:formatCode>0.000%</c:formatCode>
                <c:ptCount val="6"/>
                <c:pt idx="0">
                  <c:v>0.73431018935978365</c:v>
                </c:pt>
                <c:pt idx="1">
                  <c:v>0.72813658451057006</c:v>
                </c:pt>
                <c:pt idx="2">
                  <c:v>0.73418161172895169</c:v>
                </c:pt>
                <c:pt idx="3">
                  <c:v>0.74673525531843832</c:v>
                </c:pt>
                <c:pt idx="4">
                  <c:v>0.68718940987876964</c:v>
                </c:pt>
                <c:pt idx="5">
                  <c:v>0.71783242327088126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D-4538-8C51-5F3265051E99}"/>
            </c:ext>
          </c:extLst>
        </c:ser>
        <c:ser>
          <c:idx val="1"/>
          <c:order val="1"/>
          <c:tx>
            <c:strRef>
              <c:f>'06 DEC'!$L$539</c:f>
              <c:strCache>
                <c:ptCount val="1"/>
                <c:pt idx="0">
                  <c:v>PLATINUM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'06 DEC'!$J$540:$J$545</c:f>
              <c:numCache>
                <c:formatCode>m/d/yy</c:formatCode>
                <c:ptCount val="6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</c:numCache>
            </c:numRef>
          </c:cat>
          <c:val>
            <c:numRef>
              <c:f>'06 DEC'!$L$540:$L$545</c:f>
              <c:numCache>
                <c:formatCode>0.000%</c:formatCode>
                <c:ptCount val="6"/>
                <c:pt idx="0">
                  <c:v>0.72551461197505818</c:v>
                </c:pt>
                <c:pt idx="1">
                  <c:v>0.73481847719930882</c:v>
                </c:pt>
                <c:pt idx="2">
                  <c:v>0.73752770265194201</c:v>
                </c:pt>
                <c:pt idx="3">
                  <c:v>0.76802456614829839</c:v>
                </c:pt>
                <c:pt idx="4">
                  <c:v>0.77046615581098343</c:v>
                </c:pt>
                <c:pt idx="5">
                  <c:v>0.75059114642025393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D-4538-8C51-5F3265051E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9634176"/>
        <c:axId val="119648256"/>
      </c:lineChart>
      <c:dateAx>
        <c:axId val="1196341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8256"/>
        <c:crosses val="autoZero"/>
        <c:auto val="1"/>
        <c:lblOffset val="100"/>
        <c:baseTimeUnit val="days"/>
      </c:dateAx>
      <c:valAx>
        <c:axId val="119648256"/>
        <c:scaling>
          <c:orientation val="minMax"/>
        </c:scaling>
        <c:delete val="1"/>
        <c:axPos val="l"/>
        <c:numFmt formatCode="0.000%" sourceLinked="1"/>
        <c:majorTickMark val="none"/>
        <c:minorTickMark val="none"/>
        <c:tickLblPos val="none"/>
        <c:crossAx val="1196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'06 DEC'!$O$539</c:f>
              <c:strCache>
                <c:ptCount val="1"/>
                <c:pt idx="0">
                  <c:v>SILVER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'06 DEC'!$N$540:$N$545</c:f>
              <c:numCache>
                <c:formatCode>m/d/yy</c:formatCode>
                <c:ptCount val="6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</c:numCache>
            </c:numRef>
          </c:cat>
          <c:val>
            <c:numRef>
              <c:f>'06 DEC'!$O$540:$O$545</c:f>
              <c:numCache>
                <c:formatCode>0.000%</c:formatCode>
                <c:ptCount val="6"/>
                <c:pt idx="0">
                  <c:v>0.66430883316945266</c:v>
                </c:pt>
                <c:pt idx="1">
                  <c:v>0.62932747459849225</c:v>
                </c:pt>
                <c:pt idx="2">
                  <c:v>0.62614204359226489</c:v>
                </c:pt>
                <c:pt idx="3">
                  <c:v>0.62362647492625367</c:v>
                </c:pt>
                <c:pt idx="4">
                  <c:v>0.62444587840052446</c:v>
                </c:pt>
                <c:pt idx="5">
                  <c:v>0.55289966404457558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2-490B-9050-BACFCDE1DC77}"/>
            </c:ext>
          </c:extLst>
        </c:ser>
        <c:ser>
          <c:idx val="1"/>
          <c:order val="1"/>
          <c:tx>
            <c:strRef>
              <c:f>'06 DEC'!$P$539</c:f>
              <c:strCache>
                <c:ptCount val="1"/>
                <c:pt idx="0">
                  <c:v>GOLD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'06 DEC'!$N$540:$N$545</c:f>
              <c:numCache>
                <c:formatCode>m/d/yy</c:formatCode>
                <c:ptCount val="6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</c:numCache>
            </c:numRef>
          </c:cat>
          <c:val>
            <c:numRef>
              <c:f>'06 DEC'!$P$540:$P$545</c:f>
              <c:numCache>
                <c:formatCode>0.000%</c:formatCode>
                <c:ptCount val="6"/>
                <c:pt idx="0">
                  <c:v>0.67963572124756333</c:v>
                </c:pt>
                <c:pt idx="1">
                  <c:v>0.66287768031189076</c:v>
                </c:pt>
                <c:pt idx="2">
                  <c:v>0.66496405945419101</c:v>
                </c:pt>
                <c:pt idx="3">
                  <c:v>0.67739552875243669</c:v>
                </c:pt>
                <c:pt idx="4">
                  <c:v>0.67572033382066277</c:v>
                </c:pt>
                <c:pt idx="5">
                  <c:v>0.71064814814814814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2-490B-9050-BACFCDE1DC77}"/>
            </c:ext>
          </c:extLst>
        </c:ser>
        <c:ser>
          <c:idx val="2"/>
          <c:order val="2"/>
          <c:tx>
            <c:strRef>
              <c:f>'06 DEC'!$Q$539</c:f>
              <c:strCache>
                <c:ptCount val="1"/>
                <c:pt idx="0">
                  <c:v>BRONZE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'06 DEC'!$N$540:$N$545</c:f>
              <c:numCache>
                <c:formatCode>m/d/yy</c:formatCode>
                <c:ptCount val="6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</c:numCache>
            </c:numRef>
          </c:cat>
          <c:val>
            <c:numRef>
              <c:f>'06 DEC'!$Q$540:$Q$545</c:f>
              <c:numCache>
                <c:formatCode>0.000%</c:formatCode>
                <c:ptCount val="6"/>
                <c:pt idx="0">
                  <c:v>0.41072661644695541</c:v>
                </c:pt>
                <c:pt idx="1">
                  <c:v>0.3941070307595731</c:v>
                </c:pt>
                <c:pt idx="2">
                  <c:v>0.4117623979912115</c:v>
                </c:pt>
                <c:pt idx="3">
                  <c:v>0.45138496547394857</c:v>
                </c:pt>
                <c:pt idx="4">
                  <c:v>0.44746155053358438</c:v>
                </c:pt>
                <c:pt idx="5">
                  <c:v>0.23856324544883867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2-490B-9050-BACFCDE1DC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7543552"/>
        <c:axId val="127561728"/>
      </c:lineChart>
      <c:dateAx>
        <c:axId val="1275435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61728"/>
        <c:crosses val="autoZero"/>
        <c:auto val="1"/>
        <c:lblOffset val="100"/>
        <c:baseTimeUnit val="days"/>
      </c:dateAx>
      <c:valAx>
        <c:axId val="127561728"/>
        <c:scaling>
          <c:orientation val="minMax"/>
        </c:scaling>
        <c:delete val="1"/>
        <c:axPos val="l"/>
        <c:numFmt formatCode="0.000%" sourceLinked="1"/>
        <c:majorTickMark val="none"/>
        <c:minorTickMark val="none"/>
        <c:tickLblPos val="none"/>
        <c:crossAx val="12754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OUTAGE</a:t>
            </a:r>
            <a:r>
              <a:rPr lang="en-US" baseline="0"/>
              <a:t> FACTOR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0-C347-4240-8E52-578C731AE94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C347-4240-8E52-578C731AE9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'07 DEC'!$C$520:$C$521</c:f>
              <c:strCache>
                <c:ptCount val="2"/>
                <c:pt idx="0">
                  <c:v>POWER</c:v>
                </c:pt>
                <c:pt idx="1">
                  <c:v>TXN</c:v>
                </c:pt>
              </c:strCache>
            </c:strRef>
          </c:cat>
          <c:val>
            <c:numRef>
              <c:f>'07 DEC'!$D$520:$D$521</c:f>
              <c:numCache>
                <c:formatCode>0.000%</c:formatCode>
                <c:ptCount val="2"/>
                <c:pt idx="0">
                  <c:v>0.26355366863707713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47-4240-8E52-578C731AE94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tx1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bg1"/>
                </a:solidFill>
              </a:rPr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'07 DEC'!$K$519</c:f>
              <c:strCache>
                <c:ptCount val="1"/>
                <c:pt idx="0">
                  <c:v>NETWORK AVAILABILITY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6.6218618740073218E-2"/>
                  <c:y val="-2.77777777777779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B85-4A1C-899E-C88976598E4C}"/>
                </c:ext>
              </c:extLst>
            </c:dLbl>
            <c:dLbl>
              <c:idx val="1"/>
              <c:layout>
                <c:manualLayout>
                  <c:x val="-6.8893846134401804E-2"/>
                  <c:y val="1.8518518518518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B85-4A1C-899E-C88976598E4C}"/>
                </c:ext>
              </c:extLst>
            </c:dLbl>
            <c:dLbl>
              <c:idx val="2"/>
              <c:layout>
                <c:manualLayout>
                  <c:x val="-6.6218618740073218E-2"/>
                  <c:y val="2.77777777777778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B85-4A1C-899E-C88976598E4C}"/>
                </c:ext>
              </c:extLst>
            </c:dLbl>
            <c:dLbl>
              <c:idx val="3"/>
              <c:layout>
                <c:manualLayout>
                  <c:x val="-4.7492026979773672E-2"/>
                  <c:y val="-4.6296296296296328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85-4A1C-899E-C88976598E4C}"/>
                </c:ext>
              </c:extLst>
            </c:dLbl>
            <c:dLbl>
              <c:idx val="5"/>
              <c:layout>
                <c:manualLayout>
                  <c:x val="-5.2842481768430698E-2"/>
                  <c:y val="1.38888888888889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85-4A1C-899E-C88976598E4C}"/>
                </c:ext>
              </c:extLst>
            </c:dLbl>
            <c:dLbl>
              <c:idx val="6"/>
              <c:layout>
                <c:manualLayout>
                  <c:x val="-3.7054216537539778E-2"/>
                  <c:y val="4.62962962962963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B85-4A1C-899E-C8897659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'07 DEC'!$J$520:$J$526</c:f>
              <c:numCache>
                <c:formatCode>m/d/yy</c:formatCode>
                <c:ptCount val="7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</c:numCache>
            </c:numRef>
          </c:cat>
          <c:val>
            <c:numRef>
              <c:f>'07 DEC'!$K$520:$K$526</c:f>
              <c:numCache>
                <c:formatCode>0.000%</c:formatCode>
                <c:ptCount val="7"/>
                <c:pt idx="0">
                  <c:v>0.73431018935978365</c:v>
                </c:pt>
                <c:pt idx="1">
                  <c:v>0.72813658451057006</c:v>
                </c:pt>
                <c:pt idx="2">
                  <c:v>0.73418161172895169</c:v>
                </c:pt>
                <c:pt idx="3">
                  <c:v>0.74673525531843832</c:v>
                </c:pt>
                <c:pt idx="4">
                  <c:v>0.68718940987876964</c:v>
                </c:pt>
                <c:pt idx="5">
                  <c:v>0.71783242327088126</c:v>
                </c:pt>
                <c:pt idx="6">
                  <c:v>0.73644633136292281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85-4A1C-899E-C88976598E4C}"/>
            </c:ext>
          </c:extLst>
        </c:ser>
        <c:ser>
          <c:idx val="1"/>
          <c:order val="1"/>
          <c:tx>
            <c:strRef>
              <c:f>'07 DEC'!$L$519</c:f>
              <c:strCache>
                <c:ptCount val="1"/>
                <c:pt idx="0">
                  <c:v>PLATINUM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6.6218618740073218E-2"/>
                  <c:y val="1.38888888888889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B85-4A1C-899E-C88976598E4C}"/>
                </c:ext>
              </c:extLst>
            </c:dLbl>
            <c:dLbl>
              <c:idx val="1"/>
              <c:layout>
                <c:manualLayout>
                  <c:x val="-6.8893846134401804E-2"/>
                  <c:y val="-4.16666666666666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B85-4A1C-899E-C88976598E4C}"/>
                </c:ext>
              </c:extLst>
            </c:dLbl>
            <c:dLbl>
              <c:idx val="2"/>
              <c:layout>
                <c:manualLayout>
                  <c:x val="-6.8893846134401734E-2"/>
                  <c:y val="-5.09259259259259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B85-4A1C-899E-C88976598E4C}"/>
                </c:ext>
              </c:extLst>
            </c:dLbl>
            <c:dLbl>
              <c:idx val="3"/>
              <c:layout>
                <c:manualLayout>
                  <c:x val="-6.6218618740073218E-2"/>
                  <c:y val="-1.38888888888888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B85-4A1C-899E-C88976598E4C}"/>
                </c:ext>
              </c:extLst>
            </c:dLbl>
            <c:dLbl>
              <c:idx val="4"/>
              <c:layout>
                <c:manualLayout>
                  <c:x val="-6.6218618740073315E-2"/>
                  <c:y val="-1.38888888888889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B85-4A1C-899E-C88976598E4C}"/>
                </c:ext>
              </c:extLst>
            </c:dLbl>
            <c:dLbl>
              <c:idx val="5"/>
              <c:layout>
                <c:manualLayout>
                  <c:x val="-6.6218618740073218E-2"/>
                  <c:y val="9.259259259259274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B85-4A1C-899E-C88976598E4C}"/>
                </c:ext>
              </c:extLst>
            </c:dLbl>
            <c:dLbl>
              <c:idx val="6"/>
              <c:layout>
                <c:manualLayout>
                  <c:x val="-3.9729443931868162E-2"/>
                  <c:y val="-2.3148148148148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B85-4A1C-899E-C8897659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'07 DEC'!$J$520:$J$526</c:f>
              <c:numCache>
                <c:formatCode>m/d/yy</c:formatCode>
                <c:ptCount val="7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</c:numCache>
            </c:numRef>
          </c:cat>
          <c:val>
            <c:numRef>
              <c:f>'07 DEC'!$L$520:$L$526</c:f>
              <c:numCache>
                <c:formatCode>0.000%</c:formatCode>
                <c:ptCount val="7"/>
                <c:pt idx="0">
                  <c:v>0.72551461197505818</c:v>
                </c:pt>
                <c:pt idx="1">
                  <c:v>0.73481847719930882</c:v>
                </c:pt>
                <c:pt idx="2">
                  <c:v>0.73752770265194201</c:v>
                </c:pt>
                <c:pt idx="3">
                  <c:v>0.76802456614829839</c:v>
                </c:pt>
                <c:pt idx="4">
                  <c:v>0.77046615581098343</c:v>
                </c:pt>
                <c:pt idx="5">
                  <c:v>0.75059114642025393</c:v>
                </c:pt>
                <c:pt idx="6">
                  <c:v>0.7786717752234994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B85-4A1C-899E-C88976598E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1134976"/>
        <c:axId val="131136512"/>
      </c:lineChart>
      <c:dateAx>
        <c:axId val="1311349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36512"/>
        <c:crosses val="autoZero"/>
        <c:auto val="1"/>
        <c:lblOffset val="100"/>
        <c:baseTimeUnit val="days"/>
      </c:dateAx>
      <c:valAx>
        <c:axId val="131136512"/>
        <c:scaling>
          <c:orientation val="minMax"/>
        </c:scaling>
        <c:delete val="0"/>
        <c:axPos val="l"/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bg1"/>
                </a:solidFill>
              </a:rPr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'07 DEC'!$O$519</c:f>
              <c:strCache>
                <c:ptCount val="1"/>
                <c:pt idx="0">
                  <c:v>SILVER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6.3959999186148295E-2"/>
                  <c:y val="2.7777777777777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530-41F8-86BF-3767699477B8}"/>
                </c:ext>
              </c:extLst>
            </c:dLbl>
            <c:dLbl>
              <c:idx val="1"/>
              <c:layout>
                <c:manualLayout>
                  <c:x val="-6.3959999186148295E-2"/>
                  <c:y val="1.38888888888889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530-41F8-86BF-3767699477B8}"/>
                </c:ext>
              </c:extLst>
            </c:dLbl>
            <c:dLbl>
              <c:idx val="2"/>
              <c:layout>
                <c:manualLayout>
                  <c:x val="-6.3959999186148295E-2"/>
                  <c:y val="1.38888888888889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30-41F8-86BF-3767699477B8}"/>
                </c:ext>
              </c:extLst>
            </c:dLbl>
            <c:dLbl>
              <c:idx val="3"/>
              <c:layout>
                <c:manualLayout>
                  <c:x val="-6.3959999186148392E-2"/>
                  <c:y val="9.259259259259232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30-41F8-86BF-3767699477B8}"/>
                </c:ext>
              </c:extLst>
            </c:dLbl>
            <c:dLbl>
              <c:idx val="4"/>
              <c:layout>
                <c:manualLayout>
                  <c:x val="-6.3959999186148295E-2"/>
                  <c:y val="1.38888888888888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530-41F8-86BF-376769947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'07 DEC'!$N$520:$N$526</c:f>
              <c:numCache>
                <c:formatCode>m/d/yy</c:formatCode>
                <c:ptCount val="7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</c:numCache>
            </c:numRef>
          </c:cat>
          <c:val>
            <c:numRef>
              <c:f>'07 DEC'!$O$520:$O$526</c:f>
              <c:numCache>
                <c:formatCode>0.000%</c:formatCode>
                <c:ptCount val="7"/>
                <c:pt idx="0">
                  <c:v>0.66430883316945266</c:v>
                </c:pt>
                <c:pt idx="1">
                  <c:v>0.62932747459849225</c:v>
                </c:pt>
                <c:pt idx="2">
                  <c:v>0.62614204359226489</c:v>
                </c:pt>
                <c:pt idx="3">
                  <c:v>0.62362647492625367</c:v>
                </c:pt>
                <c:pt idx="4">
                  <c:v>0.62444587840052446</c:v>
                </c:pt>
                <c:pt idx="5">
                  <c:v>0.55289966404457558</c:v>
                </c:pt>
                <c:pt idx="6">
                  <c:v>0.57191187315634218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30-41F8-86BF-3767699477B8}"/>
            </c:ext>
          </c:extLst>
        </c:ser>
        <c:ser>
          <c:idx val="1"/>
          <c:order val="1"/>
          <c:tx>
            <c:strRef>
              <c:f>'07 DEC'!$P$519</c:f>
              <c:strCache>
                <c:ptCount val="1"/>
                <c:pt idx="0">
                  <c:v>GOLD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6.3959999186148295E-2"/>
                  <c:y val="-2.31481481481481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530-41F8-86BF-3767699477B8}"/>
                </c:ext>
              </c:extLst>
            </c:dLbl>
            <c:dLbl>
              <c:idx val="1"/>
              <c:layout>
                <c:manualLayout>
                  <c:x val="-6.1376019857982911E-2"/>
                  <c:y val="-1.8518518518518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530-41F8-86BF-3767699477B8}"/>
                </c:ext>
              </c:extLst>
            </c:dLbl>
            <c:dLbl>
              <c:idx val="2"/>
              <c:layout>
                <c:manualLayout>
                  <c:x val="-6.3959999186148295E-2"/>
                  <c:y val="-2.3148148148148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530-41F8-86BF-3767699477B8}"/>
                </c:ext>
              </c:extLst>
            </c:dLbl>
            <c:dLbl>
              <c:idx val="3"/>
              <c:layout>
                <c:manualLayout>
                  <c:x val="-6.3959999186148392E-2"/>
                  <c:y val="-1.38888888888889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30-41F8-86BF-3767699477B8}"/>
                </c:ext>
              </c:extLst>
            </c:dLbl>
            <c:dLbl>
              <c:idx val="4"/>
              <c:layout>
                <c:manualLayout>
                  <c:x val="-6.3959999186148295E-2"/>
                  <c:y val="-1.8518518518518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530-41F8-86BF-3767699477B8}"/>
                </c:ext>
              </c:extLst>
            </c:dLbl>
            <c:dLbl>
              <c:idx val="5"/>
              <c:layout>
                <c:manualLayout>
                  <c:x val="-6.3959999186148295E-2"/>
                  <c:y val="-1.8518518518518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30-41F8-86BF-3767699477B8}"/>
                </c:ext>
              </c:extLst>
            </c:dLbl>
            <c:dLbl>
              <c:idx val="6"/>
              <c:layout>
                <c:manualLayout>
                  <c:x val="-4.0810596349874884E-2"/>
                  <c:y val="-1.38888888888888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530-41F8-86BF-376769947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'07 DEC'!$N$520:$N$526</c:f>
              <c:numCache>
                <c:formatCode>m/d/yy</c:formatCode>
                <c:ptCount val="7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</c:numCache>
            </c:numRef>
          </c:cat>
          <c:val>
            <c:numRef>
              <c:f>'07 DEC'!$P$520:$P$526</c:f>
              <c:numCache>
                <c:formatCode>0.000%</c:formatCode>
                <c:ptCount val="7"/>
                <c:pt idx="0">
                  <c:v>0.67963572124756333</c:v>
                </c:pt>
                <c:pt idx="1">
                  <c:v>0.66287768031189076</c:v>
                </c:pt>
                <c:pt idx="2">
                  <c:v>0.66496405945419101</c:v>
                </c:pt>
                <c:pt idx="3">
                  <c:v>0.67739552875243669</c:v>
                </c:pt>
                <c:pt idx="4">
                  <c:v>0.67572033382066277</c:v>
                </c:pt>
                <c:pt idx="5">
                  <c:v>0.71064814814814814</c:v>
                </c:pt>
                <c:pt idx="6">
                  <c:v>0.70802266081871346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30-41F8-86BF-3767699477B8}"/>
            </c:ext>
          </c:extLst>
        </c:ser>
        <c:ser>
          <c:idx val="2"/>
          <c:order val="2"/>
          <c:tx>
            <c:strRef>
              <c:f>'07 DEC'!$Q$519</c:f>
              <c:strCache>
                <c:ptCount val="1"/>
                <c:pt idx="0">
                  <c:v>BRONZE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6.3959999186148295E-2"/>
                  <c:y val="-2.31481481481482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530-41F8-86BF-3767699477B8}"/>
                </c:ext>
              </c:extLst>
            </c:dLbl>
            <c:dLbl>
              <c:idx val="1"/>
              <c:layout>
                <c:manualLayout>
                  <c:x val="-6.3959999186148295E-2"/>
                  <c:y val="1.8518518518518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530-41F8-86BF-3767699477B8}"/>
                </c:ext>
              </c:extLst>
            </c:dLbl>
            <c:dLbl>
              <c:idx val="2"/>
              <c:layout>
                <c:manualLayout>
                  <c:x val="-6.3959999186148295E-2"/>
                  <c:y val="2.77777777777777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530-41F8-86BF-3767699477B8}"/>
                </c:ext>
              </c:extLst>
            </c:dLbl>
            <c:dLbl>
              <c:idx val="3"/>
              <c:layout>
                <c:manualLayout>
                  <c:x val="-6.3959999186148392E-2"/>
                  <c:y val="2.31481481481480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530-41F8-86BF-3767699477B8}"/>
                </c:ext>
              </c:extLst>
            </c:dLbl>
            <c:dLbl>
              <c:idx val="4"/>
              <c:layout>
                <c:manualLayout>
                  <c:x val="-6.3959999186148295E-2"/>
                  <c:y val="4.1666666666666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530-41F8-86BF-3767699477B8}"/>
                </c:ext>
              </c:extLst>
            </c:dLbl>
            <c:dLbl>
              <c:idx val="5"/>
              <c:layout>
                <c:manualLayout>
                  <c:x val="-5.6208061201652081E-2"/>
                  <c:y val="-6.01851851851852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530-41F8-86BF-3767699477B8}"/>
                </c:ext>
              </c:extLst>
            </c:dLbl>
            <c:dLbl>
              <c:idx val="6"/>
              <c:layout>
                <c:manualLayout>
                  <c:x val="-3.8226617021709715E-2"/>
                  <c:y val="-1.85185185185186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530-41F8-86BF-376769947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'07 DEC'!$N$520:$N$526</c:f>
              <c:numCache>
                <c:formatCode>m/d/yy</c:formatCode>
                <c:ptCount val="7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</c:numCache>
            </c:numRef>
          </c:cat>
          <c:val>
            <c:numRef>
              <c:f>'07 DEC'!$Q$520:$Q$526</c:f>
              <c:numCache>
                <c:formatCode>0.000%</c:formatCode>
                <c:ptCount val="7"/>
                <c:pt idx="0">
                  <c:v>0.41072661644695541</c:v>
                </c:pt>
                <c:pt idx="1">
                  <c:v>0.3941070307595731</c:v>
                </c:pt>
                <c:pt idx="2">
                  <c:v>0.4117623979912115</c:v>
                </c:pt>
                <c:pt idx="3">
                  <c:v>0.45138496547394857</c:v>
                </c:pt>
                <c:pt idx="4">
                  <c:v>0.44746155053358438</c:v>
                </c:pt>
                <c:pt idx="5">
                  <c:v>0.23856324544883867</c:v>
                </c:pt>
                <c:pt idx="6">
                  <c:v>0.28749215317011922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30-41F8-86BF-3767699477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7400192"/>
        <c:axId val="131227648"/>
      </c:lineChart>
      <c:dateAx>
        <c:axId val="1274001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27648"/>
        <c:crosses val="autoZero"/>
        <c:auto val="1"/>
        <c:lblOffset val="100"/>
        <c:baseTimeUnit val="days"/>
      </c:dateAx>
      <c:valAx>
        <c:axId val="131227648"/>
        <c:scaling>
          <c:orientation val="minMax"/>
        </c:scaling>
        <c:delete val="0"/>
        <c:axPos val="l"/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OUTAGE</a:t>
            </a:r>
            <a:r>
              <a:rPr lang="en-US" baseline="0"/>
              <a:t> FACTOR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0-E2C1-4D41-8903-A824CDC9999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2C1-4D41-8903-A824CDC9999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'07 DEC'!$C$520:$C$521</c:f>
              <c:strCache>
                <c:ptCount val="2"/>
                <c:pt idx="0">
                  <c:v>POWER</c:v>
                </c:pt>
                <c:pt idx="1">
                  <c:v>TXN</c:v>
                </c:pt>
              </c:strCache>
            </c:strRef>
          </c:cat>
          <c:val>
            <c:numRef>
              <c:f>'07 DEC'!$D$520:$D$521</c:f>
              <c:numCache>
                <c:formatCode>0.000%</c:formatCode>
                <c:ptCount val="2"/>
                <c:pt idx="0">
                  <c:v>0.26355366863707713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1-4D41-8903-A824CDC9999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tx1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W"/>
              <a:t>NETWORK</a:t>
            </a:r>
            <a:r>
              <a:rPr lang="en-ZW" baseline="0"/>
              <a:t>  AVAILABILITY </a:t>
            </a:r>
          </a:p>
          <a:p>
            <a:pPr>
              <a:defRPr/>
            </a:pPr>
            <a:endParaRPr lang="en-ZW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'08 DEC'!$K$573</c:f>
              <c:strCache>
                <c:ptCount val="1"/>
                <c:pt idx="0">
                  <c:v>NETWORK AVAILABILITY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'08 DEC'!$J$574:$J$581</c:f>
              <c:numCache>
                <c:formatCode>m/d/yy</c:formatCode>
                <c:ptCount val="8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</c:numCache>
            </c:numRef>
          </c:cat>
          <c:val>
            <c:numRef>
              <c:f>'08 DEC'!$K$574:$K$581</c:f>
              <c:numCache>
                <c:formatCode>0.000%</c:formatCode>
                <c:ptCount val="8"/>
                <c:pt idx="0">
                  <c:v>0.73431018935978365</c:v>
                </c:pt>
                <c:pt idx="1">
                  <c:v>0.72813658451057006</c:v>
                </c:pt>
                <c:pt idx="2">
                  <c:v>0.73418161172895169</c:v>
                </c:pt>
                <c:pt idx="3">
                  <c:v>0.74673525531843832</c:v>
                </c:pt>
                <c:pt idx="4">
                  <c:v>0.68718940987876964</c:v>
                </c:pt>
                <c:pt idx="5">
                  <c:v>0.71783242327088126</c:v>
                </c:pt>
                <c:pt idx="6">
                  <c:v>0.73644633136292281</c:v>
                </c:pt>
                <c:pt idx="7">
                  <c:v>0.70542864776408509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D-4AD7-9068-2F7A6BBE89C3}"/>
            </c:ext>
          </c:extLst>
        </c:ser>
        <c:ser>
          <c:idx val="1"/>
          <c:order val="1"/>
          <c:tx>
            <c:strRef>
              <c:f>'08 DEC'!$L$573</c:f>
              <c:strCache>
                <c:ptCount val="1"/>
                <c:pt idx="0">
                  <c:v>PLATINUM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'08 DEC'!$J$574:$J$581</c:f>
              <c:numCache>
                <c:formatCode>m/d/yy</c:formatCode>
                <c:ptCount val="8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</c:numCache>
            </c:numRef>
          </c:cat>
          <c:val>
            <c:numRef>
              <c:f>'08 DEC'!$L$574:$L$581</c:f>
              <c:numCache>
                <c:formatCode>0.000%</c:formatCode>
                <c:ptCount val="8"/>
                <c:pt idx="0">
                  <c:v>0.72551461197505818</c:v>
                </c:pt>
                <c:pt idx="1">
                  <c:v>0.73481847719930882</c:v>
                </c:pt>
                <c:pt idx="2">
                  <c:v>0.73752770265194201</c:v>
                </c:pt>
                <c:pt idx="3">
                  <c:v>0.76802456614829839</c:v>
                </c:pt>
                <c:pt idx="4">
                  <c:v>0.77046615581098343</c:v>
                </c:pt>
                <c:pt idx="5">
                  <c:v>0.75059114642025393</c:v>
                </c:pt>
                <c:pt idx="6">
                  <c:v>0.7786717752234994</c:v>
                </c:pt>
                <c:pt idx="7">
                  <c:v>0.73045601382315373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D-4AD7-9068-2F7A6BBE89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1305856"/>
        <c:axId val="131307392"/>
      </c:lineChart>
      <c:dateAx>
        <c:axId val="131305856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crossAx val="131307392"/>
        <c:crosses val="autoZero"/>
        <c:auto val="1"/>
        <c:lblOffset val="100"/>
        <c:baseTimeUnit val="days"/>
      </c:dateAx>
      <c:valAx>
        <c:axId val="131307392"/>
        <c:scaling>
          <c:orientation val="minMax"/>
        </c:scaling>
        <c:delete val="1"/>
        <c:axPos val="l"/>
        <c:numFmt formatCode="0.000%" sourceLinked="1"/>
        <c:majorTickMark val="out"/>
        <c:minorTickMark val="none"/>
        <c:tickLblPos val="none"/>
        <c:crossAx val="1313058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W"/>
              <a:t>NETWORK</a:t>
            </a:r>
            <a:r>
              <a:rPr lang="en-ZW" baseline="0"/>
              <a:t>  AVAILABILITY</a:t>
            </a:r>
            <a:endParaRPr lang="en-ZW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'08 DEC'!$O$573</c:f>
              <c:strCache>
                <c:ptCount val="1"/>
                <c:pt idx="0">
                  <c:v>SILVER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'08 DEC'!$N$574:$N$581</c:f>
              <c:numCache>
                <c:formatCode>m/d/yy</c:formatCode>
                <c:ptCount val="8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</c:numCache>
            </c:numRef>
          </c:cat>
          <c:val>
            <c:numRef>
              <c:f>'08 DEC'!$O$574:$O$581</c:f>
              <c:numCache>
                <c:formatCode>0.000%</c:formatCode>
                <c:ptCount val="8"/>
                <c:pt idx="0">
                  <c:v>0.66430883316945266</c:v>
                </c:pt>
                <c:pt idx="1">
                  <c:v>0.62932747459849225</c:v>
                </c:pt>
                <c:pt idx="2">
                  <c:v>0.62614204359226489</c:v>
                </c:pt>
                <c:pt idx="3">
                  <c:v>0.62362647492625367</c:v>
                </c:pt>
                <c:pt idx="4">
                  <c:v>0.62444587840052446</c:v>
                </c:pt>
                <c:pt idx="5">
                  <c:v>0.55289966404457558</c:v>
                </c:pt>
                <c:pt idx="6">
                  <c:v>0.57191187315634218</c:v>
                </c:pt>
                <c:pt idx="7">
                  <c:v>0.56458743035070469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A-4A0A-8EF9-2908D9779AEE}"/>
            </c:ext>
          </c:extLst>
        </c:ser>
        <c:ser>
          <c:idx val="1"/>
          <c:order val="1"/>
          <c:tx>
            <c:strRef>
              <c:f>'08 DEC'!$P$573</c:f>
              <c:strCache>
                <c:ptCount val="1"/>
                <c:pt idx="0">
                  <c:v>GOLD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'08 DEC'!$N$574:$N$581</c:f>
              <c:numCache>
                <c:formatCode>m/d/yy</c:formatCode>
                <c:ptCount val="8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</c:numCache>
            </c:numRef>
          </c:cat>
          <c:val>
            <c:numRef>
              <c:f>'08 DEC'!$P$574:$P$581</c:f>
              <c:numCache>
                <c:formatCode>0.000%</c:formatCode>
                <c:ptCount val="8"/>
                <c:pt idx="0">
                  <c:v>0.67963572124756333</c:v>
                </c:pt>
                <c:pt idx="1">
                  <c:v>0.66287768031189076</c:v>
                </c:pt>
                <c:pt idx="2">
                  <c:v>0.66496405945419101</c:v>
                </c:pt>
                <c:pt idx="3">
                  <c:v>0.67739552875243669</c:v>
                </c:pt>
                <c:pt idx="4">
                  <c:v>0.67572033382066277</c:v>
                </c:pt>
                <c:pt idx="5">
                  <c:v>0.71064814814814814</c:v>
                </c:pt>
                <c:pt idx="6">
                  <c:v>0.70802266081871346</c:v>
                </c:pt>
                <c:pt idx="7">
                  <c:v>0.64694353070175437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A-4A0A-8EF9-2908D9779AEE}"/>
            </c:ext>
          </c:extLst>
        </c:ser>
        <c:ser>
          <c:idx val="2"/>
          <c:order val="2"/>
          <c:tx>
            <c:strRef>
              <c:f>'08 DEC'!$Q$573</c:f>
              <c:strCache>
                <c:ptCount val="1"/>
                <c:pt idx="0">
                  <c:v>BRONZE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'08 DEC'!$N$574:$N$581</c:f>
              <c:numCache>
                <c:formatCode>m/d/yy</c:formatCode>
                <c:ptCount val="8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</c:numCache>
            </c:numRef>
          </c:cat>
          <c:val>
            <c:numRef>
              <c:f>'08 DEC'!$Q$574:$Q$581</c:f>
              <c:numCache>
                <c:formatCode>0.000%</c:formatCode>
                <c:ptCount val="8"/>
                <c:pt idx="0">
                  <c:v>0.41072661644695541</c:v>
                </c:pt>
                <c:pt idx="1">
                  <c:v>0.3941070307595731</c:v>
                </c:pt>
                <c:pt idx="2">
                  <c:v>0.4117623979912115</c:v>
                </c:pt>
                <c:pt idx="3">
                  <c:v>0.45138496547394857</c:v>
                </c:pt>
                <c:pt idx="4">
                  <c:v>0.44746155053358438</c:v>
                </c:pt>
                <c:pt idx="5">
                  <c:v>0.23856324544883867</c:v>
                </c:pt>
                <c:pt idx="6">
                  <c:v>0.28749215317011922</c:v>
                </c:pt>
                <c:pt idx="7">
                  <c:v>0.29276914626490902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A-4A0A-8EF9-2908D9779AE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1581440"/>
        <c:axId val="131582976"/>
      </c:lineChart>
      <c:dateAx>
        <c:axId val="131581440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crossAx val="131582976"/>
        <c:crosses val="autoZero"/>
        <c:auto val="1"/>
        <c:lblOffset val="100"/>
        <c:baseTimeUnit val="days"/>
      </c:dateAx>
      <c:valAx>
        <c:axId val="131582976"/>
        <c:scaling>
          <c:orientation val="minMax"/>
        </c:scaling>
        <c:delete val="1"/>
        <c:axPos val="l"/>
        <c:numFmt formatCode="0.000%" sourceLinked="1"/>
        <c:majorTickMark val="out"/>
        <c:minorTickMark val="none"/>
        <c:tickLblPos val="none"/>
        <c:crossAx val="1315814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OUTAGE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0-1F0B-49EA-AB8C-8568FBFCBBD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1F0B-49EA-AB8C-8568FBFCBB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'09 DEC'!$C$617:$C$618</c:f>
              <c:strCache>
                <c:ptCount val="2"/>
                <c:pt idx="0">
                  <c:v>POWER</c:v>
                </c:pt>
                <c:pt idx="1">
                  <c:v>TXN</c:v>
                </c:pt>
              </c:strCache>
            </c:strRef>
          </c:cat>
          <c:val>
            <c:numRef>
              <c:f>'09 DEC'!$D$617:$D$618</c:f>
              <c:numCache>
                <c:formatCode>0.000%</c:formatCode>
                <c:ptCount val="2"/>
                <c:pt idx="0">
                  <c:v>0.32015683966202452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B-49EA-AB8C-8568FBFCBB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'09 DEC'!$K$616</c:f>
              <c:strCache>
                <c:ptCount val="1"/>
                <c:pt idx="0">
                  <c:v>NETWORK AVAILABILITY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'09 DEC'!$J$617:$J$625</c:f>
              <c:numCache>
                <c:formatCode>m/d/yy</c:formatCode>
                <c:ptCount val="9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</c:numCache>
            </c:numRef>
          </c:cat>
          <c:val>
            <c:numRef>
              <c:f>'09 DEC'!$K$617:$K$625</c:f>
              <c:numCache>
                <c:formatCode>0.000%</c:formatCode>
                <c:ptCount val="9"/>
                <c:pt idx="0">
                  <c:v>0.73431018935978365</c:v>
                </c:pt>
                <c:pt idx="1">
                  <c:v>0.72813658451057006</c:v>
                </c:pt>
                <c:pt idx="2">
                  <c:v>0.73418161172895169</c:v>
                </c:pt>
                <c:pt idx="3">
                  <c:v>0.74673525531843832</c:v>
                </c:pt>
                <c:pt idx="4">
                  <c:v>0.68718940987876964</c:v>
                </c:pt>
                <c:pt idx="5">
                  <c:v>0.71783242327088126</c:v>
                </c:pt>
                <c:pt idx="6">
                  <c:v>0.73644633136292281</c:v>
                </c:pt>
                <c:pt idx="7">
                  <c:v>0.70542864776408509</c:v>
                </c:pt>
                <c:pt idx="8">
                  <c:v>0.67984316033797554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2-4E21-B593-6E0ACB224AA1}"/>
            </c:ext>
          </c:extLst>
        </c:ser>
        <c:ser>
          <c:idx val="1"/>
          <c:order val="1"/>
          <c:tx>
            <c:strRef>
              <c:f>'09 DEC'!$L$616</c:f>
              <c:strCache>
                <c:ptCount val="1"/>
                <c:pt idx="0">
                  <c:v>PLATINUM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'09 DEC'!$J$617:$J$625</c:f>
              <c:numCache>
                <c:formatCode>m/d/yy</c:formatCode>
                <c:ptCount val="9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</c:numCache>
            </c:numRef>
          </c:cat>
          <c:val>
            <c:numRef>
              <c:f>'09 DEC'!$L$617:$L$625</c:f>
              <c:numCache>
                <c:formatCode>0.000%</c:formatCode>
                <c:ptCount val="9"/>
                <c:pt idx="0">
                  <c:v>0.72551461197505818</c:v>
                </c:pt>
                <c:pt idx="1">
                  <c:v>0.73481847719930882</c:v>
                </c:pt>
                <c:pt idx="2">
                  <c:v>0.73752770265194201</c:v>
                </c:pt>
                <c:pt idx="3">
                  <c:v>0.76802456614829839</c:v>
                </c:pt>
                <c:pt idx="4">
                  <c:v>0.77046615581098343</c:v>
                </c:pt>
                <c:pt idx="5">
                  <c:v>0.75059114642025393</c:v>
                </c:pt>
                <c:pt idx="6">
                  <c:v>0.7786717752234994</c:v>
                </c:pt>
                <c:pt idx="7">
                  <c:v>0.73045601382315373</c:v>
                </c:pt>
                <c:pt idx="8">
                  <c:v>0.73137160994666073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2-4E21-B593-6E0ACB224A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1728512"/>
        <c:axId val="131730048"/>
      </c:lineChart>
      <c:dateAx>
        <c:axId val="131728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30048"/>
        <c:crosses val="autoZero"/>
        <c:auto val="1"/>
        <c:lblOffset val="100"/>
        <c:baseTimeUnit val="days"/>
      </c:dateAx>
      <c:valAx>
        <c:axId val="1317300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'09 DEC'!$O$616</c:f>
              <c:strCache>
                <c:ptCount val="1"/>
                <c:pt idx="0">
                  <c:v>SILVER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'09 DEC'!$N$617:$N$625</c:f>
              <c:numCache>
                <c:formatCode>m/d/yy</c:formatCode>
                <c:ptCount val="9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</c:numCache>
            </c:numRef>
          </c:cat>
          <c:val>
            <c:numRef>
              <c:f>'09 DEC'!$O$617:$O$625</c:f>
              <c:numCache>
                <c:formatCode>0.000%</c:formatCode>
                <c:ptCount val="9"/>
                <c:pt idx="0">
                  <c:v>0.66430883316945266</c:v>
                </c:pt>
                <c:pt idx="1">
                  <c:v>0.62932747459849225</c:v>
                </c:pt>
                <c:pt idx="2">
                  <c:v>0.62614204359226489</c:v>
                </c:pt>
                <c:pt idx="3">
                  <c:v>0.62362647492625367</c:v>
                </c:pt>
                <c:pt idx="4">
                  <c:v>0.62444587840052446</c:v>
                </c:pt>
                <c:pt idx="5">
                  <c:v>0.55289966404457558</c:v>
                </c:pt>
                <c:pt idx="6">
                  <c:v>0.57191187315634218</c:v>
                </c:pt>
                <c:pt idx="7">
                  <c:v>0.56458743035070469</c:v>
                </c:pt>
                <c:pt idx="8">
                  <c:v>0.56470009832841694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E-46F1-A302-631986B03BC6}"/>
            </c:ext>
          </c:extLst>
        </c:ser>
        <c:ser>
          <c:idx val="1"/>
          <c:order val="1"/>
          <c:tx>
            <c:strRef>
              <c:f>'09 DEC'!$P$616</c:f>
              <c:strCache>
                <c:ptCount val="1"/>
                <c:pt idx="0">
                  <c:v>GOLD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'09 DEC'!$N$617:$N$625</c:f>
              <c:numCache>
                <c:formatCode>m/d/yy</c:formatCode>
                <c:ptCount val="9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</c:numCache>
            </c:numRef>
          </c:cat>
          <c:val>
            <c:numRef>
              <c:f>'09 DEC'!$P$617:$P$625</c:f>
              <c:numCache>
                <c:formatCode>0.000%</c:formatCode>
                <c:ptCount val="9"/>
                <c:pt idx="0">
                  <c:v>0.67963572124756333</c:v>
                </c:pt>
                <c:pt idx="1">
                  <c:v>0.66287768031189076</c:v>
                </c:pt>
                <c:pt idx="2">
                  <c:v>0.66496405945419101</c:v>
                </c:pt>
                <c:pt idx="3">
                  <c:v>0.67739552875243669</c:v>
                </c:pt>
                <c:pt idx="4">
                  <c:v>0.67572033382066277</c:v>
                </c:pt>
                <c:pt idx="5">
                  <c:v>0.71064814814814814</c:v>
                </c:pt>
                <c:pt idx="6">
                  <c:v>0.70802266081871346</c:v>
                </c:pt>
                <c:pt idx="7">
                  <c:v>0.64694353070175437</c:v>
                </c:pt>
                <c:pt idx="8">
                  <c:v>0.6497152168615985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E-46F1-A302-631986B03BC6}"/>
            </c:ext>
          </c:extLst>
        </c:ser>
        <c:ser>
          <c:idx val="2"/>
          <c:order val="2"/>
          <c:tx>
            <c:strRef>
              <c:f>'09 DEC'!$Q$616</c:f>
              <c:strCache>
                <c:ptCount val="1"/>
                <c:pt idx="0">
                  <c:v>BRONZE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'09 DEC'!$N$617:$N$625</c:f>
              <c:numCache>
                <c:formatCode>m/d/yy</c:formatCode>
                <c:ptCount val="9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</c:numCache>
            </c:numRef>
          </c:cat>
          <c:val>
            <c:numRef>
              <c:f>'09 DEC'!$Q$617:$Q$625</c:f>
              <c:numCache>
                <c:formatCode>0.000%</c:formatCode>
                <c:ptCount val="9"/>
                <c:pt idx="0">
                  <c:v>0.41072661644695541</c:v>
                </c:pt>
                <c:pt idx="1">
                  <c:v>0.3941070307595731</c:v>
                </c:pt>
                <c:pt idx="2">
                  <c:v>0.4117623979912115</c:v>
                </c:pt>
                <c:pt idx="3">
                  <c:v>0.45138496547394857</c:v>
                </c:pt>
                <c:pt idx="4">
                  <c:v>0.44746155053358438</c:v>
                </c:pt>
                <c:pt idx="5">
                  <c:v>0.23856324544883867</c:v>
                </c:pt>
                <c:pt idx="6">
                  <c:v>0.28749215317011922</c:v>
                </c:pt>
                <c:pt idx="7">
                  <c:v>0.29276914626490902</c:v>
                </c:pt>
                <c:pt idx="8">
                  <c:v>0.29287115505335848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9E-46F1-A302-631986B03BC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5302656"/>
        <c:axId val="145304192"/>
      </c:lineChart>
      <c:dateAx>
        <c:axId val="1453026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04192"/>
        <c:crosses val="autoZero"/>
        <c:auto val="1"/>
        <c:lblOffset val="100"/>
        <c:baseTimeUnit val="days"/>
      </c:dateAx>
      <c:valAx>
        <c:axId val="1453041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0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OUTAGE FACTOR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0-2F70-4829-9C4F-E02413D5C6C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F70-4829-9C4F-E02413D5C6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'09 DEC'!$C$617:$C$618</c:f>
              <c:strCache>
                <c:ptCount val="2"/>
                <c:pt idx="0">
                  <c:v>POWER</c:v>
                </c:pt>
                <c:pt idx="1">
                  <c:v>TXN</c:v>
                </c:pt>
              </c:strCache>
            </c:strRef>
          </c:cat>
          <c:val>
            <c:numRef>
              <c:f>'09 DEC'!$D$617:$D$618</c:f>
              <c:numCache>
                <c:formatCode>0.000%</c:formatCode>
                <c:ptCount val="2"/>
                <c:pt idx="0">
                  <c:v>0.32015683966202452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70-4829-9C4F-E02413D5C6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W"/>
              <a:t>NETWORK</a:t>
            </a:r>
            <a:r>
              <a:rPr lang="en-ZW" baseline="0"/>
              <a:t>  AVAILABILITY</a:t>
            </a:r>
            <a:endParaRPr lang="en-ZW"/>
          </a:p>
        </c:rich>
      </c:tx>
      <c:layout>
        <c:manualLayout>
          <c:xMode val="edge"/>
          <c:yMode val="edge"/>
          <c:x val="0.40579155730533684"/>
          <c:y val="4.16666666666666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 DEC'!$T$1</c:f>
              <c:strCache>
                <c:ptCount val="1"/>
                <c:pt idx="0">
                  <c:v>NETWORK AVAILABILITY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 DEC'!$S$2:$S$11</c:f>
              <c:numCache>
                <c:formatCode>m/d/yy</c:formatCode>
                <c:ptCount val="10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</c:numCache>
            </c:numRef>
          </c:cat>
          <c:val>
            <c:numRef>
              <c:f>'10 DEC'!$T$2:$T$11</c:f>
              <c:numCache>
                <c:formatCode>0.000%</c:formatCode>
                <c:ptCount val="10"/>
                <c:pt idx="0">
                  <c:v>0.73431018935978365</c:v>
                </c:pt>
                <c:pt idx="1">
                  <c:v>0.72813658451057006</c:v>
                </c:pt>
                <c:pt idx="2">
                  <c:v>0.73418161172895169</c:v>
                </c:pt>
                <c:pt idx="3">
                  <c:v>0.74673525531843832</c:v>
                </c:pt>
                <c:pt idx="4">
                  <c:v>0.68718940987876964</c:v>
                </c:pt>
                <c:pt idx="5">
                  <c:v>0.71783242327088126</c:v>
                </c:pt>
                <c:pt idx="6">
                  <c:v>0.73644633136292281</c:v>
                </c:pt>
                <c:pt idx="7">
                  <c:v>0.70542864776408509</c:v>
                </c:pt>
                <c:pt idx="8">
                  <c:v>0.67984316033797554</c:v>
                </c:pt>
                <c:pt idx="9">
                  <c:v>0.68511129479344079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3-4F72-BD1E-6F0DEB9D74BD}"/>
            </c:ext>
          </c:extLst>
        </c:ser>
        <c:ser>
          <c:idx val="1"/>
          <c:order val="1"/>
          <c:tx>
            <c:strRef>
              <c:f>'10 DEC'!$U$1</c:f>
              <c:strCache>
                <c:ptCount val="1"/>
                <c:pt idx="0">
                  <c:v>PLATINUM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 DEC'!$S$2:$S$11</c:f>
              <c:numCache>
                <c:formatCode>m/d/yy</c:formatCode>
                <c:ptCount val="10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</c:numCache>
            </c:numRef>
          </c:cat>
          <c:val>
            <c:numRef>
              <c:f>'10 DEC'!$U$2:$U$11</c:f>
              <c:numCache>
                <c:formatCode>0.000%</c:formatCode>
                <c:ptCount val="10"/>
                <c:pt idx="0">
                  <c:v>0.72551461197505818</c:v>
                </c:pt>
                <c:pt idx="1">
                  <c:v>0.73481847719930882</c:v>
                </c:pt>
                <c:pt idx="2">
                  <c:v>0.73752770265194201</c:v>
                </c:pt>
                <c:pt idx="3">
                  <c:v>0.76802456614829839</c:v>
                </c:pt>
                <c:pt idx="4">
                  <c:v>0.77046615581098343</c:v>
                </c:pt>
                <c:pt idx="5">
                  <c:v>0.75059114642025393</c:v>
                </c:pt>
                <c:pt idx="6">
                  <c:v>0.7786717752234994</c:v>
                </c:pt>
                <c:pt idx="7">
                  <c:v>0.73045601382315373</c:v>
                </c:pt>
                <c:pt idx="8">
                  <c:v>0.73137160994666073</c:v>
                </c:pt>
                <c:pt idx="9">
                  <c:v>0.71388466306062659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3-4F72-BD1E-6F0DEB9D74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4285056"/>
        <c:axId val="204286592"/>
      </c:lineChart>
      <c:dateAx>
        <c:axId val="204285056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crossAx val="204286592"/>
        <c:crosses val="autoZero"/>
        <c:auto val="1"/>
        <c:lblOffset val="100"/>
        <c:baseTimeUnit val="days"/>
      </c:dateAx>
      <c:valAx>
        <c:axId val="204286592"/>
        <c:scaling>
          <c:orientation val="minMax"/>
        </c:scaling>
        <c:delete val="1"/>
        <c:axPos val="l"/>
        <c:numFmt formatCode="0.000%" sourceLinked="1"/>
        <c:majorTickMark val="out"/>
        <c:minorTickMark val="none"/>
        <c:tickLblPos val="none"/>
        <c:crossAx val="2042850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W"/>
              <a:t>NETWORK</a:t>
            </a:r>
            <a:r>
              <a:rPr lang="en-ZW" baseline="0"/>
              <a:t>  AVAILABILITY</a:t>
            </a:r>
            <a:endParaRPr lang="en-ZW"/>
          </a:p>
        </c:rich>
      </c:tx>
      <c:layout>
        <c:manualLayout>
          <c:xMode val="edge"/>
          <c:yMode val="edge"/>
          <c:x val="0.38912489063867017"/>
          <c:y val="2.77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 DEC'!$W$1</c:f>
              <c:strCache>
                <c:ptCount val="1"/>
                <c:pt idx="0">
                  <c:v>SILVER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 DEC'!$V$2:$V$11</c:f>
              <c:numCache>
                <c:formatCode>m/d/yy</c:formatCode>
                <c:ptCount val="10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</c:numCache>
            </c:numRef>
          </c:cat>
          <c:val>
            <c:numRef>
              <c:f>'10 DEC'!$W$2:$W$11</c:f>
              <c:numCache>
                <c:formatCode>0.000%</c:formatCode>
                <c:ptCount val="10"/>
                <c:pt idx="0">
                  <c:v>0.66430883316945266</c:v>
                </c:pt>
                <c:pt idx="1">
                  <c:v>0.62932747459849225</c:v>
                </c:pt>
                <c:pt idx="2">
                  <c:v>0.62614204359226489</c:v>
                </c:pt>
                <c:pt idx="3">
                  <c:v>0.62362647492625367</c:v>
                </c:pt>
                <c:pt idx="4">
                  <c:v>0.62444587840052446</c:v>
                </c:pt>
                <c:pt idx="5">
                  <c:v>0.55289966404457558</c:v>
                </c:pt>
                <c:pt idx="6">
                  <c:v>0.57191187315634218</c:v>
                </c:pt>
                <c:pt idx="7">
                  <c:v>0.56458743035070469</c:v>
                </c:pt>
                <c:pt idx="8">
                  <c:v>0.56470009832841694</c:v>
                </c:pt>
                <c:pt idx="9">
                  <c:v>0.51960525237627009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D-4A1A-961B-C4175B0D1DC9}"/>
            </c:ext>
          </c:extLst>
        </c:ser>
        <c:ser>
          <c:idx val="1"/>
          <c:order val="1"/>
          <c:tx>
            <c:strRef>
              <c:f>'10 DEC'!$X$1</c:f>
              <c:strCache>
                <c:ptCount val="1"/>
                <c:pt idx="0">
                  <c:v>GOLD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 DEC'!$V$2:$V$11</c:f>
              <c:numCache>
                <c:formatCode>m/d/yy</c:formatCode>
                <c:ptCount val="10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</c:numCache>
            </c:numRef>
          </c:cat>
          <c:val>
            <c:numRef>
              <c:f>'10 DEC'!$X$2:$X$11</c:f>
              <c:numCache>
                <c:formatCode>0.000%</c:formatCode>
                <c:ptCount val="10"/>
                <c:pt idx="0">
                  <c:v>0.67963572124756333</c:v>
                </c:pt>
                <c:pt idx="1">
                  <c:v>0.66287768031189076</c:v>
                </c:pt>
                <c:pt idx="2">
                  <c:v>0.66496405945419101</c:v>
                </c:pt>
                <c:pt idx="3">
                  <c:v>0.67739552875243669</c:v>
                </c:pt>
                <c:pt idx="4">
                  <c:v>0.67572033382066277</c:v>
                </c:pt>
                <c:pt idx="5">
                  <c:v>0.71064814814814814</c:v>
                </c:pt>
                <c:pt idx="6">
                  <c:v>0.70802266081871346</c:v>
                </c:pt>
                <c:pt idx="7">
                  <c:v>0.64694353070175437</c:v>
                </c:pt>
                <c:pt idx="8">
                  <c:v>0.6497152168615985</c:v>
                </c:pt>
                <c:pt idx="9">
                  <c:v>0.6179459064327486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D-4A1A-961B-C4175B0D1DC9}"/>
            </c:ext>
          </c:extLst>
        </c:ser>
        <c:ser>
          <c:idx val="2"/>
          <c:order val="2"/>
          <c:tx>
            <c:strRef>
              <c:f>'10 DEC'!$Y$1</c:f>
              <c:strCache>
                <c:ptCount val="1"/>
                <c:pt idx="0">
                  <c:v>BRONZE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 DEC'!$V$2:$V$11</c:f>
              <c:numCache>
                <c:formatCode>m/d/yy</c:formatCode>
                <c:ptCount val="10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</c:numCache>
            </c:numRef>
          </c:cat>
          <c:val>
            <c:numRef>
              <c:f>'10 DEC'!$Y$2:$Y$11</c:f>
              <c:numCache>
                <c:formatCode>0.000%</c:formatCode>
                <c:ptCount val="10"/>
                <c:pt idx="0">
                  <c:v>0.41072661644695541</c:v>
                </c:pt>
                <c:pt idx="1">
                  <c:v>0.3941070307595731</c:v>
                </c:pt>
                <c:pt idx="2">
                  <c:v>0.4117623979912115</c:v>
                </c:pt>
                <c:pt idx="3">
                  <c:v>0.45138496547394857</c:v>
                </c:pt>
                <c:pt idx="4">
                  <c:v>0.44746155053358438</c:v>
                </c:pt>
                <c:pt idx="5">
                  <c:v>0.23856324544883867</c:v>
                </c:pt>
                <c:pt idx="6">
                  <c:v>0.28749215317011922</c:v>
                </c:pt>
                <c:pt idx="7">
                  <c:v>0.29276914626490902</c:v>
                </c:pt>
                <c:pt idx="8">
                  <c:v>0.29287115505335848</c:v>
                </c:pt>
                <c:pt idx="9">
                  <c:v>0.29635122410546144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D-4A1A-961B-C4175B0D1DC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3682688"/>
        <c:axId val="153684608"/>
      </c:lineChart>
      <c:dateAx>
        <c:axId val="153682688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crossAx val="153684608"/>
        <c:crosses val="autoZero"/>
        <c:auto val="1"/>
        <c:lblOffset val="100"/>
        <c:baseTimeUnit val="days"/>
      </c:dateAx>
      <c:valAx>
        <c:axId val="153684608"/>
        <c:scaling>
          <c:orientation val="minMax"/>
        </c:scaling>
        <c:delete val="1"/>
        <c:axPos val="l"/>
        <c:numFmt formatCode="0.000%" sourceLinked="1"/>
        <c:majorTickMark val="out"/>
        <c:minorTickMark val="none"/>
        <c:tickLblPos val="none"/>
        <c:crossAx val="1536826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551</xdr:row>
      <xdr:rowOff>42862</xdr:rowOff>
    </xdr:from>
    <xdr:to>
      <xdr:col>7</xdr:col>
      <xdr:colOff>304800</xdr:colOff>
      <xdr:row>565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365760</xdr:colOff>
      <xdr:row>550</xdr:row>
      <xdr:rowOff>156210</xdr:rowOff>
    </xdr:from>
    <xdr:to>
      <xdr:col>12</xdr:col>
      <xdr:colOff>190500</xdr:colOff>
      <xdr:row>565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236220</xdr:colOff>
      <xdr:row>550</xdr:row>
      <xdr:rowOff>163830</xdr:rowOff>
    </xdr:from>
    <xdr:to>
      <xdr:col>18</xdr:col>
      <xdr:colOff>205740</xdr:colOff>
      <xdr:row>565</xdr:row>
      <xdr:rowOff>163830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523</xdr:row>
      <xdr:rowOff>80962</xdr:rowOff>
    </xdr:from>
    <xdr:to>
      <xdr:col>5</xdr:col>
      <xdr:colOff>752475</xdr:colOff>
      <xdr:row>537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771525</xdr:colOff>
      <xdr:row>523</xdr:row>
      <xdr:rowOff>71437</xdr:rowOff>
    </xdr:from>
    <xdr:to>
      <xdr:col>10</xdr:col>
      <xdr:colOff>295275</xdr:colOff>
      <xdr:row>537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352425</xdr:colOff>
      <xdr:row>523</xdr:row>
      <xdr:rowOff>61912</xdr:rowOff>
    </xdr:from>
    <xdr:to>
      <xdr:col>18</xdr:col>
      <xdr:colOff>28575</xdr:colOff>
      <xdr:row>537</xdr:row>
      <xdr:rowOff>138112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465</xdr:row>
      <xdr:rowOff>116417</xdr:rowOff>
    </xdr:from>
    <xdr:to>
      <xdr:col>4</xdr:col>
      <xdr:colOff>211666</xdr:colOff>
      <xdr:row>479</xdr:row>
      <xdr:rowOff>170390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243417</xdr:colOff>
      <xdr:row>465</xdr:row>
      <xdr:rowOff>116417</xdr:rowOff>
    </xdr:from>
    <xdr:to>
      <xdr:col>11</xdr:col>
      <xdr:colOff>222250</xdr:colOff>
      <xdr:row>479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317500</xdr:colOff>
      <xdr:row>465</xdr:row>
      <xdr:rowOff>137582</xdr:rowOff>
    </xdr:from>
    <xdr:to>
      <xdr:col>18</xdr:col>
      <xdr:colOff>42333</xdr:colOff>
      <xdr:row>479</xdr:row>
      <xdr:rowOff>180973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513</xdr:row>
      <xdr:rowOff>66674</xdr:rowOff>
    </xdr:from>
    <xdr:to>
      <xdr:col>4</xdr:col>
      <xdr:colOff>19049</xdr:colOff>
      <xdr:row>530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66675</xdr:colOff>
      <xdr:row>513</xdr:row>
      <xdr:rowOff>61912</xdr:rowOff>
    </xdr:from>
    <xdr:to>
      <xdr:col>11</xdr:col>
      <xdr:colOff>609600</xdr:colOff>
      <xdr:row>530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57150</xdr:colOff>
      <xdr:row>513</xdr:row>
      <xdr:rowOff>42862</xdr:rowOff>
    </xdr:from>
    <xdr:to>
      <xdr:col>18</xdr:col>
      <xdr:colOff>581025</xdr:colOff>
      <xdr:row>530</xdr:row>
      <xdr:rowOff>33337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519</xdr:row>
      <xdr:rowOff>38101</xdr:rowOff>
    </xdr:from>
    <xdr:to>
      <xdr:col>5</xdr:col>
      <xdr:colOff>333375</xdr:colOff>
      <xdr:row>533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400050</xdr:colOff>
      <xdr:row>519</xdr:row>
      <xdr:rowOff>38100</xdr:rowOff>
    </xdr:from>
    <xdr:to>
      <xdr:col>11</xdr:col>
      <xdr:colOff>533400</xdr:colOff>
      <xdr:row>533</xdr:row>
      <xdr:rowOff>176211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57150</xdr:colOff>
      <xdr:row>519</xdr:row>
      <xdr:rowOff>38100</xdr:rowOff>
    </xdr:from>
    <xdr:to>
      <xdr:col>17</xdr:col>
      <xdr:colOff>581025</xdr:colOff>
      <xdr:row>533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536</xdr:row>
      <xdr:rowOff>45720</xdr:rowOff>
    </xdr:from>
    <xdr:to>
      <xdr:col>3</xdr:col>
      <xdr:colOff>9525</xdr:colOff>
      <xdr:row>550</xdr:row>
      <xdr:rowOff>155257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</xdr:colOff>
      <xdr:row>536</xdr:row>
      <xdr:rowOff>60006</xdr:rowOff>
    </xdr:from>
    <xdr:to>
      <xdr:col>10</xdr:col>
      <xdr:colOff>320040</xdr:colOff>
      <xdr:row>550</xdr:row>
      <xdr:rowOff>140969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352424</xdr:colOff>
      <xdr:row>536</xdr:row>
      <xdr:rowOff>50481</xdr:rowOff>
    </xdr:from>
    <xdr:to>
      <xdr:col>18</xdr:col>
      <xdr:colOff>76199</xdr:colOff>
      <xdr:row>550</xdr:row>
      <xdr:rowOff>131444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517</xdr:row>
      <xdr:rowOff>102870</xdr:rowOff>
    </xdr:from>
    <xdr:to>
      <xdr:col>7</xdr:col>
      <xdr:colOff>7620</xdr:colOff>
      <xdr:row>532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</xdr:colOff>
      <xdr:row>517</xdr:row>
      <xdr:rowOff>80010</xdr:rowOff>
    </xdr:from>
    <xdr:to>
      <xdr:col>13</xdr:col>
      <xdr:colOff>533400</xdr:colOff>
      <xdr:row>532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670560</xdr:colOff>
      <xdr:row>517</xdr:row>
      <xdr:rowOff>19050</xdr:rowOff>
    </xdr:from>
    <xdr:to>
      <xdr:col>21</xdr:col>
      <xdr:colOff>358140</xdr:colOff>
      <xdr:row>532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571</xdr:row>
      <xdr:rowOff>74295</xdr:rowOff>
    </xdr:from>
    <xdr:to>
      <xdr:col>7</xdr:col>
      <xdr:colOff>7620</xdr:colOff>
      <xdr:row>586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66674</xdr:colOff>
      <xdr:row>571</xdr:row>
      <xdr:rowOff>95250</xdr:rowOff>
    </xdr:from>
    <xdr:to>
      <xdr:col>17</xdr:col>
      <xdr:colOff>504824</xdr:colOff>
      <xdr:row>585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586</xdr:row>
      <xdr:rowOff>171450</xdr:rowOff>
    </xdr:from>
    <xdr:to>
      <xdr:col>17</xdr:col>
      <xdr:colOff>561975</xdr:colOff>
      <xdr:row>601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114301</xdr:colOff>
      <xdr:row>614</xdr:row>
      <xdr:rowOff>38100</xdr:rowOff>
    </xdr:from>
    <xdr:to>
      <xdr:col>5</xdr:col>
      <xdr:colOff>38101</xdr:colOff>
      <xdr:row>629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614</xdr:row>
      <xdr:rowOff>66674</xdr:rowOff>
    </xdr:from>
    <xdr:to>
      <xdr:col>11</xdr:col>
      <xdr:colOff>66675</xdr:colOff>
      <xdr:row>629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66674</xdr:colOff>
      <xdr:row>614</xdr:row>
      <xdr:rowOff>76199</xdr:rowOff>
    </xdr:from>
    <xdr:to>
      <xdr:col>18</xdr:col>
      <xdr:colOff>47625</xdr:colOff>
      <xdr:row>629</xdr:row>
      <xdr:rowOff>90486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347664</xdr:colOff>
      <xdr:row>590</xdr:row>
      <xdr:rowOff>116682</xdr:rowOff>
    </xdr:from>
    <xdr:to>
      <xdr:col>5</xdr:col>
      <xdr:colOff>271464</xdr:colOff>
      <xdr:row>605</xdr:row>
      <xdr:rowOff>21432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280988</xdr:colOff>
      <xdr:row>604</xdr:row>
      <xdr:rowOff>30956</xdr:rowOff>
    </xdr:from>
    <xdr:to>
      <xdr:col>19</xdr:col>
      <xdr:colOff>35719</xdr:colOff>
      <xdr:row>618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597</xdr:row>
      <xdr:rowOff>95250</xdr:rowOff>
    </xdr:from>
    <xdr:to>
      <xdr:col>18</xdr:col>
      <xdr:colOff>581024</xdr:colOff>
      <xdr:row>611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OC%20REPORTS/OUTAGE%20REPORT%20FOR%2030%20DECEMBER%20%202019%20%20@2359h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uzorez/Downloads/OUTAGE%20REPORT%20FOR%2030%20DECEMBER%20%202019%20%20@2359h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hie/Downloads/OUTAGE%20REPORT%20FOR%2002%20NOVEMBER%20@0700h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 NOV"/>
      <sheetName val="02 NOV"/>
      <sheetName val="03 NOV "/>
      <sheetName val="04 NOV"/>
      <sheetName val="07 NOV"/>
      <sheetName val="05 NOV"/>
      <sheetName val="06 NOV"/>
      <sheetName val="08 NOV"/>
      <sheetName val="09 NOV"/>
      <sheetName val="10 NOV"/>
      <sheetName val="11 NOV"/>
      <sheetName val="12 NOV"/>
      <sheetName val="13 NOV"/>
      <sheetName val="14 NOV"/>
      <sheetName val="15 NOV"/>
      <sheetName val="16 NOV"/>
      <sheetName val="17 NOV"/>
      <sheetName val="18 NOV"/>
      <sheetName val="19 NOV "/>
      <sheetName val="20 NOV"/>
      <sheetName val="21 NOV"/>
      <sheetName val="22 NOV"/>
      <sheetName val="23 NOV"/>
      <sheetName val=" 24 NOV"/>
      <sheetName val="25 NOV"/>
      <sheetName val="26 NOV"/>
      <sheetName val="27 NOV"/>
      <sheetName val="28 NOV "/>
      <sheetName val="29 NOV"/>
      <sheetName val="30 NOV"/>
      <sheetName val="B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1">
          <cell r="A1" t="str">
            <v>202MSC-HA0070-D</v>
          </cell>
          <cell r="J1" t="str">
            <v>BCF ID</v>
          </cell>
          <cell r="K1" t="str">
            <v>Site Name</v>
          </cell>
          <cell r="L1" t="str">
            <v>OWNER</v>
          </cell>
        </row>
        <row r="2">
          <cell r="J2">
            <v>181</v>
          </cell>
          <cell r="K2" t="str">
            <v>Arlington-G</v>
          </cell>
          <cell r="L2" t="str">
            <v>SOFIA</v>
          </cell>
        </row>
        <row r="3">
          <cell r="J3">
            <v>20</v>
          </cell>
          <cell r="K3" t="str">
            <v>A'zambezi-G</v>
          </cell>
          <cell r="L3" t="str">
            <v>HARRIET</v>
          </cell>
        </row>
        <row r="4">
          <cell r="J4">
            <v>295</v>
          </cell>
          <cell r="K4" t="str">
            <v xml:space="preserve">Baobab-G </v>
          </cell>
          <cell r="L4" t="str">
            <v>HARRIET</v>
          </cell>
        </row>
        <row r="5">
          <cell r="J5">
            <v>665</v>
          </cell>
          <cell r="K5" t="str">
            <v>Barbour Fields-G</v>
          </cell>
          <cell r="L5" t="str">
            <v>STELLA</v>
          </cell>
        </row>
        <row r="6">
          <cell r="J6">
            <v>900</v>
          </cell>
          <cell r="K6" t="str">
            <v>Barham Green-G</v>
          </cell>
          <cell r="L6" t="str">
            <v>SOFIA</v>
          </cell>
        </row>
        <row r="7">
          <cell r="J7">
            <v>794</v>
          </cell>
          <cell r="K7" t="str">
            <v>Belmont-G</v>
          </cell>
          <cell r="L7" t="str">
            <v>SOFIA</v>
          </cell>
        </row>
        <row r="8">
          <cell r="J8">
            <v>13</v>
          </cell>
          <cell r="K8" t="str">
            <v>Bullet-G</v>
          </cell>
          <cell r="L8" t="str">
            <v>SIFA</v>
          </cell>
        </row>
        <row r="9">
          <cell r="J9">
            <v>522</v>
          </cell>
          <cell r="K9" t="str">
            <v>Burnside-G</v>
          </cell>
          <cell r="L9" t="str">
            <v>MAKETO</v>
          </cell>
        </row>
        <row r="10">
          <cell r="J10">
            <v>193</v>
          </cell>
          <cell r="K10" t="str">
            <v>Byo Airport-G</v>
          </cell>
          <cell r="L10" t="str">
            <v>MAKETO</v>
          </cell>
        </row>
        <row r="11">
          <cell r="J11">
            <v>127</v>
          </cell>
          <cell r="K11" t="str">
            <v>Cabs-G</v>
          </cell>
          <cell r="L11" t="str">
            <v>SOFIA</v>
          </cell>
        </row>
        <row r="12">
          <cell r="J12">
            <v>529</v>
          </cell>
          <cell r="K12" t="str">
            <v>CBC-G</v>
          </cell>
          <cell r="L12" t="str">
            <v>MASAIRA</v>
          </cell>
        </row>
        <row r="13">
          <cell r="J13">
            <v>298</v>
          </cell>
          <cell r="K13" t="str">
            <v>Chinotimba-G</v>
          </cell>
          <cell r="L13" t="str">
            <v>HARRIET</v>
          </cell>
        </row>
        <row r="14">
          <cell r="J14">
            <v>292</v>
          </cell>
          <cell r="K14" t="str">
            <v>Chisuma-G</v>
          </cell>
          <cell r="L14" t="str">
            <v>HARRIET</v>
          </cell>
        </row>
        <row r="15">
          <cell r="J15">
            <v>145</v>
          </cell>
          <cell r="K15" t="str">
            <v>CowdrayPark</v>
          </cell>
          <cell r="L15" t="str">
            <v>SIFA</v>
          </cell>
        </row>
        <row r="16">
          <cell r="J16">
            <v>199</v>
          </cell>
          <cell r="K16" t="str">
            <v>CROSSMABALE-G</v>
          </cell>
          <cell r="L16" t="str">
            <v>SIFA</v>
          </cell>
        </row>
        <row r="17">
          <cell r="J17">
            <v>217</v>
          </cell>
          <cell r="K17" t="str">
            <v>Dete Cross-G</v>
          </cell>
          <cell r="L17" t="str">
            <v>HARRIET</v>
          </cell>
        </row>
        <row r="18">
          <cell r="J18">
            <v>202</v>
          </cell>
          <cell r="K18" t="str">
            <v>DETE -G</v>
          </cell>
          <cell r="L18" t="str">
            <v>SIFA</v>
          </cell>
        </row>
        <row r="19">
          <cell r="J19">
            <v>656</v>
          </cell>
          <cell r="K19" t="str">
            <v>Dhlamini-G</v>
          </cell>
          <cell r="L19" t="str">
            <v>MAKETO</v>
          </cell>
        </row>
        <row r="20">
          <cell r="J20">
            <v>533</v>
          </cell>
          <cell r="K20" t="str">
            <v>Emakhandeni-G</v>
          </cell>
          <cell r="L20" t="str">
            <v>MASAIRA</v>
          </cell>
        </row>
        <row r="21">
          <cell r="J21">
            <v>157</v>
          </cell>
          <cell r="K21" t="str">
            <v>Emganwini-G</v>
          </cell>
          <cell r="L21" t="str">
            <v>BHEKANI</v>
          </cell>
        </row>
        <row r="22">
          <cell r="J22">
            <v>858</v>
          </cell>
          <cell r="K22" t="str">
            <v>Entumbane-G</v>
          </cell>
          <cell r="L22" t="str">
            <v>MASAIRA</v>
          </cell>
        </row>
        <row r="23">
          <cell r="J23">
            <v>906</v>
          </cell>
          <cell r="K23" t="str">
            <v>Famona-G</v>
          </cell>
          <cell r="L23" t="str">
            <v>SIFA</v>
          </cell>
        </row>
        <row r="24">
          <cell r="J24">
            <v>912</v>
          </cell>
          <cell r="K24" t="str">
            <v>Granitepark-G</v>
          </cell>
          <cell r="L24" t="str">
            <v>SOFIA</v>
          </cell>
        </row>
        <row r="25">
          <cell r="J25">
            <v>806</v>
          </cell>
          <cell r="K25" t="str">
            <v>Hillcrest-G</v>
          </cell>
          <cell r="L25" t="str">
            <v>SOFIA</v>
          </cell>
        </row>
        <row r="26">
          <cell r="J26">
            <v>541</v>
          </cell>
          <cell r="K26" t="str">
            <v>Howmine-G</v>
          </cell>
          <cell r="L26" t="str">
            <v>MAKETO</v>
          </cell>
        </row>
        <row r="27">
          <cell r="J27">
            <v>283</v>
          </cell>
          <cell r="K27" t="str">
            <v>Hwange Power-G</v>
          </cell>
          <cell r="L27" t="str">
            <v>HARRIET</v>
          </cell>
        </row>
        <row r="28">
          <cell r="J28">
            <v>205</v>
          </cell>
          <cell r="K28" t="str">
            <v>Hwange Safari -G</v>
          </cell>
          <cell r="L28" t="str">
            <v>SIFA</v>
          </cell>
        </row>
        <row r="29">
          <cell r="J29">
            <v>613</v>
          </cell>
          <cell r="K29" t="str">
            <v>Hwange-G</v>
          </cell>
          <cell r="L29" t="str">
            <v>HARRIET</v>
          </cell>
        </row>
        <row r="30">
          <cell r="J30">
            <v>187</v>
          </cell>
          <cell r="K30" t="str">
            <v>Ilanda-G</v>
          </cell>
          <cell r="L30" t="str">
            <v>STELLA</v>
          </cell>
        </row>
        <row r="31">
          <cell r="J31">
            <v>85</v>
          </cell>
          <cell r="K31" t="str">
            <v>Imbizo-G</v>
          </cell>
          <cell r="L31" t="str">
            <v>STELLA</v>
          </cell>
        </row>
        <row r="32">
          <cell r="J32">
            <v>223</v>
          </cell>
          <cell r="K32" t="str">
            <v>Kamativi-G</v>
          </cell>
          <cell r="L32" t="str">
            <v>HARRIET</v>
          </cell>
        </row>
        <row r="33">
          <cell r="J33">
            <v>713</v>
          </cell>
          <cell r="K33" t="str">
            <v>Kensington-G</v>
          </cell>
          <cell r="L33" t="str">
            <v>MAKETO</v>
          </cell>
        </row>
        <row r="34">
          <cell r="J34">
            <v>573</v>
          </cell>
          <cell r="K34" t="str">
            <v>Khumalo-G</v>
          </cell>
          <cell r="L34" t="str">
            <v>STELLA</v>
          </cell>
        </row>
        <row r="35">
          <cell r="J35">
            <v>286</v>
          </cell>
          <cell r="K35" t="str">
            <v>Kwanele-G</v>
          </cell>
          <cell r="L35" t="str">
            <v>HARRIET</v>
          </cell>
        </row>
        <row r="36">
          <cell r="J36">
            <v>864</v>
          </cell>
          <cell r="K36" t="str">
            <v>Lobengula West D</v>
          </cell>
          <cell r="L36" t="str">
            <v>SOFIA</v>
          </cell>
        </row>
        <row r="37">
          <cell r="J37">
            <v>668</v>
          </cell>
          <cell r="K37" t="str">
            <v>Lobengula-G</v>
          </cell>
          <cell r="L37" t="str">
            <v>MASAIRA</v>
          </cell>
        </row>
        <row r="38">
          <cell r="J38">
            <v>151</v>
          </cell>
          <cell r="K38" t="str">
            <v>Luveve-G</v>
          </cell>
          <cell r="L38" t="str">
            <v>BHEKANI</v>
          </cell>
        </row>
        <row r="39">
          <cell r="J39">
            <v>289</v>
          </cell>
          <cell r="K39" t="str">
            <v>Madumapisa-G</v>
          </cell>
          <cell r="L39" t="str">
            <v>HARRIET</v>
          </cell>
        </row>
        <row r="40">
          <cell r="J40">
            <v>924</v>
          </cell>
          <cell r="K40" t="str">
            <v>Mahatshula-G</v>
          </cell>
          <cell r="L40" t="str">
            <v>MAKETO</v>
          </cell>
        </row>
        <row r="41">
          <cell r="J41">
            <v>721</v>
          </cell>
          <cell r="K41" t="str">
            <v>Malindela-G</v>
          </cell>
          <cell r="L41" t="str">
            <v>SOFIA</v>
          </cell>
        </row>
        <row r="42">
          <cell r="J42">
            <v>175</v>
          </cell>
          <cell r="K42" t="str">
            <v>Manningdale-G</v>
          </cell>
          <cell r="L42" t="str">
            <v>MAKETO</v>
          </cell>
        </row>
        <row r="43">
          <cell r="J43">
            <v>525</v>
          </cell>
          <cell r="K43" t="str">
            <v>Matsheumhlope-G</v>
          </cell>
          <cell r="L43" t="str">
            <v>MAKETO</v>
          </cell>
        </row>
        <row r="44">
          <cell r="J44">
            <v>163</v>
          </cell>
          <cell r="K44" t="str">
            <v>Montrose-G</v>
          </cell>
          <cell r="L44" t="str">
            <v>SOFIA</v>
          </cell>
        </row>
        <row r="45">
          <cell r="J45">
            <v>876</v>
          </cell>
          <cell r="K45" t="str">
            <v>Mpopoma2 D</v>
          </cell>
          <cell r="L45" t="str">
            <v>BHEKANI</v>
          </cell>
        </row>
        <row r="46">
          <cell r="J46">
            <v>55</v>
          </cell>
          <cell r="K46" t="str">
            <v>Mpopoma-G</v>
          </cell>
          <cell r="L46" t="str">
            <v>BHEKANI</v>
          </cell>
        </row>
        <row r="47">
          <cell r="J47">
            <v>855</v>
          </cell>
          <cell r="K47" t="str">
            <v>MZILIKAZI D</v>
          </cell>
          <cell r="L47" t="str">
            <v>MAKETO</v>
          </cell>
        </row>
        <row r="48">
          <cell r="J48">
            <v>894</v>
          </cell>
          <cell r="K48" t="str">
            <v>Nketa7 D</v>
          </cell>
          <cell r="L48" t="str">
            <v>SIFA</v>
          </cell>
        </row>
        <row r="49">
          <cell r="J49">
            <v>346</v>
          </cell>
          <cell r="K49" t="str">
            <v>Nkulumane12-G</v>
          </cell>
          <cell r="L49" t="str">
            <v>BHEKANI</v>
          </cell>
        </row>
        <row r="50">
          <cell r="J50">
            <v>671</v>
          </cell>
          <cell r="K50" t="str">
            <v>Nkulumane-G</v>
          </cell>
          <cell r="L50" t="str">
            <v>BHEKANI</v>
          </cell>
        </row>
        <row r="51">
          <cell r="J51">
            <v>930</v>
          </cell>
          <cell r="K51" t="str">
            <v>NorthendEXCH-G</v>
          </cell>
          <cell r="L51" t="str">
            <v>STELLA</v>
          </cell>
        </row>
        <row r="52">
          <cell r="J52">
            <v>570</v>
          </cell>
          <cell r="K52" t="str">
            <v>Northend-G</v>
          </cell>
          <cell r="L52" t="str">
            <v>STELLA</v>
          </cell>
        </row>
        <row r="53">
          <cell r="J53">
            <v>936</v>
          </cell>
          <cell r="K53" t="str">
            <v>Northgate-G</v>
          </cell>
          <cell r="L53" t="str">
            <v>STELLA</v>
          </cell>
        </row>
        <row r="54">
          <cell r="J54">
            <v>139</v>
          </cell>
          <cell r="K54" t="str">
            <v>OLD Pumula-G</v>
          </cell>
          <cell r="L54" t="str">
            <v>BHEKANI</v>
          </cell>
        </row>
        <row r="55">
          <cell r="J55">
            <v>561</v>
          </cell>
          <cell r="K55" t="str">
            <v>Parkview-G</v>
          </cell>
          <cell r="L55" t="str">
            <v>SOFIA</v>
          </cell>
        </row>
        <row r="56">
          <cell r="J56">
            <v>662</v>
          </cell>
          <cell r="K56" t="str">
            <v>Pioneer-G</v>
          </cell>
          <cell r="L56" t="str">
            <v>MASAIRA</v>
          </cell>
        </row>
        <row r="57">
          <cell r="J57">
            <v>659</v>
          </cell>
          <cell r="K57" t="str">
            <v>Pricewater House-G</v>
          </cell>
          <cell r="L57" t="str">
            <v>MAKETO</v>
          </cell>
        </row>
        <row r="58">
          <cell r="J58">
            <v>870</v>
          </cell>
          <cell r="K58" t="str">
            <v>Pumula North D</v>
          </cell>
          <cell r="L58" t="str">
            <v>BHEKANI</v>
          </cell>
        </row>
        <row r="59">
          <cell r="J59">
            <v>725</v>
          </cell>
          <cell r="K59" t="str">
            <v>Pumula South-G</v>
          </cell>
          <cell r="L59" t="str">
            <v>BHEKANI</v>
          </cell>
        </row>
        <row r="60">
          <cell r="J60">
            <v>133</v>
          </cell>
          <cell r="K60" t="str">
            <v>Queenspark-G</v>
          </cell>
          <cell r="L60" t="str">
            <v>STELLA</v>
          </cell>
        </row>
        <row r="61">
          <cell r="J61">
            <v>882</v>
          </cell>
          <cell r="K61" t="str">
            <v>Richmond-G</v>
          </cell>
          <cell r="L61" t="str">
            <v>SOFIA</v>
          </cell>
        </row>
        <row r="62">
          <cell r="J62">
            <v>537</v>
          </cell>
          <cell r="K62" t="str">
            <v>Riverside-G</v>
          </cell>
          <cell r="L62" t="str">
            <v>MASAIRA</v>
          </cell>
        </row>
        <row r="63">
          <cell r="J63">
            <v>631</v>
          </cell>
          <cell r="K63" t="str">
            <v>ROWENA-G</v>
          </cell>
          <cell r="L63" t="str">
            <v>STELLA</v>
          </cell>
        </row>
        <row r="64">
          <cell r="J64">
            <v>553</v>
          </cell>
          <cell r="K64" t="str">
            <v>Sauerstown-G</v>
          </cell>
          <cell r="L64" t="str">
            <v>MASAIRA</v>
          </cell>
        </row>
        <row r="65">
          <cell r="J65">
            <v>220</v>
          </cell>
          <cell r="K65" t="str">
            <v>Sikabala-G</v>
          </cell>
          <cell r="L65" t="str">
            <v>HARRIET</v>
          </cell>
        </row>
        <row r="66">
          <cell r="J66">
            <v>73</v>
          </cell>
          <cell r="K66" t="str">
            <v>Sikumi Lodge-G</v>
          </cell>
          <cell r="L66" t="str">
            <v>SIFA</v>
          </cell>
        </row>
        <row r="67">
          <cell r="J67">
            <v>830</v>
          </cell>
          <cell r="K67" t="str">
            <v>Steeldale-G</v>
          </cell>
          <cell r="L67" t="str">
            <v>STELLA</v>
          </cell>
        </row>
        <row r="68">
          <cell r="J68">
            <v>710</v>
          </cell>
          <cell r="K68" t="str">
            <v>Sunninghill-G</v>
          </cell>
          <cell r="L68" t="str">
            <v>MAKETO</v>
          </cell>
        </row>
        <row r="69">
          <cell r="J69">
            <v>717</v>
          </cell>
          <cell r="K69" t="str">
            <v>Telecel Byo-G</v>
          </cell>
          <cell r="L69" t="str">
            <v>STELLA</v>
          </cell>
        </row>
        <row r="70">
          <cell r="J70">
            <v>888</v>
          </cell>
          <cell r="K70" t="str">
            <v>Tshabalala D</v>
          </cell>
          <cell r="L70" t="str">
            <v>SIFA</v>
          </cell>
        </row>
        <row r="71">
          <cell r="J71">
            <v>169</v>
          </cell>
          <cell r="K71" t="str">
            <v>Unicem-G</v>
          </cell>
          <cell r="L71" t="str">
            <v>SOFIA</v>
          </cell>
        </row>
        <row r="72">
          <cell r="J72">
            <v>616</v>
          </cell>
          <cell r="K72" t="str">
            <v>Vicfalls Airport-G</v>
          </cell>
          <cell r="L72" t="str">
            <v>HARRIET</v>
          </cell>
        </row>
        <row r="73">
          <cell r="J73">
            <v>619</v>
          </cell>
          <cell r="K73" t="str">
            <v>Vicfalls Police-G</v>
          </cell>
          <cell r="L73" t="str">
            <v>HARRIET</v>
          </cell>
        </row>
        <row r="74">
          <cell r="J74">
            <v>622</v>
          </cell>
          <cell r="K74" t="str">
            <v>Vicfalls Sprayview-G</v>
          </cell>
          <cell r="L74" t="str">
            <v>HARRIET</v>
          </cell>
        </row>
        <row r="75">
          <cell r="J75">
            <v>918</v>
          </cell>
          <cell r="K75" t="str">
            <v>Weir Avenue-G</v>
          </cell>
          <cell r="L75" t="str">
            <v>MAKETO</v>
          </cell>
        </row>
        <row r="76">
          <cell r="J76">
            <v>0</v>
          </cell>
          <cell r="K76">
            <v>0</v>
          </cell>
          <cell r="L76">
            <v>0</v>
          </cell>
        </row>
        <row r="77">
          <cell r="J77">
            <v>942</v>
          </cell>
          <cell r="K77" t="str">
            <v>Suburbs-G</v>
          </cell>
          <cell r="L77" t="str">
            <v>STELLA</v>
          </cell>
        </row>
        <row r="78">
          <cell r="J78">
            <v>948</v>
          </cell>
          <cell r="K78" t="str">
            <v>Suburbs2-G</v>
          </cell>
          <cell r="L78" t="str">
            <v>STELLA</v>
          </cell>
        </row>
        <row r="79">
          <cell r="J79">
            <v>954</v>
          </cell>
          <cell r="K79" t="str">
            <v>Makokoba2-G</v>
          </cell>
          <cell r="L79" t="str">
            <v>SOFIA</v>
          </cell>
        </row>
        <row r="80">
          <cell r="J80">
            <v>960</v>
          </cell>
          <cell r="K80" t="str">
            <v>Gwabalanda-G</v>
          </cell>
          <cell r="L80" t="str">
            <v>SIFA</v>
          </cell>
        </row>
        <row r="81">
          <cell r="J81">
            <v>966</v>
          </cell>
          <cell r="K81" t="str">
            <v>Bishop Avenue-G</v>
          </cell>
          <cell r="L81" t="str">
            <v>MAKETO</v>
          </cell>
        </row>
        <row r="82">
          <cell r="J82">
            <v>972</v>
          </cell>
          <cell r="K82" t="str">
            <v>Hwange Prospect Hill-G</v>
          </cell>
          <cell r="L82" t="str">
            <v>HARRIET</v>
          </cell>
        </row>
        <row r="83">
          <cell r="J83">
            <v>975</v>
          </cell>
          <cell r="K83" t="str">
            <v>Mkosana-G</v>
          </cell>
          <cell r="L83" t="str">
            <v>HARRIET</v>
          </cell>
        </row>
        <row r="84">
          <cell r="J84">
            <v>812</v>
          </cell>
          <cell r="K84" t="str">
            <v>BINGA-G</v>
          </cell>
          <cell r="L84" t="str">
            <v>HARRIET</v>
          </cell>
        </row>
        <row r="85">
          <cell r="J85">
            <v>815</v>
          </cell>
          <cell r="K85" t="str">
            <v>SIYANSUNDA-G</v>
          </cell>
          <cell r="L85" t="str">
            <v>HARRIET</v>
          </cell>
        </row>
        <row r="86">
          <cell r="J86">
            <v>32</v>
          </cell>
          <cell r="K86" t="str">
            <v>LUPANE-G</v>
          </cell>
          <cell r="L86" t="str">
            <v>BHEKANI</v>
          </cell>
        </row>
        <row r="87">
          <cell r="J87">
            <v>29</v>
          </cell>
          <cell r="K87" t="str">
            <v>KENMUR-G</v>
          </cell>
          <cell r="L87" t="str">
            <v>BHEKANI</v>
          </cell>
        </row>
        <row r="88">
          <cell r="J88">
            <v>26</v>
          </cell>
          <cell r="K88" t="str">
            <v>JOTSHOLO-G</v>
          </cell>
          <cell r="L88" t="str">
            <v>SIFA</v>
          </cell>
        </row>
        <row r="89">
          <cell r="J89">
            <v>23</v>
          </cell>
          <cell r="K89" t="str">
            <v>BEMBESI-G</v>
          </cell>
          <cell r="L89" t="str">
            <v>BHEKANI</v>
          </cell>
        </row>
        <row r="90">
          <cell r="J90">
            <v>35</v>
          </cell>
          <cell r="K90" t="str">
            <v>NYAMANDLOVU-G</v>
          </cell>
          <cell r="L90" t="str">
            <v>BHEKANI</v>
          </cell>
        </row>
        <row r="91">
          <cell r="J91">
            <v>818</v>
          </cell>
          <cell r="K91" t="str">
            <v>INKOSIKAZI-G</v>
          </cell>
          <cell r="L91" t="str">
            <v>BHEKANI</v>
          </cell>
        </row>
        <row r="92">
          <cell r="J92">
            <v>978</v>
          </cell>
          <cell r="K92" t="str">
            <v>KAZUNGULA-G</v>
          </cell>
          <cell r="L92" t="str">
            <v>HARRIET</v>
          </cell>
        </row>
        <row r="93">
          <cell r="J93">
            <v>981</v>
          </cell>
          <cell r="K93" t="str">
            <v>HALFWAY-G</v>
          </cell>
          <cell r="L93" t="str">
            <v>SIFA</v>
          </cell>
        </row>
        <row r="94">
          <cell r="J94">
            <v>984</v>
          </cell>
          <cell r="K94" t="str">
            <v>LUKOSI-G</v>
          </cell>
          <cell r="L94" t="str">
            <v>HARRIET</v>
          </cell>
        </row>
        <row r="95">
          <cell r="J95">
            <v>50</v>
          </cell>
          <cell r="K95" t="str">
            <v>CONDENE-G</v>
          </cell>
          <cell r="L95" t="str">
            <v>BHEKANI</v>
          </cell>
        </row>
        <row r="96">
          <cell r="J96">
            <v>47</v>
          </cell>
          <cell r="K96" t="str">
            <v>MARAPOSA-G</v>
          </cell>
          <cell r="L96" t="str">
            <v>BHEKANI</v>
          </cell>
        </row>
        <row r="97">
          <cell r="J97">
            <v>44</v>
          </cell>
          <cell r="K97" t="str">
            <v>BHANDA-G</v>
          </cell>
          <cell r="L97" t="str">
            <v>BHEKANI</v>
          </cell>
        </row>
        <row r="98">
          <cell r="J98">
            <v>41</v>
          </cell>
          <cell r="K98" t="str">
            <v>MALOTA-G</v>
          </cell>
          <cell r="L98" t="str">
            <v>HARRIET</v>
          </cell>
        </row>
        <row r="99">
          <cell r="J99">
            <v>988</v>
          </cell>
          <cell r="K99" t="str">
            <v>MANJOLO</v>
          </cell>
          <cell r="L99" t="str">
            <v>HARRIET</v>
          </cell>
        </row>
        <row r="100">
          <cell r="J100">
            <v>38</v>
          </cell>
          <cell r="K100" t="str">
            <v>ZANKUNJA-G</v>
          </cell>
          <cell r="L100" t="str">
            <v>HARRIET</v>
          </cell>
        </row>
        <row r="101">
          <cell r="J101">
            <v>61</v>
          </cell>
          <cell r="K101" t="str">
            <v>MATETSITURNOFF-G</v>
          </cell>
          <cell r="L101" t="str">
            <v>HARRIET</v>
          </cell>
        </row>
        <row r="102">
          <cell r="J102">
            <v>64</v>
          </cell>
          <cell r="K102" t="str">
            <v>PLUMTREETOWN-G</v>
          </cell>
          <cell r="L102" t="str">
            <v>STELLA</v>
          </cell>
        </row>
        <row r="103">
          <cell r="J103">
            <v>67</v>
          </cell>
          <cell r="K103" t="str">
            <v>PLUMTREEBORDER-G</v>
          </cell>
          <cell r="L103" t="str">
            <v>STELLA</v>
          </cell>
        </row>
        <row r="104">
          <cell r="J104">
            <v>58</v>
          </cell>
          <cell r="K104" t="str">
            <v>KAZUNGULA REP-G</v>
          </cell>
          <cell r="L104" t="str">
            <v>HARRIET</v>
          </cell>
        </row>
        <row r="105">
          <cell r="J105">
            <v>0</v>
          </cell>
          <cell r="K105">
            <v>0</v>
          </cell>
          <cell r="L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</row>
        <row r="107">
          <cell r="J107">
            <v>0</v>
          </cell>
          <cell r="K107">
            <v>0</v>
          </cell>
          <cell r="L107">
            <v>0</v>
          </cell>
        </row>
        <row r="108">
          <cell r="J108">
            <v>0</v>
          </cell>
          <cell r="K108">
            <v>0</v>
          </cell>
          <cell r="L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 NOV"/>
      <sheetName val="02 NOV"/>
      <sheetName val="03 NOV "/>
      <sheetName val="04 NOV"/>
      <sheetName val="07 NOV"/>
      <sheetName val="05 NOV"/>
      <sheetName val="06 NOV"/>
      <sheetName val="08 NOV"/>
      <sheetName val="09 NOV"/>
      <sheetName val="10 NOV"/>
      <sheetName val="11 NOV"/>
      <sheetName val="12 NOV"/>
      <sheetName val="13 NOV"/>
      <sheetName val="14 NOV"/>
      <sheetName val="15 NOV"/>
      <sheetName val="16 NOV"/>
      <sheetName val="17 NOV"/>
      <sheetName val="18 NOV"/>
      <sheetName val="19 NOV "/>
      <sheetName val="20 NOV"/>
      <sheetName val="21 NOV"/>
      <sheetName val="22 NOV"/>
      <sheetName val="23 NOV"/>
      <sheetName val=" 24 NOV"/>
      <sheetName val="25 NOV"/>
      <sheetName val="26 NOV"/>
      <sheetName val="27 NOV"/>
      <sheetName val="28 NOV "/>
      <sheetName val="29 NOV"/>
      <sheetName val="30 NOV"/>
      <sheetName val="B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1">
          <cell r="A1" t="str">
            <v>202MSC-HA0070-D</v>
          </cell>
          <cell r="B1" t="str">
            <v>HA0070</v>
          </cell>
          <cell r="C1" t="str">
            <v>HARARE</v>
          </cell>
          <cell r="D1" t="str">
            <v>PLATINUM</v>
          </cell>
          <cell r="E1" t="str">
            <v>MUTYANDA</v>
          </cell>
        </row>
        <row r="2">
          <cell r="A2" t="str">
            <v>202MSC-HA0070-G</v>
          </cell>
          <cell r="B2" t="str">
            <v>HA0070</v>
          </cell>
          <cell r="C2" t="str">
            <v>HARARE</v>
          </cell>
          <cell r="D2" t="str">
            <v>PLATINUM</v>
          </cell>
          <cell r="E2" t="str">
            <v>MUTYANDA</v>
          </cell>
        </row>
        <row r="3">
          <cell r="A3" t="str">
            <v>202MSC-HA0070-U</v>
          </cell>
          <cell r="B3" t="str">
            <v>HA0070</v>
          </cell>
          <cell r="C3" t="str">
            <v>HARARE</v>
          </cell>
          <cell r="D3" t="str">
            <v>PLATINUM</v>
          </cell>
          <cell r="E3" t="str">
            <v>MUTYANDA</v>
          </cell>
        </row>
        <row r="4">
          <cell r="A4" t="str">
            <v>Aberdeen-HA0224(14)</v>
          </cell>
          <cell r="B4" t="str">
            <v>HA0224</v>
          </cell>
          <cell r="C4" t="str">
            <v>HARARE</v>
          </cell>
          <cell r="D4" t="str">
            <v>SILVER</v>
          </cell>
          <cell r="E4" t="str">
            <v>PRIVILEDGE</v>
          </cell>
        </row>
        <row r="5">
          <cell r="A5" t="str">
            <v>Aberdeen-HA0224-D</v>
          </cell>
          <cell r="B5" t="str">
            <v>HA0224</v>
          </cell>
          <cell r="C5" t="str">
            <v>HARARE</v>
          </cell>
          <cell r="D5" t="str">
            <v>SILVER</v>
          </cell>
          <cell r="E5" t="str">
            <v>PRIVILEDGE</v>
          </cell>
        </row>
        <row r="6">
          <cell r="A6" t="str">
            <v>Acturus-ME0110-G</v>
          </cell>
          <cell r="B6" t="str">
            <v>ME0110</v>
          </cell>
          <cell r="C6" t="str">
            <v>MASH EAST</v>
          </cell>
          <cell r="D6" t="str">
            <v>GOLD</v>
          </cell>
          <cell r="E6" t="str">
            <v>WASHI</v>
          </cell>
        </row>
        <row r="7">
          <cell r="A7" t="str">
            <v>Acturus-ME0110-U</v>
          </cell>
          <cell r="B7" t="str">
            <v>ME0110</v>
          </cell>
          <cell r="C7" t="str">
            <v>MASH EAST</v>
          </cell>
          <cell r="D7" t="str">
            <v>GOLD</v>
          </cell>
          <cell r="E7" t="str">
            <v>WASHI</v>
          </cell>
        </row>
        <row r="8">
          <cell r="A8" t="str">
            <v>AdventureLand-MA7001-G</v>
          </cell>
          <cell r="B8" t="str">
            <v>MA7001</v>
          </cell>
          <cell r="C8" t="str">
            <v>MANICALAND</v>
          </cell>
          <cell r="D8" t="str">
            <v>BRONZE</v>
          </cell>
          <cell r="E8" t="str">
            <v>MANGWIRO</v>
          </cell>
        </row>
        <row r="9">
          <cell r="A9" t="str">
            <v>Adylinn-HA0225(3)</v>
          </cell>
          <cell r="B9" t="str">
            <v>HA0225</v>
          </cell>
          <cell r="C9" t="str">
            <v>HARARE</v>
          </cell>
          <cell r="D9" t="str">
            <v>GOLD</v>
          </cell>
          <cell r="E9" t="str">
            <v>PRIVILEDGE</v>
          </cell>
        </row>
        <row r="10">
          <cell r="A10" t="str">
            <v>Adylinn-HA0225-D</v>
          </cell>
          <cell r="B10" t="str">
            <v>HA0225</v>
          </cell>
          <cell r="C10" t="str">
            <v>HARARE</v>
          </cell>
          <cell r="D10" t="str">
            <v>GOLD</v>
          </cell>
          <cell r="E10" t="str">
            <v>PRIVILEDGE</v>
          </cell>
        </row>
        <row r="11">
          <cell r="A11" t="str">
            <v>Adylinn-HA0225-G</v>
          </cell>
          <cell r="B11" t="str">
            <v>HA0225</v>
          </cell>
          <cell r="C11" t="str">
            <v>HARARE</v>
          </cell>
          <cell r="D11" t="str">
            <v>GOLD</v>
          </cell>
          <cell r="E11" t="str">
            <v>PRIVILEDGE</v>
          </cell>
        </row>
        <row r="12">
          <cell r="A12" t="str">
            <v>AFMRUFARO-903-G</v>
          </cell>
          <cell r="B12" t="str">
            <v>MV903</v>
          </cell>
          <cell r="C12" t="str">
            <v>MASVINGO</v>
          </cell>
          <cell r="D12" t="str">
            <v>GOLD</v>
          </cell>
          <cell r="E12">
            <v>0</v>
          </cell>
        </row>
        <row r="13">
          <cell r="A13" t="str">
            <v>AFMRUFARO-903-U</v>
          </cell>
          <cell r="B13" t="str">
            <v>MV903</v>
          </cell>
          <cell r="C13" t="str">
            <v>MASVINGO</v>
          </cell>
          <cell r="D13" t="str">
            <v>GOLD</v>
          </cell>
          <cell r="E13">
            <v>0</v>
          </cell>
        </row>
        <row r="14">
          <cell r="A14" t="str">
            <v>Airport-HA0002-G</v>
          </cell>
          <cell r="B14" t="str">
            <v>HA0002</v>
          </cell>
          <cell r="C14" t="str">
            <v>HARARE</v>
          </cell>
          <cell r="D14" t="str">
            <v>GOLD</v>
          </cell>
          <cell r="E14" t="str">
            <v>RICHARD</v>
          </cell>
        </row>
        <row r="15">
          <cell r="A15" t="str">
            <v>Airport-HA0002(70)</v>
          </cell>
          <cell r="B15" t="str">
            <v>HA0002</v>
          </cell>
          <cell r="C15" t="str">
            <v>HARARE</v>
          </cell>
          <cell r="D15" t="str">
            <v>GOLD</v>
          </cell>
          <cell r="E15" t="str">
            <v>RICHARD</v>
          </cell>
        </row>
        <row r="16">
          <cell r="A16" t="str">
            <v>AlaskaMine-MW5001-G</v>
          </cell>
          <cell r="B16" t="str">
            <v>MW5001</v>
          </cell>
          <cell r="C16" t="str">
            <v>MASH WEST</v>
          </cell>
          <cell r="D16" t="str">
            <v>PLATINUM</v>
          </cell>
          <cell r="E16" t="str">
            <v>ARTWELL</v>
          </cell>
        </row>
        <row r="17">
          <cell r="A17" t="str">
            <v>AlaskaMine-MW5001-U</v>
          </cell>
          <cell r="B17" t="str">
            <v>MW5001</v>
          </cell>
          <cell r="C17" t="str">
            <v>MASH WEST</v>
          </cell>
          <cell r="D17" t="str">
            <v>PLATINUM</v>
          </cell>
          <cell r="E17" t="str">
            <v>ARTWELL</v>
          </cell>
        </row>
        <row r="18">
          <cell r="A18" t="str">
            <v>AlexandraPark-HA5018(25)</v>
          </cell>
          <cell r="B18" t="str">
            <v>HA5018</v>
          </cell>
          <cell r="C18" t="str">
            <v>HARARE</v>
          </cell>
          <cell r="D18" t="str">
            <v>SILVER</v>
          </cell>
          <cell r="E18" t="str">
            <v>MUTYANDA</v>
          </cell>
        </row>
        <row r="19">
          <cell r="A19" t="str">
            <v>AlexandraPark-HA5018-G</v>
          </cell>
          <cell r="B19" t="str">
            <v>HA5018</v>
          </cell>
          <cell r="C19" t="str">
            <v>HARARE</v>
          </cell>
          <cell r="D19" t="str">
            <v>SILVER</v>
          </cell>
          <cell r="E19" t="str">
            <v>MUTYANDA</v>
          </cell>
        </row>
        <row r="20">
          <cell r="A20" t="str">
            <v>AlexSportsClub-HA5035-G</v>
          </cell>
          <cell r="B20" t="str">
            <v>HA5035</v>
          </cell>
          <cell r="C20" t="str">
            <v>HARARE</v>
          </cell>
          <cell r="D20" t="str">
            <v>GOLD</v>
          </cell>
          <cell r="E20" t="str">
            <v>ENIA</v>
          </cell>
        </row>
        <row r="21">
          <cell r="A21" t="str">
            <v>AlexSportsClub-HA5035-U</v>
          </cell>
          <cell r="B21" t="str">
            <v>HA5035</v>
          </cell>
          <cell r="C21" t="str">
            <v>HARARE</v>
          </cell>
          <cell r="D21" t="str">
            <v>GOLD</v>
          </cell>
          <cell r="E21" t="str">
            <v>ENIA</v>
          </cell>
        </row>
        <row r="22">
          <cell r="A22" t="str">
            <v>AllanWilson-HA5306-G</v>
          </cell>
          <cell r="B22" t="str">
            <v>HA5306</v>
          </cell>
          <cell r="C22" t="str">
            <v>HARARE</v>
          </cell>
          <cell r="D22" t="str">
            <v>PLATINUM</v>
          </cell>
          <cell r="E22" t="str">
            <v>ENIA</v>
          </cell>
        </row>
        <row r="23">
          <cell r="A23" t="str">
            <v>AllanWilson-HA5306-U</v>
          </cell>
          <cell r="B23" t="str">
            <v>HA5306</v>
          </cell>
          <cell r="C23" t="str">
            <v>HARARE</v>
          </cell>
          <cell r="D23" t="str">
            <v>PLATINUM</v>
          </cell>
          <cell r="E23" t="str">
            <v>ENIA</v>
          </cell>
        </row>
        <row r="24">
          <cell r="A24" t="str">
            <v>AllSouls-ME5318-G</v>
          </cell>
          <cell r="B24" t="str">
            <v>ME5318</v>
          </cell>
          <cell r="C24" t="str">
            <v>MASH EAST</v>
          </cell>
          <cell r="D24" t="str">
            <v>GOLD</v>
          </cell>
          <cell r="E24" t="str">
            <v>WASHI</v>
          </cell>
        </row>
        <row r="25">
          <cell r="A25" t="str">
            <v>AllSouls-ME5318-U</v>
          </cell>
          <cell r="B25" t="str">
            <v>ME5318</v>
          </cell>
          <cell r="C25" t="str">
            <v>MASH EAST</v>
          </cell>
          <cell r="D25" t="str">
            <v>GOLD</v>
          </cell>
          <cell r="E25" t="str">
            <v>WASHI</v>
          </cell>
        </row>
        <row r="26">
          <cell r="A26" t="str">
            <v>Amaveni2-MD1705-U(111)</v>
          </cell>
          <cell r="B26" t="str">
            <v>MD0386</v>
          </cell>
          <cell r="C26" t="str">
            <v>MIDLANDS</v>
          </cell>
          <cell r="D26" t="str">
            <v>PLATINUM</v>
          </cell>
          <cell r="E26" t="str">
            <v>CHIKWAVAVA</v>
          </cell>
        </row>
        <row r="27">
          <cell r="A27" t="str">
            <v>AMAVENI-MD0386-G</v>
          </cell>
          <cell r="B27" t="str">
            <v>MD0386</v>
          </cell>
          <cell r="C27" t="str">
            <v>MIDLANDS</v>
          </cell>
          <cell r="D27" t="str">
            <v>PLATINUM</v>
          </cell>
          <cell r="E27" t="str">
            <v>CHIKWAVAVA</v>
          </cell>
        </row>
        <row r="28">
          <cell r="A28" t="str">
            <v>Amaveni-MD0386-G</v>
          </cell>
          <cell r="B28" t="str">
            <v>MD0386</v>
          </cell>
          <cell r="C28" t="str">
            <v>MIDLANDS</v>
          </cell>
          <cell r="D28" t="str">
            <v>PLATINUM</v>
          </cell>
          <cell r="E28" t="str">
            <v>CHIKWAVAVA</v>
          </cell>
        </row>
        <row r="29">
          <cell r="A29" t="str">
            <v>Amaveni-MD0386-U(88)</v>
          </cell>
          <cell r="B29" t="str">
            <v>MD0386</v>
          </cell>
          <cell r="C29" t="str">
            <v>MIDLANDS</v>
          </cell>
          <cell r="D29" t="str">
            <v>PLATINUM</v>
          </cell>
          <cell r="E29" t="str">
            <v>CHIKWAVAVA</v>
          </cell>
        </row>
        <row r="30">
          <cell r="A30" t="str">
            <v>AntelopePark-MD6029-G(1)</v>
          </cell>
          <cell r="B30" t="str">
            <v>MD6029</v>
          </cell>
          <cell r="C30" t="str">
            <v>MIDLANDS</v>
          </cell>
          <cell r="D30" t="str">
            <v>SILVER</v>
          </cell>
          <cell r="E30" t="str">
            <v>CHARI</v>
          </cell>
        </row>
        <row r="31">
          <cell r="A31" t="str">
            <v>Ardbennie-HA5038-D</v>
          </cell>
          <cell r="B31" t="str">
            <v>HA5038</v>
          </cell>
          <cell r="C31" t="str">
            <v>HARARE</v>
          </cell>
          <cell r="D31" t="str">
            <v>PLATINUM</v>
          </cell>
          <cell r="E31" t="str">
            <v>ENIA</v>
          </cell>
        </row>
        <row r="32">
          <cell r="A32" t="str">
            <v>Ardbennie-HA5038-G</v>
          </cell>
          <cell r="B32" t="str">
            <v>HA5038</v>
          </cell>
          <cell r="C32" t="str">
            <v>HARARE</v>
          </cell>
          <cell r="D32" t="str">
            <v>PLATINUM</v>
          </cell>
          <cell r="E32" t="str">
            <v>ENIA</v>
          </cell>
        </row>
        <row r="33">
          <cell r="A33" t="str">
            <v>Ardbennie-HA5038-U</v>
          </cell>
          <cell r="B33" t="str">
            <v>HA5038</v>
          </cell>
          <cell r="C33" t="str">
            <v>HARARE</v>
          </cell>
          <cell r="D33" t="str">
            <v>PLATINUM</v>
          </cell>
          <cell r="E33" t="str">
            <v>ENIA</v>
          </cell>
        </row>
        <row r="34">
          <cell r="A34" t="str">
            <v>Arlington-BU0003-U(209)</v>
          </cell>
          <cell r="B34" t="str">
            <v>BU0003</v>
          </cell>
          <cell r="C34" t="str">
            <v>BULAWAYO</v>
          </cell>
          <cell r="D34" t="str">
            <v>SILVER</v>
          </cell>
          <cell r="E34" t="str">
            <v>SOFIA</v>
          </cell>
        </row>
        <row r="35">
          <cell r="A35" t="str">
            <v>Arlington-G</v>
          </cell>
          <cell r="B35" t="str">
            <v>BU0003</v>
          </cell>
          <cell r="C35" t="str">
            <v>BULAWAYO</v>
          </cell>
          <cell r="D35" t="str">
            <v>SILVER</v>
          </cell>
          <cell r="E35" t="str">
            <v>SOFIA</v>
          </cell>
        </row>
        <row r="36">
          <cell r="A36" t="str">
            <v>Artheton-HA6002(30)</v>
          </cell>
          <cell r="B36" t="str">
            <v>HA6002</v>
          </cell>
          <cell r="C36" t="str">
            <v>HARARE</v>
          </cell>
          <cell r="D36" t="str">
            <v>PLATINUM</v>
          </cell>
          <cell r="E36" t="str">
            <v>WASHI</v>
          </cell>
        </row>
        <row r="37">
          <cell r="A37" t="str">
            <v>Artheton-HA6002-G</v>
          </cell>
          <cell r="B37" t="str">
            <v>HA6002</v>
          </cell>
          <cell r="C37" t="str">
            <v>HARARE</v>
          </cell>
          <cell r="D37" t="str">
            <v>PLATINUM</v>
          </cell>
          <cell r="E37" t="str">
            <v>WASHI</v>
          </cell>
        </row>
        <row r="38">
          <cell r="A38" t="str">
            <v>Arundel-HA6060(17)</v>
          </cell>
          <cell r="B38" t="str">
            <v>HA6060</v>
          </cell>
          <cell r="C38" t="str">
            <v>HARARE</v>
          </cell>
          <cell r="D38" t="str">
            <v>PLATINUM</v>
          </cell>
          <cell r="E38" t="str">
            <v>MUTYANDA</v>
          </cell>
        </row>
        <row r="39">
          <cell r="A39" t="str">
            <v>Arundel-HA6060-G</v>
          </cell>
          <cell r="B39" t="str">
            <v>HA6060</v>
          </cell>
          <cell r="C39" t="str">
            <v>HARARE</v>
          </cell>
          <cell r="D39" t="str">
            <v>PLATINUM</v>
          </cell>
          <cell r="E39" t="str">
            <v>MUTYANDA</v>
          </cell>
        </row>
        <row r="40">
          <cell r="A40" t="str">
            <v>AshdownPark-HA1706-U(112)</v>
          </cell>
          <cell r="B40" t="str">
            <v>HA1706</v>
          </cell>
          <cell r="C40" t="str">
            <v>HARARE</v>
          </cell>
          <cell r="D40" t="str">
            <v>SILVER</v>
          </cell>
          <cell r="E40" t="str">
            <v>ENIA</v>
          </cell>
        </row>
        <row r="41">
          <cell r="A41" t="str">
            <v>AspindalePark-HA6051-D</v>
          </cell>
          <cell r="B41" t="str">
            <v>HA6051</v>
          </cell>
          <cell r="C41" t="str">
            <v>HARARE</v>
          </cell>
          <cell r="D41" t="str">
            <v>PLATINUM</v>
          </cell>
          <cell r="E41" t="str">
            <v>MODESTA</v>
          </cell>
        </row>
        <row r="42">
          <cell r="A42" t="str">
            <v>AspindalePark-HA6051-G</v>
          </cell>
          <cell r="B42" t="str">
            <v>HA6051</v>
          </cell>
          <cell r="C42" t="str">
            <v>HARARE</v>
          </cell>
          <cell r="D42" t="str">
            <v>PLATINUM</v>
          </cell>
          <cell r="E42" t="str">
            <v>MODESTA</v>
          </cell>
        </row>
        <row r="43">
          <cell r="A43" t="str">
            <v>AspindalePark-HA6051-U</v>
          </cell>
          <cell r="B43" t="str">
            <v>HA6051</v>
          </cell>
          <cell r="C43" t="str">
            <v>HARARE</v>
          </cell>
          <cell r="D43" t="str">
            <v>PLATINUM</v>
          </cell>
          <cell r="E43" t="str">
            <v>MODESTA</v>
          </cell>
        </row>
        <row r="44">
          <cell r="A44" t="str">
            <v>Athlone(238)</v>
          </cell>
          <cell r="B44" t="str">
            <v>MD0274</v>
          </cell>
          <cell r="C44" t="str">
            <v>MIDLANDS</v>
          </cell>
          <cell r="D44" t="str">
            <v>PLATINUM</v>
          </cell>
          <cell r="E44" t="str">
            <v>CHARI</v>
          </cell>
        </row>
        <row r="45">
          <cell r="A45" t="str">
            <v>Athlone-MD0274-G(274)</v>
          </cell>
          <cell r="B45" t="str">
            <v>MD0274</v>
          </cell>
          <cell r="C45" t="str">
            <v>MIDLANDS</v>
          </cell>
          <cell r="D45" t="str">
            <v>PLATINUM</v>
          </cell>
          <cell r="E45" t="str">
            <v>CHARI</v>
          </cell>
        </row>
        <row r="46">
          <cell r="A46" t="str">
            <v>AU-MA0273-G</v>
          </cell>
          <cell r="B46" t="str">
            <v>MA0273</v>
          </cell>
          <cell r="C46" t="str">
            <v>MANICALAND</v>
          </cell>
          <cell r="D46" t="str">
            <v>PLATINUM</v>
          </cell>
          <cell r="E46" t="str">
            <v>MAPFUMBA</v>
          </cell>
        </row>
        <row r="47">
          <cell r="A47" t="str">
            <v>AU-MA0273-U</v>
          </cell>
          <cell r="B47" t="str">
            <v>MA0273</v>
          </cell>
          <cell r="C47" t="str">
            <v>MANICALAND</v>
          </cell>
          <cell r="D47" t="str">
            <v>PLATINUM</v>
          </cell>
          <cell r="E47" t="str">
            <v>MAPFUMBA</v>
          </cell>
        </row>
        <row r="48">
          <cell r="A48" t="str">
            <v>Avondale-HA0231-G</v>
          </cell>
          <cell r="B48" t="str">
            <v>HA0231</v>
          </cell>
          <cell r="C48" t="str">
            <v>HARARE</v>
          </cell>
          <cell r="D48" t="str">
            <v>PLATINUM</v>
          </cell>
          <cell r="E48" t="str">
            <v>ENIA</v>
          </cell>
        </row>
        <row r="49">
          <cell r="A49" t="str">
            <v>Avondale-HA0231-U</v>
          </cell>
          <cell r="B49" t="str">
            <v>HA0231</v>
          </cell>
          <cell r="C49" t="str">
            <v>HARARE</v>
          </cell>
          <cell r="D49" t="str">
            <v>PLATINUM</v>
          </cell>
          <cell r="E49" t="str">
            <v>ENIA</v>
          </cell>
        </row>
        <row r="50">
          <cell r="A50" t="str">
            <v>Avonlea-HA0227(10)</v>
          </cell>
          <cell r="B50" t="str">
            <v>HA0227</v>
          </cell>
          <cell r="C50" t="str">
            <v>HARARE</v>
          </cell>
          <cell r="D50" t="str">
            <v>PLATINUM</v>
          </cell>
          <cell r="E50" t="str">
            <v>PRIVILEDGE</v>
          </cell>
        </row>
        <row r="51">
          <cell r="A51" t="str">
            <v>Avonlea-HA0227-G</v>
          </cell>
          <cell r="B51" t="str">
            <v>HA0227</v>
          </cell>
          <cell r="C51" t="str">
            <v>HARARE</v>
          </cell>
          <cell r="D51" t="str">
            <v>PLATINUM</v>
          </cell>
          <cell r="E51" t="str">
            <v>PRIVILEDGE</v>
          </cell>
        </row>
        <row r="52">
          <cell r="A52" t="str">
            <v>A'zambezi-G</v>
          </cell>
          <cell r="B52" t="str">
            <v>MN5225</v>
          </cell>
          <cell r="C52" t="str">
            <v>MAT NORTH</v>
          </cell>
          <cell r="D52" t="str">
            <v>BRONZE</v>
          </cell>
          <cell r="E52">
            <v>0</v>
          </cell>
        </row>
        <row r="53">
          <cell r="A53" t="str">
            <v>AZAMBEZI-U</v>
          </cell>
          <cell r="B53" t="str">
            <v>MN5225</v>
          </cell>
          <cell r="C53" t="str">
            <v>MAT NORTH</v>
          </cell>
          <cell r="D53" t="str">
            <v>BRONZE</v>
          </cell>
          <cell r="E53">
            <v>0</v>
          </cell>
        </row>
        <row r="54">
          <cell r="A54" t="str">
            <v>Babourfields-BU0005-U(213)</v>
          </cell>
          <cell r="B54" t="str">
            <v>BU0005</v>
          </cell>
          <cell r="C54" t="str">
            <v>BULAWAYO</v>
          </cell>
          <cell r="D54" t="str">
            <v>PLATINUM</v>
          </cell>
          <cell r="E54" t="str">
            <v>STELLA</v>
          </cell>
        </row>
        <row r="55">
          <cell r="A55" t="str">
            <v>BABOURFIELDS-G</v>
          </cell>
          <cell r="B55" t="str">
            <v>BU0005</v>
          </cell>
          <cell r="C55" t="str">
            <v>BULAWAYO</v>
          </cell>
          <cell r="D55" t="str">
            <v>PLATINUM</v>
          </cell>
          <cell r="E55">
            <v>0</v>
          </cell>
        </row>
        <row r="56">
          <cell r="A56" t="str">
            <v>BAGHDAD-MD5191-D</v>
          </cell>
          <cell r="B56" t="str">
            <v>MD5191</v>
          </cell>
          <cell r="C56" t="str">
            <v>MIDLANDS</v>
          </cell>
          <cell r="D56" t="str">
            <v>GOLD</v>
          </cell>
          <cell r="E56" t="str">
            <v>CHIKWAVAVA</v>
          </cell>
        </row>
        <row r="57">
          <cell r="A57" t="str">
            <v>Baghdad-MD5191-D</v>
          </cell>
          <cell r="B57" t="str">
            <v>MD5191</v>
          </cell>
          <cell r="C57" t="str">
            <v>MIDLANDS</v>
          </cell>
          <cell r="D57" t="str">
            <v>GOLD</v>
          </cell>
          <cell r="E57" t="str">
            <v>CHIKWAVAVA</v>
          </cell>
        </row>
        <row r="58">
          <cell r="A58" t="str">
            <v>BAGHDAD-MD5191-G</v>
          </cell>
          <cell r="B58" t="str">
            <v>MD5191</v>
          </cell>
          <cell r="C58" t="str">
            <v>MIDLANDS</v>
          </cell>
          <cell r="D58" t="str">
            <v>GOLD</v>
          </cell>
          <cell r="E58">
            <v>0</v>
          </cell>
        </row>
        <row r="59">
          <cell r="A59" t="str">
            <v>Baghdad-MD5191-U(85)</v>
          </cell>
          <cell r="B59" t="str">
            <v>MD5191</v>
          </cell>
          <cell r="C59" t="str">
            <v>MIDLANDS</v>
          </cell>
          <cell r="D59" t="str">
            <v>GOLD</v>
          </cell>
          <cell r="E59" t="str">
            <v>CHIKWAVAVA</v>
          </cell>
        </row>
        <row r="60">
          <cell r="A60" t="str">
            <v>Bakasa-MC5252-G</v>
          </cell>
          <cell r="B60" t="str">
            <v>MC5252</v>
          </cell>
          <cell r="C60" t="str">
            <v>MASH CENTRAL</v>
          </cell>
          <cell r="D60" t="str">
            <v>SILVER</v>
          </cell>
          <cell r="E60" t="str">
            <v>ARTWELL</v>
          </cell>
        </row>
        <row r="61">
          <cell r="A61" t="str">
            <v>Ballatnyne-HA0217(28)</v>
          </cell>
          <cell r="B61" t="str">
            <v>HA0217</v>
          </cell>
          <cell r="C61" t="str">
            <v>HARARE</v>
          </cell>
          <cell r="D61" t="str">
            <v>GOLD</v>
          </cell>
          <cell r="E61" t="str">
            <v>MUTYANDA</v>
          </cell>
        </row>
        <row r="62">
          <cell r="A62" t="str">
            <v>Ballatnyne-HA0217-G</v>
          </cell>
          <cell r="B62" t="str">
            <v>HA0217</v>
          </cell>
          <cell r="C62" t="str">
            <v>HARARE</v>
          </cell>
          <cell r="D62" t="str">
            <v>GOLD</v>
          </cell>
          <cell r="E62" t="str">
            <v>MUTYANDA</v>
          </cell>
        </row>
        <row r="63">
          <cell r="A63" t="str">
            <v>BANDA-G</v>
          </cell>
          <cell r="B63" t="str">
            <v>MN7002</v>
          </cell>
          <cell r="C63" t="str">
            <v>MAT NORTH</v>
          </cell>
          <cell r="D63" t="str">
            <v>BRONZE</v>
          </cell>
          <cell r="E63">
            <v>0</v>
          </cell>
        </row>
        <row r="64">
          <cell r="A64" t="str">
            <v>Banganyemba-MW0111-G</v>
          </cell>
          <cell r="B64" t="str">
            <v>MW0111</v>
          </cell>
          <cell r="C64" t="str">
            <v>MASH WEST</v>
          </cell>
          <cell r="D64" t="str">
            <v>PLATINUM</v>
          </cell>
          <cell r="E64" t="str">
            <v>NGIRAZI</v>
          </cell>
        </row>
        <row r="65">
          <cell r="A65" t="str">
            <v>BanketGMB-MW0004-G</v>
          </cell>
          <cell r="B65" t="str">
            <v>MW0004</v>
          </cell>
          <cell r="C65" t="str">
            <v>MASH WEST</v>
          </cell>
          <cell r="D65" t="str">
            <v>PLATINUM</v>
          </cell>
          <cell r="E65" t="str">
            <v>ARTWELL</v>
          </cell>
        </row>
        <row r="66">
          <cell r="A66" t="str">
            <v>BanketGMB-MW0004-U</v>
          </cell>
          <cell r="B66" t="str">
            <v>MW0004</v>
          </cell>
          <cell r="C66" t="str">
            <v>MASH WEST</v>
          </cell>
          <cell r="D66" t="str">
            <v>PLATINUM</v>
          </cell>
          <cell r="E66" t="str">
            <v>ARTWELL</v>
          </cell>
        </row>
        <row r="67">
          <cell r="A67" t="str">
            <v>BanketKWD-MW5208-G</v>
          </cell>
          <cell r="B67" t="str">
            <v>MW5208</v>
          </cell>
          <cell r="C67" t="str">
            <v>MASH WEST</v>
          </cell>
          <cell r="D67" t="str">
            <v>PLATINUM</v>
          </cell>
          <cell r="E67" t="str">
            <v>ARTWELL</v>
          </cell>
        </row>
        <row r="68">
          <cell r="A68" t="str">
            <v>BanketKWD-MW5208-U</v>
          </cell>
          <cell r="B68" t="str">
            <v>MW5208</v>
          </cell>
          <cell r="C68" t="str">
            <v>MASH WEST</v>
          </cell>
          <cell r="D68" t="str">
            <v>PLATINUM</v>
          </cell>
          <cell r="E68" t="str">
            <v>ARTWELL</v>
          </cell>
        </row>
        <row r="69">
          <cell r="A69" t="str">
            <v xml:space="preserve">Baobab-G </v>
          </cell>
          <cell r="B69" t="str">
            <v>MN6023</v>
          </cell>
          <cell r="C69" t="str">
            <v>MAT NORTH</v>
          </cell>
          <cell r="D69" t="str">
            <v>SILVER</v>
          </cell>
          <cell r="E69">
            <v>0</v>
          </cell>
        </row>
        <row r="70">
          <cell r="A70" t="str">
            <v>Baobab-MN6023-U(271)</v>
          </cell>
          <cell r="B70" t="str">
            <v>MN6023</v>
          </cell>
          <cell r="C70" t="str">
            <v>MAT NORTH</v>
          </cell>
          <cell r="D70" t="str">
            <v>SILVER</v>
          </cell>
          <cell r="E70" t="str">
            <v>HARRIET</v>
          </cell>
        </row>
        <row r="71">
          <cell r="A71" t="str">
            <v>BAOBABPRYM</v>
          </cell>
          <cell r="B71" t="str">
            <v>MN6023</v>
          </cell>
          <cell r="C71" t="str">
            <v>MAT NORTH</v>
          </cell>
          <cell r="D71" t="str">
            <v>SILVER</v>
          </cell>
          <cell r="E71">
            <v>0</v>
          </cell>
        </row>
        <row r="72">
          <cell r="A72" t="str">
            <v>Barbour Fields-G</v>
          </cell>
          <cell r="B72" t="str">
            <v>BU0005</v>
          </cell>
          <cell r="C72" t="str">
            <v>BULAWAYO</v>
          </cell>
          <cell r="D72" t="str">
            <v>PLATINUM</v>
          </cell>
          <cell r="E72" t="str">
            <v>STELLA</v>
          </cell>
        </row>
        <row r="73">
          <cell r="A73" t="str">
            <v>Barham Green-G</v>
          </cell>
          <cell r="B73" t="str">
            <v>BU5081</v>
          </cell>
          <cell r="C73" t="str">
            <v>BULAWAYO</v>
          </cell>
          <cell r="D73" t="str">
            <v>SILVER</v>
          </cell>
          <cell r="E73" t="str">
            <v>SOFIA</v>
          </cell>
        </row>
        <row r="74">
          <cell r="A74" t="str">
            <v>Barham Green-G</v>
          </cell>
          <cell r="B74" t="str">
            <v>BU5081</v>
          </cell>
          <cell r="C74" t="str">
            <v>BULAWAYO</v>
          </cell>
          <cell r="D74" t="str">
            <v>SILVER</v>
          </cell>
          <cell r="E74" t="str">
            <v>SOFIA</v>
          </cell>
        </row>
        <row r="75">
          <cell r="A75" t="str">
            <v>Barhamgreen-BU5081-U(262)</v>
          </cell>
          <cell r="B75" t="str">
            <v>BU5082</v>
          </cell>
          <cell r="C75" t="str">
            <v>BULAWAYO</v>
          </cell>
          <cell r="D75" t="str">
            <v>SILVER</v>
          </cell>
          <cell r="E75" t="str">
            <v>SOFIA</v>
          </cell>
        </row>
        <row r="76">
          <cell r="A76" t="str">
            <v>BARHAMGREEN-G</v>
          </cell>
          <cell r="B76" t="str">
            <v>BU5081</v>
          </cell>
          <cell r="C76" t="str">
            <v>BULAWAYO</v>
          </cell>
          <cell r="D76" t="str">
            <v>SILVER</v>
          </cell>
          <cell r="E76">
            <v>0</v>
          </cell>
        </row>
        <row r="77">
          <cell r="A77" t="str">
            <v>BATTLEFIELDS-MD0409-G</v>
          </cell>
          <cell r="B77" t="str">
            <v>MD0409</v>
          </cell>
          <cell r="C77" t="str">
            <v>MIDLANDS</v>
          </cell>
          <cell r="D77" t="str">
            <v>SILVER</v>
          </cell>
          <cell r="E77" t="str">
            <v>CHIKWAVAVA</v>
          </cell>
        </row>
        <row r="78">
          <cell r="A78" t="str">
            <v>Battlefields-MD0409-G</v>
          </cell>
          <cell r="B78" t="str">
            <v>MD0409</v>
          </cell>
          <cell r="C78" t="str">
            <v>MIDLANDS</v>
          </cell>
          <cell r="D78" t="str">
            <v>SILVER</v>
          </cell>
          <cell r="E78" t="str">
            <v>CHIKWAVAVA</v>
          </cell>
        </row>
        <row r="79">
          <cell r="A79" t="str">
            <v>BealRd-HA5207-G</v>
          </cell>
          <cell r="B79" t="str">
            <v>HA5207</v>
          </cell>
          <cell r="C79" t="str">
            <v>HARARE</v>
          </cell>
          <cell r="D79" t="str">
            <v>PLATINUM</v>
          </cell>
          <cell r="E79" t="str">
            <v>ENIA</v>
          </cell>
        </row>
        <row r="80">
          <cell r="A80" t="str">
            <v>BealRd-HA5207-U</v>
          </cell>
          <cell r="B80" t="str">
            <v>HA5207</v>
          </cell>
          <cell r="C80" t="str">
            <v>HARARE</v>
          </cell>
          <cell r="D80" t="str">
            <v>PLATINUM</v>
          </cell>
          <cell r="E80" t="str">
            <v>ENIA</v>
          </cell>
        </row>
        <row r="81">
          <cell r="A81" t="str">
            <v>Beatrice-ME0112-G</v>
          </cell>
          <cell r="B81" t="str">
            <v>ME0112</v>
          </cell>
          <cell r="C81" t="str">
            <v>MASH EAST</v>
          </cell>
          <cell r="D81" t="str">
            <v>GOLD</v>
          </cell>
          <cell r="E81" t="str">
            <v>LESLIE</v>
          </cell>
        </row>
        <row r="82">
          <cell r="A82" t="str">
            <v>Beatrice-ME0112-U</v>
          </cell>
          <cell r="B82" t="str">
            <v>ME0112</v>
          </cell>
          <cell r="C82" t="str">
            <v>MASH EAST</v>
          </cell>
          <cell r="D82" t="str">
            <v>GOLD</v>
          </cell>
          <cell r="E82" t="str">
            <v>LESLIE</v>
          </cell>
        </row>
        <row r="83">
          <cell r="A83" t="str">
            <v>Bedford-HA6037(15)</v>
          </cell>
          <cell r="B83" t="str">
            <v>HA6037</v>
          </cell>
          <cell r="C83" t="str">
            <v>HARARE</v>
          </cell>
          <cell r="D83" t="str">
            <v>PLATINUM</v>
          </cell>
          <cell r="E83" t="str">
            <v>ENIA</v>
          </cell>
        </row>
        <row r="84">
          <cell r="A84" t="str">
            <v>Bedford-HA6037-G</v>
          </cell>
          <cell r="B84" t="str">
            <v>HA6037</v>
          </cell>
          <cell r="C84" t="str">
            <v>HARARE</v>
          </cell>
          <cell r="D84" t="str">
            <v>PLATINUM</v>
          </cell>
          <cell r="E84" t="str">
            <v>ENIA</v>
          </cell>
        </row>
        <row r="85">
          <cell r="A85" t="str">
            <v>BeitBridgeCBD_MS6027(287)</v>
          </cell>
          <cell r="B85" t="str">
            <v>MS6027</v>
          </cell>
          <cell r="C85" t="str">
            <v>MAT SOUTH</v>
          </cell>
          <cell r="D85" t="str">
            <v>PLATINUM</v>
          </cell>
          <cell r="E85" t="str">
            <v>BEN</v>
          </cell>
        </row>
        <row r="86">
          <cell r="A86" t="str">
            <v>BeitBridgeCBD-MS6027-G(80)</v>
          </cell>
          <cell r="B86" t="str">
            <v>MS6027</v>
          </cell>
          <cell r="C86" t="str">
            <v>MAT SOUTH</v>
          </cell>
          <cell r="D86" t="str">
            <v>PLATINUM</v>
          </cell>
          <cell r="E86" t="str">
            <v>BEN</v>
          </cell>
        </row>
        <row r="87">
          <cell r="A87" t="str">
            <v>BEITBRIDGECBD-MS6027-U</v>
          </cell>
          <cell r="B87" t="str">
            <v>MS6027</v>
          </cell>
          <cell r="C87" t="str">
            <v>MAT SOUTH</v>
          </cell>
          <cell r="D87" t="str">
            <v>PLATINUM</v>
          </cell>
          <cell r="E87">
            <v>0</v>
          </cell>
        </row>
        <row r="88">
          <cell r="A88" t="str">
            <v>Belgravia-HA0001(24)</v>
          </cell>
          <cell r="B88" t="str">
            <v>HA0001</v>
          </cell>
          <cell r="C88" t="str">
            <v>HARARE</v>
          </cell>
          <cell r="D88" t="str">
            <v>GOLD</v>
          </cell>
          <cell r="E88" t="str">
            <v>ENIA</v>
          </cell>
        </row>
        <row r="89">
          <cell r="A89" t="str">
            <v>Belgravia-HA0001-G</v>
          </cell>
          <cell r="B89" t="str">
            <v>HA0001</v>
          </cell>
          <cell r="C89" t="str">
            <v>HARARE</v>
          </cell>
          <cell r="D89" t="str">
            <v>GOLD</v>
          </cell>
          <cell r="E89" t="str">
            <v>ENIA</v>
          </cell>
        </row>
        <row r="90">
          <cell r="A90" t="str">
            <v>Belmont-G</v>
          </cell>
          <cell r="B90" t="str">
            <v>BU0242</v>
          </cell>
          <cell r="C90" t="str">
            <v>BULAWAYO</v>
          </cell>
          <cell r="D90" t="str">
            <v>SILVER</v>
          </cell>
          <cell r="E90">
            <v>0</v>
          </cell>
        </row>
        <row r="91">
          <cell r="A91" t="str">
            <v>BelmontPO-BU0242-U(204)</v>
          </cell>
          <cell r="B91" t="str">
            <v>BU0242</v>
          </cell>
          <cell r="C91" t="str">
            <v>BULAWAYO</v>
          </cell>
          <cell r="D91" t="str">
            <v>SILVER</v>
          </cell>
          <cell r="E91" t="str">
            <v>SOFIA</v>
          </cell>
        </row>
        <row r="92">
          <cell r="A92" t="str">
            <v>Belvedere-HA0007-G</v>
          </cell>
          <cell r="B92" t="str">
            <v>HA0007</v>
          </cell>
          <cell r="C92" t="str">
            <v>HARARE</v>
          </cell>
          <cell r="D92" t="str">
            <v>GOLD</v>
          </cell>
          <cell r="E92" t="str">
            <v>ENIA</v>
          </cell>
        </row>
        <row r="93">
          <cell r="A93" t="str">
            <v>Belvedere-HA0007-U</v>
          </cell>
          <cell r="B93" t="str">
            <v>HA0007</v>
          </cell>
          <cell r="C93" t="str">
            <v>HARARE</v>
          </cell>
          <cell r="D93" t="str">
            <v>GOLD</v>
          </cell>
          <cell r="E93" t="str">
            <v>ENIA</v>
          </cell>
        </row>
        <row r="94">
          <cell r="A94" t="str">
            <v>BelvedereSouth-HA5003-G</v>
          </cell>
          <cell r="B94" t="str">
            <v>HA5003</v>
          </cell>
          <cell r="C94" t="str">
            <v>HARARE</v>
          </cell>
          <cell r="D94" t="str">
            <v>PLATINUM</v>
          </cell>
          <cell r="E94" t="str">
            <v>ENIA</v>
          </cell>
        </row>
        <row r="95">
          <cell r="A95" t="str">
            <v>BelvedereSouth-HA5003-U</v>
          </cell>
          <cell r="B95" t="str">
            <v>HA5003</v>
          </cell>
          <cell r="C95" t="str">
            <v>HARARE</v>
          </cell>
          <cell r="D95" t="str">
            <v>PLATINUM</v>
          </cell>
          <cell r="E95" t="str">
            <v>ENIA</v>
          </cell>
        </row>
        <row r="96">
          <cell r="A96" t="str">
            <v>BEMBESI-G</v>
          </cell>
          <cell r="B96" t="str">
            <v>MN</v>
          </cell>
          <cell r="C96" t="str">
            <v>MAT NORTH</v>
          </cell>
          <cell r="D96" t="str">
            <v>BRONZE</v>
          </cell>
          <cell r="E96" t="str">
            <v>BHEKANI</v>
          </cell>
        </row>
        <row r="97">
          <cell r="A97" t="str">
            <v>Beverley-HA0008(56)</v>
          </cell>
          <cell r="B97" t="str">
            <v>HA0008</v>
          </cell>
          <cell r="C97" t="str">
            <v>HARARE</v>
          </cell>
          <cell r="D97" t="str">
            <v>PLATINUM</v>
          </cell>
          <cell r="E97" t="str">
            <v>DHLAKAMA</v>
          </cell>
        </row>
        <row r="98">
          <cell r="A98" t="str">
            <v>Beverley-HA0008-G</v>
          </cell>
          <cell r="B98" t="str">
            <v>HA0008</v>
          </cell>
          <cell r="C98" t="str">
            <v>HARARE</v>
          </cell>
          <cell r="D98" t="str">
            <v>PLATINUM</v>
          </cell>
          <cell r="E98" t="str">
            <v>DHLAKAMA</v>
          </cell>
        </row>
        <row r="99">
          <cell r="A99" t="str">
            <v>BHANDA-G</v>
          </cell>
          <cell r="B99" t="str">
            <v>MN7002</v>
          </cell>
          <cell r="C99" t="str">
            <v>MAT NORTH</v>
          </cell>
          <cell r="D99" t="str">
            <v>BRONZE</v>
          </cell>
          <cell r="E99" t="str">
            <v>BHKANI</v>
          </cell>
        </row>
        <row r="100">
          <cell r="A100" t="str">
            <v>Bhasera-MV7003-G(727)</v>
          </cell>
          <cell r="B100" t="str">
            <v>MV7003</v>
          </cell>
          <cell r="C100" t="str">
            <v>MASVINGO</v>
          </cell>
          <cell r="D100" t="str">
            <v>SILVER</v>
          </cell>
          <cell r="E100" t="str">
            <v>PARDON</v>
          </cell>
        </row>
        <row r="101">
          <cell r="A101" t="str">
            <v>Bikita-MV5136-G(135)</v>
          </cell>
          <cell r="B101" t="str">
            <v>MV5136</v>
          </cell>
          <cell r="C101" t="str">
            <v>MASVINGO</v>
          </cell>
          <cell r="D101" t="str">
            <v>SILVER</v>
          </cell>
          <cell r="E101" t="str">
            <v>PARDON</v>
          </cell>
        </row>
        <row r="102">
          <cell r="A102" t="str">
            <v>BinduraShop-MC7024-U</v>
          </cell>
          <cell r="B102" t="str">
            <v>MN5107</v>
          </cell>
          <cell r="C102" t="str">
            <v>MASH CENTRAL</v>
          </cell>
          <cell r="D102" t="str">
            <v>BRONZE</v>
          </cell>
          <cell r="E102" t="str">
            <v>KIWA</v>
          </cell>
        </row>
        <row r="103">
          <cell r="A103" t="str">
            <v>BinduraTelOne-MC7024-U</v>
          </cell>
          <cell r="B103" t="str">
            <v>MN5107</v>
          </cell>
          <cell r="C103" t="str">
            <v>MASH CENTRAL</v>
          </cell>
          <cell r="D103" t="str">
            <v>BRONZE</v>
          </cell>
          <cell r="E103" t="str">
            <v>KIWA</v>
          </cell>
        </row>
        <row r="104">
          <cell r="A104" t="str">
            <v>BINGA-G</v>
          </cell>
          <cell r="B104" t="str">
            <v>MN5107</v>
          </cell>
          <cell r="C104" t="str">
            <v>MAT NORTH</v>
          </cell>
          <cell r="D104" t="str">
            <v>BRONZE</v>
          </cell>
          <cell r="E104" t="str">
            <v>HARRIET</v>
          </cell>
        </row>
        <row r="105">
          <cell r="A105" t="str">
            <v>Binga-MN5107-U(219)</v>
          </cell>
          <cell r="B105" t="str">
            <v>MN5107</v>
          </cell>
          <cell r="C105" t="str">
            <v>MAT NORTH</v>
          </cell>
          <cell r="D105" t="str">
            <v>BRONZE</v>
          </cell>
          <cell r="E105" t="str">
            <v>HARRIET</v>
          </cell>
        </row>
        <row r="106">
          <cell r="A106" t="str">
            <v>Bingley-HA0222(54)</v>
          </cell>
          <cell r="B106" t="str">
            <v>HA0222</v>
          </cell>
          <cell r="C106" t="str">
            <v>HARARE</v>
          </cell>
          <cell r="D106" t="str">
            <v>GOLD</v>
          </cell>
          <cell r="E106" t="str">
            <v>ENIA</v>
          </cell>
        </row>
        <row r="107">
          <cell r="A107" t="str">
            <v>Bingley-HA0222-G</v>
          </cell>
          <cell r="B107" t="str">
            <v>HA0222</v>
          </cell>
          <cell r="C107" t="str">
            <v>HARARE</v>
          </cell>
          <cell r="D107" t="str">
            <v>GOLD</v>
          </cell>
          <cell r="E107" t="str">
            <v>ENIA</v>
          </cell>
        </row>
        <row r="108">
          <cell r="A108" t="str">
            <v>Birchnough-MA3000-G</v>
          </cell>
          <cell r="B108" t="str">
            <v>MA3000</v>
          </cell>
          <cell r="C108" t="str">
            <v>MANICALAND</v>
          </cell>
          <cell r="D108" t="str">
            <v>SILVER</v>
          </cell>
          <cell r="E108" t="str">
            <v>MAPFUMBA</v>
          </cell>
        </row>
        <row r="109">
          <cell r="A109" t="str">
            <v>Birchnough-MA3000-U</v>
          </cell>
          <cell r="B109" t="str">
            <v>MA3000</v>
          </cell>
          <cell r="C109" t="str">
            <v>MANICALAND</v>
          </cell>
          <cell r="D109" t="str">
            <v>SILVER</v>
          </cell>
          <cell r="E109" t="str">
            <v>MAPFUMBA</v>
          </cell>
        </row>
        <row r="110">
          <cell r="A110" t="str">
            <v>Bishop Avenue-G</v>
          </cell>
          <cell r="B110" t="str">
            <v>BU5083</v>
          </cell>
          <cell r="C110" t="str">
            <v>BULAWAYO</v>
          </cell>
          <cell r="D110" t="str">
            <v>GOLD</v>
          </cell>
          <cell r="E110" t="str">
            <v>MAKETO</v>
          </cell>
        </row>
        <row r="111">
          <cell r="A111" t="str">
            <v>BishopAve-BU5083-U(264)</v>
          </cell>
          <cell r="B111" t="str">
            <v>BU5083</v>
          </cell>
          <cell r="C111" t="str">
            <v>BULAWAYO</v>
          </cell>
          <cell r="D111" t="str">
            <v>GOLD</v>
          </cell>
          <cell r="E111" t="str">
            <v>MAKETO</v>
          </cell>
        </row>
        <row r="112">
          <cell r="A112" t="str">
            <v>BlueRidge-ME0393-G</v>
          </cell>
          <cell r="B112" t="str">
            <v>ME0393</v>
          </cell>
          <cell r="C112" t="str">
            <v>MASH EAST</v>
          </cell>
          <cell r="D112" t="str">
            <v>GOLD</v>
          </cell>
          <cell r="E112" t="str">
            <v>WASHI</v>
          </cell>
        </row>
        <row r="113">
          <cell r="A113" t="str">
            <v>BlueRidge-ME0393-U</v>
          </cell>
          <cell r="B113" t="str">
            <v>ME0393</v>
          </cell>
          <cell r="C113" t="str">
            <v>MASH EAST</v>
          </cell>
          <cell r="D113" t="str">
            <v>GOLD</v>
          </cell>
          <cell r="E113" t="str">
            <v>WASHI</v>
          </cell>
        </row>
        <row r="114">
          <cell r="A114" t="str">
            <v>Bluffhill-HA5205(5)</v>
          </cell>
          <cell r="B114" t="str">
            <v>HA5205</v>
          </cell>
          <cell r="C114" t="str">
            <v>HARARE</v>
          </cell>
          <cell r="D114" t="str">
            <v>PLATINUM</v>
          </cell>
          <cell r="E114" t="str">
            <v>MASIMBA</v>
          </cell>
        </row>
        <row r="115">
          <cell r="A115" t="str">
            <v>Bluffhill-HA5205-G</v>
          </cell>
          <cell r="B115" t="str">
            <v>HA5205</v>
          </cell>
          <cell r="C115" t="str">
            <v>HARARE</v>
          </cell>
          <cell r="D115" t="str">
            <v>PLATINUM</v>
          </cell>
          <cell r="E115" t="str">
            <v>MASIMBA</v>
          </cell>
        </row>
        <row r="116">
          <cell r="A116" t="str">
            <v>BokaAuction-HA1709-G</v>
          </cell>
          <cell r="B116" t="str">
            <v>HA1709</v>
          </cell>
          <cell r="C116" t="str">
            <v>HARARE</v>
          </cell>
          <cell r="D116" t="str">
            <v>SILVER</v>
          </cell>
          <cell r="E116" t="str">
            <v>ARCHIE</v>
          </cell>
        </row>
        <row r="117">
          <cell r="A117" t="str">
            <v>BokaAuction-HA1709-U</v>
          </cell>
          <cell r="B117" t="str">
            <v>HA1709</v>
          </cell>
          <cell r="C117" t="str">
            <v>HARARE</v>
          </cell>
          <cell r="D117" t="str">
            <v>SILVER</v>
          </cell>
          <cell r="E117" t="str">
            <v>ARCHIE</v>
          </cell>
        </row>
        <row r="118">
          <cell r="A118" t="str">
            <v>BorrowdalePolice-HA0214(Ryelands)(34)</v>
          </cell>
          <cell r="B118" t="str">
            <v>HA0214</v>
          </cell>
          <cell r="C118" t="str">
            <v>HARARE</v>
          </cell>
          <cell r="D118" t="str">
            <v>GOLD</v>
          </cell>
          <cell r="E118" t="str">
            <v>KIWA</v>
          </cell>
        </row>
        <row r="119">
          <cell r="A119" t="str">
            <v>BorrowdalePolice-HA0214-G</v>
          </cell>
          <cell r="B119" t="str">
            <v>HA0214</v>
          </cell>
          <cell r="C119" t="str">
            <v>HARARE</v>
          </cell>
          <cell r="D119" t="str">
            <v>GOLD</v>
          </cell>
          <cell r="E119" t="str">
            <v>KIWA</v>
          </cell>
        </row>
        <row r="120">
          <cell r="A120" t="str">
            <v>BorrowdaleWest-HA6074(22)</v>
          </cell>
          <cell r="B120" t="str">
            <v>HA6074</v>
          </cell>
          <cell r="C120" t="str">
            <v>HARARE</v>
          </cell>
          <cell r="D120" t="str">
            <v>PLATINUM</v>
          </cell>
          <cell r="E120" t="str">
            <v>MUTYANDA</v>
          </cell>
        </row>
        <row r="121">
          <cell r="A121" t="str">
            <v>BorrowdaleWest-HA6074-G</v>
          </cell>
          <cell r="B121" t="str">
            <v>HA6074</v>
          </cell>
          <cell r="C121" t="str">
            <v>HARARE</v>
          </cell>
          <cell r="D121" t="str">
            <v>PLATINUM</v>
          </cell>
          <cell r="E121" t="str">
            <v>MUTYANDA</v>
          </cell>
        </row>
        <row r="122">
          <cell r="A122" t="str">
            <v>Braeside-HA0201-D</v>
          </cell>
          <cell r="B122" t="str">
            <v>HA0201</v>
          </cell>
          <cell r="C122" t="str">
            <v>HARARE</v>
          </cell>
          <cell r="D122" t="str">
            <v>PLATINUM</v>
          </cell>
          <cell r="E122" t="str">
            <v>MUTYANDA</v>
          </cell>
        </row>
        <row r="123">
          <cell r="A123" t="str">
            <v>Braeside-HA0201-G</v>
          </cell>
          <cell r="B123" t="str">
            <v>HA0201</v>
          </cell>
          <cell r="C123" t="str">
            <v>HARARE</v>
          </cell>
          <cell r="D123" t="str">
            <v>PLATINUM</v>
          </cell>
          <cell r="E123" t="str">
            <v>MUTYANDA</v>
          </cell>
        </row>
        <row r="124">
          <cell r="A124" t="str">
            <v>Braeside-HA0201-U</v>
          </cell>
          <cell r="B124" t="str">
            <v>HA0201</v>
          </cell>
          <cell r="C124" t="str">
            <v>HARARE</v>
          </cell>
          <cell r="D124" t="str">
            <v>PLATINUM</v>
          </cell>
          <cell r="E124" t="str">
            <v>MUTYANDA</v>
          </cell>
        </row>
        <row r="125">
          <cell r="A125" t="str">
            <v>Bromely-ME0010-G</v>
          </cell>
          <cell r="B125" t="str">
            <v>ME0010</v>
          </cell>
          <cell r="C125" t="str">
            <v>MASH EAST</v>
          </cell>
          <cell r="D125" t="str">
            <v>GOLD</v>
          </cell>
          <cell r="E125" t="str">
            <v>DHLAKAMA</v>
          </cell>
        </row>
        <row r="126">
          <cell r="A126" t="str">
            <v>Brook-HA0379(36)</v>
          </cell>
          <cell r="B126" t="str">
            <v>HA0379</v>
          </cell>
          <cell r="C126" t="str">
            <v>HARARE</v>
          </cell>
          <cell r="D126" t="str">
            <v>GOLD</v>
          </cell>
          <cell r="E126" t="str">
            <v>KIWA</v>
          </cell>
        </row>
        <row r="127">
          <cell r="A127" t="str">
            <v>Brook-HA0379-G</v>
          </cell>
          <cell r="B127" t="str">
            <v>HA0379</v>
          </cell>
          <cell r="C127" t="str">
            <v>HARARE</v>
          </cell>
          <cell r="D127" t="str">
            <v>GOLD</v>
          </cell>
          <cell r="E127" t="str">
            <v>KIWA</v>
          </cell>
        </row>
        <row r="128">
          <cell r="A128" t="str">
            <v>BUCHWAMINE-MD7088-G</v>
          </cell>
          <cell r="B128" t="str">
            <v>MD7088</v>
          </cell>
          <cell r="C128" t="str">
            <v>MIDLANDS</v>
          </cell>
          <cell r="D128" t="str">
            <v>BRONZE</v>
          </cell>
          <cell r="E128">
            <v>0</v>
          </cell>
        </row>
        <row r="129">
          <cell r="A129" t="str">
            <v>BuchwaMine-MD7088-G(765)</v>
          </cell>
          <cell r="B129" t="str">
            <v>MD7088</v>
          </cell>
          <cell r="C129" t="str">
            <v>MIDLANDS</v>
          </cell>
          <cell r="D129" t="str">
            <v>BRONZE</v>
          </cell>
          <cell r="E129" t="str">
            <v>CHARI</v>
          </cell>
        </row>
        <row r="130">
          <cell r="A130" t="str">
            <v>Budiriro2-HA5030-D</v>
          </cell>
          <cell r="B130" t="str">
            <v>HA5030</v>
          </cell>
          <cell r="C130" t="str">
            <v>HARARE</v>
          </cell>
          <cell r="D130" t="str">
            <v>PLATINUM</v>
          </cell>
          <cell r="E130" t="str">
            <v>ARCHIE</v>
          </cell>
        </row>
        <row r="131">
          <cell r="A131" t="str">
            <v>Budiriro2-HA5030-G</v>
          </cell>
          <cell r="B131" t="str">
            <v>HA5030</v>
          </cell>
          <cell r="C131" t="str">
            <v>HARARE</v>
          </cell>
          <cell r="D131" t="str">
            <v>PLATINUM</v>
          </cell>
          <cell r="E131" t="str">
            <v>ARCHIE</v>
          </cell>
        </row>
        <row r="132">
          <cell r="A132" t="str">
            <v>Budiriro2-HA5030-U</v>
          </cell>
          <cell r="B132" t="str">
            <v>HA5030</v>
          </cell>
          <cell r="C132" t="str">
            <v>HARARE</v>
          </cell>
          <cell r="D132" t="str">
            <v>PLATINUM</v>
          </cell>
          <cell r="E132" t="str">
            <v>ARCHIE</v>
          </cell>
        </row>
        <row r="133">
          <cell r="A133" t="str">
            <v>BudiriroCommunityCentre-HA1700-U</v>
          </cell>
          <cell r="B133" t="str">
            <v>HA1700</v>
          </cell>
          <cell r="C133" t="str">
            <v>HARARE</v>
          </cell>
          <cell r="D133" t="str">
            <v>PLATINUM</v>
          </cell>
          <cell r="E133" t="str">
            <v>ARCHIE</v>
          </cell>
        </row>
        <row r="134">
          <cell r="A134" t="str">
            <v>Budiriro-HA0011-G</v>
          </cell>
          <cell r="B134" t="str">
            <v>HA0011</v>
          </cell>
          <cell r="C134" t="str">
            <v>HARARE</v>
          </cell>
          <cell r="D134" t="str">
            <v>PLATINUM</v>
          </cell>
          <cell r="E134" t="str">
            <v>ARCHIE</v>
          </cell>
        </row>
        <row r="135">
          <cell r="A135" t="str">
            <v>Budiriro-HA0011-M</v>
          </cell>
          <cell r="B135" t="str">
            <v>HA0011</v>
          </cell>
          <cell r="C135" t="str">
            <v>HARARE</v>
          </cell>
          <cell r="D135" t="str">
            <v>PLATINUM</v>
          </cell>
          <cell r="E135" t="str">
            <v>ARCHIE</v>
          </cell>
        </row>
        <row r="136">
          <cell r="A136" t="str">
            <v>Budiriro-HA0011-U</v>
          </cell>
          <cell r="B136" t="str">
            <v>HA0011</v>
          </cell>
          <cell r="C136" t="str">
            <v>HARARE</v>
          </cell>
          <cell r="D136" t="str">
            <v>PLATINUM</v>
          </cell>
          <cell r="E136" t="str">
            <v>ARCHIE</v>
          </cell>
        </row>
        <row r="137">
          <cell r="A137" t="str">
            <v>BuffaloDowns-MW5209-G</v>
          </cell>
          <cell r="B137" t="str">
            <v>MW5209</v>
          </cell>
          <cell r="C137" t="str">
            <v>MASH WEST</v>
          </cell>
          <cell r="D137" t="str">
            <v>BRONZE</v>
          </cell>
          <cell r="E137" t="str">
            <v>ARTWELL</v>
          </cell>
        </row>
        <row r="138">
          <cell r="A138" t="str">
            <v>Buhera-MA5178-G</v>
          </cell>
          <cell r="B138" t="str">
            <v>MA5178</v>
          </cell>
          <cell r="C138" t="str">
            <v>MANICALAND</v>
          </cell>
          <cell r="D138" t="str">
            <v>SILVER</v>
          </cell>
          <cell r="E138" t="str">
            <v>MANGWIRO</v>
          </cell>
        </row>
        <row r="139">
          <cell r="A139" t="str">
            <v>BulawayoAirport-BU0012-U(229)</v>
          </cell>
          <cell r="B139" t="str">
            <v>BU0012</v>
          </cell>
          <cell r="C139" t="str">
            <v>BULAWAYO</v>
          </cell>
          <cell r="D139" t="str">
            <v>SILVER</v>
          </cell>
          <cell r="E139" t="str">
            <v>MAKETO</v>
          </cell>
        </row>
        <row r="140">
          <cell r="A140" t="str">
            <v>BULLET-BU0148-L</v>
          </cell>
          <cell r="B140" t="str">
            <v>BU0148</v>
          </cell>
          <cell r="C140" t="str">
            <v>BULAWAYO</v>
          </cell>
          <cell r="D140" t="str">
            <v>PLATINUM</v>
          </cell>
          <cell r="E140">
            <v>0</v>
          </cell>
        </row>
        <row r="141">
          <cell r="A141" t="str">
            <v>Bullet-BU0148-U(216)</v>
          </cell>
          <cell r="B141" t="str">
            <v>BU0148</v>
          </cell>
          <cell r="C141" t="str">
            <v>BULAWAYO</v>
          </cell>
          <cell r="D141" t="str">
            <v>PLATINUM</v>
          </cell>
          <cell r="E141" t="str">
            <v>SIFA</v>
          </cell>
        </row>
        <row r="142">
          <cell r="A142" t="str">
            <v>Bullet-G</v>
          </cell>
          <cell r="B142" t="str">
            <v>BU0148</v>
          </cell>
          <cell r="C142" t="str">
            <v>BULAWAYO</v>
          </cell>
          <cell r="D142" t="str">
            <v>PLATINUM</v>
          </cell>
          <cell r="E142">
            <v>0</v>
          </cell>
        </row>
        <row r="143">
          <cell r="A143" t="str">
            <v>Bullet-G</v>
          </cell>
          <cell r="B143">
            <v>0</v>
          </cell>
          <cell r="C143">
            <v>0</v>
          </cell>
          <cell r="D143">
            <v>0</v>
          </cell>
          <cell r="E143" t="str">
            <v>SIFA</v>
          </cell>
        </row>
        <row r="144">
          <cell r="A144" t="str">
            <v>Burnside-G</v>
          </cell>
          <cell r="B144" t="str">
            <v>BU0387</v>
          </cell>
          <cell r="C144" t="str">
            <v>BULAWAYO</v>
          </cell>
          <cell r="D144" t="str">
            <v>BRONZE</v>
          </cell>
          <cell r="E144">
            <v>0</v>
          </cell>
        </row>
        <row r="145">
          <cell r="A145" t="str">
            <v>Burnside-G</v>
          </cell>
          <cell r="B145">
            <v>0</v>
          </cell>
          <cell r="C145">
            <v>0</v>
          </cell>
          <cell r="D145">
            <v>0</v>
          </cell>
          <cell r="E145" t="str">
            <v>MAKETO</v>
          </cell>
        </row>
        <row r="146">
          <cell r="A146" t="str">
            <v>Byo Airport-G</v>
          </cell>
          <cell r="B146" t="str">
            <v>BU0012</v>
          </cell>
          <cell r="C146" t="str">
            <v>BULAWAYO</v>
          </cell>
          <cell r="D146" t="str">
            <v>SILVER</v>
          </cell>
          <cell r="E146" t="str">
            <v>MAKETO</v>
          </cell>
        </row>
        <row r="147">
          <cell r="A147" t="str">
            <v>BYO MGW</v>
          </cell>
          <cell r="B147" t="str">
            <v>MGW</v>
          </cell>
          <cell r="C147" t="str">
            <v>BULAWAYO</v>
          </cell>
          <cell r="D147" t="str">
            <v>PLATINUM</v>
          </cell>
          <cell r="E147">
            <v>0</v>
          </cell>
        </row>
        <row r="148">
          <cell r="A148" t="str">
            <v>BYOAIRPORT-U</v>
          </cell>
          <cell r="B148" t="str">
            <v>BU0012</v>
          </cell>
          <cell r="C148" t="str">
            <v>BULAWAYO</v>
          </cell>
          <cell r="D148" t="str">
            <v>SILVER</v>
          </cell>
          <cell r="E148">
            <v>0</v>
          </cell>
        </row>
        <row r="149">
          <cell r="A149" t="str">
            <v>Cabs-BU0013-U(203)</v>
          </cell>
          <cell r="B149" t="str">
            <v>BU0013</v>
          </cell>
          <cell r="C149" t="str">
            <v>BULAWAYO</v>
          </cell>
          <cell r="D149" t="str">
            <v>PLATINUM</v>
          </cell>
          <cell r="E149" t="str">
            <v>SOFIA</v>
          </cell>
        </row>
        <row r="150">
          <cell r="A150" t="str">
            <v>Cabs-G</v>
          </cell>
          <cell r="B150" t="str">
            <v>BU0013</v>
          </cell>
          <cell r="C150" t="str">
            <v>BULAWAYO</v>
          </cell>
          <cell r="D150" t="str">
            <v>PLATINUM</v>
          </cell>
          <cell r="E150">
            <v>0</v>
          </cell>
        </row>
        <row r="151">
          <cell r="A151" t="str">
            <v>Cabs-G</v>
          </cell>
          <cell r="B151">
            <v>0</v>
          </cell>
          <cell r="C151">
            <v>0</v>
          </cell>
          <cell r="D151">
            <v>0</v>
          </cell>
          <cell r="E151" t="str">
            <v>SOFIA</v>
          </cell>
        </row>
        <row r="152">
          <cell r="A152" t="str">
            <v>CA-HA6042-D</v>
          </cell>
          <cell r="B152" t="str">
            <v>HA6042</v>
          </cell>
          <cell r="C152" t="str">
            <v>HARARE</v>
          </cell>
          <cell r="D152" t="str">
            <v>PLATINUM</v>
          </cell>
          <cell r="E152" t="str">
            <v>RICHARD</v>
          </cell>
        </row>
        <row r="153">
          <cell r="A153" t="str">
            <v>CA-HA6042-G</v>
          </cell>
          <cell r="B153" t="str">
            <v>HA6042</v>
          </cell>
          <cell r="C153" t="str">
            <v>HARARE</v>
          </cell>
          <cell r="D153" t="str">
            <v>PLATINUM</v>
          </cell>
          <cell r="E153" t="str">
            <v>RICHARD</v>
          </cell>
        </row>
        <row r="154">
          <cell r="A154" t="str">
            <v>CA-HA6042-U</v>
          </cell>
          <cell r="B154" t="str">
            <v>HA6042</v>
          </cell>
          <cell r="C154" t="str">
            <v>HARARE</v>
          </cell>
          <cell r="D154" t="str">
            <v>PLATINUM</v>
          </cell>
          <cell r="E154" t="str">
            <v>RICHARD</v>
          </cell>
        </row>
        <row r="155">
          <cell r="A155" t="str">
            <v>Caledon-HA0206(63)</v>
          </cell>
          <cell r="B155" t="str">
            <v>HA0206</v>
          </cell>
          <cell r="C155" t="str">
            <v>HARARE</v>
          </cell>
          <cell r="D155" t="str">
            <v>PLATINUM</v>
          </cell>
          <cell r="E155" t="str">
            <v>MODESTA</v>
          </cell>
        </row>
        <row r="156">
          <cell r="A156" t="str">
            <v>Caledon-HA0206-G</v>
          </cell>
          <cell r="B156" t="str">
            <v>HA0206</v>
          </cell>
          <cell r="C156" t="str">
            <v>HARARE</v>
          </cell>
          <cell r="D156" t="str">
            <v>PLATINUM</v>
          </cell>
          <cell r="E156" t="str">
            <v>MODESTA</v>
          </cell>
        </row>
        <row r="157">
          <cell r="A157" t="str">
            <v>CBC-G</v>
          </cell>
          <cell r="B157" t="str">
            <v>BU5100</v>
          </cell>
          <cell r="C157" t="str">
            <v>BULAWAYO</v>
          </cell>
          <cell r="D157" t="str">
            <v>BRONZE</v>
          </cell>
          <cell r="E157">
            <v>0</v>
          </cell>
        </row>
        <row r="158">
          <cell r="A158" t="str">
            <v>Cecil-Kopje-Dum</v>
          </cell>
          <cell r="B158" t="str">
            <v>MA0001</v>
          </cell>
          <cell r="C158" t="str">
            <v>MANICALAND</v>
          </cell>
          <cell r="D158" t="str">
            <v>PLATINUM</v>
          </cell>
          <cell r="E158" t="str">
            <v>MAPFUMBA</v>
          </cell>
        </row>
        <row r="159">
          <cell r="A159" t="str">
            <v>CecilKopje-MA0014-G</v>
          </cell>
          <cell r="B159" t="str">
            <v>MA0014</v>
          </cell>
          <cell r="C159" t="str">
            <v>MANICALAND</v>
          </cell>
          <cell r="D159" t="str">
            <v>PLATINUM</v>
          </cell>
          <cell r="E159" t="str">
            <v>MAPFUMBA</v>
          </cell>
        </row>
        <row r="160">
          <cell r="A160" t="str">
            <v>CecilKopje-MA0014-U</v>
          </cell>
          <cell r="B160" t="str">
            <v>MA0014</v>
          </cell>
          <cell r="C160" t="str">
            <v>MANICALAND</v>
          </cell>
          <cell r="D160" t="str">
            <v>PLATINUM</v>
          </cell>
          <cell r="E160" t="str">
            <v>MAPFUMBA</v>
          </cell>
        </row>
        <row r="161">
          <cell r="A161" t="str">
            <v>Centenary-MC0113-G</v>
          </cell>
          <cell r="B161" t="str">
            <v>MC0113</v>
          </cell>
          <cell r="C161" t="str">
            <v>MASH CENTRAL</v>
          </cell>
          <cell r="D161" t="str">
            <v>PLATINUM</v>
          </cell>
          <cell r="E161" t="str">
            <v>ARCHIE</v>
          </cell>
        </row>
        <row r="162">
          <cell r="A162" t="str">
            <v>Centenary-MC0113-U</v>
          </cell>
          <cell r="B162" t="str">
            <v>MC0113</v>
          </cell>
          <cell r="C162" t="str">
            <v>MASH CENTRAL</v>
          </cell>
          <cell r="D162" t="str">
            <v>PLATINUM</v>
          </cell>
          <cell r="E162" t="str">
            <v>ARCHIE</v>
          </cell>
        </row>
        <row r="163">
          <cell r="A163" t="str">
            <v>CENTRALAVE-MD6012-G</v>
          </cell>
          <cell r="B163" t="str">
            <v>MD6012</v>
          </cell>
          <cell r="C163" t="str">
            <v>MIDLANDS</v>
          </cell>
          <cell r="D163" t="str">
            <v>SILVER</v>
          </cell>
          <cell r="E163" t="str">
            <v>CHIKWAVAVA</v>
          </cell>
        </row>
        <row r="164">
          <cell r="A164" t="str">
            <v>CentralAve-MD6012-G</v>
          </cell>
          <cell r="B164" t="str">
            <v>MD6012</v>
          </cell>
          <cell r="C164" t="str">
            <v>MIDLANDS</v>
          </cell>
          <cell r="D164" t="str">
            <v>SILVER</v>
          </cell>
          <cell r="E164" t="str">
            <v>CHIKWAVAVA</v>
          </cell>
        </row>
        <row r="165">
          <cell r="A165" t="str">
            <v>CentralAve-MD6012-U(93)</v>
          </cell>
          <cell r="B165" t="str">
            <v>MD6012</v>
          </cell>
          <cell r="C165" t="str">
            <v>MIDLANDS</v>
          </cell>
          <cell r="D165" t="str">
            <v>SILVER</v>
          </cell>
          <cell r="E165" t="str">
            <v>CHIKWAVAVA</v>
          </cell>
        </row>
        <row r="166">
          <cell r="A166" t="str">
            <v>Chadomunhu-MV0337-G(337)</v>
          </cell>
          <cell r="B166" t="str">
            <v>MV0337</v>
          </cell>
          <cell r="C166" t="str">
            <v>MASVINGO</v>
          </cell>
          <cell r="D166" t="str">
            <v>SILVER</v>
          </cell>
          <cell r="E166" t="str">
            <v>PARDON</v>
          </cell>
        </row>
        <row r="167">
          <cell r="A167" t="str">
            <v>Chakari-MW0309-G</v>
          </cell>
          <cell r="B167" t="str">
            <v>MW0309</v>
          </cell>
          <cell r="C167" t="str">
            <v>MASH WEST</v>
          </cell>
          <cell r="D167" t="str">
            <v>PLATINUM</v>
          </cell>
          <cell r="E167" t="str">
            <v>NGIRAZI</v>
          </cell>
        </row>
        <row r="168">
          <cell r="A168" t="str">
            <v>Charara-MW5004-G</v>
          </cell>
          <cell r="B168" t="str">
            <v>MW5004</v>
          </cell>
          <cell r="C168" t="str">
            <v>MASH WEST</v>
          </cell>
          <cell r="D168" t="str">
            <v>SILVER</v>
          </cell>
          <cell r="E168" t="str">
            <v>ARTWELL</v>
          </cell>
        </row>
        <row r="169">
          <cell r="A169" t="str">
            <v>Charara-MW5004-U</v>
          </cell>
          <cell r="B169" t="str">
            <v>MW5004</v>
          </cell>
          <cell r="C169" t="str">
            <v>MASH WEST</v>
          </cell>
          <cell r="D169" t="str">
            <v>SILVER</v>
          </cell>
          <cell r="E169" t="str">
            <v>ARTWELL</v>
          </cell>
        </row>
        <row r="170">
          <cell r="A170" t="str">
            <v>CharterGrade-ME7205-G</v>
          </cell>
          <cell r="B170" t="str">
            <v>ME7205</v>
          </cell>
          <cell r="C170" t="str">
            <v>MASH EAST</v>
          </cell>
          <cell r="D170" t="str">
            <v>BRONZE</v>
          </cell>
          <cell r="E170" t="str">
            <v>LESLIE</v>
          </cell>
        </row>
        <row r="171">
          <cell r="A171" t="str">
            <v>CharterGrade-ME7205-U</v>
          </cell>
          <cell r="B171" t="str">
            <v>ME7205</v>
          </cell>
          <cell r="C171" t="str">
            <v>MASH EAST</v>
          </cell>
          <cell r="D171" t="str">
            <v>BRONZE</v>
          </cell>
          <cell r="E171" t="str">
            <v>LESLIE</v>
          </cell>
        </row>
        <row r="172">
          <cell r="A172" t="str">
            <v>CharterRoad-HA0015-MD</v>
          </cell>
          <cell r="B172" t="str">
            <v>HA0015</v>
          </cell>
          <cell r="C172" t="str">
            <v>HARARE</v>
          </cell>
          <cell r="D172" t="str">
            <v>PLATINUM</v>
          </cell>
          <cell r="E172" t="str">
            <v>LESLIE</v>
          </cell>
        </row>
        <row r="173">
          <cell r="A173" t="str">
            <v>CharterRoad-HA0015-MG</v>
          </cell>
          <cell r="B173" t="str">
            <v>HA0015</v>
          </cell>
          <cell r="C173" t="str">
            <v>HARARE</v>
          </cell>
          <cell r="D173" t="str">
            <v>PLATINUM</v>
          </cell>
          <cell r="E173" t="str">
            <v>LESLIE</v>
          </cell>
        </row>
        <row r="174">
          <cell r="A174" t="str">
            <v>CharterRoad-HA0015-U</v>
          </cell>
          <cell r="B174" t="str">
            <v>HA0015</v>
          </cell>
          <cell r="C174" t="str">
            <v>HARARE</v>
          </cell>
          <cell r="D174" t="str">
            <v>PLATINUM</v>
          </cell>
          <cell r="E174" t="str">
            <v>LESLIE</v>
          </cell>
        </row>
        <row r="175">
          <cell r="A175" t="str">
            <v>Chatsworth-MV0114-G (114)</v>
          </cell>
          <cell r="B175" t="str">
            <v>MV0114</v>
          </cell>
          <cell r="C175" t="str">
            <v>MASVINGO</v>
          </cell>
          <cell r="D175" t="str">
            <v>SILVER</v>
          </cell>
          <cell r="E175" t="str">
            <v>PARDON</v>
          </cell>
        </row>
        <row r="176">
          <cell r="A176" t="str">
            <v>Chatsworth-MV0114-G(114)</v>
          </cell>
          <cell r="B176" t="str">
            <v>MV0114</v>
          </cell>
          <cell r="C176" t="str">
            <v>MASVINGO</v>
          </cell>
          <cell r="D176" t="str">
            <v>SILVER</v>
          </cell>
          <cell r="E176" t="str">
            <v>PARDON</v>
          </cell>
        </row>
        <row r="177">
          <cell r="A177" t="str">
            <v>Checheche-MA5301-G(710)</v>
          </cell>
          <cell r="B177" t="str">
            <v>MA5301</v>
          </cell>
          <cell r="C177" t="str">
            <v>MANICALAND</v>
          </cell>
          <cell r="D177" t="str">
            <v>PLATINUM</v>
          </cell>
          <cell r="E177" t="str">
            <v>PARDON</v>
          </cell>
        </row>
        <row r="178">
          <cell r="A178" t="str">
            <v>Checheche-MA5301-U(310)</v>
          </cell>
          <cell r="B178" t="str">
            <v>MA5301</v>
          </cell>
          <cell r="C178" t="str">
            <v>MANICALAND</v>
          </cell>
          <cell r="D178" t="str">
            <v>PLATINUM</v>
          </cell>
          <cell r="E178" t="str">
            <v>PARDON</v>
          </cell>
        </row>
        <row r="179">
          <cell r="A179" t="str">
            <v>Chegutu-MW0016-G</v>
          </cell>
          <cell r="B179" t="str">
            <v>MW0016</v>
          </cell>
          <cell r="C179" t="str">
            <v>MASH WEST</v>
          </cell>
          <cell r="D179" t="str">
            <v>PLATINUM</v>
          </cell>
          <cell r="E179" t="str">
            <v>NGIRAZI</v>
          </cell>
        </row>
        <row r="180">
          <cell r="A180" t="str">
            <v>Chegutu-MW0016-U</v>
          </cell>
          <cell r="B180" t="str">
            <v>MW0016</v>
          </cell>
          <cell r="C180" t="str">
            <v>MASH WEST</v>
          </cell>
          <cell r="D180" t="str">
            <v>PLATINUM</v>
          </cell>
          <cell r="E180" t="str">
            <v>NGIRAZI</v>
          </cell>
        </row>
        <row r="181">
          <cell r="A181" t="str">
            <v>Chemakunguwo-MW5005-G</v>
          </cell>
          <cell r="B181" t="str">
            <v>MW5005</v>
          </cell>
          <cell r="C181" t="str">
            <v>MASH WEST</v>
          </cell>
          <cell r="D181" t="str">
            <v>BRONZE</v>
          </cell>
          <cell r="E181" t="str">
            <v>ARTWELL</v>
          </cell>
        </row>
        <row r="182">
          <cell r="A182" t="str">
            <v>Chenoa-MV0396-G(396)</v>
          </cell>
          <cell r="B182" t="str">
            <v>MV0396</v>
          </cell>
          <cell r="C182" t="str">
            <v>MASVINGO</v>
          </cell>
          <cell r="D182" t="str">
            <v>SILVER</v>
          </cell>
          <cell r="E182" t="str">
            <v>CECIL</v>
          </cell>
        </row>
        <row r="183">
          <cell r="A183" t="str">
            <v>Cherutombo-ME6020-G</v>
          </cell>
          <cell r="B183" t="str">
            <v>ME6020</v>
          </cell>
          <cell r="C183" t="str">
            <v>MASH EAST</v>
          </cell>
          <cell r="D183" t="str">
            <v>PLATINUM</v>
          </cell>
          <cell r="E183" t="str">
            <v>DHLAKAMA</v>
          </cell>
        </row>
        <row r="184">
          <cell r="A184" t="str">
            <v>Cherutombo-ME6020-U</v>
          </cell>
          <cell r="B184" t="str">
            <v>ME6020</v>
          </cell>
          <cell r="C184" t="str">
            <v>MASH EAST</v>
          </cell>
          <cell r="D184" t="str">
            <v>PLATINUM</v>
          </cell>
          <cell r="E184" t="str">
            <v>DHLAKAMA</v>
          </cell>
        </row>
        <row r="185">
          <cell r="A185" t="str">
            <v>Chesvingo_MV0286-U(242)</v>
          </cell>
          <cell r="B185" t="str">
            <v>MV0286</v>
          </cell>
          <cell r="C185" t="str">
            <v>MASVINGO</v>
          </cell>
          <cell r="D185" t="str">
            <v>PLATINUM</v>
          </cell>
          <cell r="E185" t="str">
            <v>CECIL</v>
          </cell>
        </row>
        <row r="186">
          <cell r="A186" t="str">
            <v>Chesvingo-MV0286-G(286)</v>
          </cell>
          <cell r="B186" t="str">
            <v>MV0286</v>
          </cell>
          <cell r="C186" t="str">
            <v>MASVINGO</v>
          </cell>
          <cell r="D186" t="str">
            <v>PLATINUM</v>
          </cell>
          <cell r="E186" t="str">
            <v>CECIL</v>
          </cell>
        </row>
        <row r="187">
          <cell r="A187" t="str">
            <v>Chibururu-MW5249-G(249)</v>
          </cell>
          <cell r="B187" t="str">
            <v>MW5249</v>
          </cell>
          <cell r="C187" t="str">
            <v>MASH WEST</v>
          </cell>
          <cell r="D187" t="str">
            <v>SILVER</v>
          </cell>
          <cell r="E187" t="str">
            <v>CHIKWAVAVA</v>
          </cell>
        </row>
        <row r="188">
          <cell r="A188" t="str">
            <v>Chidodo-MC7061-G</v>
          </cell>
          <cell r="B188" t="str">
            <v>MC7061</v>
          </cell>
          <cell r="C188" t="str">
            <v>MASH CENTRAL</v>
          </cell>
          <cell r="D188" t="str">
            <v>SILVER</v>
          </cell>
          <cell r="E188" t="str">
            <v>ARTWELL</v>
          </cell>
        </row>
        <row r="189">
          <cell r="A189" t="str">
            <v>Chiendambuya-MA5150-G</v>
          </cell>
          <cell r="B189" t="str">
            <v>MA5150</v>
          </cell>
          <cell r="C189" t="str">
            <v>MANICALAND</v>
          </cell>
          <cell r="D189" t="str">
            <v>GOLD</v>
          </cell>
          <cell r="E189" t="str">
            <v>DHLAKAMA</v>
          </cell>
        </row>
        <row r="190">
          <cell r="A190" t="str">
            <v>CHIKAGO-MD0170-G</v>
          </cell>
          <cell r="B190" t="str">
            <v>MD0170</v>
          </cell>
          <cell r="C190" t="str">
            <v>MIDLANDS</v>
          </cell>
          <cell r="D190" t="str">
            <v>SILVER</v>
          </cell>
          <cell r="E190" t="str">
            <v>CHIKWAVAVA</v>
          </cell>
        </row>
        <row r="191">
          <cell r="A191" t="str">
            <v>Chikago-MD0170-G</v>
          </cell>
          <cell r="B191" t="str">
            <v>MD0170</v>
          </cell>
          <cell r="C191" t="str">
            <v>MIDLANDS</v>
          </cell>
          <cell r="D191" t="str">
            <v>SILVER</v>
          </cell>
          <cell r="E191" t="str">
            <v>CHIKWAVAVA</v>
          </cell>
        </row>
        <row r="192">
          <cell r="A192" t="str">
            <v>Chikago-MD0170-U(86)</v>
          </cell>
          <cell r="B192" t="str">
            <v>MD0170</v>
          </cell>
          <cell r="C192" t="str">
            <v>MIDLANDS</v>
          </cell>
          <cell r="D192" t="str">
            <v>SILVER</v>
          </cell>
          <cell r="E192" t="str">
            <v>CHIKWAVAVA</v>
          </cell>
        </row>
        <row r="193">
          <cell r="A193" t="str">
            <v>Chikanga-MA5167-D</v>
          </cell>
          <cell r="B193" t="str">
            <v>MA5167</v>
          </cell>
          <cell r="C193" t="str">
            <v>MANICALAND</v>
          </cell>
          <cell r="D193" t="str">
            <v>PLATINUM</v>
          </cell>
          <cell r="E193" t="str">
            <v>MAPFUMBA</v>
          </cell>
        </row>
        <row r="194">
          <cell r="A194" t="str">
            <v>Chikanga-MA5167-U</v>
          </cell>
          <cell r="B194" t="str">
            <v>MA5167</v>
          </cell>
          <cell r="C194" t="str">
            <v>MANICALAND</v>
          </cell>
          <cell r="D194" t="str">
            <v>PLATINUM</v>
          </cell>
          <cell r="E194" t="str">
            <v>MAPFUMBA</v>
          </cell>
        </row>
        <row r="195">
          <cell r="A195" t="str">
            <v>ChikangaZaoga-MA5163-D</v>
          </cell>
          <cell r="B195" t="str">
            <v>MA5163</v>
          </cell>
          <cell r="C195" t="str">
            <v>MANICALAND</v>
          </cell>
          <cell r="D195" t="str">
            <v>PLATINUM</v>
          </cell>
          <cell r="E195" t="str">
            <v>MAPFUMBA</v>
          </cell>
        </row>
        <row r="196">
          <cell r="A196" t="str">
            <v>ChikangaZaoga-MA5163-U</v>
          </cell>
          <cell r="B196" t="str">
            <v>MA5163</v>
          </cell>
          <cell r="C196" t="str">
            <v>MANICALAND</v>
          </cell>
          <cell r="D196" t="str">
            <v>PLATINUM</v>
          </cell>
          <cell r="E196" t="str">
            <v>MAPFUMBA</v>
          </cell>
        </row>
        <row r="197">
          <cell r="A197" t="str">
            <v>Chikangwe-MW6032-G</v>
          </cell>
          <cell r="B197" t="str">
            <v>MW6032</v>
          </cell>
          <cell r="C197" t="str">
            <v>MASH WEST</v>
          </cell>
          <cell r="D197" t="str">
            <v>PLATINUM</v>
          </cell>
          <cell r="E197" t="str">
            <v>ARTWELL</v>
          </cell>
        </row>
        <row r="198">
          <cell r="A198" t="str">
            <v>Chikangwe-MW6032-U</v>
          </cell>
          <cell r="B198" t="str">
            <v>MW6032</v>
          </cell>
          <cell r="C198" t="str">
            <v>MASH WEST</v>
          </cell>
          <cell r="D198" t="str">
            <v>PLATINUM</v>
          </cell>
          <cell r="E198" t="str">
            <v>ARTWELL</v>
          </cell>
        </row>
        <row r="199">
          <cell r="A199" t="str">
            <v>Chikonohono-MW7072-G</v>
          </cell>
          <cell r="B199" t="str">
            <v>MW7072</v>
          </cell>
          <cell r="C199" t="str">
            <v>MASH WEST</v>
          </cell>
          <cell r="D199" t="str">
            <v>PLATINUM</v>
          </cell>
          <cell r="E199" t="str">
            <v>ARTWELL</v>
          </cell>
        </row>
        <row r="200">
          <cell r="A200" t="str">
            <v>Chikonohono-MW7072-U</v>
          </cell>
          <cell r="B200" t="str">
            <v>MW7072</v>
          </cell>
          <cell r="C200" t="str">
            <v>MASH WEST</v>
          </cell>
          <cell r="D200" t="str">
            <v>PLATINUM</v>
          </cell>
          <cell r="E200" t="str">
            <v>ARTWELL</v>
          </cell>
        </row>
        <row r="201">
          <cell r="A201" t="str">
            <v>Chikuti-MW5006-G</v>
          </cell>
          <cell r="B201" t="str">
            <v>MW5006</v>
          </cell>
          <cell r="C201" t="str">
            <v>MASH WEST</v>
          </cell>
          <cell r="D201" t="str">
            <v>GOLD</v>
          </cell>
          <cell r="E201" t="str">
            <v>ARTWELL</v>
          </cell>
        </row>
        <row r="202">
          <cell r="A202" t="str">
            <v>Chikwaka-ME6048-G</v>
          </cell>
          <cell r="B202" t="str">
            <v>ME6048</v>
          </cell>
          <cell r="C202" t="str">
            <v>MASH EAST</v>
          </cell>
          <cell r="D202" t="str">
            <v>PLATINUM</v>
          </cell>
          <cell r="E202" t="str">
            <v>WASHI</v>
          </cell>
        </row>
        <row r="203">
          <cell r="A203" t="str">
            <v>Chikwaka-ME6048-U</v>
          </cell>
          <cell r="B203" t="str">
            <v>ME6048</v>
          </cell>
          <cell r="C203" t="str">
            <v>MASH EAST</v>
          </cell>
          <cell r="D203" t="str">
            <v>PLATINUM</v>
          </cell>
          <cell r="E203" t="str">
            <v>WASHI</v>
          </cell>
        </row>
        <row r="204">
          <cell r="A204" t="str">
            <v>Chimanimani-MA0115-G</v>
          </cell>
          <cell r="B204" t="str">
            <v>MA0115</v>
          </cell>
          <cell r="C204" t="str">
            <v>MANICALAND</v>
          </cell>
          <cell r="D204" t="str">
            <v>PLATINUM</v>
          </cell>
          <cell r="E204" t="str">
            <v>MAPFUMBA</v>
          </cell>
        </row>
        <row r="205">
          <cell r="A205" t="str">
            <v>Chimbwanda-MW7007-G</v>
          </cell>
          <cell r="B205" t="str">
            <v>MW7007</v>
          </cell>
          <cell r="C205" t="str">
            <v>MASH WEST</v>
          </cell>
          <cell r="D205" t="str">
            <v>SILVER</v>
          </cell>
          <cell r="E205" t="str">
            <v>NGIRAZI</v>
          </cell>
        </row>
        <row r="206">
          <cell r="A206" t="str">
            <v>ChindaHeights-MD1712-U(601)</v>
          </cell>
          <cell r="B206" t="str">
            <v>MD1712</v>
          </cell>
          <cell r="C206" t="str">
            <v>MIDLANDS</v>
          </cell>
          <cell r="D206" t="str">
            <v>SILVER</v>
          </cell>
          <cell r="E206" t="str">
            <v>CHARI</v>
          </cell>
        </row>
        <row r="207">
          <cell r="A207" t="str">
            <v>ChinhoyiCaves-MW5217-G</v>
          </cell>
          <cell r="B207" t="str">
            <v>MW5217</v>
          </cell>
          <cell r="C207" t="str">
            <v>MASH WEST</v>
          </cell>
          <cell r="D207" t="str">
            <v>GOLD</v>
          </cell>
          <cell r="E207" t="str">
            <v>ARTWELL</v>
          </cell>
        </row>
        <row r="208">
          <cell r="A208" t="str">
            <v>ChinhoyiCBZ-MW5239-G</v>
          </cell>
          <cell r="B208" t="str">
            <v>MW5239</v>
          </cell>
          <cell r="C208" t="str">
            <v>MASH WEST</v>
          </cell>
          <cell r="D208" t="str">
            <v>PLATINUM</v>
          </cell>
          <cell r="E208" t="str">
            <v>ARTWELL</v>
          </cell>
        </row>
        <row r="209">
          <cell r="A209" t="str">
            <v>ChinhoyiCBZ-MW5239-U</v>
          </cell>
          <cell r="B209" t="str">
            <v>MW5239</v>
          </cell>
          <cell r="C209" t="str">
            <v>MASH WEST</v>
          </cell>
          <cell r="D209" t="str">
            <v>PLATINUM</v>
          </cell>
          <cell r="E209" t="str">
            <v>ARTWELL</v>
          </cell>
        </row>
        <row r="210">
          <cell r="A210" t="str">
            <v>Chinhoyi-MW0017-D</v>
          </cell>
          <cell r="B210" t="str">
            <v>MW0017</v>
          </cell>
          <cell r="C210" t="str">
            <v>MASH WEST</v>
          </cell>
          <cell r="D210" t="str">
            <v>PLATINUM</v>
          </cell>
          <cell r="E210" t="str">
            <v>ARTWELL</v>
          </cell>
        </row>
        <row r="211">
          <cell r="A211" t="str">
            <v>Chinhoyi-MW0017-G</v>
          </cell>
          <cell r="B211" t="str">
            <v>MW0017</v>
          </cell>
          <cell r="C211" t="str">
            <v>MASH WEST</v>
          </cell>
          <cell r="D211" t="str">
            <v>PLATINUM</v>
          </cell>
          <cell r="E211" t="str">
            <v>ARTWELL</v>
          </cell>
        </row>
        <row r="212">
          <cell r="A212" t="str">
            <v>Chinhoyi-MW0017-M</v>
          </cell>
          <cell r="B212" t="str">
            <v>MW0017</v>
          </cell>
          <cell r="C212" t="str">
            <v>MASH WEST</v>
          </cell>
          <cell r="D212" t="str">
            <v>PLATINUM</v>
          </cell>
          <cell r="E212" t="str">
            <v>ARTWELL</v>
          </cell>
        </row>
        <row r="213">
          <cell r="A213" t="str">
            <v>Chinhoyi-MW0017-U</v>
          </cell>
          <cell r="B213" t="str">
            <v>MW0017</v>
          </cell>
          <cell r="C213" t="str">
            <v>MASH WEST</v>
          </cell>
          <cell r="D213" t="str">
            <v>PLATINUM</v>
          </cell>
          <cell r="E213" t="str">
            <v>ARTWELL</v>
          </cell>
        </row>
        <row r="214">
          <cell r="A214" t="str">
            <v>Chinotimba-G</v>
          </cell>
          <cell r="B214" t="str">
            <v>MN5226</v>
          </cell>
          <cell r="C214" t="str">
            <v>MAT NORTH</v>
          </cell>
          <cell r="D214" t="str">
            <v>SILVER</v>
          </cell>
          <cell r="E214">
            <v>0</v>
          </cell>
        </row>
        <row r="215">
          <cell r="A215" t="str">
            <v>Chipangayi-MA6006-G</v>
          </cell>
          <cell r="B215" t="str">
            <v>MA6006</v>
          </cell>
          <cell r="C215" t="str">
            <v>MANICALAND</v>
          </cell>
          <cell r="D215" t="str">
            <v>PLATINUM</v>
          </cell>
          <cell r="E215" t="str">
            <v>MAPFUMBA</v>
          </cell>
        </row>
        <row r="216">
          <cell r="A216" t="str">
            <v>Chipindura-MC6008-G</v>
          </cell>
          <cell r="B216" t="str">
            <v>MC6008</v>
          </cell>
          <cell r="C216" t="str">
            <v>MASH CENTRAL</v>
          </cell>
          <cell r="D216" t="str">
            <v>PLATINUM</v>
          </cell>
          <cell r="E216" t="str">
            <v>KIWA</v>
          </cell>
        </row>
        <row r="217">
          <cell r="A217" t="str">
            <v>Chipindura-MC6008-U</v>
          </cell>
          <cell r="B217" t="str">
            <v>MC6008</v>
          </cell>
          <cell r="C217" t="str">
            <v>MASH CENTRAL</v>
          </cell>
          <cell r="D217" t="str">
            <v>PLATINUM</v>
          </cell>
          <cell r="E217" t="str">
            <v>KIWA</v>
          </cell>
        </row>
        <row r="218">
          <cell r="A218" t="str">
            <v>CHIPINGE-MA0116-G</v>
          </cell>
          <cell r="B218" t="str">
            <v>MA0116</v>
          </cell>
          <cell r="C218" t="str">
            <v>MANICALAND</v>
          </cell>
          <cell r="D218" t="str">
            <v>PLATINUM</v>
          </cell>
          <cell r="E218" t="str">
            <v>MAPFUMBA</v>
          </cell>
        </row>
        <row r="219">
          <cell r="A219" t="str">
            <v>ChipingeTown-MA1713-U</v>
          </cell>
          <cell r="B219" t="str">
            <v>MA1713</v>
          </cell>
          <cell r="C219" t="str">
            <v>MANICALAND</v>
          </cell>
          <cell r="D219" t="str">
            <v>PLATINUM</v>
          </cell>
          <cell r="E219" t="str">
            <v>MAPFUMBA</v>
          </cell>
        </row>
        <row r="220">
          <cell r="A220" t="str">
            <v>CHIPINGETOWN-MA1713-U</v>
          </cell>
          <cell r="B220" t="str">
            <v>MA1713</v>
          </cell>
          <cell r="C220" t="str">
            <v>MANICALAND</v>
          </cell>
          <cell r="D220" t="str">
            <v>PLATINUM</v>
          </cell>
          <cell r="E220" t="str">
            <v>MAPFUMBA</v>
          </cell>
        </row>
        <row r="221">
          <cell r="A221" t="str">
            <v>Chiredzi-MV0018-G(18)</v>
          </cell>
          <cell r="B221" t="str">
            <v>MV0018</v>
          </cell>
          <cell r="C221" t="str">
            <v>MASVINGO</v>
          </cell>
          <cell r="D221" t="str">
            <v>GOLD</v>
          </cell>
          <cell r="E221" t="str">
            <v>PARDON</v>
          </cell>
        </row>
        <row r="222">
          <cell r="A222" t="str">
            <v>Chiredzi-MV0018-U(293)</v>
          </cell>
          <cell r="B222" t="str">
            <v>MV0018</v>
          </cell>
          <cell r="C222" t="str">
            <v>MASVINGO</v>
          </cell>
          <cell r="D222" t="str">
            <v>GOLD</v>
          </cell>
          <cell r="E222" t="str">
            <v>PARDON</v>
          </cell>
        </row>
        <row r="223">
          <cell r="A223" t="str">
            <v>Chirisa-MD7075-G (750)</v>
          </cell>
          <cell r="B223" t="str">
            <v>MD7075</v>
          </cell>
          <cell r="C223" t="str">
            <v>MIDLANDS</v>
          </cell>
          <cell r="D223" t="str">
            <v>SILVER</v>
          </cell>
          <cell r="E223" t="str">
            <v>CHIKWAVAVA</v>
          </cell>
        </row>
        <row r="224">
          <cell r="A224" t="str">
            <v>Chirisa-MD7075-G(750)</v>
          </cell>
          <cell r="B224" t="str">
            <v>MD7076</v>
          </cell>
          <cell r="C224" t="str">
            <v>MIDLANDS</v>
          </cell>
          <cell r="D224" t="str">
            <v>SILVER</v>
          </cell>
          <cell r="E224" t="str">
            <v>CHIKWAVAVA</v>
          </cell>
        </row>
        <row r="225">
          <cell r="A225" t="str">
            <v>Chirundu-MW0019-G</v>
          </cell>
          <cell r="B225" t="str">
            <v>MW0019</v>
          </cell>
          <cell r="C225" t="str">
            <v>MASH WEST</v>
          </cell>
          <cell r="D225" t="str">
            <v>PLATINUM</v>
          </cell>
          <cell r="E225" t="str">
            <v>ARTWELL</v>
          </cell>
        </row>
        <row r="226">
          <cell r="A226" t="str">
            <v>Chirunga-HA1777-U</v>
          </cell>
          <cell r="B226" t="str">
            <v>HA177-U</v>
          </cell>
          <cell r="C226" t="str">
            <v>HARARE</v>
          </cell>
          <cell r="D226" t="str">
            <v>GOLD</v>
          </cell>
          <cell r="E226" t="str">
            <v>RICHARD</v>
          </cell>
        </row>
        <row r="227">
          <cell r="A227" t="str">
            <v>Chishamiso-MW0408-G</v>
          </cell>
          <cell r="B227" t="str">
            <v>MW0408</v>
          </cell>
          <cell r="C227" t="str">
            <v>MASH WEST</v>
          </cell>
          <cell r="D227" t="str">
            <v>PLATINUM</v>
          </cell>
          <cell r="E227" t="str">
            <v>NGIRAZI</v>
          </cell>
        </row>
        <row r="228">
          <cell r="A228" t="str">
            <v>Chishamiso-MW0408-U</v>
          </cell>
          <cell r="B228" t="str">
            <v>MW0408</v>
          </cell>
          <cell r="C228" t="str">
            <v>MASH WEST</v>
          </cell>
          <cell r="D228" t="str">
            <v>PLATINUM</v>
          </cell>
          <cell r="E228" t="str">
            <v>NGIRAZI</v>
          </cell>
        </row>
        <row r="229">
          <cell r="A229" t="str">
            <v>Chisuma-G</v>
          </cell>
          <cell r="B229" t="str">
            <v>MN5108</v>
          </cell>
          <cell r="C229" t="str">
            <v>MAT NORTH</v>
          </cell>
          <cell r="D229" t="str">
            <v>BRONZE</v>
          </cell>
          <cell r="E229">
            <v>0</v>
          </cell>
        </row>
        <row r="230">
          <cell r="A230" t="str">
            <v>Chitubu-HA3004-G</v>
          </cell>
          <cell r="B230" t="str">
            <v>HA3004</v>
          </cell>
          <cell r="C230" t="str">
            <v>HARARE</v>
          </cell>
          <cell r="D230" t="str">
            <v>PLATINUM</v>
          </cell>
          <cell r="E230" t="str">
            <v>ARCHIE</v>
          </cell>
        </row>
        <row r="231">
          <cell r="A231" t="str">
            <v>Chitubu-HA3004-M</v>
          </cell>
          <cell r="B231" t="str">
            <v>HA3004</v>
          </cell>
          <cell r="C231" t="str">
            <v>HARARE</v>
          </cell>
          <cell r="D231" t="str">
            <v>PLATINUM</v>
          </cell>
          <cell r="E231" t="str">
            <v>ARCHIE</v>
          </cell>
        </row>
        <row r="232">
          <cell r="A232" t="str">
            <v>Chitubu-HA3004-U</v>
          </cell>
          <cell r="B232" t="str">
            <v>HA3004</v>
          </cell>
          <cell r="C232" t="str">
            <v>HARARE</v>
          </cell>
          <cell r="D232" t="str">
            <v>PLATINUM</v>
          </cell>
          <cell r="E232" t="str">
            <v>ARCHIE</v>
          </cell>
        </row>
        <row r="233">
          <cell r="A233" t="str">
            <v>Chitungwiza-HA0020-M</v>
          </cell>
          <cell r="B233" t="str">
            <v>HA0020</v>
          </cell>
          <cell r="C233" t="str">
            <v>HARARE</v>
          </cell>
          <cell r="D233" t="str">
            <v>PLATINUM</v>
          </cell>
          <cell r="E233" t="str">
            <v>RICHARD</v>
          </cell>
        </row>
        <row r="234">
          <cell r="A234" t="str">
            <v>Chitungwiza-HA0020-U</v>
          </cell>
          <cell r="B234" t="str">
            <v>HA0020</v>
          </cell>
          <cell r="C234" t="str">
            <v>HARARE</v>
          </cell>
          <cell r="D234" t="str">
            <v>PLATINUM</v>
          </cell>
          <cell r="E234" t="str">
            <v>RICHARD</v>
          </cell>
        </row>
        <row r="235">
          <cell r="A235" t="str">
            <v>Chiunye-ME1704-G</v>
          </cell>
          <cell r="B235" t="str">
            <v>ME1704</v>
          </cell>
          <cell r="C235" t="str">
            <v>MASH EAST</v>
          </cell>
          <cell r="D235" t="str">
            <v>GOLD</v>
          </cell>
          <cell r="E235" t="str">
            <v>WASHI</v>
          </cell>
        </row>
        <row r="236">
          <cell r="A236" t="str">
            <v>Chivake-ME7013-G</v>
          </cell>
          <cell r="B236" t="str">
            <v>ME7013</v>
          </cell>
          <cell r="C236" t="str">
            <v>MASH EAST</v>
          </cell>
          <cell r="D236" t="str">
            <v>SILVER</v>
          </cell>
          <cell r="E236" t="str">
            <v>WASHI</v>
          </cell>
        </row>
        <row r="237">
          <cell r="A237" t="str">
            <v>Chivamba-MV7201-G(756)</v>
          </cell>
          <cell r="B237" t="str">
            <v>MV7201</v>
          </cell>
          <cell r="C237" t="str">
            <v>MASVINGO</v>
          </cell>
          <cell r="D237" t="str">
            <v>SILVER</v>
          </cell>
          <cell r="E237" t="str">
            <v>PARDON</v>
          </cell>
        </row>
        <row r="238">
          <cell r="A238" t="str">
            <v>Chivhu2-ME6000-G</v>
          </cell>
          <cell r="B238" t="str">
            <v>ME6000</v>
          </cell>
          <cell r="C238" t="str">
            <v>MASH EAST</v>
          </cell>
          <cell r="D238" t="str">
            <v>GOLD</v>
          </cell>
          <cell r="E238" t="str">
            <v>LESLIE</v>
          </cell>
        </row>
        <row r="239">
          <cell r="A239" t="str">
            <v>Chivhu2-ME6000-U</v>
          </cell>
          <cell r="B239" t="str">
            <v>ME6000</v>
          </cell>
          <cell r="C239" t="str">
            <v>MASH EAST</v>
          </cell>
          <cell r="D239" t="str">
            <v>GOLD</v>
          </cell>
          <cell r="E239" t="str">
            <v>LESLIE</v>
          </cell>
        </row>
        <row r="240">
          <cell r="A240" t="str">
            <v>Chivhu-ME0021-G</v>
          </cell>
          <cell r="B240" t="str">
            <v>ME0021</v>
          </cell>
          <cell r="C240" t="str">
            <v>MASH EAST</v>
          </cell>
          <cell r="D240" t="str">
            <v>SILVER</v>
          </cell>
          <cell r="E240" t="str">
            <v>LESLIE</v>
          </cell>
        </row>
        <row r="241">
          <cell r="A241" t="str">
            <v>Chivhu-ME0021-U</v>
          </cell>
          <cell r="B241" t="str">
            <v>ME0021</v>
          </cell>
          <cell r="C241" t="str">
            <v>MASH EAST</v>
          </cell>
          <cell r="D241" t="str">
            <v>SILVER</v>
          </cell>
          <cell r="E241" t="str">
            <v>LESLIE</v>
          </cell>
        </row>
        <row r="242">
          <cell r="A242" t="str">
            <v>Chivi-MV0117-G(117)</v>
          </cell>
          <cell r="B242" t="str">
            <v>MV0117</v>
          </cell>
          <cell r="C242" t="str">
            <v>MASVINGO</v>
          </cell>
          <cell r="D242" t="str">
            <v>GOLD</v>
          </cell>
          <cell r="E242" t="str">
            <v>CECIL</v>
          </cell>
        </row>
        <row r="243">
          <cell r="A243" t="str">
            <v>Chivi-MV0117-U(239)</v>
          </cell>
          <cell r="B243" t="str">
            <v>MV0117</v>
          </cell>
          <cell r="C243" t="str">
            <v>MASVINGO</v>
          </cell>
          <cell r="D243" t="str">
            <v>GOLD</v>
          </cell>
          <cell r="E243" t="str">
            <v>CECIL</v>
          </cell>
        </row>
        <row r="244">
          <cell r="A244" t="str">
            <v>ChiviTurnOff-MV5137-G(137)</v>
          </cell>
          <cell r="B244" t="str">
            <v>MV5137</v>
          </cell>
          <cell r="C244" t="str">
            <v>MASVINGO</v>
          </cell>
          <cell r="D244" t="str">
            <v>SILVER</v>
          </cell>
          <cell r="E244" t="str">
            <v>CECIL</v>
          </cell>
        </row>
        <row r="245">
          <cell r="A245" t="str">
            <v>Chiwaridzo-MC1714-U</v>
          </cell>
          <cell r="B245" t="str">
            <v>MD7052</v>
          </cell>
          <cell r="C245" t="str">
            <v>MASH CENTRAL</v>
          </cell>
          <cell r="D245" t="str">
            <v>BRONZE</v>
          </cell>
          <cell r="E245" t="str">
            <v>KIWA</v>
          </cell>
        </row>
        <row r="246">
          <cell r="A246" t="str">
            <v>Chiwodza-MD7052-G (722)</v>
          </cell>
          <cell r="B246" t="str">
            <v>MD7053</v>
          </cell>
          <cell r="C246" t="str">
            <v>MIDLANDS</v>
          </cell>
          <cell r="D246" t="str">
            <v>BRONZE</v>
          </cell>
          <cell r="E246" t="str">
            <v>CHARI</v>
          </cell>
        </row>
        <row r="247">
          <cell r="A247" t="str">
            <v>Chiwodza-MD7052-G(722)</v>
          </cell>
          <cell r="B247" t="str">
            <v>MD7052</v>
          </cell>
          <cell r="C247" t="str">
            <v>MIDLANDS</v>
          </cell>
          <cell r="D247" t="str">
            <v>BRONZE</v>
          </cell>
          <cell r="E247" t="str">
            <v>CHARI</v>
          </cell>
        </row>
        <row r="248">
          <cell r="A248" t="str">
            <v>CHIWUNDURA-MD0118-G</v>
          </cell>
          <cell r="B248" t="str">
            <v>MD0118</v>
          </cell>
          <cell r="C248" t="str">
            <v>MIDLANDS</v>
          </cell>
          <cell r="D248" t="str">
            <v>SILVER</v>
          </cell>
          <cell r="E248" t="str">
            <v>CHIKWAVAVA</v>
          </cell>
        </row>
        <row r="249">
          <cell r="A249" t="str">
            <v>Chiwundura-MD0118-G</v>
          </cell>
          <cell r="B249" t="str">
            <v>MD0118</v>
          </cell>
          <cell r="C249" t="str">
            <v>MIDLANDS</v>
          </cell>
          <cell r="D249" t="str">
            <v>SILVER</v>
          </cell>
          <cell r="E249" t="str">
            <v>CHIKWAVAVA</v>
          </cell>
        </row>
        <row r="250">
          <cell r="A250" t="str">
            <v>CHIWUNDURA-MD0118-U</v>
          </cell>
          <cell r="B250" t="str">
            <v>MD0118</v>
          </cell>
          <cell r="C250" t="str">
            <v>MIDLANDS</v>
          </cell>
          <cell r="D250" t="str">
            <v>SILVER</v>
          </cell>
          <cell r="E250">
            <v>0</v>
          </cell>
        </row>
        <row r="251">
          <cell r="A251" t="str">
            <v>CJunction-HA1710-U</v>
          </cell>
          <cell r="B251" t="str">
            <v>HA1710-U</v>
          </cell>
          <cell r="C251" t="str">
            <v>HARARE</v>
          </cell>
          <cell r="D251" t="str">
            <v>PLATINUM</v>
          </cell>
          <cell r="E251" t="str">
            <v>RICHARD</v>
          </cell>
        </row>
        <row r="252">
          <cell r="A252" t="str">
            <v>Claremont-MA5234-G</v>
          </cell>
          <cell r="B252" t="str">
            <v>MA5234</v>
          </cell>
          <cell r="C252" t="str">
            <v>MANICALAND</v>
          </cell>
          <cell r="D252" t="str">
            <v>GOLD</v>
          </cell>
          <cell r="E252" t="str">
            <v>MANGWIRO</v>
          </cell>
        </row>
        <row r="253">
          <cell r="A253" t="str">
            <v>Cloudlands-MA0383-G</v>
          </cell>
          <cell r="B253" t="str">
            <v>MA0383</v>
          </cell>
          <cell r="C253" t="str">
            <v>MANICALAND</v>
          </cell>
          <cell r="D253" t="str">
            <v>PLATINUM</v>
          </cell>
          <cell r="E253" t="str">
            <v>MAPFUMBA</v>
          </cell>
        </row>
        <row r="254">
          <cell r="A254" t="str">
            <v>ClubChambers-HA0022-M</v>
          </cell>
          <cell r="B254" t="str">
            <v>HA0022</v>
          </cell>
          <cell r="C254" t="str">
            <v>HARARE</v>
          </cell>
          <cell r="D254" t="str">
            <v>PLATINUM</v>
          </cell>
          <cell r="E254" t="str">
            <v>LESLIE</v>
          </cell>
        </row>
        <row r="255">
          <cell r="A255" t="str">
            <v>ClubChambers-HA0022-U</v>
          </cell>
          <cell r="B255" t="str">
            <v>HA0022</v>
          </cell>
          <cell r="C255" t="str">
            <v>HARARE</v>
          </cell>
          <cell r="D255" t="str">
            <v>PLATINUM</v>
          </cell>
          <cell r="E255" t="str">
            <v>LESLIE</v>
          </cell>
        </row>
        <row r="256">
          <cell r="A256" t="str">
            <v>ColeenBawn-MS0308-G(721)</v>
          </cell>
          <cell r="B256" t="str">
            <v>MS0308</v>
          </cell>
          <cell r="C256" t="str">
            <v>MASVINGO</v>
          </cell>
          <cell r="D256" t="str">
            <v>BRONZE</v>
          </cell>
          <cell r="E256" t="str">
            <v>MASAIRA</v>
          </cell>
        </row>
        <row r="257">
          <cell r="A257" t="str">
            <v>Compensation-HA6071-D</v>
          </cell>
          <cell r="B257" t="str">
            <v>HA6071</v>
          </cell>
          <cell r="C257" t="str">
            <v>HARARE</v>
          </cell>
          <cell r="D257" t="str">
            <v>PLATINUM</v>
          </cell>
          <cell r="E257" t="str">
            <v>MUTYANDA</v>
          </cell>
        </row>
        <row r="258">
          <cell r="A258" t="str">
            <v>Compensation-HA6071-U</v>
          </cell>
          <cell r="B258" t="str">
            <v>HA6071</v>
          </cell>
          <cell r="C258" t="str">
            <v>HARARE</v>
          </cell>
          <cell r="D258" t="str">
            <v>PLATINUM</v>
          </cell>
          <cell r="E258" t="str">
            <v>MUTYANDA</v>
          </cell>
        </row>
        <row r="259">
          <cell r="A259" t="str">
            <v>Concession-MC0119-G</v>
          </cell>
          <cell r="B259" t="str">
            <v>MC0119</v>
          </cell>
          <cell r="C259" t="str">
            <v>MASH CENTRAL</v>
          </cell>
          <cell r="D259" t="str">
            <v>PLATINUM</v>
          </cell>
          <cell r="E259" t="str">
            <v>ARCHIE</v>
          </cell>
        </row>
        <row r="260">
          <cell r="A260" t="str">
            <v>CONDENE-G</v>
          </cell>
          <cell r="B260" t="str">
            <v>MS7009</v>
          </cell>
          <cell r="C260" t="str">
            <v>MAT NORTH</v>
          </cell>
          <cell r="D260" t="str">
            <v>BRONZE</v>
          </cell>
          <cell r="E260">
            <v>0</v>
          </cell>
        </row>
        <row r="261">
          <cell r="A261" t="str">
            <v>CONNEMARA-MD7047-G</v>
          </cell>
          <cell r="B261" t="str">
            <v>MD7047</v>
          </cell>
          <cell r="C261" t="str">
            <v>MIDLANDS</v>
          </cell>
          <cell r="D261" t="str">
            <v>SILVER</v>
          </cell>
          <cell r="E261" t="str">
            <v>CHIKWAVAVA</v>
          </cell>
        </row>
        <row r="262">
          <cell r="A262" t="str">
            <v>Connemara-MD7047-G</v>
          </cell>
          <cell r="B262" t="str">
            <v>MD7047</v>
          </cell>
          <cell r="C262" t="str">
            <v>MIDLANDS</v>
          </cell>
          <cell r="D262" t="str">
            <v>SILVER</v>
          </cell>
          <cell r="E262" t="str">
            <v>CHIKWAVAVA</v>
          </cell>
        </row>
        <row r="263">
          <cell r="A263" t="str">
            <v>CornerHouse-HA0023-M</v>
          </cell>
          <cell r="B263" t="str">
            <v>HA0023</v>
          </cell>
          <cell r="C263" t="str">
            <v>HARARE</v>
          </cell>
          <cell r="D263" t="str">
            <v>PLATINUM</v>
          </cell>
          <cell r="E263" t="str">
            <v>LESLIE</v>
          </cell>
        </row>
        <row r="264">
          <cell r="A264" t="str">
            <v>CornerHouse-HA0023-U</v>
          </cell>
          <cell r="B264" t="str">
            <v>HA0023</v>
          </cell>
          <cell r="C264" t="str">
            <v>HARARE</v>
          </cell>
          <cell r="D264" t="str">
            <v>PLATINUM</v>
          </cell>
          <cell r="E264" t="str">
            <v>LESLIE</v>
          </cell>
        </row>
        <row r="265">
          <cell r="A265" t="str">
            <v>CornerStore-ME7010-G</v>
          </cell>
          <cell r="B265" t="str">
            <v>ME7010</v>
          </cell>
          <cell r="C265" t="str">
            <v>MASH EAST</v>
          </cell>
          <cell r="D265" t="str">
            <v>GOLD</v>
          </cell>
          <cell r="E265" t="str">
            <v>WASHI</v>
          </cell>
        </row>
        <row r="266">
          <cell r="A266" t="str">
            <v>Coronation-HA6048(51)</v>
          </cell>
          <cell r="B266" t="str">
            <v>HA6048</v>
          </cell>
          <cell r="C266" t="str">
            <v>HARARE</v>
          </cell>
          <cell r="D266" t="str">
            <v>PLATINUM</v>
          </cell>
          <cell r="E266" t="str">
            <v>ENIA</v>
          </cell>
        </row>
        <row r="267">
          <cell r="A267" t="str">
            <v>Coronation-HA6048-G</v>
          </cell>
          <cell r="B267" t="str">
            <v>HA6048</v>
          </cell>
          <cell r="C267" t="str">
            <v>HARARE</v>
          </cell>
          <cell r="D267" t="str">
            <v>PLATINUM</v>
          </cell>
          <cell r="E267" t="str">
            <v>ENIA</v>
          </cell>
        </row>
        <row r="268">
          <cell r="A268" t="str">
            <v>CowdaryPark2-BU1716-U(602)</v>
          </cell>
          <cell r="B268" t="str">
            <v>BU0024</v>
          </cell>
          <cell r="C268" t="str">
            <v>BULAWAYO</v>
          </cell>
          <cell r="D268" t="str">
            <v>PLATINUM</v>
          </cell>
          <cell r="E268" t="str">
            <v>SIFA</v>
          </cell>
        </row>
        <row r="269">
          <cell r="A269" t="str">
            <v>CowdrayPark</v>
          </cell>
          <cell r="B269" t="str">
            <v>BU0024</v>
          </cell>
          <cell r="C269" t="str">
            <v>BULAWAYO</v>
          </cell>
          <cell r="D269" t="str">
            <v>PLATINUM</v>
          </cell>
          <cell r="E269" t="str">
            <v>SIFA</v>
          </cell>
        </row>
        <row r="270">
          <cell r="A270" t="str">
            <v>CowdrayPark</v>
          </cell>
          <cell r="B270">
            <v>0</v>
          </cell>
          <cell r="C270">
            <v>0</v>
          </cell>
          <cell r="D270">
            <v>0</v>
          </cell>
          <cell r="E270" t="str">
            <v>SIFA</v>
          </cell>
        </row>
        <row r="271">
          <cell r="A271" t="str">
            <v>CowdrayPark-BU0024-U(224)</v>
          </cell>
          <cell r="B271" t="str">
            <v>BU0024</v>
          </cell>
          <cell r="C271" t="str">
            <v>BULAWAYO</v>
          </cell>
          <cell r="D271" t="str">
            <v>PLATINUM</v>
          </cell>
          <cell r="E271" t="str">
            <v>SIFA</v>
          </cell>
        </row>
        <row r="272">
          <cell r="A272" t="str">
            <v>COWDRAYPARK-G</v>
          </cell>
          <cell r="B272" t="str">
            <v>BU0024</v>
          </cell>
          <cell r="C272" t="str">
            <v>BULAWAYO</v>
          </cell>
          <cell r="D272" t="str">
            <v>PLATINUM</v>
          </cell>
          <cell r="E272" t="str">
            <v>SIFA</v>
          </cell>
        </row>
        <row r="273">
          <cell r="A273" t="str">
            <v>COWDRYPARK2-G</v>
          </cell>
          <cell r="B273" t="str">
            <v>BU0024</v>
          </cell>
          <cell r="C273" t="str">
            <v>BULAWAYO</v>
          </cell>
          <cell r="D273" t="str">
            <v>PLATINUM</v>
          </cell>
          <cell r="E273" t="str">
            <v>SIFA</v>
          </cell>
        </row>
        <row r="274">
          <cell r="A274" t="str">
            <v>Cranborne-HA0202(62)</v>
          </cell>
          <cell r="B274" t="str">
            <v>HA0202</v>
          </cell>
          <cell r="C274" t="str">
            <v>HARARE</v>
          </cell>
          <cell r="D274" t="str">
            <v>PLATINUM</v>
          </cell>
          <cell r="E274" t="str">
            <v>MODESTA</v>
          </cell>
        </row>
        <row r="275">
          <cell r="A275" t="str">
            <v>Cranborne-HA0202-G</v>
          </cell>
          <cell r="B275" t="str">
            <v>HA0202</v>
          </cell>
          <cell r="C275" t="str">
            <v>HARARE</v>
          </cell>
          <cell r="D275" t="str">
            <v>PLATINUM</v>
          </cell>
          <cell r="E275" t="str">
            <v>MODESTA</v>
          </cell>
        </row>
        <row r="276">
          <cell r="A276" t="str">
            <v>CROSSMABALE-G</v>
          </cell>
          <cell r="B276" t="str">
            <v>MN5122</v>
          </cell>
          <cell r="C276" t="str">
            <v>MAT NORTH</v>
          </cell>
          <cell r="D276" t="str">
            <v>BRONZE</v>
          </cell>
          <cell r="E276">
            <v>0</v>
          </cell>
        </row>
        <row r="277">
          <cell r="A277" t="str">
            <v>Crowborough-HA3006-D</v>
          </cell>
          <cell r="B277" t="str">
            <v>HA3006</v>
          </cell>
          <cell r="C277" t="str">
            <v>HARARE</v>
          </cell>
          <cell r="D277" t="str">
            <v>PLATINUM</v>
          </cell>
          <cell r="E277" t="str">
            <v>MODESTA</v>
          </cell>
        </row>
        <row r="278">
          <cell r="A278" t="str">
            <v>Crowborough-HA3006-U</v>
          </cell>
          <cell r="B278" t="str">
            <v>HA3006</v>
          </cell>
          <cell r="C278" t="str">
            <v>HARARE</v>
          </cell>
          <cell r="D278" t="str">
            <v>PLATINUM</v>
          </cell>
          <cell r="E278" t="str">
            <v>MODESTA</v>
          </cell>
        </row>
        <row r="279">
          <cell r="A279" t="str">
            <v>CrownPlaza-HA0043-MD</v>
          </cell>
          <cell r="B279" t="str">
            <v>HA0043</v>
          </cell>
          <cell r="C279" t="str">
            <v>HARARE</v>
          </cell>
          <cell r="D279" t="str">
            <v>PLATINUM</v>
          </cell>
          <cell r="E279" t="str">
            <v>LESLIE</v>
          </cell>
        </row>
        <row r="280">
          <cell r="A280" t="str">
            <v>CrownPlaza-HA0043-MG</v>
          </cell>
          <cell r="B280" t="str">
            <v>HA0043</v>
          </cell>
          <cell r="C280" t="str">
            <v>HARARE</v>
          </cell>
          <cell r="D280" t="str">
            <v>PLATINUM</v>
          </cell>
          <cell r="E280" t="str">
            <v>LESLIE</v>
          </cell>
        </row>
        <row r="281">
          <cell r="A281" t="str">
            <v>CrownPlaza-HA0043-U</v>
          </cell>
          <cell r="B281" t="str">
            <v>HA0043</v>
          </cell>
          <cell r="C281" t="str">
            <v>HARARE</v>
          </cell>
          <cell r="D281" t="str">
            <v>PLATINUM</v>
          </cell>
          <cell r="E281" t="str">
            <v>LESLIE</v>
          </cell>
        </row>
        <row r="282">
          <cell r="A282" t="str">
            <v>CUT-MW7064-D</v>
          </cell>
          <cell r="B282" t="str">
            <v>MW7064</v>
          </cell>
          <cell r="C282" t="str">
            <v>MASH WEST</v>
          </cell>
          <cell r="D282" t="str">
            <v>SILVER</v>
          </cell>
          <cell r="E282" t="str">
            <v>ARTWELL</v>
          </cell>
        </row>
        <row r="283">
          <cell r="A283" t="str">
            <v>CUT-MW7064-G</v>
          </cell>
          <cell r="B283" t="str">
            <v>MW7064</v>
          </cell>
          <cell r="C283" t="str">
            <v>MASH WEST</v>
          </cell>
          <cell r="D283" t="str">
            <v>SILVER</v>
          </cell>
          <cell r="E283" t="str">
            <v>ARTWELL</v>
          </cell>
        </row>
        <row r="284">
          <cell r="A284" t="str">
            <v>CUT-MW7064-U</v>
          </cell>
          <cell r="B284" t="str">
            <v>MW7064</v>
          </cell>
          <cell r="C284" t="str">
            <v>MASH WEST</v>
          </cell>
          <cell r="D284" t="str">
            <v>SILVER</v>
          </cell>
          <cell r="E284" t="str">
            <v>ARTWELL</v>
          </cell>
        </row>
        <row r="285">
          <cell r="A285" t="str">
            <v>Dadaya-MD3108-G(108)</v>
          </cell>
          <cell r="B285" t="str">
            <v>MD3108</v>
          </cell>
          <cell r="C285" t="str">
            <v>MIDLANDS</v>
          </cell>
          <cell r="D285" t="str">
            <v>SILVER</v>
          </cell>
          <cell r="E285" t="str">
            <v>CHARI</v>
          </cell>
        </row>
        <row r="286">
          <cell r="A286" t="str">
            <v>Damofalls-HA5179(61)</v>
          </cell>
          <cell r="B286" t="str">
            <v>HA5179</v>
          </cell>
          <cell r="C286" t="str">
            <v>HARARE</v>
          </cell>
          <cell r="D286" t="str">
            <v>PLATINUM</v>
          </cell>
          <cell r="E286" t="str">
            <v>DHLAKAMA</v>
          </cell>
        </row>
        <row r="287">
          <cell r="A287" t="str">
            <v>Damofalls-HA5179-G</v>
          </cell>
          <cell r="B287" t="str">
            <v>HA5179</v>
          </cell>
          <cell r="C287" t="str">
            <v>HARARE</v>
          </cell>
          <cell r="D287" t="str">
            <v>PLATINUM</v>
          </cell>
          <cell r="E287" t="str">
            <v>DHLAKAMA</v>
          </cell>
        </row>
        <row r="288">
          <cell r="A288" t="str">
            <v>DangamvuraHS-MA0261-G</v>
          </cell>
          <cell r="B288" t="str">
            <v>MA0261</v>
          </cell>
          <cell r="C288" t="str">
            <v>MANICALAND</v>
          </cell>
          <cell r="D288" t="str">
            <v>PLATINUM</v>
          </cell>
          <cell r="E288" t="str">
            <v>MAPFUMBA</v>
          </cell>
        </row>
        <row r="289">
          <cell r="A289" t="str">
            <v>DangamvuraHS-MA0261-U</v>
          </cell>
          <cell r="B289" t="str">
            <v>MA0261</v>
          </cell>
          <cell r="C289" t="str">
            <v>MANICALAND</v>
          </cell>
          <cell r="D289" t="str">
            <v>PLATINUM</v>
          </cell>
          <cell r="E289" t="str">
            <v>MAPFUMBA</v>
          </cell>
        </row>
        <row r="290">
          <cell r="A290" t="str">
            <v>Dangamvura-MA0025-D</v>
          </cell>
          <cell r="B290" t="str">
            <v>MA0025</v>
          </cell>
          <cell r="C290" t="str">
            <v>MANICALAND</v>
          </cell>
          <cell r="D290" t="str">
            <v>PLATINUM</v>
          </cell>
          <cell r="E290" t="str">
            <v>MAPFUMBA</v>
          </cell>
        </row>
        <row r="291">
          <cell r="A291" t="str">
            <v>Dangamvura-MA0025-M</v>
          </cell>
          <cell r="B291" t="str">
            <v>MA0025</v>
          </cell>
          <cell r="C291" t="str">
            <v>MANICALAND</v>
          </cell>
          <cell r="D291" t="str">
            <v>PLATINUM</v>
          </cell>
          <cell r="E291" t="str">
            <v>MAPFUMBA</v>
          </cell>
        </row>
        <row r="292">
          <cell r="A292" t="str">
            <v>Dangamvura-MA0025-U</v>
          </cell>
          <cell r="B292" t="str">
            <v>MA0025</v>
          </cell>
          <cell r="C292" t="str">
            <v>MANICALAND</v>
          </cell>
          <cell r="D292" t="str">
            <v>PLATINUM</v>
          </cell>
          <cell r="E292" t="str">
            <v>MAPFUMBA</v>
          </cell>
        </row>
        <row r="293">
          <cell r="A293" t="str">
            <v>Darwendale-MW5008-G</v>
          </cell>
          <cell r="B293" t="str">
            <v>MW5008</v>
          </cell>
          <cell r="C293" t="str">
            <v>MASH WEST</v>
          </cell>
          <cell r="D293" t="str">
            <v>SILVER</v>
          </cell>
          <cell r="E293" t="str">
            <v>MODESTA</v>
          </cell>
        </row>
        <row r="294">
          <cell r="A294" t="str">
            <v>DawnHill-HA5057(52)</v>
          </cell>
          <cell r="B294" t="str">
            <v>HA5057</v>
          </cell>
          <cell r="C294" t="str">
            <v>HARARE</v>
          </cell>
          <cell r="D294" t="str">
            <v>SILVER</v>
          </cell>
          <cell r="E294" t="str">
            <v>RITA</v>
          </cell>
        </row>
        <row r="295">
          <cell r="A295" t="str">
            <v>DawnHill-HA5057-G</v>
          </cell>
          <cell r="B295" t="str">
            <v>HA5057</v>
          </cell>
          <cell r="C295" t="str">
            <v>HARARE</v>
          </cell>
          <cell r="D295" t="str">
            <v>SILVER</v>
          </cell>
          <cell r="E295" t="str">
            <v>RITA</v>
          </cell>
        </row>
        <row r="296">
          <cell r="A296" t="str">
            <v>Dema-ME5180-G</v>
          </cell>
          <cell r="B296" t="str">
            <v>ME5180</v>
          </cell>
          <cell r="C296" t="str">
            <v>MASH EAST</v>
          </cell>
          <cell r="D296" t="str">
            <v>PLATINUM</v>
          </cell>
          <cell r="E296" t="str">
            <v>RICHARD</v>
          </cell>
        </row>
        <row r="297">
          <cell r="A297" t="str">
            <v>Dema-ME5180-U</v>
          </cell>
          <cell r="B297" t="str">
            <v>ME5180</v>
          </cell>
          <cell r="C297" t="str">
            <v>MASH EAST</v>
          </cell>
          <cell r="D297" t="str">
            <v>PLATINUM</v>
          </cell>
          <cell r="E297" t="str">
            <v>RICHARD</v>
          </cell>
        </row>
        <row r="298">
          <cell r="A298" t="str">
            <v>DESAI-MD6013-G</v>
          </cell>
          <cell r="B298" t="str">
            <v>MD6013</v>
          </cell>
          <cell r="C298" t="str">
            <v>MIDLANDS</v>
          </cell>
          <cell r="D298" t="str">
            <v>PLATINUM</v>
          </cell>
          <cell r="E298" t="str">
            <v>CHIKWAVAVA</v>
          </cell>
        </row>
        <row r="299">
          <cell r="A299" t="str">
            <v>Desai-MD6013-G</v>
          </cell>
          <cell r="B299" t="str">
            <v>MD6013</v>
          </cell>
          <cell r="C299" t="str">
            <v>MIDLANDS</v>
          </cell>
          <cell r="D299" t="str">
            <v>PLATINUM</v>
          </cell>
          <cell r="E299" t="str">
            <v>CHIKWAVAVA</v>
          </cell>
        </row>
        <row r="300">
          <cell r="A300" t="str">
            <v>Desai-MD6013-U(87)</v>
          </cell>
          <cell r="B300" t="str">
            <v>MD6013</v>
          </cell>
          <cell r="C300" t="str">
            <v>MIDLANDS</v>
          </cell>
          <cell r="D300" t="str">
            <v>PLATINUM</v>
          </cell>
          <cell r="E300" t="str">
            <v>CHIKWAVAVA</v>
          </cell>
        </row>
        <row r="301">
          <cell r="A301" t="str">
            <v>Dete Cross-G</v>
          </cell>
          <cell r="B301" t="str">
            <v>MN5109</v>
          </cell>
          <cell r="C301" t="str">
            <v>MAT NORTH</v>
          </cell>
          <cell r="D301" t="str">
            <v>BRONZE</v>
          </cell>
          <cell r="E301">
            <v>0</v>
          </cell>
        </row>
        <row r="302">
          <cell r="A302" t="str">
            <v>DETE -G</v>
          </cell>
          <cell r="B302" t="str">
            <v>MN5110</v>
          </cell>
          <cell r="C302" t="str">
            <v>MAT NORTH</v>
          </cell>
          <cell r="D302" t="str">
            <v>BRONZE</v>
          </cell>
          <cell r="E302">
            <v>0</v>
          </cell>
        </row>
        <row r="303">
          <cell r="A303" t="str">
            <v>Dhlamini-G</v>
          </cell>
          <cell r="B303" t="str">
            <v>MN7055</v>
          </cell>
          <cell r="C303" t="str">
            <v>MAT NORTH</v>
          </cell>
          <cell r="D303" t="str">
            <v>BRONZE</v>
          </cell>
          <cell r="E303">
            <v>0</v>
          </cell>
        </row>
        <row r="304">
          <cell r="A304" t="str">
            <v>Domboshava-HA0026(44)</v>
          </cell>
          <cell r="B304" t="str">
            <v>HA0026</v>
          </cell>
          <cell r="C304" t="str">
            <v>HARARE</v>
          </cell>
          <cell r="D304" t="str">
            <v>PLATINUM</v>
          </cell>
          <cell r="E304" t="str">
            <v>KIWA</v>
          </cell>
        </row>
        <row r="305">
          <cell r="A305" t="str">
            <v>Domboshava-HA0026-G</v>
          </cell>
          <cell r="B305" t="str">
            <v>HA0026</v>
          </cell>
          <cell r="C305" t="str">
            <v>HARARE</v>
          </cell>
          <cell r="D305" t="str">
            <v>PLATINUM</v>
          </cell>
          <cell r="E305" t="str">
            <v>KIWA</v>
          </cell>
        </row>
        <row r="306">
          <cell r="A306" t="str">
            <v>Donsa-MD1773-G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</row>
        <row r="307">
          <cell r="A307" t="str">
            <v>Donsa-MD1773-U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</row>
        <row r="308">
          <cell r="A308" t="str">
            <v>Dorowa-MA5153-G</v>
          </cell>
          <cell r="B308" t="str">
            <v>MA5153</v>
          </cell>
          <cell r="C308" t="str">
            <v>MANICALAND</v>
          </cell>
          <cell r="D308" t="str">
            <v>GOLD</v>
          </cell>
          <cell r="E308" t="str">
            <v>MANGWIRO</v>
          </cell>
        </row>
        <row r="309">
          <cell r="A309" t="str">
            <v>Dotito-MC5025-G</v>
          </cell>
          <cell r="B309" t="str">
            <v>MC5025</v>
          </cell>
          <cell r="C309" t="str">
            <v>MASH CENTRAL</v>
          </cell>
          <cell r="D309" t="str">
            <v>PLATINUM</v>
          </cell>
          <cell r="E309" t="str">
            <v>KIWA</v>
          </cell>
        </row>
        <row r="310">
          <cell r="A310" t="str">
            <v>Doves-HA0027-M</v>
          </cell>
          <cell r="B310" t="str">
            <v>HA0027</v>
          </cell>
          <cell r="C310" t="str">
            <v>HARARE</v>
          </cell>
          <cell r="D310" t="str">
            <v>PLATINUM</v>
          </cell>
          <cell r="E310" t="str">
            <v>LESLIE</v>
          </cell>
        </row>
        <row r="311">
          <cell r="A311" t="str">
            <v>Doves-HA0027-U</v>
          </cell>
          <cell r="B311" t="str">
            <v>HA0027</v>
          </cell>
          <cell r="C311" t="str">
            <v>HARARE</v>
          </cell>
          <cell r="D311" t="str">
            <v>PLATINUM</v>
          </cell>
          <cell r="E311" t="str">
            <v>LESLIE</v>
          </cell>
        </row>
        <row r="312">
          <cell r="A312" t="str">
            <v>DRCChegutu-MW6035-G</v>
          </cell>
          <cell r="B312" t="str">
            <v>MW6035</v>
          </cell>
          <cell r="C312" t="str">
            <v>MASH WEST</v>
          </cell>
          <cell r="D312" t="str">
            <v>PLATINUM</v>
          </cell>
          <cell r="E312" t="str">
            <v>NGIRAZI</v>
          </cell>
        </row>
        <row r="313">
          <cell r="A313" t="str">
            <v>DRCChegutu-MW6035-U</v>
          </cell>
          <cell r="B313" t="str">
            <v>MW6035</v>
          </cell>
          <cell r="C313" t="str">
            <v>MASH WEST</v>
          </cell>
          <cell r="D313" t="str">
            <v>PLATINUM</v>
          </cell>
          <cell r="E313" t="str">
            <v>NGIRAZI</v>
          </cell>
        </row>
        <row r="314">
          <cell r="A314" t="str">
            <v>Drifontaine-MD0336-G (336)</v>
          </cell>
          <cell r="B314" t="str">
            <v>MD0336</v>
          </cell>
          <cell r="C314" t="str">
            <v>MIDLANDS</v>
          </cell>
          <cell r="D314" t="str">
            <v>SILVER</v>
          </cell>
          <cell r="E314" t="str">
            <v>CHARI</v>
          </cell>
        </row>
        <row r="315">
          <cell r="A315" t="str">
            <v>Drifontaine-MD0336-G(336)</v>
          </cell>
          <cell r="B315" t="str">
            <v>MD0336</v>
          </cell>
          <cell r="C315" t="str">
            <v>MIDLANDS</v>
          </cell>
          <cell r="D315" t="str">
            <v>SILVER</v>
          </cell>
          <cell r="E315" t="str">
            <v>CHARI</v>
          </cell>
        </row>
        <row r="316">
          <cell r="A316" t="str">
            <v>Dulibadzimu_MS5124-U(263)</v>
          </cell>
          <cell r="B316" t="str">
            <v>MS5124</v>
          </cell>
          <cell r="C316" t="str">
            <v>MAT SOUTH</v>
          </cell>
          <cell r="D316" t="str">
            <v>PLATINUM</v>
          </cell>
          <cell r="E316" t="str">
            <v>BEN</v>
          </cell>
        </row>
        <row r="317">
          <cell r="A317" t="str">
            <v>Dulibadzimu-MS5124-G(124)</v>
          </cell>
          <cell r="B317" t="str">
            <v>MS5124</v>
          </cell>
          <cell r="C317" t="str">
            <v>MAT SOUTH</v>
          </cell>
          <cell r="D317" t="str">
            <v>PLATINUM</v>
          </cell>
          <cell r="E317" t="str">
            <v>BEN</v>
          </cell>
        </row>
        <row r="318">
          <cell r="A318" t="str">
            <v>DzivarasekwaExt-HA1721-U</v>
          </cell>
          <cell r="B318" t="str">
            <v>HA1721</v>
          </cell>
          <cell r="C318" t="str">
            <v>HARARE</v>
          </cell>
          <cell r="D318" t="str">
            <v>PLATINUM</v>
          </cell>
          <cell r="E318" t="str">
            <v>MODESTA</v>
          </cell>
        </row>
        <row r="319">
          <cell r="A319" t="str">
            <v>Dzivarasekwa-HA0028-MD</v>
          </cell>
          <cell r="B319" t="str">
            <v>HA0028</v>
          </cell>
          <cell r="C319" t="str">
            <v>HARARE</v>
          </cell>
          <cell r="D319" t="str">
            <v>PLATINUM</v>
          </cell>
          <cell r="E319" t="str">
            <v>MODESTA</v>
          </cell>
        </row>
        <row r="320">
          <cell r="A320" t="str">
            <v>Dzivarasekwa-HA0028-MG</v>
          </cell>
          <cell r="B320" t="str">
            <v>HA0028</v>
          </cell>
          <cell r="C320" t="str">
            <v>HARARE</v>
          </cell>
          <cell r="D320" t="str">
            <v>PLATINUM</v>
          </cell>
          <cell r="E320" t="str">
            <v>MODESTA</v>
          </cell>
        </row>
        <row r="321">
          <cell r="A321" t="str">
            <v>Dzivarasekwa-HA0028-U</v>
          </cell>
          <cell r="B321" t="str">
            <v>HA0028</v>
          </cell>
          <cell r="C321" t="str">
            <v>HARARE</v>
          </cell>
          <cell r="D321" t="str">
            <v>PLATINUM</v>
          </cell>
          <cell r="E321" t="str">
            <v>MODESTA</v>
          </cell>
        </row>
        <row r="322">
          <cell r="A322" t="str">
            <v>Eastgate-HA1722-U</v>
          </cell>
          <cell r="B322" t="str">
            <v>HA1722</v>
          </cell>
          <cell r="C322" t="str">
            <v>HARARE</v>
          </cell>
          <cell r="D322" t="str">
            <v>SILVER</v>
          </cell>
          <cell r="E322" t="str">
            <v>LESLIE</v>
          </cell>
        </row>
        <row r="323">
          <cell r="A323" t="str">
            <v>EastleaNorth-HA5050-G</v>
          </cell>
          <cell r="B323" t="str">
            <v>HA5050</v>
          </cell>
          <cell r="C323" t="str">
            <v>HARARE</v>
          </cell>
          <cell r="D323" t="str">
            <v>PLATINUM</v>
          </cell>
          <cell r="E323" t="str">
            <v>MUTYANDA</v>
          </cell>
        </row>
        <row r="324">
          <cell r="A324" t="str">
            <v>EastleaNorth-HA5050-U</v>
          </cell>
          <cell r="B324" t="str">
            <v>HA5050</v>
          </cell>
          <cell r="C324" t="str">
            <v>HARARE</v>
          </cell>
          <cell r="D324" t="str">
            <v>PLATINUM</v>
          </cell>
          <cell r="E324" t="str">
            <v>MUTYANDA</v>
          </cell>
        </row>
        <row r="325">
          <cell r="A325" t="str">
            <v>EifelFlats-MW0305-G</v>
          </cell>
          <cell r="B325" t="str">
            <v>MW0305</v>
          </cell>
          <cell r="C325" t="str">
            <v>MASH WEST</v>
          </cell>
          <cell r="D325" t="str">
            <v>PLATINUM</v>
          </cell>
          <cell r="E325" t="str">
            <v>NGIRAZI</v>
          </cell>
        </row>
        <row r="326">
          <cell r="A326" t="str">
            <v>EifelFlats-MW0305-U</v>
          </cell>
          <cell r="B326" t="str">
            <v>MW0305</v>
          </cell>
          <cell r="C326" t="str">
            <v>MASH WEST</v>
          </cell>
          <cell r="D326" t="str">
            <v>PLATINUM</v>
          </cell>
          <cell r="E326" t="str">
            <v>NGIRAZI</v>
          </cell>
        </row>
        <row r="327">
          <cell r="A327" t="str">
            <v>ELEPHANTHILLS</v>
          </cell>
          <cell r="B327" t="str">
            <v>MN5225</v>
          </cell>
          <cell r="C327" t="str">
            <v>MAT NORTH</v>
          </cell>
          <cell r="D327" t="str">
            <v>BRONZE</v>
          </cell>
          <cell r="E327">
            <v>0</v>
          </cell>
        </row>
        <row r="328">
          <cell r="A328" t="str">
            <v>Emakhandeni2-BU1723-U(603)</v>
          </cell>
          <cell r="B328" t="str">
            <v>BU1723</v>
          </cell>
          <cell r="C328" t="str">
            <v>BULAWAYO</v>
          </cell>
          <cell r="D328" t="str">
            <v>PLATINUM</v>
          </cell>
          <cell r="E328" t="str">
            <v>MASAIRA</v>
          </cell>
        </row>
        <row r="329">
          <cell r="A329" t="str">
            <v>Emakhandeni-BU5086-U(206)</v>
          </cell>
          <cell r="B329" t="str">
            <v>BU5086</v>
          </cell>
          <cell r="C329" t="str">
            <v>BULAWAYO</v>
          </cell>
          <cell r="D329" t="str">
            <v>PLATINUM</v>
          </cell>
          <cell r="E329" t="str">
            <v>MASAIRA</v>
          </cell>
        </row>
        <row r="330">
          <cell r="A330" t="str">
            <v>Emakhandeni-G</v>
          </cell>
          <cell r="B330" t="str">
            <v>BU5086</v>
          </cell>
          <cell r="C330" t="str">
            <v>BULAWAYO</v>
          </cell>
          <cell r="D330" t="str">
            <v>PLATINUM</v>
          </cell>
          <cell r="E330" t="str">
            <v>MASAIRA</v>
          </cell>
        </row>
        <row r="331">
          <cell r="A331" t="str">
            <v>EmaraldHill-HA5051(11)</v>
          </cell>
          <cell r="B331" t="str">
            <v>HA5051</v>
          </cell>
          <cell r="C331" t="str">
            <v>HARARE</v>
          </cell>
          <cell r="D331" t="str">
            <v>GOLD</v>
          </cell>
          <cell r="E331" t="str">
            <v>ENIA</v>
          </cell>
        </row>
        <row r="332">
          <cell r="A332" t="str">
            <v>EmaraldHill-HA5051-G</v>
          </cell>
          <cell r="B332" t="str">
            <v>HA5051</v>
          </cell>
          <cell r="C332" t="str">
            <v>HARARE</v>
          </cell>
          <cell r="D332" t="str">
            <v>GOLD</v>
          </cell>
          <cell r="E332" t="str">
            <v>ENIA</v>
          </cell>
        </row>
        <row r="333">
          <cell r="A333" t="str">
            <v>Emganwini(218)</v>
          </cell>
          <cell r="B333" t="str">
            <v>BU0029</v>
          </cell>
          <cell r="C333" t="str">
            <v>BULAWAYO</v>
          </cell>
          <cell r="D333" t="str">
            <v>PLATINUM</v>
          </cell>
          <cell r="E333" t="str">
            <v>BHEKANI</v>
          </cell>
        </row>
        <row r="334">
          <cell r="A334" t="str">
            <v>EMGANWINI-BU0029-L</v>
          </cell>
          <cell r="B334" t="str">
            <v>BU5022</v>
          </cell>
          <cell r="C334" t="str">
            <v>BULAWAYO</v>
          </cell>
          <cell r="D334" t="str">
            <v>PLATINUM</v>
          </cell>
          <cell r="E334" t="str">
            <v>BHEKANI</v>
          </cell>
        </row>
        <row r="335">
          <cell r="A335" t="str">
            <v>Emganwini-BU0029-U(218)</v>
          </cell>
          <cell r="B335" t="str">
            <v>BU0029</v>
          </cell>
          <cell r="C335" t="str">
            <v>BULAWAYO</v>
          </cell>
          <cell r="D335" t="str">
            <v>PLATINUM</v>
          </cell>
          <cell r="E335" t="str">
            <v>BHEKANI</v>
          </cell>
        </row>
        <row r="336">
          <cell r="A336" t="str">
            <v>Emganwini-G</v>
          </cell>
          <cell r="B336" t="str">
            <v>BU0029</v>
          </cell>
          <cell r="C336" t="str">
            <v>BULAWAYO</v>
          </cell>
          <cell r="D336" t="str">
            <v>PLATINUM</v>
          </cell>
          <cell r="E336" t="str">
            <v>BHEKANI</v>
          </cell>
        </row>
        <row r="337">
          <cell r="A337" t="str">
            <v>EmganwiniSouth-BU1725-U(604)</v>
          </cell>
          <cell r="B337" t="str">
            <v>BU0029</v>
          </cell>
          <cell r="C337" t="str">
            <v>BULAWAYO</v>
          </cell>
          <cell r="D337" t="str">
            <v>PLATINUM</v>
          </cell>
          <cell r="E337" t="str">
            <v>BHEKANI</v>
          </cell>
        </row>
        <row r="338">
          <cell r="A338" t="str">
            <v>Empress-MD5187-G(187)</v>
          </cell>
          <cell r="B338" t="str">
            <v>MD5187</v>
          </cell>
          <cell r="C338" t="str">
            <v>MIDLANDS</v>
          </cell>
          <cell r="D338" t="str">
            <v>SILVER</v>
          </cell>
          <cell r="E338" t="str">
            <v>CHIKWAVAVA</v>
          </cell>
        </row>
        <row r="339">
          <cell r="A339" t="str">
            <v>Empress-MD5187-U(100)</v>
          </cell>
          <cell r="B339" t="str">
            <v>MD5187</v>
          </cell>
          <cell r="C339" t="str">
            <v>MIDLANDS</v>
          </cell>
          <cell r="D339" t="str">
            <v>SILVER</v>
          </cell>
          <cell r="E339" t="str">
            <v>CHIKWAVAVA</v>
          </cell>
        </row>
        <row r="340">
          <cell r="A340" t="str">
            <v>EndaZimbabwe-HA0030(7)</v>
          </cell>
          <cell r="B340" t="str">
            <v>HA0030</v>
          </cell>
          <cell r="C340" t="str">
            <v>HARARE</v>
          </cell>
          <cell r="D340" t="str">
            <v>GOLD</v>
          </cell>
          <cell r="E340" t="str">
            <v>PRIVILEDGE</v>
          </cell>
        </row>
        <row r="341">
          <cell r="A341" t="str">
            <v>EndaZimbabwe-HA0030-G</v>
          </cell>
          <cell r="B341" t="str">
            <v>HA0030</v>
          </cell>
          <cell r="C341" t="str">
            <v>HARARE</v>
          </cell>
          <cell r="D341" t="str">
            <v>GOLD</v>
          </cell>
          <cell r="E341" t="str">
            <v>PRIVILEDGE</v>
          </cell>
        </row>
        <row r="342">
          <cell r="A342" t="str">
            <v>EnopatCBD1-HA7085-U</v>
          </cell>
          <cell r="B342" t="str">
            <v>HA7085</v>
          </cell>
          <cell r="C342" t="str">
            <v>HARARE</v>
          </cell>
          <cell r="D342" t="str">
            <v>BRONZE</v>
          </cell>
          <cell r="E342" t="str">
            <v>LESLIE</v>
          </cell>
        </row>
        <row r="343">
          <cell r="A343" t="str">
            <v>Entumbane-BU0245-U(214)</v>
          </cell>
          <cell r="B343" t="str">
            <v>BU0245</v>
          </cell>
          <cell r="C343" t="str">
            <v>BULAWAYO</v>
          </cell>
          <cell r="D343" t="str">
            <v>PLATINUM</v>
          </cell>
          <cell r="E343" t="str">
            <v>MASAIRA</v>
          </cell>
        </row>
        <row r="344">
          <cell r="A344" t="str">
            <v>Entumbane-G</v>
          </cell>
          <cell r="B344" t="str">
            <v>BU0245</v>
          </cell>
          <cell r="C344" t="str">
            <v>BULAWAYO</v>
          </cell>
          <cell r="D344" t="str">
            <v>PLATINUM</v>
          </cell>
          <cell r="E344" t="str">
            <v>MASAIRA</v>
          </cell>
        </row>
        <row r="345">
          <cell r="A345" t="str">
            <v>EpochMine-MS0345-G(95)</v>
          </cell>
          <cell r="B345" t="str">
            <v>MS0345</v>
          </cell>
          <cell r="C345" t="str">
            <v>MAT SOUTH</v>
          </cell>
          <cell r="D345" t="str">
            <v>SILVER</v>
          </cell>
          <cell r="E345" t="str">
            <v>MASAIRA</v>
          </cell>
        </row>
        <row r="346">
          <cell r="A346" t="str">
            <v>EpworthPolice-HA0031(72)</v>
          </cell>
          <cell r="B346" t="str">
            <v>HA0031</v>
          </cell>
          <cell r="C346" t="str">
            <v>HARARE</v>
          </cell>
          <cell r="D346" t="str">
            <v>PLATINUM</v>
          </cell>
          <cell r="E346" t="str">
            <v>RICHARD</v>
          </cell>
        </row>
        <row r="347">
          <cell r="A347" t="str">
            <v>EpworthPolice-HA0031-MD</v>
          </cell>
          <cell r="B347" t="str">
            <v>HA0031</v>
          </cell>
          <cell r="C347" t="str">
            <v>HARARE</v>
          </cell>
          <cell r="D347" t="str">
            <v>PLATINUM</v>
          </cell>
          <cell r="E347" t="str">
            <v>RICHARD</v>
          </cell>
        </row>
        <row r="348">
          <cell r="A348" t="str">
            <v>EpworthPolice-HA0031-MG</v>
          </cell>
          <cell r="B348" t="str">
            <v>HA0031</v>
          </cell>
          <cell r="C348" t="str">
            <v>HARARE</v>
          </cell>
          <cell r="D348" t="str">
            <v>PLATINUM</v>
          </cell>
          <cell r="E348" t="str">
            <v>RICHARD</v>
          </cell>
        </row>
        <row r="349">
          <cell r="A349" t="str">
            <v>Esigodini-MS0121-G(121)</v>
          </cell>
          <cell r="B349" t="str">
            <v>MS0121</v>
          </cell>
          <cell r="C349" t="str">
            <v>MAT SOUTH</v>
          </cell>
          <cell r="D349" t="str">
            <v>SILVER</v>
          </cell>
          <cell r="E349" t="str">
            <v>MASAIRA</v>
          </cell>
        </row>
        <row r="350">
          <cell r="A350" t="str">
            <v>Fairview-MA9003-G</v>
          </cell>
          <cell r="B350" t="str">
            <v>MA9003</v>
          </cell>
          <cell r="C350" t="str">
            <v>MANICALAND</v>
          </cell>
          <cell r="D350" t="str">
            <v>SILVER</v>
          </cell>
          <cell r="E350" t="str">
            <v>MAPFUMBA</v>
          </cell>
        </row>
        <row r="351">
          <cell r="A351" t="str">
            <v>Falcon-HA0032(69)</v>
          </cell>
          <cell r="B351" t="str">
            <v>HA0032</v>
          </cell>
          <cell r="C351" t="str">
            <v>HARARE</v>
          </cell>
          <cell r="D351" t="str">
            <v>PLATINUM</v>
          </cell>
          <cell r="E351" t="str">
            <v>RICHARD</v>
          </cell>
        </row>
        <row r="352">
          <cell r="A352" t="str">
            <v>Falcon-HA0032-G</v>
          </cell>
          <cell r="B352" t="str">
            <v>HA0032</v>
          </cell>
          <cell r="C352" t="str">
            <v>HARARE</v>
          </cell>
          <cell r="D352" t="str">
            <v>PLATINUM</v>
          </cell>
          <cell r="E352" t="str">
            <v>RICHARD</v>
          </cell>
        </row>
        <row r="353">
          <cell r="A353" t="str">
            <v>FalconHigh-MS5127-G(740)</v>
          </cell>
          <cell r="B353" t="str">
            <v>MS5127</v>
          </cell>
          <cell r="C353" t="str">
            <v>MAT SOUTH</v>
          </cell>
          <cell r="D353" t="str">
            <v>SILVER</v>
          </cell>
          <cell r="E353" t="str">
            <v>MASAIRA</v>
          </cell>
        </row>
        <row r="354">
          <cell r="A354" t="str">
            <v>Famona-BU5084-U(297)</v>
          </cell>
          <cell r="B354" t="str">
            <v>BU5084</v>
          </cell>
          <cell r="C354" t="str">
            <v>BULAWAYO</v>
          </cell>
          <cell r="D354" t="str">
            <v>SILVER</v>
          </cell>
          <cell r="E354" t="str">
            <v>SIFA</v>
          </cell>
        </row>
        <row r="355">
          <cell r="A355" t="str">
            <v>Famona-G</v>
          </cell>
          <cell r="B355" t="str">
            <v>BU5084</v>
          </cell>
          <cell r="C355" t="str">
            <v>BULAWAYO</v>
          </cell>
          <cell r="D355" t="str">
            <v>SILVER</v>
          </cell>
          <cell r="E355" t="str">
            <v>SIFA</v>
          </cell>
        </row>
        <row r="356">
          <cell r="A356" t="str">
            <v>Featherstone-ME0332-G</v>
          </cell>
          <cell r="B356" t="str">
            <v>ME0332</v>
          </cell>
          <cell r="C356" t="str">
            <v>MASH EAST</v>
          </cell>
          <cell r="D356" t="str">
            <v>SILVER</v>
          </cell>
          <cell r="E356" t="str">
            <v>LESLIE</v>
          </cell>
        </row>
        <row r="357">
          <cell r="A357" t="str">
            <v>Figtree-BU0122-G(122)</v>
          </cell>
          <cell r="B357" t="str">
            <v>BU0122</v>
          </cell>
          <cell r="C357" t="str">
            <v>BULAWAYO</v>
          </cell>
          <cell r="D357" t="str">
            <v>BRONZE</v>
          </cell>
          <cell r="E357" t="str">
            <v>SOFIA</v>
          </cell>
        </row>
        <row r="358">
          <cell r="A358" t="str">
            <v>Filabusi-MS5128-G(720)</v>
          </cell>
          <cell r="B358" t="str">
            <v>MS5128</v>
          </cell>
          <cell r="C358" t="str">
            <v>MAT SOUTH</v>
          </cell>
          <cell r="D358" t="str">
            <v>SILVER</v>
          </cell>
          <cell r="E358" t="str">
            <v>SIFA</v>
          </cell>
        </row>
        <row r="359">
          <cell r="A359" t="str">
            <v>Filabusi-MS5128-U(285)</v>
          </cell>
          <cell r="B359" t="str">
            <v>MS5128</v>
          </cell>
          <cell r="C359" t="str">
            <v>MAT SOUTH</v>
          </cell>
          <cell r="D359" t="str">
            <v>SILVER</v>
          </cell>
          <cell r="E359" t="str">
            <v>SIFA</v>
          </cell>
        </row>
        <row r="360">
          <cell r="A360" t="str">
            <v>FML Gweru(236)</v>
          </cell>
          <cell r="B360" t="str">
            <v>MD0123</v>
          </cell>
          <cell r="C360" t="str">
            <v>MIDLANDS</v>
          </cell>
          <cell r="D360" t="str">
            <v>PLATINUM</v>
          </cell>
          <cell r="E360" t="str">
            <v>CHARI</v>
          </cell>
        </row>
        <row r="361">
          <cell r="A361" t="str">
            <v>FMLGweru-MD0123-D(760)</v>
          </cell>
          <cell r="B361" t="str">
            <v>MD0123</v>
          </cell>
          <cell r="C361" t="str">
            <v>MIDLANDS</v>
          </cell>
          <cell r="D361" t="str">
            <v>PLATINUM</v>
          </cell>
          <cell r="E361" t="str">
            <v>CHARI</v>
          </cell>
        </row>
        <row r="362">
          <cell r="A362" t="str">
            <v>FMLGweru-MD0123-G(123)</v>
          </cell>
          <cell r="B362" t="str">
            <v>MD0123</v>
          </cell>
          <cell r="C362" t="str">
            <v>MIDLANDS</v>
          </cell>
          <cell r="D362" t="str">
            <v>PLATINUM</v>
          </cell>
          <cell r="E362" t="str">
            <v>CHARI</v>
          </cell>
        </row>
        <row r="363">
          <cell r="A363" t="str">
            <v>FMLGWERU-MD0123-U</v>
          </cell>
          <cell r="B363" t="str">
            <v>MD0123</v>
          </cell>
          <cell r="C363" t="str">
            <v>MIDLANDS</v>
          </cell>
          <cell r="D363" t="str">
            <v>PLATINUM</v>
          </cell>
          <cell r="E363">
            <v>0</v>
          </cell>
        </row>
        <row r="364">
          <cell r="A364" t="str">
            <v>FoodChain-HA7084-G</v>
          </cell>
          <cell r="B364" t="str">
            <v>HA7084</v>
          </cell>
          <cell r="C364" t="str">
            <v>HARARE</v>
          </cell>
          <cell r="D364" t="str">
            <v>PLATINUM</v>
          </cell>
          <cell r="E364" t="str">
            <v>LESLIE</v>
          </cell>
        </row>
        <row r="365">
          <cell r="A365" t="str">
            <v>FoodChain-HA7084-U</v>
          </cell>
          <cell r="B365" t="str">
            <v>HA7084</v>
          </cell>
          <cell r="C365" t="str">
            <v>HARARE</v>
          </cell>
          <cell r="D365" t="str">
            <v>PLATINUM</v>
          </cell>
          <cell r="E365" t="str">
            <v>LESLIE</v>
          </cell>
        </row>
        <row r="366">
          <cell r="A366" t="str">
            <v>Forbes-MA5155-G</v>
          </cell>
          <cell r="B366" t="str">
            <v>MA5155</v>
          </cell>
          <cell r="C366" t="str">
            <v>MANICALAND</v>
          </cell>
          <cell r="D366" t="str">
            <v>SILVER</v>
          </cell>
          <cell r="E366" t="str">
            <v>MAPFUMBA</v>
          </cell>
        </row>
        <row r="367">
          <cell r="A367" t="str">
            <v>FredaRMine-MC0009-G</v>
          </cell>
          <cell r="B367" t="str">
            <v>MC0009</v>
          </cell>
          <cell r="C367" t="str">
            <v>MASH CENTRAL</v>
          </cell>
          <cell r="D367" t="str">
            <v>GOLD</v>
          </cell>
          <cell r="E367" t="str">
            <v>KIWA</v>
          </cell>
        </row>
        <row r="368">
          <cell r="A368" t="str">
            <v>FredaRMine-MC0009-U</v>
          </cell>
          <cell r="B368" t="str">
            <v>MC0009</v>
          </cell>
          <cell r="C368" t="str">
            <v>MASH CENTRAL</v>
          </cell>
          <cell r="D368" t="str">
            <v>GOLD</v>
          </cell>
          <cell r="E368" t="str">
            <v>KIWA</v>
          </cell>
        </row>
        <row r="369">
          <cell r="A369" t="str">
            <v>Fundo-HA6056-D</v>
          </cell>
          <cell r="B369" t="str">
            <v>HA6056</v>
          </cell>
          <cell r="C369" t="str">
            <v>HARARE</v>
          </cell>
          <cell r="D369" t="str">
            <v>PLATINUM</v>
          </cell>
          <cell r="E369" t="str">
            <v>MODESTA</v>
          </cell>
        </row>
        <row r="370">
          <cell r="A370" t="str">
            <v>Fundo-HA6056-G</v>
          </cell>
          <cell r="B370" t="str">
            <v>HA6056</v>
          </cell>
          <cell r="C370" t="str">
            <v>HARARE</v>
          </cell>
          <cell r="D370" t="str">
            <v>PLATINUM</v>
          </cell>
          <cell r="E370" t="str">
            <v>MODESTA</v>
          </cell>
        </row>
        <row r="371">
          <cell r="A371" t="str">
            <v>Fundo-HA6056-U</v>
          </cell>
          <cell r="B371" t="str">
            <v>HA6056</v>
          </cell>
          <cell r="C371" t="str">
            <v>HARARE</v>
          </cell>
          <cell r="D371" t="str">
            <v>PLATINUM</v>
          </cell>
          <cell r="E371" t="str">
            <v>MODESTA</v>
          </cell>
        </row>
        <row r="372">
          <cell r="A372" t="str">
            <v>Gachegache-MW1771-G</v>
          </cell>
          <cell r="B372" t="str">
            <v>MW1771</v>
          </cell>
          <cell r="C372" t="str">
            <v>MASH WEST</v>
          </cell>
          <cell r="D372" t="str">
            <v>PLATINUM</v>
          </cell>
          <cell r="E372" t="str">
            <v>NET1</v>
          </cell>
        </row>
        <row r="373">
          <cell r="A373" t="str">
            <v>Gachegache-MW1771-U</v>
          </cell>
          <cell r="B373" t="str">
            <v>MW1771</v>
          </cell>
          <cell r="C373" t="str">
            <v>MASH WEST</v>
          </cell>
          <cell r="D373" t="str">
            <v>PLATINUM</v>
          </cell>
          <cell r="E373" t="str">
            <v>NET1</v>
          </cell>
        </row>
        <row r="374">
          <cell r="A374" t="str">
            <v>Gadzema-MW6030-G</v>
          </cell>
          <cell r="B374" t="str">
            <v>MW6030</v>
          </cell>
          <cell r="C374" t="str">
            <v>MASH WEST</v>
          </cell>
          <cell r="D374" t="str">
            <v>PLATINUM</v>
          </cell>
          <cell r="E374" t="str">
            <v>ARTWELL</v>
          </cell>
        </row>
        <row r="375">
          <cell r="A375" t="str">
            <v>Gadzema-MW6030-U</v>
          </cell>
          <cell r="B375" t="str">
            <v>MW6030</v>
          </cell>
          <cell r="C375" t="str">
            <v>MASH WEST</v>
          </cell>
          <cell r="D375" t="str">
            <v>PLATINUM</v>
          </cell>
          <cell r="E375" t="str">
            <v>ARTWELL</v>
          </cell>
        </row>
        <row r="376">
          <cell r="A376" t="str">
            <v>Gazaland-HA6031-D</v>
          </cell>
          <cell r="B376" t="str">
            <v>HA6031</v>
          </cell>
          <cell r="C376" t="str">
            <v>HARARE</v>
          </cell>
          <cell r="D376" t="str">
            <v>PLATINUM</v>
          </cell>
          <cell r="E376" t="str">
            <v>ARCHIE</v>
          </cell>
        </row>
        <row r="377">
          <cell r="A377" t="str">
            <v>Gazaland-HA6031-U</v>
          </cell>
          <cell r="B377" t="str">
            <v>HA6031</v>
          </cell>
          <cell r="C377" t="str">
            <v>HARARE</v>
          </cell>
          <cell r="D377" t="str">
            <v>PLATINUM</v>
          </cell>
          <cell r="E377" t="str">
            <v>ARCHIE</v>
          </cell>
        </row>
        <row r="378">
          <cell r="A378" t="str">
            <v>GeorgeWalker-HA5031(64)</v>
          </cell>
          <cell r="B378" t="str">
            <v>HA5031</v>
          </cell>
          <cell r="C378" t="str">
            <v>HARARE</v>
          </cell>
          <cell r="D378" t="str">
            <v>PLATINUM</v>
          </cell>
          <cell r="E378" t="str">
            <v>MODESTA</v>
          </cell>
        </row>
        <row r="379">
          <cell r="A379" t="str">
            <v>GeorgeWalker-HA5031-G</v>
          </cell>
          <cell r="B379" t="str">
            <v>HA5031</v>
          </cell>
          <cell r="C379" t="str">
            <v>HARARE</v>
          </cell>
          <cell r="D379" t="str">
            <v>PLATINUM</v>
          </cell>
          <cell r="E379" t="str">
            <v>MODESTA</v>
          </cell>
        </row>
        <row r="380">
          <cell r="A380" t="str">
            <v>Gilstone-ME7011-G</v>
          </cell>
          <cell r="B380" t="str">
            <v>ME7011</v>
          </cell>
          <cell r="C380" t="str">
            <v>MASH EAST</v>
          </cell>
          <cell r="D380" t="str">
            <v>PLATINUM</v>
          </cell>
          <cell r="E380" t="str">
            <v>LESLIE</v>
          </cell>
        </row>
        <row r="381">
          <cell r="A381" t="str">
            <v>Gilstone-ME7011-U</v>
          </cell>
          <cell r="B381" t="str">
            <v>ME7011</v>
          </cell>
          <cell r="C381" t="str">
            <v>MASH EAST</v>
          </cell>
          <cell r="D381" t="str">
            <v>PLATINUM</v>
          </cell>
          <cell r="E381" t="str">
            <v>LELSIE</v>
          </cell>
        </row>
        <row r="382">
          <cell r="A382" t="str">
            <v>Glencova-MV7004-G(711)</v>
          </cell>
          <cell r="B382" t="str">
            <v>MV7004</v>
          </cell>
          <cell r="C382" t="str">
            <v>MASVINGO</v>
          </cell>
          <cell r="D382" t="str">
            <v>SILVER</v>
          </cell>
          <cell r="E382" t="str">
            <v>PARDON</v>
          </cell>
        </row>
        <row r="383">
          <cell r="A383" t="str">
            <v>Glendale2-MC1728-G</v>
          </cell>
          <cell r="B383" t="str">
            <v>MC1728</v>
          </cell>
          <cell r="C383" t="str">
            <v>MASH CENTRAL</v>
          </cell>
          <cell r="D383" t="str">
            <v>BRONZE</v>
          </cell>
          <cell r="E383" t="str">
            <v>KIWA</v>
          </cell>
        </row>
        <row r="384">
          <cell r="A384" t="str">
            <v>Glendale2-MC1728-U</v>
          </cell>
          <cell r="B384" t="str">
            <v>MC1728</v>
          </cell>
          <cell r="C384" t="str">
            <v>MASH CENTRAL</v>
          </cell>
          <cell r="D384" t="str">
            <v>BRONZE</v>
          </cell>
          <cell r="E384" t="str">
            <v>KIWA</v>
          </cell>
        </row>
        <row r="385">
          <cell r="A385" t="str">
            <v>Glendale-MC0035-G</v>
          </cell>
          <cell r="B385" t="str">
            <v>MC0035</v>
          </cell>
          <cell r="C385" t="str">
            <v>MASH CENTRAL</v>
          </cell>
          <cell r="D385" t="str">
            <v>PLATINUM</v>
          </cell>
          <cell r="E385" t="str">
            <v>KIWA</v>
          </cell>
        </row>
        <row r="386">
          <cell r="A386" t="str">
            <v>Glenlorne-HA5013(39)</v>
          </cell>
          <cell r="B386" t="str">
            <v>HA5013</v>
          </cell>
          <cell r="C386" t="str">
            <v>HARARE</v>
          </cell>
          <cell r="D386" t="str">
            <v>SILVER</v>
          </cell>
          <cell r="E386" t="str">
            <v>KIWA</v>
          </cell>
        </row>
        <row r="387">
          <cell r="A387" t="str">
            <v>Glenlorne-HA5013-G</v>
          </cell>
          <cell r="B387" t="str">
            <v>HA5013</v>
          </cell>
          <cell r="C387" t="str">
            <v>HARARE</v>
          </cell>
          <cell r="D387" t="str">
            <v>SILVER</v>
          </cell>
          <cell r="E387" t="str">
            <v>KIWA</v>
          </cell>
        </row>
        <row r="388">
          <cell r="A388" t="str">
            <v>GlenNorah-HA0033-MD</v>
          </cell>
          <cell r="B388" t="str">
            <v>HA0033</v>
          </cell>
          <cell r="C388" t="str">
            <v>HARARE</v>
          </cell>
          <cell r="D388" t="str">
            <v>PLATINUM</v>
          </cell>
          <cell r="E388" t="str">
            <v>ARCHIE</v>
          </cell>
        </row>
        <row r="389">
          <cell r="A389" t="str">
            <v>GlenNorah-HA0033-MG</v>
          </cell>
          <cell r="B389" t="str">
            <v>HA0033</v>
          </cell>
          <cell r="C389" t="str">
            <v>HARARE</v>
          </cell>
          <cell r="D389" t="str">
            <v>PLATINUM</v>
          </cell>
          <cell r="E389" t="str">
            <v>ARCHIE</v>
          </cell>
        </row>
        <row r="390">
          <cell r="A390" t="str">
            <v>GlenNorah-HA0033-U</v>
          </cell>
          <cell r="B390" t="str">
            <v>HA0033</v>
          </cell>
          <cell r="C390" t="str">
            <v>HARARE</v>
          </cell>
          <cell r="D390" t="str">
            <v>PLATINUM</v>
          </cell>
          <cell r="E390" t="str">
            <v>ARCHIE</v>
          </cell>
        </row>
        <row r="391">
          <cell r="A391" t="str">
            <v>GlenNorahPO-HA1701-U</v>
          </cell>
          <cell r="B391" t="str">
            <v>HA1701</v>
          </cell>
          <cell r="C391" t="str">
            <v>HARARE</v>
          </cell>
          <cell r="D391" t="str">
            <v>PLATINUM</v>
          </cell>
          <cell r="E391" t="str">
            <v>MODESTA</v>
          </cell>
        </row>
        <row r="392">
          <cell r="A392" t="str">
            <v>GlenView8-HA6032-D</v>
          </cell>
          <cell r="B392" t="str">
            <v>HA6032</v>
          </cell>
          <cell r="C392" t="str">
            <v>HARARE</v>
          </cell>
          <cell r="D392" t="str">
            <v>PLATINUM</v>
          </cell>
          <cell r="E392" t="str">
            <v>ARCHIE</v>
          </cell>
        </row>
        <row r="393">
          <cell r="A393" t="str">
            <v>GlenView8-HA6032-G</v>
          </cell>
          <cell r="B393" t="str">
            <v>HA6032</v>
          </cell>
          <cell r="C393" t="str">
            <v>HARARE</v>
          </cell>
          <cell r="D393" t="str">
            <v>PLATINUM</v>
          </cell>
          <cell r="E393" t="str">
            <v>ARCHIE</v>
          </cell>
        </row>
        <row r="394">
          <cell r="A394" t="str">
            <v>GlenView8-HA6032-U</v>
          </cell>
          <cell r="B394" t="str">
            <v>HA6032</v>
          </cell>
          <cell r="C394" t="str">
            <v>HARARE</v>
          </cell>
          <cell r="D394" t="str">
            <v>PLATINUM</v>
          </cell>
          <cell r="E394" t="str">
            <v>ARCHIE</v>
          </cell>
        </row>
        <row r="395">
          <cell r="A395" t="str">
            <v>GlenviewExtension-HA1764-U</v>
          </cell>
          <cell r="B395" t="str">
            <v>HA1764</v>
          </cell>
          <cell r="C395" t="str">
            <v>HARARE</v>
          </cell>
          <cell r="D395" t="str">
            <v>PLATINUM</v>
          </cell>
          <cell r="E395" t="str">
            <v>MODESTA</v>
          </cell>
        </row>
        <row r="396">
          <cell r="A396" t="str">
            <v>GlenviewExtension-HA7222-U</v>
          </cell>
          <cell r="B396" t="str">
            <v>HA7222-U</v>
          </cell>
          <cell r="C396" t="str">
            <v>HARARE</v>
          </cell>
          <cell r="D396" t="str">
            <v>PLATINUM</v>
          </cell>
          <cell r="E396" t="str">
            <v>MODESTA</v>
          </cell>
        </row>
        <row r="397">
          <cell r="A397" t="str">
            <v>GlenView-HA0034-M</v>
          </cell>
          <cell r="B397" t="str">
            <v>HA0034</v>
          </cell>
          <cell r="C397" t="str">
            <v>HARARE</v>
          </cell>
          <cell r="D397" t="str">
            <v>PLATINUM</v>
          </cell>
          <cell r="E397" t="str">
            <v>MODESTA</v>
          </cell>
        </row>
        <row r="398">
          <cell r="A398" t="str">
            <v>GlenView-HA0034-U</v>
          </cell>
          <cell r="B398" t="str">
            <v>HA0034</v>
          </cell>
          <cell r="C398" t="str">
            <v>HARARE</v>
          </cell>
          <cell r="D398" t="str">
            <v>PLATINUM</v>
          </cell>
          <cell r="E398" t="str">
            <v>MODESTA</v>
          </cell>
        </row>
        <row r="399">
          <cell r="A399" t="str">
            <v>Gletwine-HA0391(42)</v>
          </cell>
          <cell r="B399" t="str">
            <v>HA0391</v>
          </cell>
          <cell r="C399" t="str">
            <v>HARARE</v>
          </cell>
          <cell r="D399" t="str">
            <v>GOLD</v>
          </cell>
          <cell r="E399" t="str">
            <v>KIWA</v>
          </cell>
        </row>
        <row r="400">
          <cell r="A400" t="str">
            <v>Gletwine-HA0391-G</v>
          </cell>
          <cell r="B400" t="str">
            <v>HA0391</v>
          </cell>
          <cell r="C400" t="str">
            <v>HARARE</v>
          </cell>
          <cell r="D400" t="str">
            <v>GOLD</v>
          </cell>
          <cell r="E400" t="str">
            <v>KIWA</v>
          </cell>
        </row>
        <row r="401">
          <cell r="A401" t="str">
            <v>GokweCBD-MD6014-G(15)</v>
          </cell>
          <cell r="B401" t="str">
            <v>MD6014</v>
          </cell>
          <cell r="C401" t="str">
            <v>MIDLANDS</v>
          </cell>
          <cell r="D401" t="str">
            <v>PLATINUM</v>
          </cell>
          <cell r="E401" t="str">
            <v>CHIKWAVAVA</v>
          </cell>
        </row>
        <row r="402">
          <cell r="A402" t="str">
            <v>GokweCBD-MD6014-U(97)</v>
          </cell>
          <cell r="B402" t="str">
            <v>MD6014</v>
          </cell>
          <cell r="C402" t="str">
            <v>MIDLANDS</v>
          </cell>
          <cell r="D402" t="str">
            <v>PLATINUM</v>
          </cell>
          <cell r="E402" t="str">
            <v>CHIKWAVAVA</v>
          </cell>
        </row>
        <row r="403">
          <cell r="A403" t="str">
            <v>Gokwe-MD0036-G(36)</v>
          </cell>
          <cell r="B403" t="str">
            <v>MD0036</v>
          </cell>
          <cell r="C403" t="str">
            <v>MIDLANDS</v>
          </cell>
          <cell r="D403" t="str">
            <v>SILVER</v>
          </cell>
          <cell r="E403" t="str">
            <v>CHIKWAVAVA</v>
          </cell>
        </row>
        <row r="404">
          <cell r="A404" t="str">
            <v>Gokwe-MD0036-U(102)</v>
          </cell>
          <cell r="B404" t="str">
            <v>MD0036</v>
          </cell>
          <cell r="C404" t="str">
            <v>MIDLANDS</v>
          </cell>
          <cell r="D404" t="str">
            <v>SILVER</v>
          </cell>
          <cell r="E404" t="str">
            <v>CHIKWAVAVA</v>
          </cell>
        </row>
        <row r="405">
          <cell r="A405" t="str">
            <v>Goromonzi-ME5181-G</v>
          </cell>
          <cell r="B405" t="str">
            <v>ME5181</v>
          </cell>
          <cell r="C405" t="str">
            <v>MASH EAST</v>
          </cell>
          <cell r="D405" t="str">
            <v>PLATINUM</v>
          </cell>
          <cell r="E405" t="str">
            <v>DHLAKAMA</v>
          </cell>
        </row>
        <row r="406">
          <cell r="A406" t="str">
            <v>Goromonzi-ME5181-U(104)</v>
          </cell>
          <cell r="B406" t="str">
            <v>ME5182</v>
          </cell>
          <cell r="C406" t="str">
            <v>MASH EAST</v>
          </cell>
          <cell r="D406" t="str">
            <v>PLATINUM</v>
          </cell>
          <cell r="E406" t="str">
            <v>DHLAKAMA</v>
          </cell>
        </row>
        <row r="407">
          <cell r="A407" t="str">
            <v>Gotshane-MN5250-G(250)</v>
          </cell>
          <cell r="B407" t="str">
            <v>MN5250</v>
          </cell>
          <cell r="C407" t="str">
            <v>MAT NORTH</v>
          </cell>
          <cell r="D407" t="str">
            <v>PLATINUM</v>
          </cell>
          <cell r="E407" t="str">
            <v>MAKETO</v>
          </cell>
        </row>
        <row r="408">
          <cell r="A408" t="str">
            <v>GPH-MD0275-G(275)</v>
          </cell>
          <cell r="B408" t="str">
            <v>MD0275</v>
          </cell>
          <cell r="C408" t="str">
            <v>MIDLANDS</v>
          </cell>
          <cell r="D408" t="str">
            <v>PLATINUM</v>
          </cell>
          <cell r="E408" t="str">
            <v>CHARI</v>
          </cell>
        </row>
        <row r="409">
          <cell r="A409" t="str">
            <v>GranaryPark-HA1733-U</v>
          </cell>
          <cell r="B409" t="str">
            <v>HA1733</v>
          </cell>
          <cell r="C409" t="str">
            <v>HARARE</v>
          </cell>
          <cell r="D409" t="str">
            <v>PLATINUM</v>
          </cell>
          <cell r="E409" t="str">
            <v>NGIRAZI</v>
          </cell>
        </row>
        <row r="410">
          <cell r="A410" t="str">
            <v>GranaryPark-HA1733-U</v>
          </cell>
          <cell r="B410" t="str">
            <v>HA1733</v>
          </cell>
          <cell r="C410" t="str">
            <v>HARARE</v>
          </cell>
          <cell r="D410" t="str">
            <v>PLATINUM</v>
          </cell>
          <cell r="E410" t="str">
            <v>NGIRAZI</v>
          </cell>
        </row>
        <row r="411">
          <cell r="A411" t="str">
            <v>Granitepark-G</v>
          </cell>
          <cell r="B411" t="str">
            <v>BU5087</v>
          </cell>
          <cell r="C411" t="str">
            <v>BULAWAYO</v>
          </cell>
          <cell r="D411" t="str">
            <v>SILVER</v>
          </cell>
          <cell r="E411" t="str">
            <v>SOFIA</v>
          </cell>
        </row>
        <row r="412">
          <cell r="A412" t="str">
            <v>GraystonePark-HA5014(38)</v>
          </cell>
          <cell r="B412" t="str">
            <v>HA1733</v>
          </cell>
          <cell r="C412" t="str">
            <v>HARARE</v>
          </cell>
          <cell r="D412" t="str">
            <v>PLATINUM</v>
          </cell>
          <cell r="E412" t="str">
            <v>KIWA</v>
          </cell>
        </row>
        <row r="413">
          <cell r="A413" t="str">
            <v>GraystonePark-HA5014-G</v>
          </cell>
          <cell r="B413" t="str">
            <v>HA5014</v>
          </cell>
          <cell r="C413" t="str">
            <v>HARARE</v>
          </cell>
          <cell r="D413" t="str">
            <v>GOLD</v>
          </cell>
          <cell r="E413" t="str">
            <v>KIWA</v>
          </cell>
        </row>
        <row r="414">
          <cell r="A414" t="str">
            <v>GreatDyke-MW0124-G</v>
          </cell>
          <cell r="B414" t="str">
            <v>MW0124</v>
          </cell>
          <cell r="C414" t="str">
            <v>MASH WEST</v>
          </cell>
          <cell r="D414" t="str">
            <v>GOLD</v>
          </cell>
          <cell r="E414" t="str">
            <v>MODESTA</v>
          </cell>
        </row>
        <row r="415">
          <cell r="A415" t="str">
            <v>Greencroft-HA5058(9)</v>
          </cell>
          <cell r="B415" t="str">
            <v>HA5058</v>
          </cell>
          <cell r="C415" t="str">
            <v>HARARE</v>
          </cell>
          <cell r="D415" t="str">
            <v>GOLD</v>
          </cell>
          <cell r="E415" t="str">
            <v>PRIVILEDGE</v>
          </cell>
        </row>
        <row r="416">
          <cell r="A416" t="str">
            <v>Greencroft-HA5058-G</v>
          </cell>
          <cell r="B416" t="str">
            <v>HA5058</v>
          </cell>
          <cell r="C416" t="str">
            <v>HARARE</v>
          </cell>
          <cell r="D416" t="str">
            <v>GOLD</v>
          </cell>
          <cell r="E416" t="str">
            <v>PRIVILEDGE</v>
          </cell>
        </row>
        <row r="417">
          <cell r="A417" t="str">
            <v>Greendale-HA6063-G</v>
          </cell>
          <cell r="B417" t="str">
            <v>HA6063</v>
          </cell>
          <cell r="C417" t="str">
            <v>HARARE</v>
          </cell>
          <cell r="D417" t="str">
            <v>SILVER</v>
          </cell>
          <cell r="E417" t="str">
            <v>RITA</v>
          </cell>
        </row>
        <row r="418">
          <cell r="A418" t="str">
            <v>Greendale-HA6063-U(53)</v>
          </cell>
          <cell r="B418" t="str">
            <v>HA6063</v>
          </cell>
          <cell r="C418" t="str">
            <v>HARARE</v>
          </cell>
          <cell r="D418" t="str">
            <v>SILVER</v>
          </cell>
          <cell r="E418" t="str">
            <v>RITA</v>
          </cell>
        </row>
        <row r="419">
          <cell r="A419" t="str">
            <v>Greenwood-HA0037-G</v>
          </cell>
          <cell r="B419" t="str">
            <v>HA0037</v>
          </cell>
          <cell r="C419" t="str">
            <v>HARARE</v>
          </cell>
          <cell r="D419" t="str">
            <v>PLATINUM</v>
          </cell>
          <cell r="E419" t="str">
            <v>MUTYANDA</v>
          </cell>
        </row>
        <row r="420">
          <cell r="A420" t="str">
            <v>Greenwood-HA0037-U</v>
          </cell>
          <cell r="B420" t="str">
            <v>HA0037</v>
          </cell>
          <cell r="C420" t="str">
            <v>HARARE</v>
          </cell>
          <cell r="D420" t="str">
            <v>PLATINUM</v>
          </cell>
          <cell r="E420" t="str">
            <v>MUTYANDA</v>
          </cell>
        </row>
        <row r="421">
          <cell r="A421" t="str">
            <v>GreenwoodLodge-HA7081-G</v>
          </cell>
          <cell r="B421" t="str">
            <v>HA7081</v>
          </cell>
          <cell r="C421" t="str">
            <v>HARARE</v>
          </cell>
          <cell r="D421" t="str">
            <v>PLATINUM</v>
          </cell>
          <cell r="E421" t="str">
            <v>MUTYANDA</v>
          </cell>
        </row>
        <row r="422">
          <cell r="A422" t="str">
            <v>GreenwoodLodge-HA7081-U</v>
          </cell>
          <cell r="B422" t="str">
            <v>HA7081</v>
          </cell>
          <cell r="C422" t="str">
            <v>HARARE</v>
          </cell>
          <cell r="D422" t="str">
            <v>PLATINUM</v>
          </cell>
          <cell r="E422" t="str">
            <v>MUTYANDA</v>
          </cell>
        </row>
        <row r="423">
          <cell r="A423" t="str">
            <v>Guruve-MC0125-G</v>
          </cell>
          <cell r="B423" t="str">
            <v>MC0125</v>
          </cell>
          <cell r="C423" t="str">
            <v>MASH CENTRAL</v>
          </cell>
          <cell r="D423" t="str">
            <v>PLATINUM</v>
          </cell>
          <cell r="E423" t="str">
            <v>ARTWELL</v>
          </cell>
        </row>
        <row r="424">
          <cell r="A424" t="str">
            <v>Guruve-MC0125-U</v>
          </cell>
          <cell r="B424" t="str">
            <v>MC0125</v>
          </cell>
          <cell r="C424" t="str">
            <v>MASH CENTRAL</v>
          </cell>
          <cell r="D424" t="str">
            <v>PLATINUM</v>
          </cell>
          <cell r="E424" t="str">
            <v>ARTWELL</v>
          </cell>
        </row>
        <row r="425">
          <cell r="A425" t="str">
            <v>Gutu-MV0038-G (38)</v>
          </cell>
          <cell r="B425" t="str">
            <v>MV0038</v>
          </cell>
          <cell r="C425" t="str">
            <v>MASVINGO</v>
          </cell>
          <cell r="D425" t="str">
            <v>PLATINUM</v>
          </cell>
          <cell r="E425" t="str">
            <v>PARDON</v>
          </cell>
        </row>
        <row r="426">
          <cell r="A426" t="str">
            <v>Gutu-MV0038-G(38)</v>
          </cell>
          <cell r="B426" t="str">
            <v>MV0038</v>
          </cell>
          <cell r="C426" t="str">
            <v>MASVINGO</v>
          </cell>
          <cell r="D426" t="str">
            <v>PLATINUM</v>
          </cell>
          <cell r="E426" t="str">
            <v>PARDON</v>
          </cell>
        </row>
        <row r="427">
          <cell r="A427" t="str">
            <v>Guyu-MS7012-G(753)</v>
          </cell>
          <cell r="B427" t="str">
            <v>MS7012</v>
          </cell>
          <cell r="C427" t="str">
            <v>MAT SOUTH</v>
          </cell>
          <cell r="D427" t="str">
            <v>SILVER</v>
          </cell>
          <cell r="E427" t="str">
            <v>MASAIRA</v>
          </cell>
        </row>
        <row r="428">
          <cell r="A428" t="str">
            <v>Gwabalanda-BU5019-U(221)</v>
          </cell>
          <cell r="B428" t="str">
            <v>BU5019</v>
          </cell>
          <cell r="C428" t="str">
            <v>BULAWAYO</v>
          </cell>
          <cell r="D428" t="str">
            <v>GOLD</v>
          </cell>
          <cell r="E428" t="str">
            <v>SIFA</v>
          </cell>
        </row>
        <row r="429">
          <cell r="A429" t="str">
            <v>Gwabalanda-G</v>
          </cell>
          <cell r="B429" t="str">
            <v>BU5019</v>
          </cell>
          <cell r="C429" t="str">
            <v>BULAWAYO</v>
          </cell>
          <cell r="D429" t="str">
            <v>GOLD</v>
          </cell>
          <cell r="E429" t="str">
            <v>SIFA</v>
          </cell>
        </row>
        <row r="430">
          <cell r="A430" t="str">
            <v>GwandaCBD-MS6028-G(718)</v>
          </cell>
          <cell r="B430" t="str">
            <v>MS6028</v>
          </cell>
          <cell r="C430" t="str">
            <v>MAT SOUTH</v>
          </cell>
          <cell r="D430" t="str">
            <v>GOLD</v>
          </cell>
          <cell r="E430" t="str">
            <v>MASAIRA</v>
          </cell>
        </row>
        <row r="431">
          <cell r="A431" t="str">
            <v>GwandaCBD-MS6028-U(252)</v>
          </cell>
          <cell r="B431" t="str">
            <v>MS6028</v>
          </cell>
          <cell r="C431" t="str">
            <v>MAT SOUTH</v>
          </cell>
          <cell r="D431" t="str">
            <v>GOLD</v>
          </cell>
          <cell r="E431" t="str">
            <v>MASAIRA</v>
          </cell>
        </row>
        <row r="432">
          <cell r="A432" t="str">
            <v>Gwanda-MS0039-G(39)</v>
          </cell>
          <cell r="B432" t="str">
            <v>MS0039</v>
          </cell>
          <cell r="C432" t="str">
            <v>MAT SOUTH</v>
          </cell>
          <cell r="D432" t="str">
            <v>SILVER</v>
          </cell>
          <cell r="E432" t="str">
            <v>MASAIRA</v>
          </cell>
        </row>
        <row r="433">
          <cell r="A433" t="str">
            <v>Gwanda-MS0039-U(270)</v>
          </cell>
          <cell r="B433" t="str">
            <v>MS0039</v>
          </cell>
          <cell r="C433" t="str">
            <v>MAT SOUTH</v>
          </cell>
          <cell r="D433" t="str">
            <v>SILVER</v>
          </cell>
          <cell r="E433" t="str">
            <v>MASAIRA</v>
          </cell>
        </row>
        <row r="434">
          <cell r="A434" t="str">
            <v>Gwatemba-MS0344-G(344)</v>
          </cell>
          <cell r="B434" t="str">
            <v>MS0344</v>
          </cell>
          <cell r="C434" t="str">
            <v>MAT SOUTH</v>
          </cell>
          <cell r="D434" t="str">
            <v>BRONZE</v>
          </cell>
          <cell r="E434" t="str">
            <v>MASAIRA</v>
          </cell>
        </row>
        <row r="435">
          <cell r="A435" t="str">
            <v>GWERU BSC SITES</v>
          </cell>
          <cell r="B435" t="str">
            <v>HA0000</v>
          </cell>
          <cell r="C435" t="str">
            <v>MIDLANDS, MASVINGO</v>
          </cell>
          <cell r="D435" t="str">
            <v>SILVER</v>
          </cell>
          <cell r="E435">
            <v>0</v>
          </cell>
        </row>
        <row r="436">
          <cell r="A436" t="str">
            <v>Gweru Provice Hospital(237)</v>
          </cell>
          <cell r="B436" t="str">
            <v>MD0275</v>
          </cell>
          <cell r="C436" t="str">
            <v>MIDLANDS</v>
          </cell>
          <cell r="D436" t="str">
            <v>PLATINUM</v>
          </cell>
          <cell r="E436" t="str">
            <v>CHARI</v>
          </cell>
        </row>
        <row r="437">
          <cell r="A437" t="str">
            <v>Gweru-MD0040-G(40)</v>
          </cell>
          <cell r="B437" t="str">
            <v>MD0040</v>
          </cell>
          <cell r="C437" t="str">
            <v>MIDLANDS</v>
          </cell>
          <cell r="D437" t="str">
            <v>GOLD</v>
          </cell>
          <cell r="E437" t="str">
            <v>CHARI</v>
          </cell>
        </row>
        <row r="438">
          <cell r="A438" t="str">
            <v>Gweshe-MC5026-G</v>
          </cell>
          <cell r="B438" t="str">
            <v>MC5026</v>
          </cell>
          <cell r="C438" t="str">
            <v>MASH CENTRAL</v>
          </cell>
          <cell r="D438" t="str">
            <v>PLATINUM</v>
          </cell>
          <cell r="E438" t="str">
            <v>KIWA</v>
          </cell>
        </row>
        <row r="439">
          <cell r="A439" t="str">
            <v>HaighPark-HA0230-G</v>
          </cell>
          <cell r="B439" t="str">
            <v>HA0230</v>
          </cell>
          <cell r="C439" t="str">
            <v>HARARE</v>
          </cell>
          <cell r="D439" t="str">
            <v>PLATINUM</v>
          </cell>
          <cell r="E439" t="str">
            <v>MASIMBA</v>
          </cell>
        </row>
        <row r="440">
          <cell r="A440" t="str">
            <v>HaighPark-HA0230-U</v>
          </cell>
          <cell r="B440" t="str">
            <v>HA0230</v>
          </cell>
          <cell r="C440" t="str">
            <v>HARARE</v>
          </cell>
          <cell r="D440" t="str">
            <v>PLATINUM</v>
          </cell>
          <cell r="E440" t="str">
            <v>MASIMBA</v>
          </cell>
        </row>
        <row r="441">
          <cell r="A441" t="str">
            <v>HALFWAY-G</v>
          </cell>
          <cell r="B441" t="str">
            <v>MN7008</v>
          </cell>
          <cell r="C441" t="str">
            <v>MAT NORTH</v>
          </cell>
          <cell r="D441" t="str">
            <v>BRONZE</v>
          </cell>
          <cell r="E441" t="str">
            <v>SIFA</v>
          </cell>
        </row>
        <row r="442">
          <cell r="A442" t="str">
            <v>HALSTEDS-MD0282-G</v>
          </cell>
          <cell r="B442" t="str">
            <v>MD0282</v>
          </cell>
          <cell r="C442" t="str">
            <v>MIDLANDS</v>
          </cell>
          <cell r="D442" t="str">
            <v>PLATINUM</v>
          </cell>
          <cell r="E442" t="str">
            <v>CHIKWAVAVA</v>
          </cell>
        </row>
        <row r="443">
          <cell r="A443" t="str">
            <v>Halsteds-MD0282-G</v>
          </cell>
          <cell r="B443" t="str">
            <v>MD0282</v>
          </cell>
          <cell r="C443" t="str">
            <v>MIDLANDS</v>
          </cell>
          <cell r="D443" t="str">
            <v>PLATINUM</v>
          </cell>
          <cell r="E443" t="str">
            <v>CHIKWAVAVA</v>
          </cell>
        </row>
        <row r="444">
          <cell r="A444" t="str">
            <v>Halsteds-MD0282-U(98)</v>
          </cell>
          <cell r="B444" t="str">
            <v>MD0282</v>
          </cell>
          <cell r="C444" t="str">
            <v>MIDLANDS</v>
          </cell>
          <cell r="D444" t="str">
            <v>PLATINUM</v>
          </cell>
          <cell r="E444" t="str">
            <v>CHIKWAVAVA</v>
          </cell>
        </row>
        <row r="445">
          <cell r="A445" t="str">
            <v>Hambakwe-MW5009-G</v>
          </cell>
          <cell r="B445" t="str">
            <v>MW5009</v>
          </cell>
          <cell r="C445" t="str">
            <v>MASH WEST</v>
          </cell>
          <cell r="D445" t="str">
            <v>SILVER</v>
          </cell>
          <cell r="E445" t="str">
            <v>ARTWELL</v>
          </cell>
        </row>
        <row r="446">
          <cell r="A446" t="str">
            <v>Hangwa-MS7219-G(762)</v>
          </cell>
          <cell r="B446" t="str">
            <v>MS7219</v>
          </cell>
          <cell r="C446" t="str">
            <v>MAT SOUTH</v>
          </cell>
          <cell r="D446" t="str">
            <v>BRONZE</v>
          </cell>
          <cell r="E446" t="str">
            <v>MASAIRA</v>
          </cell>
        </row>
        <row r="447">
          <cell r="A447" t="str">
            <v>HARARE SITES</v>
          </cell>
          <cell r="B447" t="str">
            <v>HA0000</v>
          </cell>
          <cell r="C447" t="str">
            <v>HARARE</v>
          </cell>
          <cell r="D447" t="str">
            <v>PLATINUM</v>
          </cell>
          <cell r="E447">
            <v>0</v>
          </cell>
        </row>
        <row r="448">
          <cell r="A448" t="str">
            <v>Hatcliff2-HA1730-U(114)</v>
          </cell>
          <cell r="B448" t="str">
            <v>HA1730-U</v>
          </cell>
          <cell r="C448" t="str">
            <v>HARARE</v>
          </cell>
          <cell r="D448" t="str">
            <v>PLATINUM</v>
          </cell>
          <cell r="E448" t="str">
            <v>KIWA</v>
          </cell>
        </row>
        <row r="449">
          <cell r="A449" t="str">
            <v>Hatcliff-HA0041(31)</v>
          </cell>
          <cell r="B449" t="str">
            <v>HA0041</v>
          </cell>
          <cell r="C449" t="str">
            <v>HARARE</v>
          </cell>
          <cell r="D449" t="str">
            <v>PLATINUM</v>
          </cell>
          <cell r="E449" t="str">
            <v>KIWA</v>
          </cell>
        </row>
        <row r="450">
          <cell r="A450" t="str">
            <v>Hatcliff-HA0041-MD</v>
          </cell>
          <cell r="B450" t="str">
            <v>HA0041</v>
          </cell>
          <cell r="C450" t="str">
            <v>HARARE</v>
          </cell>
          <cell r="D450" t="str">
            <v>PLATINUM</v>
          </cell>
          <cell r="E450" t="str">
            <v>KIWA</v>
          </cell>
        </row>
        <row r="451">
          <cell r="A451" t="str">
            <v>Hatcliff-HA0041-MG</v>
          </cell>
          <cell r="B451" t="str">
            <v>HA0041</v>
          </cell>
          <cell r="C451" t="str">
            <v>HARARE</v>
          </cell>
          <cell r="D451" t="str">
            <v>PLATINUM</v>
          </cell>
          <cell r="E451" t="str">
            <v>KIWA</v>
          </cell>
        </row>
        <row r="452">
          <cell r="A452" t="str">
            <v>Hatfield-HA5032(68)</v>
          </cell>
          <cell r="B452" t="str">
            <v>HA5032</v>
          </cell>
          <cell r="C452" t="str">
            <v>HARARE</v>
          </cell>
          <cell r="D452" t="str">
            <v>PLATINUM</v>
          </cell>
          <cell r="E452" t="str">
            <v>MODESTA</v>
          </cell>
        </row>
        <row r="453">
          <cell r="A453" t="str">
            <v>Hatfield-HA5032-G</v>
          </cell>
          <cell r="B453" t="str">
            <v>HA5032</v>
          </cell>
          <cell r="C453" t="str">
            <v>HARARE</v>
          </cell>
          <cell r="D453" t="str">
            <v>PLATINUM</v>
          </cell>
          <cell r="E453" t="str">
            <v>MODESTA</v>
          </cell>
        </row>
        <row r="454">
          <cell r="A454" t="str">
            <v>Hauna-MA0126-G</v>
          </cell>
          <cell r="B454" t="str">
            <v>MA0126</v>
          </cell>
          <cell r="C454" t="str">
            <v>MANICALAND</v>
          </cell>
          <cell r="D454" t="str">
            <v>PLATINUM</v>
          </cell>
          <cell r="E454" t="str">
            <v>MANGWIRO</v>
          </cell>
        </row>
        <row r="455">
          <cell r="A455" t="str">
            <v>Headlands-MA0406-G</v>
          </cell>
          <cell r="B455" t="str">
            <v>MA0406</v>
          </cell>
          <cell r="C455" t="str">
            <v>MANICALAND</v>
          </cell>
          <cell r="D455" t="str">
            <v>SILVER</v>
          </cell>
          <cell r="E455" t="str">
            <v>DHLAKAMA</v>
          </cell>
        </row>
        <row r="456">
          <cell r="A456" t="str">
            <v>Helensvale-HA5062(43)</v>
          </cell>
          <cell r="B456" t="str">
            <v>HA5062</v>
          </cell>
          <cell r="C456" t="str">
            <v>HARARE</v>
          </cell>
          <cell r="D456" t="str">
            <v>SILVER</v>
          </cell>
          <cell r="E456" t="str">
            <v>KIWA</v>
          </cell>
        </row>
        <row r="457">
          <cell r="A457" t="str">
            <v>Helensvale-HA5062-G</v>
          </cell>
          <cell r="B457" t="str">
            <v>HA5062</v>
          </cell>
          <cell r="C457" t="str">
            <v>HARARE</v>
          </cell>
          <cell r="D457" t="str">
            <v>SILVER</v>
          </cell>
          <cell r="E457" t="str">
            <v>KIWA</v>
          </cell>
        </row>
        <row r="458">
          <cell r="A458" t="str">
            <v>Highfields-HA3012-M</v>
          </cell>
          <cell r="B458" t="str">
            <v>HA3012</v>
          </cell>
          <cell r="C458" t="str">
            <v>HARARE</v>
          </cell>
          <cell r="D458" t="str">
            <v>PLATINUM</v>
          </cell>
          <cell r="E458" t="str">
            <v>ARCHIE</v>
          </cell>
        </row>
        <row r="459">
          <cell r="A459" t="str">
            <v>Highfields-HA3012-U</v>
          </cell>
          <cell r="B459" t="str">
            <v>HA3012</v>
          </cell>
          <cell r="C459" t="str">
            <v>HARARE</v>
          </cell>
          <cell r="D459" t="str">
            <v>PLATINUM</v>
          </cell>
          <cell r="E459" t="str">
            <v>ARCHIE</v>
          </cell>
        </row>
        <row r="460">
          <cell r="A460" t="str">
            <v>Highlands-HA0200(45)</v>
          </cell>
          <cell r="B460" t="str">
            <v>HA3012</v>
          </cell>
          <cell r="C460" t="str">
            <v>HARARE</v>
          </cell>
          <cell r="D460" t="str">
            <v>PLATINUM</v>
          </cell>
          <cell r="E460" t="str">
            <v>WASHI</v>
          </cell>
        </row>
        <row r="461">
          <cell r="A461" t="str">
            <v>Highlands-HA0200-G</v>
          </cell>
          <cell r="B461" t="str">
            <v>HA0200</v>
          </cell>
          <cell r="C461" t="str">
            <v>HARARE</v>
          </cell>
          <cell r="D461" t="str">
            <v>GOLD</v>
          </cell>
          <cell r="E461" t="str">
            <v>WASHI</v>
          </cell>
        </row>
        <row r="462">
          <cell r="A462" t="str">
            <v>Hillcrest-BU3107-U(251)</v>
          </cell>
          <cell r="B462" t="str">
            <v>BU3107</v>
          </cell>
          <cell r="C462" t="str">
            <v>BULAWAYO</v>
          </cell>
          <cell r="D462" t="str">
            <v>SILVER</v>
          </cell>
          <cell r="E462" t="str">
            <v>SOFIA</v>
          </cell>
        </row>
        <row r="463">
          <cell r="A463" t="str">
            <v>Hillcrest-G</v>
          </cell>
          <cell r="B463" t="str">
            <v>BU3107</v>
          </cell>
          <cell r="C463" t="str">
            <v>BULAWAYO</v>
          </cell>
          <cell r="D463" t="str">
            <v>SILVER</v>
          </cell>
          <cell r="E463" t="str">
            <v>SOFIA</v>
          </cell>
        </row>
        <row r="464">
          <cell r="A464" t="str">
            <v>Hillside-HA0042-G</v>
          </cell>
          <cell r="B464" t="str">
            <v>HA0042</v>
          </cell>
          <cell r="C464" t="str">
            <v>HARARE</v>
          </cell>
          <cell r="D464" t="str">
            <v>PLATINUM</v>
          </cell>
          <cell r="E464" t="str">
            <v>RITA</v>
          </cell>
        </row>
        <row r="465">
          <cell r="A465" t="str">
            <v>Hillside-HA0042-U</v>
          </cell>
          <cell r="B465" t="str">
            <v>HA0042</v>
          </cell>
          <cell r="C465" t="str">
            <v>HARARE</v>
          </cell>
          <cell r="D465" t="str">
            <v>PLATINUM</v>
          </cell>
          <cell r="E465" t="str">
            <v>RITA</v>
          </cell>
        </row>
        <row r="466">
          <cell r="A466" t="str">
            <v>HilltopBar-HA1763-U</v>
          </cell>
          <cell r="B466" t="str">
            <v>HA0042</v>
          </cell>
          <cell r="C466" t="str">
            <v>HARARE</v>
          </cell>
          <cell r="D466" t="str">
            <v>PLATINUM</v>
          </cell>
          <cell r="E466" t="str">
            <v>MODESTA</v>
          </cell>
        </row>
        <row r="467">
          <cell r="A467" t="str">
            <v>Hintonville-MW6034-G</v>
          </cell>
          <cell r="B467" t="str">
            <v>MW6034</v>
          </cell>
          <cell r="C467" t="str">
            <v>MASH WEST</v>
          </cell>
          <cell r="D467" t="str">
            <v>GOLD</v>
          </cell>
          <cell r="E467" t="str">
            <v>NGIRAZI</v>
          </cell>
        </row>
        <row r="468">
          <cell r="A468" t="str">
            <v>Hintonville-MW6034-U</v>
          </cell>
          <cell r="B468" t="str">
            <v>MW6034</v>
          </cell>
          <cell r="C468" t="str">
            <v>MASH WEST</v>
          </cell>
          <cell r="D468" t="str">
            <v>GOLD</v>
          </cell>
          <cell r="E468" t="str">
            <v>NGIRAZI</v>
          </cell>
        </row>
        <row r="469">
          <cell r="A469" t="str">
            <v>HogertyHill-HA5070(32)</v>
          </cell>
          <cell r="B469" t="str">
            <v>HA5070</v>
          </cell>
          <cell r="C469" t="str">
            <v>HARARE</v>
          </cell>
          <cell r="D469" t="str">
            <v>GOLD</v>
          </cell>
          <cell r="E469" t="str">
            <v>KIWA</v>
          </cell>
        </row>
        <row r="470">
          <cell r="A470" t="str">
            <v>HogertyHill-HA5070-G</v>
          </cell>
          <cell r="B470" t="str">
            <v>HA5070</v>
          </cell>
          <cell r="C470" t="str">
            <v>HARARE</v>
          </cell>
          <cell r="D470" t="str">
            <v>GOLD</v>
          </cell>
          <cell r="E470" t="str">
            <v>KIWA</v>
          </cell>
        </row>
        <row r="471">
          <cell r="A471" t="str">
            <v>Hopely-HA6058-G</v>
          </cell>
          <cell r="B471" t="str">
            <v>HA6058</v>
          </cell>
          <cell r="C471" t="str">
            <v>HARARE</v>
          </cell>
          <cell r="D471" t="str">
            <v>PLATINUM</v>
          </cell>
          <cell r="E471" t="str">
            <v>ARCHIE</v>
          </cell>
        </row>
        <row r="472">
          <cell r="A472" t="str">
            <v>Hopely-HA6058-U</v>
          </cell>
          <cell r="B472" t="str">
            <v>HA6058</v>
          </cell>
          <cell r="C472" t="str">
            <v>HARARE</v>
          </cell>
          <cell r="D472" t="str">
            <v>PLATINUM</v>
          </cell>
          <cell r="E472" t="str">
            <v>ARCHIE</v>
          </cell>
        </row>
        <row r="473">
          <cell r="A473" t="str">
            <v>HotSprings-MA7014-G</v>
          </cell>
          <cell r="B473" t="str">
            <v>MA7014</v>
          </cell>
          <cell r="C473" t="str">
            <v>MANICALAND</v>
          </cell>
          <cell r="D473" t="str">
            <v>SILVER</v>
          </cell>
          <cell r="E473" t="str">
            <v>MAPFUMBA</v>
          </cell>
        </row>
        <row r="474">
          <cell r="A474" t="str">
            <v>HoughtonPark-HA6033-D</v>
          </cell>
          <cell r="B474" t="str">
            <v>HA6033</v>
          </cell>
          <cell r="C474" t="str">
            <v>HARARE</v>
          </cell>
          <cell r="D474" t="str">
            <v>PLATINUM</v>
          </cell>
          <cell r="E474" t="str">
            <v>ENIA</v>
          </cell>
        </row>
        <row r="475">
          <cell r="A475" t="str">
            <v>HoughtonPark-HA6033-G</v>
          </cell>
          <cell r="B475" t="str">
            <v>HA6033</v>
          </cell>
          <cell r="C475" t="str">
            <v>HARARE</v>
          </cell>
          <cell r="D475" t="str">
            <v>PLATINUM</v>
          </cell>
          <cell r="E475" t="str">
            <v>ENIA</v>
          </cell>
        </row>
        <row r="476">
          <cell r="A476" t="str">
            <v>HoughtonPark-HA6033-U</v>
          </cell>
          <cell r="B476" t="str">
            <v>HA6033</v>
          </cell>
          <cell r="C476" t="str">
            <v>HARARE</v>
          </cell>
          <cell r="D476" t="str">
            <v>PLATINUM</v>
          </cell>
          <cell r="E476" t="str">
            <v>ENIA</v>
          </cell>
        </row>
        <row r="477">
          <cell r="A477" t="str">
            <v>Howmine(223)</v>
          </cell>
          <cell r="B477" t="str">
            <v>MN5204</v>
          </cell>
          <cell r="C477" t="str">
            <v>MAT NORTH</v>
          </cell>
          <cell r="D477" t="str">
            <v>SILVER</v>
          </cell>
          <cell r="E477" t="str">
            <v>MAKETO</v>
          </cell>
        </row>
        <row r="478">
          <cell r="A478" t="str">
            <v>Howmine-G</v>
          </cell>
          <cell r="B478" t="str">
            <v>MN5203</v>
          </cell>
          <cell r="C478" t="str">
            <v>MAT NORTH</v>
          </cell>
          <cell r="D478" t="str">
            <v>SILVER</v>
          </cell>
          <cell r="E478" t="str">
            <v>MAKETO</v>
          </cell>
        </row>
        <row r="479">
          <cell r="A479" t="str">
            <v>Howmine-MN5203-U(223)</v>
          </cell>
          <cell r="B479" t="str">
            <v>MN5203</v>
          </cell>
          <cell r="C479" t="str">
            <v>MAT NORTH</v>
          </cell>
          <cell r="D479" t="str">
            <v>SILVER</v>
          </cell>
          <cell r="E479" t="str">
            <v>MAKETO</v>
          </cell>
        </row>
        <row r="480">
          <cell r="A480" t="str">
            <v>HunyaniHills-MW0044-G</v>
          </cell>
          <cell r="B480" t="str">
            <v>MW0044</v>
          </cell>
          <cell r="C480" t="str">
            <v>MASH WEST</v>
          </cell>
          <cell r="D480" t="str">
            <v>PLATINUM</v>
          </cell>
          <cell r="E480" t="str">
            <v>NGIRAZI</v>
          </cell>
        </row>
        <row r="481">
          <cell r="A481" t="str">
            <v>HunyaniHills-MW0044-U</v>
          </cell>
          <cell r="B481" t="str">
            <v>MW0044</v>
          </cell>
          <cell r="C481" t="str">
            <v>MASH WEST</v>
          </cell>
          <cell r="D481" t="str">
            <v>PLATINUM</v>
          </cell>
          <cell r="E481" t="str">
            <v>NGIRAZI</v>
          </cell>
        </row>
        <row r="482">
          <cell r="A482" t="str">
            <v>Huruyadzo-HA3013-D</v>
          </cell>
          <cell r="B482" t="str">
            <v>HA3013</v>
          </cell>
          <cell r="C482" t="str">
            <v>HARARE</v>
          </cell>
          <cell r="D482" t="str">
            <v>PLATINUM</v>
          </cell>
          <cell r="E482" t="str">
            <v>RICHARD</v>
          </cell>
        </row>
        <row r="483">
          <cell r="A483" t="str">
            <v>Huruyadzo-HA3013-U</v>
          </cell>
          <cell r="B483" t="str">
            <v>HA3013</v>
          </cell>
          <cell r="C483" t="str">
            <v>HARARE</v>
          </cell>
          <cell r="D483" t="str">
            <v>PLATINUM</v>
          </cell>
          <cell r="E483" t="str">
            <v>RICHARD</v>
          </cell>
        </row>
        <row r="484">
          <cell r="A484" t="str">
            <v>Hwali-MS52264-G(758)</v>
          </cell>
          <cell r="B484" t="str">
            <v>MS52264</v>
          </cell>
          <cell r="C484" t="str">
            <v>MAT SOUTH</v>
          </cell>
          <cell r="D484" t="str">
            <v>PLATINUM</v>
          </cell>
          <cell r="E484" t="str">
            <v>BEN</v>
          </cell>
        </row>
        <row r="485">
          <cell r="A485" t="str">
            <v>Hwali-MS5264-G(758)</v>
          </cell>
          <cell r="B485" t="str">
            <v>MS5264</v>
          </cell>
          <cell r="C485" t="str">
            <v>MAT SOUTH</v>
          </cell>
          <cell r="D485" t="str">
            <v>PLATINUM</v>
          </cell>
          <cell r="E485" t="str">
            <v>BEN</v>
          </cell>
        </row>
        <row r="486">
          <cell r="A486" t="str">
            <v>Hwali-MS5264-U(289)</v>
          </cell>
          <cell r="B486" t="str">
            <v>MS5264</v>
          </cell>
          <cell r="C486" t="str">
            <v>MAT SOUTH</v>
          </cell>
          <cell r="D486" t="str">
            <v>PLATINUM</v>
          </cell>
          <cell r="E486" t="str">
            <v>BEN</v>
          </cell>
        </row>
        <row r="487">
          <cell r="A487" t="str">
            <v>Hwange Power-G</v>
          </cell>
          <cell r="B487" t="str">
            <v>MN5421</v>
          </cell>
          <cell r="C487" t="str">
            <v>MAT NORTH</v>
          </cell>
          <cell r="D487" t="str">
            <v>SILVER</v>
          </cell>
          <cell r="E487" t="str">
            <v>HARRIET</v>
          </cell>
        </row>
        <row r="488">
          <cell r="A488" t="str">
            <v>Hwange Prospect Hill-G</v>
          </cell>
          <cell r="B488" t="str">
            <v>MN6022</v>
          </cell>
          <cell r="C488" t="str">
            <v>MAT NORTH</v>
          </cell>
          <cell r="D488" t="str">
            <v>BRONZE</v>
          </cell>
          <cell r="E488" t="str">
            <v>HARRIET</v>
          </cell>
        </row>
        <row r="489">
          <cell r="A489" t="str">
            <v>Hwange Safari -G</v>
          </cell>
          <cell r="B489" t="str">
            <v>MN6026</v>
          </cell>
          <cell r="C489" t="str">
            <v>MAT NORTH</v>
          </cell>
          <cell r="D489" t="str">
            <v>BRONZE</v>
          </cell>
          <cell r="E489" t="str">
            <v>HARRIET</v>
          </cell>
        </row>
        <row r="490">
          <cell r="A490" t="str">
            <v>Hwange-G</v>
          </cell>
          <cell r="B490" t="str">
            <v>MN0045</v>
          </cell>
          <cell r="C490" t="str">
            <v>MAT NORTH</v>
          </cell>
          <cell r="D490" t="str">
            <v>SILVER</v>
          </cell>
          <cell r="E490" t="str">
            <v>HARRIET</v>
          </cell>
        </row>
        <row r="491">
          <cell r="A491" t="str">
            <v>Hwange-MN0045-U(253)</v>
          </cell>
          <cell r="B491" t="str">
            <v>MN0045</v>
          </cell>
          <cell r="C491" t="str">
            <v>MAT NORTH</v>
          </cell>
          <cell r="D491" t="str">
            <v>SILVER</v>
          </cell>
          <cell r="E491" t="str">
            <v>HARRIET</v>
          </cell>
        </row>
        <row r="492">
          <cell r="A492" t="str">
            <v>HwangePower-MN5421-U(275)</v>
          </cell>
          <cell r="B492" t="str">
            <v>MN5421</v>
          </cell>
          <cell r="C492" t="str">
            <v>MAT NORTH</v>
          </cell>
          <cell r="D492" t="str">
            <v>SILVER</v>
          </cell>
          <cell r="E492" t="str">
            <v>HARRIET</v>
          </cell>
        </row>
        <row r="493">
          <cell r="A493" t="str">
            <v>HWANGEPOWER-U</v>
          </cell>
          <cell r="B493" t="str">
            <v>MN5421</v>
          </cell>
          <cell r="C493" t="str">
            <v>MAT NORTH</v>
          </cell>
          <cell r="D493" t="str">
            <v>SILVER</v>
          </cell>
          <cell r="E493" t="str">
            <v>HARRIET</v>
          </cell>
        </row>
        <row r="494">
          <cell r="A494" t="str">
            <v>HWANGEPROSPECT-U</v>
          </cell>
          <cell r="B494" t="str">
            <v>MN6022</v>
          </cell>
          <cell r="C494" t="str">
            <v>MAT NORTH</v>
          </cell>
          <cell r="D494" t="str">
            <v>BRONZE</v>
          </cell>
          <cell r="E494" t="str">
            <v>HARRIET</v>
          </cell>
        </row>
        <row r="495">
          <cell r="A495" t="str">
            <v>HWANGE-U</v>
          </cell>
          <cell r="B495" t="str">
            <v>MN0045</v>
          </cell>
          <cell r="C495" t="str">
            <v>MAT NORTH</v>
          </cell>
          <cell r="D495" t="str">
            <v>SILVER</v>
          </cell>
          <cell r="E495" t="str">
            <v>HARRIET</v>
          </cell>
        </row>
        <row r="496">
          <cell r="A496" t="str">
            <v>Ilanda-BU0046-U(208)</v>
          </cell>
          <cell r="B496" t="str">
            <v>BU0046</v>
          </cell>
          <cell r="C496" t="str">
            <v>BULAWAYO</v>
          </cell>
          <cell r="D496" t="str">
            <v>SILVER</v>
          </cell>
          <cell r="E496" t="str">
            <v>STELLA</v>
          </cell>
        </row>
        <row r="497">
          <cell r="A497" t="str">
            <v>Ilanda-G</v>
          </cell>
          <cell r="B497" t="str">
            <v>BU0046</v>
          </cell>
          <cell r="C497" t="str">
            <v>BULAWAYO</v>
          </cell>
          <cell r="D497" t="str">
            <v>SILVER</v>
          </cell>
          <cell r="E497" t="str">
            <v>STELLA</v>
          </cell>
        </row>
        <row r="498">
          <cell r="A498" t="str">
            <v>Imbizo-G</v>
          </cell>
          <cell r="B498" t="str">
            <v>BU0172</v>
          </cell>
          <cell r="C498" t="str">
            <v>BULAWAYO</v>
          </cell>
          <cell r="D498" t="str">
            <v>SILVER</v>
          </cell>
          <cell r="E498" t="str">
            <v>STELLA</v>
          </cell>
        </row>
        <row r="499">
          <cell r="A499" t="str">
            <v>Imbizo-G</v>
          </cell>
          <cell r="B499">
            <v>0</v>
          </cell>
          <cell r="C499">
            <v>0</v>
          </cell>
          <cell r="D499">
            <v>0</v>
          </cell>
          <cell r="E499" t="str">
            <v>STELLA</v>
          </cell>
        </row>
        <row r="500">
          <cell r="A500" t="str">
            <v>IMBIZO-U</v>
          </cell>
          <cell r="B500" t="str">
            <v>BU0172</v>
          </cell>
          <cell r="C500" t="str">
            <v>BULAWAYO</v>
          </cell>
          <cell r="D500" t="str">
            <v>SILVER</v>
          </cell>
          <cell r="E500" t="str">
            <v>STELLA</v>
          </cell>
        </row>
        <row r="501">
          <cell r="A501" t="str">
            <v>INKOSIKAZI-G</v>
          </cell>
          <cell r="B501" t="str">
            <v>MN7015</v>
          </cell>
          <cell r="C501" t="str">
            <v>MAT NORTH</v>
          </cell>
          <cell r="D501" t="str">
            <v>BRONZE</v>
          </cell>
          <cell r="E501" t="str">
            <v>BHEKANI</v>
          </cell>
        </row>
        <row r="502">
          <cell r="A502" t="str">
            <v>Insiza-MN0127-G(127)</v>
          </cell>
          <cell r="B502" t="str">
            <v>MN0127</v>
          </cell>
          <cell r="C502" t="str">
            <v>MAT NORTH</v>
          </cell>
          <cell r="D502" t="str">
            <v>BRONZE</v>
          </cell>
          <cell r="E502" t="str">
            <v>STELLA</v>
          </cell>
        </row>
        <row r="503">
          <cell r="A503" t="str">
            <v>INSUZADST-G</v>
          </cell>
          <cell r="B503" t="str">
            <v>MN0400</v>
          </cell>
          <cell r="C503" t="str">
            <v>MAT NORTH</v>
          </cell>
          <cell r="D503" t="str">
            <v>BRONZE</v>
          </cell>
          <cell r="E503">
            <v>0</v>
          </cell>
        </row>
        <row r="504">
          <cell r="A504" t="str">
            <v>Inverary-HA0215(20)</v>
          </cell>
          <cell r="B504" t="str">
            <v>HA0215</v>
          </cell>
          <cell r="C504" t="str">
            <v>HARARE</v>
          </cell>
          <cell r="D504" t="str">
            <v>SILVER</v>
          </cell>
          <cell r="E504" t="str">
            <v>MUTYANDA</v>
          </cell>
        </row>
        <row r="505">
          <cell r="A505" t="str">
            <v>Inverary-HA0215-G</v>
          </cell>
          <cell r="B505" t="str">
            <v>HA0215</v>
          </cell>
          <cell r="C505" t="str">
            <v>HARARE</v>
          </cell>
          <cell r="D505" t="str">
            <v>SILVER</v>
          </cell>
          <cell r="E505" t="str">
            <v>MUTYANDA</v>
          </cell>
        </row>
        <row r="506">
          <cell r="A506" t="str">
            <v>Inyathi-MN0325-G(325)</v>
          </cell>
          <cell r="B506" t="str">
            <v>MN0325</v>
          </cell>
          <cell r="C506" t="str">
            <v>MAT NORTH</v>
          </cell>
          <cell r="D506" t="str">
            <v>SILVER</v>
          </cell>
          <cell r="E506" t="str">
            <v>MAKETO</v>
          </cell>
        </row>
        <row r="507">
          <cell r="A507" t="str">
            <v>InyatiMine-MA5156-G</v>
          </cell>
          <cell r="B507" t="str">
            <v>MA5156</v>
          </cell>
          <cell r="C507" t="str">
            <v>MANICALAND</v>
          </cell>
          <cell r="D507" t="str">
            <v>SILVER</v>
          </cell>
          <cell r="E507" t="str">
            <v>MANGWIRO</v>
          </cell>
        </row>
        <row r="508">
          <cell r="A508" t="str">
            <v>Ironcap-MC0047-G</v>
          </cell>
          <cell r="B508" t="str">
            <v>MC0047</v>
          </cell>
          <cell r="C508" t="str">
            <v>MASH CENTRAL</v>
          </cell>
          <cell r="D508" t="str">
            <v>PLATINUM</v>
          </cell>
          <cell r="E508" t="str">
            <v>ARCHIE</v>
          </cell>
        </row>
        <row r="509">
          <cell r="A509" t="str">
            <v>Jacha-HA5053(71)</v>
          </cell>
          <cell r="B509" t="str">
            <v>HA5053</v>
          </cell>
          <cell r="C509" t="str">
            <v>HARARE</v>
          </cell>
          <cell r="D509" t="str">
            <v>PLATINUM</v>
          </cell>
          <cell r="E509" t="str">
            <v>RICHARD</v>
          </cell>
        </row>
        <row r="510">
          <cell r="A510" t="str">
            <v>Jacha-HA5053-D</v>
          </cell>
          <cell r="B510" t="str">
            <v>HA5053</v>
          </cell>
          <cell r="C510" t="str">
            <v>HARARE</v>
          </cell>
          <cell r="D510" t="str">
            <v>PLATINUM</v>
          </cell>
          <cell r="E510" t="str">
            <v>RICHARD</v>
          </cell>
        </row>
        <row r="511">
          <cell r="A511" t="str">
            <v>Jacha-HA5053-G</v>
          </cell>
          <cell r="B511" t="str">
            <v>HA5053</v>
          </cell>
          <cell r="C511" t="str">
            <v>HARARE</v>
          </cell>
          <cell r="D511" t="str">
            <v>PLATINUM</v>
          </cell>
          <cell r="E511">
            <v>0</v>
          </cell>
        </row>
        <row r="512">
          <cell r="A512" t="str">
            <v>Jopembe-MS5129-G(126)</v>
          </cell>
          <cell r="B512" t="str">
            <v>MS5129</v>
          </cell>
          <cell r="C512" t="str">
            <v>MAT SOUTH</v>
          </cell>
          <cell r="D512" t="str">
            <v>SILVER</v>
          </cell>
          <cell r="E512" t="str">
            <v>BEN</v>
          </cell>
        </row>
        <row r="513">
          <cell r="A513" t="str">
            <v>JOTSHOLO-G</v>
          </cell>
          <cell r="B513" t="str">
            <v>MN0402</v>
          </cell>
          <cell r="C513" t="str">
            <v>MAT NORTH</v>
          </cell>
          <cell r="D513" t="str">
            <v>BRONZE</v>
          </cell>
          <cell r="E513">
            <v>0</v>
          </cell>
        </row>
        <row r="514">
          <cell r="A514" t="str">
            <v>Juliasdale-MA0128-G</v>
          </cell>
          <cell r="B514" t="str">
            <v>MA0128</v>
          </cell>
          <cell r="C514" t="str">
            <v>MANICALAND</v>
          </cell>
          <cell r="D514" t="str">
            <v>PLATINUM</v>
          </cell>
          <cell r="E514" t="str">
            <v>MANGWIRO</v>
          </cell>
        </row>
        <row r="515">
          <cell r="A515" t="str">
            <v>Juliasdale-MA0128-U</v>
          </cell>
          <cell r="B515" t="str">
            <v>MA0128</v>
          </cell>
          <cell r="C515" t="str">
            <v>MANICALAND</v>
          </cell>
          <cell r="D515" t="str">
            <v>PLATINUM</v>
          </cell>
          <cell r="E515" t="str">
            <v>MANGWIRO</v>
          </cell>
        </row>
        <row r="516">
          <cell r="A516" t="str">
            <v>Juru-ME0129-G</v>
          </cell>
          <cell r="B516" t="str">
            <v>ME0129</v>
          </cell>
          <cell r="C516" t="str">
            <v>MASH EAST</v>
          </cell>
          <cell r="D516" t="str">
            <v>PLATINUM</v>
          </cell>
          <cell r="E516" t="str">
            <v>WASHIE</v>
          </cell>
        </row>
        <row r="517">
          <cell r="A517" t="str">
            <v>KadomaCBD-MW6033-D</v>
          </cell>
          <cell r="B517" t="str">
            <v>MW6033</v>
          </cell>
          <cell r="C517" t="str">
            <v>MASH WEST</v>
          </cell>
          <cell r="D517" t="str">
            <v>PLATINUM</v>
          </cell>
          <cell r="E517" t="str">
            <v>NGIRAZI</v>
          </cell>
        </row>
        <row r="518">
          <cell r="A518" t="str">
            <v>KadomaCBD-MW6033-G</v>
          </cell>
          <cell r="B518" t="str">
            <v>MW6033</v>
          </cell>
          <cell r="C518" t="str">
            <v>MASH WEST</v>
          </cell>
          <cell r="D518" t="str">
            <v>PLATINUM</v>
          </cell>
          <cell r="E518" t="str">
            <v>NGIRZAI</v>
          </cell>
        </row>
        <row r="519">
          <cell r="A519" t="str">
            <v>KadomaCBD-MW6033-U</v>
          </cell>
          <cell r="B519" t="str">
            <v>MW6033</v>
          </cell>
          <cell r="C519" t="str">
            <v>MASH WEST</v>
          </cell>
          <cell r="D519" t="str">
            <v>PLATINUM</v>
          </cell>
          <cell r="E519" t="str">
            <v>NGIRZAI</v>
          </cell>
        </row>
        <row r="520">
          <cell r="A520" t="str">
            <v>Kadoma-MW0048-G</v>
          </cell>
          <cell r="B520" t="str">
            <v>MW0048</v>
          </cell>
          <cell r="C520" t="str">
            <v>MASH WEST</v>
          </cell>
          <cell r="D520" t="str">
            <v>PLATINUM</v>
          </cell>
          <cell r="E520" t="str">
            <v>NGIRAZI</v>
          </cell>
        </row>
        <row r="521">
          <cell r="A521" t="str">
            <v>Kadoma-MW0048-U</v>
          </cell>
          <cell r="B521" t="str">
            <v>MW0048</v>
          </cell>
          <cell r="C521" t="str">
            <v>MASH WEST</v>
          </cell>
          <cell r="D521" t="str">
            <v>PLATINUM</v>
          </cell>
          <cell r="E521" t="str">
            <v>NGIRAZI</v>
          </cell>
        </row>
        <row r="522">
          <cell r="A522" t="str">
            <v>Kamativi-G</v>
          </cell>
          <cell r="B522" t="str">
            <v>MN0320</v>
          </cell>
          <cell r="C522" t="str">
            <v>MAT NORTH</v>
          </cell>
          <cell r="D522" t="str">
            <v>BRONZE</v>
          </cell>
          <cell r="E522">
            <v>0</v>
          </cell>
        </row>
        <row r="523">
          <cell r="A523" t="str">
            <v>Kambanje-HA5007(41)</v>
          </cell>
          <cell r="B523" t="str">
            <v>HA5007</v>
          </cell>
          <cell r="C523" t="str">
            <v>HARARE</v>
          </cell>
          <cell r="D523" t="str">
            <v>GOLD</v>
          </cell>
          <cell r="E523" t="str">
            <v>KIWA</v>
          </cell>
        </row>
        <row r="524">
          <cell r="A524" t="str">
            <v>Kambanje-HA5007-G</v>
          </cell>
          <cell r="B524" t="str">
            <v>HA5007</v>
          </cell>
          <cell r="C524" t="str">
            <v>HARARE</v>
          </cell>
          <cell r="D524" t="str">
            <v>GOLD</v>
          </cell>
          <cell r="E524" t="str">
            <v>KIWA</v>
          </cell>
        </row>
        <row r="525">
          <cell r="A525" t="str">
            <v>Kambuzuma-HA3014-D</v>
          </cell>
          <cell r="B525" t="str">
            <v>HA3014</v>
          </cell>
          <cell r="C525" t="str">
            <v>HARARE</v>
          </cell>
          <cell r="D525" t="str">
            <v>PLATINUM</v>
          </cell>
          <cell r="E525" t="str">
            <v>MODESTA</v>
          </cell>
        </row>
        <row r="526">
          <cell r="A526" t="str">
            <v>Kambuzuma-HA3014-U</v>
          </cell>
          <cell r="B526" t="str">
            <v>HA3014</v>
          </cell>
          <cell r="C526" t="str">
            <v>HARARE</v>
          </cell>
          <cell r="D526" t="str">
            <v>PLATINUM</v>
          </cell>
          <cell r="E526" t="str">
            <v>MODESTA</v>
          </cell>
        </row>
        <row r="527">
          <cell r="A527" t="str">
            <v>Kamfinsa-HA0049(50)</v>
          </cell>
          <cell r="B527" t="str">
            <v>HA0049</v>
          </cell>
          <cell r="C527" t="str">
            <v>HARARE</v>
          </cell>
          <cell r="D527" t="str">
            <v>PLATINUM</v>
          </cell>
          <cell r="E527" t="str">
            <v>RITA</v>
          </cell>
        </row>
        <row r="528">
          <cell r="A528" t="str">
            <v>Kamfinsa-HA0049-G</v>
          </cell>
          <cell r="B528" t="str">
            <v>HA0049</v>
          </cell>
          <cell r="C528" t="str">
            <v>HARARE</v>
          </cell>
          <cell r="D528" t="str">
            <v>PLATINUM</v>
          </cell>
          <cell r="E528" t="str">
            <v>MUTYANDA</v>
          </cell>
        </row>
        <row r="529">
          <cell r="A529" t="str">
            <v>Kanyemba-MC5027-G</v>
          </cell>
          <cell r="B529" t="str">
            <v>MC5027</v>
          </cell>
          <cell r="C529" t="str">
            <v>MASH CENTRAL</v>
          </cell>
          <cell r="D529" t="str">
            <v>PLATINUM</v>
          </cell>
          <cell r="E529" t="str">
            <v>ARTWELL</v>
          </cell>
        </row>
        <row r="530">
          <cell r="A530" t="str">
            <v>Kanyemba-MC5027-U</v>
          </cell>
          <cell r="B530" t="str">
            <v>MC5027</v>
          </cell>
          <cell r="C530" t="str">
            <v>MASH CENTRAL</v>
          </cell>
          <cell r="D530" t="str">
            <v>PLATINUM</v>
          </cell>
          <cell r="E530" t="str">
            <v>ARTWELL</v>
          </cell>
        </row>
        <row r="531">
          <cell r="A531" t="str">
            <v>Karanda-MC6009-G</v>
          </cell>
          <cell r="B531" t="str">
            <v>MC6009</v>
          </cell>
          <cell r="C531" t="str">
            <v>MASH CENTRAL</v>
          </cell>
          <cell r="D531" t="str">
            <v>PLATINUM</v>
          </cell>
          <cell r="E531" t="str">
            <v>KIWA</v>
          </cell>
        </row>
        <row r="532">
          <cell r="A532" t="str">
            <v>KaribaHarbour-MW0050-G</v>
          </cell>
          <cell r="B532" t="str">
            <v>MW0050</v>
          </cell>
          <cell r="C532" t="str">
            <v>MASH WEST</v>
          </cell>
          <cell r="D532" t="str">
            <v>SILVER</v>
          </cell>
          <cell r="E532" t="str">
            <v>ARTWELL</v>
          </cell>
        </row>
        <row r="533">
          <cell r="A533" t="str">
            <v>KaribaHarbour-MW0050-U</v>
          </cell>
          <cell r="B533" t="str">
            <v>MW0050</v>
          </cell>
          <cell r="C533" t="str">
            <v>MASH WEST</v>
          </cell>
          <cell r="D533" t="str">
            <v>SILVER</v>
          </cell>
          <cell r="E533" t="str">
            <v>ARTWELL</v>
          </cell>
        </row>
        <row r="534">
          <cell r="A534" t="str">
            <v>KaribaHeights-MW0051-G</v>
          </cell>
          <cell r="B534" t="str">
            <v>MW0051</v>
          </cell>
          <cell r="C534" t="str">
            <v>MASH WEST</v>
          </cell>
          <cell r="D534" t="str">
            <v>PLATINUM</v>
          </cell>
          <cell r="E534" t="str">
            <v>ARTWELL</v>
          </cell>
        </row>
        <row r="535">
          <cell r="A535" t="str">
            <v>KaribaHeights-MW0051-U</v>
          </cell>
          <cell r="B535" t="str">
            <v>MW0051</v>
          </cell>
          <cell r="C535" t="str">
            <v>MASH WEST</v>
          </cell>
          <cell r="D535" t="str">
            <v>PLATINUM</v>
          </cell>
          <cell r="E535" t="str">
            <v>ARTWELL</v>
          </cell>
        </row>
        <row r="536">
          <cell r="A536" t="str">
            <v>Karoi-MW0052-G</v>
          </cell>
          <cell r="B536" t="str">
            <v>MW0052</v>
          </cell>
          <cell r="C536" t="str">
            <v>MASH WEST</v>
          </cell>
          <cell r="D536" t="str">
            <v>PLATINUM</v>
          </cell>
          <cell r="E536" t="str">
            <v>ARTWELL</v>
          </cell>
        </row>
        <row r="537">
          <cell r="A537" t="str">
            <v>Karoi-MW0052-U</v>
          </cell>
          <cell r="B537" t="str">
            <v>MW0052</v>
          </cell>
          <cell r="C537" t="str">
            <v>MASH WEST</v>
          </cell>
          <cell r="D537" t="str">
            <v>PLATINUM</v>
          </cell>
          <cell r="E537" t="str">
            <v>ARTWELL</v>
          </cell>
        </row>
        <row r="538">
          <cell r="A538" t="str">
            <v>Katanga-MW5310-G</v>
          </cell>
          <cell r="B538" t="str">
            <v>MW5310</v>
          </cell>
          <cell r="C538" t="str">
            <v>MASH WEST</v>
          </cell>
          <cell r="D538" t="str">
            <v>PLATINUM</v>
          </cell>
          <cell r="E538" t="str">
            <v>NGIRAZI</v>
          </cell>
        </row>
        <row r="539">
          <cell r="A539" t="str">
            <v>Katanga-MW5310-U</v>
          </cell>
          <cell r="B539" t="str">
            <v>MW5310</v>
          </cell>
          <cell r="C539" t="str">
            <v>MASH WEST</v>
          </cell>
          <cell r="D539" t="str">
            <v>PLATINUM</v>
          </cell>
          <cell r="E539" t="str">
            <v>NGIRAZI</v>
          </cell>
        </row>
        <row r="540">
          <cell r="A540" t="str">
            <v>KAZUNGULA REP-G</v>
          </cell>
          <cell r="B540" t="str">
            <v>MN7016</v>
          </cell>
          <cell r="C540" t="str">
            <v>MAT NORTH</v>
          </cell>
          <cell r="D540" t="str">
            <v>BRONZE</v>
          </cell>
          <cell r="E540">
            <v>0</v>
          </cell>
        </row>
        <row r="541">
          <cell r="A541" t="str">
            <v>KAZUNGULA-G</v>
          </cell>
          <cell r="B541" t="str">
            <v>MN7017</v>
          </cell>
          <cell r="C541" t="str">
            <v>MAT NORTH</v>
          </cell>
          <cell r="D541" t="str">
            <v>BRONZE</v>
          </cell>
          <cell r="E541">
            <v>0</v>
          </cell>
        </row>
        <row r="542">
          <cell r="A542" t="str">
            <v>Kenilworth-HA0053(40)</v>
          </cell>
          <cell r="B542" t="str">
            <v>HA0053</v>
          </cell>
          <cell r="C542" t="str">
            <v>HARARE</v>
          </cell>
          <cell r="D542" t="str">
            <v>GOLD</v>
          </cell>
          <cell r="E542" t="str">
            <v>KIWA</v>
          </cell>
        </row>
        <row r="543">
          <cell r="A543" t="str">
            <v>Kenilworth-HA0053-G</v>
          </cell>
          <cell r="B543" t="str">
            <v>HA0053</v>
          </cell>
          <cell r="C543" t="str">
            <v>HARARE</v>
          </cell>
          <cell r="D543" t="str">
            <v>GOLD</v>
          </cell>
          <cell r="E543" t="str">
            <v>KIWA</v>
          </cell>
        </row>
        <row r="544">
          <cell r="A544" t="str">
            <v>KENMUR-G</v>
          </cell>
          <cell r="B544" t="str">
            <v>MN0401</v>
          </cell>
          <cell r="C544" t="str">
            <v>MAT NORTH</v>
          </cell>
          <cell r="D544" t="str">
            <v>BRONZE</v>
          </cell>
          <cell r="E544">
            <v>0</v>
          </cell>
        </row>
        <row r="545">
          <cell r="A545" t="str">
            <v>Kensington-G</v>
          </cell>
          <cell r="B545" t="str">
            <v>BU3085</v>
          </cell>
          <cell r="C545" t="str">
            <v>BULAWAYO</v>
          </cell>
          <cell r="D545" t="str">
            <v>SILVER</v>
          </cell>
          <cell r="E545">
            <v>0</v>
          </cell>
        </row>
        <row r="546">
          <cell r="A546" t="str">
            <v>KENSINGTON-U</v>
          </cell>
          <cell r="B546" t="str">
            <v>BU3085</v>
          </cell>
          <cell r="C546" t="str">
            <v>BULAWAYO</v>
          </cell>
          <cell r="D546" t="str">
            <v>SILVER</v>
          </cell>
          <cell r="E546">
            <v>0</v>
          </cell>
        </row>
        <row r="547">
          <cell r="A547" t="str">
            <v>Kezi-MS0313-G(313)</v>
          </cell>
          <cell r="B547" t="str">
            <v>MS0313</v>
          </cell>
          <cell r="C547" t="str">
            <v>MAT SOUTH</v>
          </cell>
          <cell r="D547" t="str">
            <v>SILVER</v>
          </cell>
          <cell r="E547" t="str">
            <v>SOFIA</v>
          </cell>
        </row>
        <row r="548">
          <cell r="A548" t="str">
            <v>Khumalo-G</v>
          </cell>
          <cell r="B548" t="str">
            <v>BU0248</v>
          </cell>
          <cell r="C548" t="str">
            <v>BULAWAYO</v>
          </cell>
          <cell r="D548" t="str">
            <v>SILVER</v>
          </cell>
          <cell r="E548">
            <v>0</v>
          </cell>
        </row>
        <row r="549">
          <cell r="A549" t="str">
            <v>KhumaloNorth-BU0248-U(210)</v>
          </cell>
          <cell r="B549" t="str">
            <v>BU0248</v>
          </cell>
          <cell r="C549" t="str">
            <v>BULAWAYO</v>
          </cell>
          <cell r="D549" t="str">
            <v>SILVER</v>
          </cell>
          <cell r="E549" t="str">
            <v>STELLA</v>
          </cell>
        </row>
        <row r="550">
          <cell r="A550" t="str">
            <v>KHUMALONORTH-G</v>
          </cell>
          <cell r="B550" t="str">
            <v>BU0248</v>
          </cell>
          <cell r="C550" t="str">
            <v>BULAWAYO</v>
          </cell>
          <cell r="D550" t="str">
            <v>SILVER</v>
          </cell>
          <cell r="E550">
            <v>0</v>
          </cell>
        </row>
        <row r="551">
          <cell r="A551" t="str">
            <v>Kilwining-HA0376(67)</v>
          </cell>
          <cell r="B551" t="str">
            <v>HA0376</v>
          </cell>
          <cell r="C551" t="str">
            <v>HARARE</v>
          </cell>
          <cell r="D551" t="str">
            <v>PLATINUM</v>
          </cell>
          <cell r="E551" t="str">
            <v>MODESTA</v>
          </cell>
        </row>
        <row r="552">
          <cell r="A552" t="str">
            <v>Kilwining-HA0376-G</v>
          </cell>
          <cell r="B552" t="str">
            <v>HA0376</v>
          </cell>
          <cell r="C552" t="str">
            <v>HARARE</v>
          </cell>
          <cell r="D552" t="str">
            <v>PLATINUM</v>
          </cell>
          <cell r="E552" t="str">
            <v>MODESTA</v>
          </cell>
        </row>
        <row r="553">
          <cell r="A553" t="str">
            <v>Kopje-HA0054-M</v>
          </cell>
          <cell r="B553" t="str">
            <v>HA0054</v>
          </cell>
          <cell r="C553" t="str">
            <v>HARARE</v>
          </cell>
          <cell r="D553" t="str">
            <v>PLATINUM</v>
          </cell>
          <cell r="E553" t="str">
            <v>LESLIE</v>
          </cell>
        </row>
        <row r="554">
          <cell r="A554" t="str">
            <v>Kopje-HA0054-U</v>
          </cell>
          <cell r="B554" t="str">
            <v>HA0054</v>
          </cell>
          <cell r="C554" t="str">
            <v>HARARE</v>
          </cell>
          <cell r="D554" t="str">
            <v>PLATINUM</v>
          </cell>
          <cell r="E554" t="str">
            <v>LESLIE</v>
          </cell>
        </row>
        <row r="555">
          <cell r="A555" t="str">
            <v>Kotwa-ME0130-G</v>
          </cell>
          <cell r="B555" t="str">
            <v>ME0130</v>
          </cell>
          <cell r="C555" t="str">
            <v>MASH EAST</v>
          </cell>
          <cell r="D555" t="str">
            <v>PLATINUM</v>
          </cell>
          <cell r="E555" t="str">
            <v>WASHI</v>
          </cell>
        </row>
        <row r="556">
          <cell r="A556" t="str">
            <v>KristeMambo-MA0404-G</v>
          </cell>
          <cell r="B556" t="str">
            <v>MA0404</v>
          </cell>
          <cell r="C556" t="str">
            <v>MANICALAND</v>
          </cell>
          <cell r="D556" t="str">
            <v>SILVER</v>
          </cell>
          <cell r="E556" t="str">
            <v>MANGWIRO</v>
          </cell>
        </row>
        <row r="557">
          <cell r="A557" t="str">
            <v>Kutama-MW0055-G</v>
          </cell>
          <cell r="B557" t="str">
            <v>MW0055</v>
          </cell>
          <cell r="C557" t="str">
            <v>MASH WEST</v>
          </cell>
          <cell r="D557" t="str">
            <v>PLATINUM</v>
          </cell>
          <cell r="E557" t="str">
            <v>NGIRAZI</v>
          </cell>
        </row>
        <row r="558">
          <cell r="A558" t="str">
            <v>Kutama-MW0055-U</v>
          </cell>
          <cell r="B558" t="str">
            <v>MW0055</v>
          </cell>
          <cell r="C558" t="str">
            <v>MASH WEST</v>
          </cell>
          <cell r="D558" t="str">
            <v>PLATINUM</v>
          </cell>
          <cell r="E558" t="str">
            <v>NGIRAZI</v>
          </cell>
        </row>
        <row r="559">
          <cell r="A559" t="str">
            <v>Kuwadzana2-HA1732-U</v>
          </cell>
          <cell r="B559" t="str">
            <v>HA0057</v>
          </cell>
          <cell r="C559" t="str">
            <v>HARARE</v>
          </cell>
          <cell r="D559" t="str">
            <v>GOLD</v>
          </cell>
          <cell r="E559" t="str">
            <v>MODESTA</v>
          </cell>
        </row>
        <row r="560">
          <cell r="A560" t="str">
            <v>Kuwadzana4-HA0057-MD</v>
          </cell>
          <cell r="B560" t="str">
            <v>HA0057</v>
          </cell>
          <cell r="C560" t="str">
            <v>HARARE</v>
          </cell>
          <cell r="D560" t="str">
            <v>PLATINUM</v>
          </cell>
          <cell r="E560" t="str">
            <v>MODESTA</v>
          </cell>
        </row>
        <row r="561">
          <cell r="A561" t="str">
            <v>Kuwadzana4-HA0057-MG</v>
          </cell>
          <cell r="B561" t="str">
            <v>HA0057</v>
          </cell>
          <cell r="C561" t="str">
            <v>HARARE</v>
          </cell>
          <cell r="D561" t="str">
            <v>PLATINUM</v>
          </cell>
          <cell r="E561" t="str">
            <v>MODESTA</v>
          </cell>
        </row>
        <row r="562">
          <cell r="A562" t="str">
            <v>Kuwadzana4-HA0057-U</v>
          </cell>
          <cell r="B562" t="str">
            <v>HA0057</v>
          </cell>
          <cell r="C562" t="str">
            <v>HARARE</v>
          </cell>
          <cell r="D562" t="str">
            <v>PLATINUM</v>
          </cell>
          <cell r="E562" t="str">
            <v>MODESTA</v>
          </cell>
        </row>
        <row r="563">
          <cell r="A563" t="str">
            <v>Kuwadzana7-HA1752-U</v>
          </cell>
          <cell r="B563" t="str">
            <v>HA1752</v>
          </cell>
          <cell r="C563" t="str">
            <v>HARARE</v>
          </cell>
          <cell r="D563" t="str">
            <v>PLATINUM</v>
          </cell>
          <cell r="E563" t="str">
            <v>MODESTA</v>
          </cell>
        </row>
        <row r="564">
          <cell r="A564" t="str">
            <v>KuwadzanaExt-HA3015-MD</v>
          </cell>
          <cell r="B564" t="str">
            <v>HA3015</v>
          </cell>
          <cell r="C564" t="str">
            <v>HARARE</v>
          </cell>
          <cell r="D564" t="str">
            <v>PLATINUM</v>
          </cell>
          <cell r="E564" t="str">
            <v>NGIRAZI</v>
          </cell>
        </row>
        <row r="565">
          <cell r="A565" t="str">
            <v>KuwadzanaExt-HA3015-MG</v>
          </cell>
          <cell r="B565" t="str">
            <v>HA3015</v>
          </cell>
          <cell r="C565" t="str">
            <v>HARARE</v>
          </cell>
          <cell r="D565" t="str">
            <v>PLATINUM</v>
          </cell>
          <cell r="E565" t="str">
            <v>NGIRAZI</v>
          </cell>
        </row>
        <row r="566">
          <cell r="A566" t="str">
            <v>KuwadzanaExt-HA3015-U</v>
          </cell>
          <cell r="B566" t="str">
            <v>HA3015</v>
          </cell>
          <cell r="C566" t="str">
            <v>HARARE</v>
          </cell>
          <cell r="D566" t="str">
            <v>PLATINUM</v>
          </cell>
          <cell r="E566" t="str">
            <v>NGIRAZI</v>
          </cell>
        </row>
        <row r="567">
          <cell r="A567" t="str">
            <v>Kuwadzana-HA0056-MD</v>
          </cell>
          <cell r="B567" t="str">
            <v>HA0056</v>
          </cell>
          <cell r="C567" t="str">
            <v>HARARE</v>
          </cell>
          <cell r="D567" t="str">
            <v>PLATINUM</v>
          </cell>
          <cell r="E567" t="str">
            <v>MODESTA</v>
          </cell>
        </row>
        <row r="568">
          <cell r="A568" t="str">
            <v>Kuwadzana-HA0056-MG</v>
          </cell>
          <cell r="B568" t="str">
            <v>HA0056</v>
          </cell>
          <cell r="C568" t="str">
            <v>HARARE</v>
          </cell>
          <cell r="D568" t="str">
            <v>PLATINUM</v>
          </cell>
          <cell r="E568" t="str">
            <v>MODESTA</v>
          </cell>
        </row>
        <row r="569">
          <cell r="A569" t="str">
            <v>Kuwadzana-HA0056-U</v>
          </cell>
          <cell r="B569" t="str">
            <v>HA0056</v>
          </cell>
          <cell r="C569" t="str">
            <v>HARARE</v>
          </cell>
          <cell r="D569" t="str">
            <v>PLATINUM</v>
          </cell>
          <cell r="E569" t="str">
            <v>MODESTA</v>
          </cell>
        </row>
        <row r="570">
          <cell r="A570" t="str">
            <v>Kwanele-G</v>
          </cell>
          <cell r="B570" t="str">
            <v>MN6021</v>
          </cell>
          <cell r="C570" t="str">
            <v>MAT NORTH</v>
          </cell>
          <cell r="D570" t="str">
            <v>BRONZE</v>
          </cell>
          <cell r="E570">
            <v>0</v>
          </cell>
        </row>
        <row r="571">
          <cell r="A571" t="str">
            <v>Kwanele-MN6021-U(279)</v>
          </cell>
          <cell r="B571" t="str">
            <v>MN6021</v>
          </cell>
          <cell r="C571" t="str">
            <v>MAT NORTH</v>
          </cell>
          <cell r="D571" t="str">
            <v>BRONZE</v>
          </cell>
          <cell r="E571" t="str">
            <v>HARRIET</v>
          </cell>
        </row>
        <row r="572">
          <cell r="A572" t="str">
            <v>KWEKWE-MD0058-G</v>
          </cell>
          <cell r="B572" t="str">
            <v>MD0058</v>
          </cell>
          <cell r="C572" t="str">
            <v>MIDLANDS</v>
          </cell>
          <cell r="D572" t="str">
            <v>GOLD</v>
          </cell>
          <cell r="E572" t="str">
            <v>CHIKWAVAVA</v>
          </cell>
        </row>
        <row r="573">
          <cell r="A573" t="str">
            <v>Kwekwe-MD0058-G</v>
          </cell>
          <cell r="B573" t="str">
            <v>MD0058</v>
          </cell>
          <cell r="C573" t="str">
            <v>MIDLANDS</v>
          </cell>
          <cell r="D573" t="str">
            <v>GOLD</v>
          </cell>
          <cell r="E573" t="str">
            <v>CHIKWAVAVA</v>
          </cell>
        </row>
        <row r="574">
          <cell r="A574" t="str">
            <v>Kwekwe-MD0058-U(89)</v>
          </cell>
          <cell r="B574" t="str">
            <v>MD0058</v>
          </cell>
          <cell r="C574" t="str">
            <v>MIDLANDS</v>
          </cell>
          <cell r="D574" t="str">
            <v>GOLD</v>
          </cell>
          <cell r="E574" t="str">
            <v>CHIKWAVAVA</v>
          </cell>
        </row>
        <row r="575">
          <cell r="A575" t="str">
            <v>Lafarge-HA6034(57)</v>
          </cell>
          <cell r="B575" t="str">
            <v>HA6034</v>
          </cell>
          <cell r="C575" t="str">
            <v>HARARE</v>
          </cell>
          <cell r="D575" t="str">
            <v>PLATINUM</v>
          </cell>
          <cell r="E575" t="str">
            <v>DHLAKAMA</v>
          </cell>
        </row>
        <row r="576">
          <cell r="A576" t="str">
            <v>Lafarge-HA6034-D</v>
          </cell>
          <cell r="B576" t="str">
            <v>HA6034</v>
          </cell>
          <cell r="C576" t="str">
            <v>HARARE</v>
          </cell>
          <cell r="D576" t="str">
            <v>PLATINUM</v>
          </cell>
          <cell r="E576" t="str">
            <v>DHLAKAMA</v>
          </cell>
        </row>
        <row r="577">
          <cell r="A577" t="str">
            <v>Lafarge-HA6034-G</v>
          </cell>
          <cell r="B577" t="str">
            <v>HA6034</v>
          </cell>
          <cell r="C577" t="str">
            <v>HARARE</v>
          </cell>
          <cell r="D577" t="str">
            <v>PLATINUM</v>
          </cell>
          <cell r="E577" t="str">
            <v>DHLAKAMA</v>
          </cell>
        </row>
        <row r="578">
          <cell r="A578" t="str">
            <v>Lalapanzi-MD0321-G (321)</v>
          </cell>
          <cell r="B578" t="str">
            <v>MD0322</v>
          </cell>
          <cell r="C578" t="str">
            <v>MIDLANDS</v>
          </cell>
          <cell r="D578" t="str">
            <v>GOLD</v>
          </cell>
          <cell r="E578" t="str">
            <v>CHARI</v>
          </cell>
        </row>
        <row r="579">
          <cell r="A579" t="str">
            <v>Lalapanzi-MD0321-G(321)</v>
          </cell>
          <cell r="B579" t="str">
            <v>MD0321</v>
          </cell>
          <cell r="C579" t="str">
            <v>MIDLANDS</v>
          </cell>
          <cell r="D579" t="str">
            <v>GOLD</v>
          </cell>
          <cell r="E579" t="str">
            <v>CHARI</v>
          </cell>
        </row>
        <row r="580">
          <cell r="A580" t="str">
            <v>Letombo-HA5066(55)</v>
          </cell>
          <cell r="B580" t="str">
            <v>HA5066</v>
          </cell>
          <cell r="C580" t="str">
            <v>HARARE</v>
          </cell>
          <cell r="D580" t="str">
            <v>GOLD</v>
          </cell>
          <cell r="E580" t="str">
            <v>DHLAKAMA</v>
          </cell>
        </row>
        <row r="581">
          <cell r="A581" t="str">
            <v>Letombo-HA5066-G</v>
          </cell>
          <cell r="B581" t="str">
            <v>HA5066</v>
          </cell>
          <cell r="C581" t="str">
            <v>HARARE</v>
          </cell>
          <cell r="D581" t="str">
            <v>GOLD</v>
          </cell>
          <cell r="E581" t="str">
            <v>DHLAKAMA</v>
          </cell>
        </row>
        <row r="582">
          <cell r="A582" t="str">
            <v>Lichendale-HA5065(47)</v>
          </cell>
          <cell r="B582" t="str">
            <v>HA5065</v>
          </cell>
          <cell r="C582" t="str">
            <v>HARARE</v>
          </cell>
          <cell r="D582" t="str">
            <v>PLATINUM</v>
          </cell>
          <cell r="E582" t="str">
            <v>ENIA</v>
          </cell>
        </row>
        <row r="583">
          <cell r="A583" t="str">
            <v>Lichendale-HA5065-G</v>
          </cell>
          <cell r="B583" t="str">
            <v>HA5065</v>
          </cell>
          <cell r="C583" t="str">
            <v>HARARE</v>
          </cell>
          <cell r="D583" t="str">
            <v>PLATINUM</v>
          </cell>
          <cell r="E583" t="str">
            <v>ENIA</v>
          </cell>
        </row>
        <row r="584">
          <cell r="A584" t="str">
            <v>Liddesdale-ME7076-G</v>
          </cell>
          <cell r="B584" t="str">
            <v>ME7076</v>
          </cell>
          <cell r="C584" t="str">
            <v>MASH EAST</v>
          </cell>
          <cell r="D584" t="str">
            <v>GOLD</v>
          </cell>
          <cell r="E584" t="str">
            <v>DHLAKAMA</v>
          </cell>
        </row>
        <row r="585">
          <cell r="A585" t="str">
            <v>Liddesdale-ME7076-U(106)</v>
          </cell>
          <cell r="B585" t="str">
            <v>ME7076</v>
          </cell>
          <cell r="C585" t="str">
            <v>MASH EAST</v>
          </cell>
          <cell r="D585" t="str">
            <v>GOLD</v>
          </cell>
          <cell r="E585" t="str">
            <v>DHLAKAMA</v>
          </cell>
        </row>
        <row r="586">
          <cell r="A586" t="str">
            <v>Lilburn-HA0059(37)</v>
          </cell>
          <cell r="B586" t="str">
            <v>HA0059</v>
          </cell>
          <cell r="C586" t="str">
            <v>HARARE</v>
          </cell>
          <cell r="D586" t="str">
            <v>PLATINUM</v>
          </cell>
          <cell r="E586" t="str">
            <v>KIWA</v>
          </cell>
        </row>
        <row r="587">
          <cell r="A587" t="str">
            <v>Lilburn-HA0059-G</v>
          </cell>
          <cell r="B587" t="str">
            <v>HA0059</v>
          </cell>
          <cell r="C587" t="str">
            <v>HARARE</v>
          </cell>
          <cell r="D587" t="str">
            <v>PLATINUM</v>
          </cell>
          <cell r="E587" t="str">
            <v>KIWA</v>
          </cell>
        </row>
        <row r="588">
          <cell r="A588" t="str">
            <v>LionsDen-MW5010-G</v>
          </cell>
          <cell r="B588" t="str">
            <v>MW5010</v>
          </cell>
          <cell r="C588" t="str">
            <v>MASH WEST</v>
          </cell>
          <cell r="D588" t="str">
            <v>PLATINUM</v>
          </cell>
          <cell r="E588" t="str">
            <v>ARTWELL</v>
          </cell>
        </row>
        <row r="589">
          <cell r="A589" t="str">
            <v>LionsDen-MW5010-U</v>
          </cell>
          <cell r="B589" t="str">
            <v>MW5010</v>
          </cell>
          <cell r="C589" t="str">
            <v>MASH WEST</v>
          </cell>
          <cell r="D589" t="str">
            <v>PLATINUM</v>
          </cell>
          <cell r="E589" t="str">
            <v>ARTWELL</v>
          </cell>
        </row>
        <row r="590">
          <cell r="A590" t="str">
            <v>LivingWaters-HA1734-U</v>
          </cell>
          <cell r="B590" t="str">
            <v>HA1734</v>
          </cell>
          <cell r="C590" t="str">
            <v>HARARE</v>
          </cell>
          <cell r="D590" t="str">
            <v>PLATINUM</v>
          </cell>
          <cell r="E590" t="str">
            <v>MODESTA</v>
          </cell>
        </row>
        <row r="591">
          <cell r="A591" t="str">
            <v>Lobengula West D</v>
          </cell>
          <cell r="B591" t="str">
            <v>BU0249</v>
          </cell>
          <cell r="C591" t="str">
            <v>BULAWAYO</v>
          </cell>
          <cell r="D591" t="str">
            <v>PLATINUM</v>
          </cell>
          <cell r="E591" t="str">
            <v>SOFIA</v>
          </cell>
        </row>
        <row r="592">
          <cell r="A592" t="str">
            <v>Lobengula-BU0060-U(226)</v>
          </cell>
          <cell r="B592" t="str">
            <v>BU0060</v>
          </cell>
          <cell r="C592" t="str">
            <v>BULAWAYO</v>
          </cell>
          <cell r="D592" t="str">
            <v>PLATINUM</v>
          </cell>
          <cell r="E592" t="str">
            <v>SOFIA</v>
          </cell>
        </row>
        <row r="593">
          <cell r="A593" t="str">
            <v>LOBENGULAD</v>
          </cell>
          <cell r="B593" t="str">
            <v>BU0060</v>
          </cell>
          <cell r="C593" t="str">
            <v>BULAWAYO</v>
          </cell>
          <cell r="D593" t="str">
            <v>PLATINUM</v>
          </cell>
          <cell r="E593">
            <v>0</v>
          </cell>
        </row>
        <row r="594">
          <cell r="A594" t="str">
            <v>LOBENGULA-G</v>
          </cell>
          <cell r="B594" t="str">
            <v>BU0060</v>
          </cell>
          <cell r="C594" t="str">
            <v>BULAWAYO</v>
          </cell>
          <cell r="D594" t="str">
            <v>PLATINUM</v>
          </cell>
          <cell r="E594">
            <v>0</v>
          </cell>
        </row>
        <row r="595">
          <cell r="A595" t="str">
            <v>Lobengula-G</v>
          </cell>
          <cell r="B595">
            <v>0</v>
          </cell>
          <cell r="C595">
            <v>0</v>
          </cell>
          <cell r="D595">
            <v>0</v>
          </cell>
          <cell r="E595" t="str">
            <v>MASAIRA</v>
          </cell>
        </row>
        <row r="596">
          <cell r="A596" t="str">
            <v>LOBENGULAWEST-BU0249-G</v>
          </cell>
          <cell r="B596" t="str">
            <v>BU0249</v>
          </cell>
          <cell r="C596" t="str">
            <v>BULAWAYO</v>
          </cell>
          <cell r="D596" t="str">
            <v>PLATINUM</v>
          </cell>
          <cell r="E596" t="str">
            <v>MASAIRA</v>
          </cell>
        </row>
        <row r="597">
          <cell r="A597" t="str">
            <v>LobengulaWest-BU0249-U(227)</v>
          </cell>
          <cell r="B597" t="str">
            <v>BU0250</v>
          </cell>
          <cell r="C597" t="str">
            <v>BULAWAYO</v>
          </cell>
          <cell r="D597" t="str">
            <v>PLATINUM</v>
          </cell>
          <cell r="E597" t="str">
            <v>MASAIRA</v>
          </cell>
        </row>
        <row r="598">
          <cell r="A598" t="str">
            <v>LOCHARDSLOCHARDS(410)</v>
          </cell>
          <cell r="B598" t="str">
            <v>MD0410</v>
          </cell>
          <cell r="C598" t="str">
            <v>MIDLANDS</v>
          </cell>
          <cell r="D598" t="str">
            <v>SILVER</v>
          </cell>
          <cell r="E598" t="str">
            <v>STELLA</v>
          </cell>
        </row>
        <row r="599">
          <cell r="A599" t="str">
            <v>Lochards-MD0410-G(410)</v>
          </cell>
          <cell r="B599" t="str">
            <v>MD0411</v>
          </cell>
          <cell r="C599" t="str">
            <v>MIDLANDS</v>
          </cell>
          <cell r="D599" t="str">
            <v>SILVER</v>
          </cell>
          <cell r="E599" t="str">
            <v>STELLA</v>
          </cell>
        </row>
        <row r="600">
          <cell r="A600" t="str">
            <v>Lochinvar-HA1762-U</v>
          </cell>
          <cell r="B600" t="str">
            <v>HA1762</v>
          </cell>
          <cell r="C600" t="str">
            <v>HARARE</v>
          </cell>
          <cell r="D600" t="str">
            <v>SILVER</v>
          </cell>
          <cell r="E600" t="str">
            <v>ARCHIE</v>
          </cell>
        </row>
        <row r="601">
          <cell r="A601" t="str">
            <v>Lomagundi-HA0061(13)</v>
          </cell>
          <cell r="B601" t="str">
            <v>HA0061</v>
          </cell>
          <cell r="C601" t="str">
            <v>HARARE</v>
          </cell>
          <cell r="D601" t="str">
            <v>PLATINUM</v>
          </cell>
          <cell r="E601" t="str">
            <v>ENIA</v>
          </cell>
        </row>
        <row r="602">
          <cell r="A602" t="str">
            <v>Lomagundi-HA0061-G</v>
          </cell>
          <cell r="B602" t="str">
            <v>HA0061</v>
          </cell>
          <cell r="C602" t="str">
            <v>HARARE</v>
          </cell>
          <cell r="D602" t="str">
            <v>PLATINUM</v>
          </cell>
          <cell r="E602" t="str">
            <v>ENIA</v>
          </cell>
        </row>
        <row r="603">
          <cell r="A603" t="str">
            <v>LUKOSI-G</v>
          </cell>
          <cell r="B603" t="str">
            <v>MN7018</v>
          </cell>
          <cell r="C603" t="str">
            <v>MAT NORTH</v>
          </cell>
          <cell r="D603" t="str">
            <v>BRONZE</v>
          </cell>
          <cell r="E603">
            <v>0</v>
          </cell>
        </row>
        <row r="604">
          <cell r="A604" t="str">
            <v>Lundi park(265)</v>
          </cell>
          <cell r="B604" t="str">
            <v>BU0062</v>
          </cell>
          <cell r="C604" t="str">
            <v>BULAWAYO</v>
          </cell>
          <cell r="D604" t="str">
            <v>GOLD</v>
          </cell>
          <cell r="E604" t="str">
            <v>CHARI</v>
          </cell>
        </row>
        <row r="605">
          <cell r="A605" t="str">
            <v>Lundi park(265)</v>
          </cell>
          <cell r="B605" t="str">
            <v>MD0276</v>
          </cell>
          <cell r="C605" t="str">
            <v>MIDLANDS</v>
          </cell>
          <cell r="D605" t="str">
            <v>GOLD</v>
          </cell>
          <cell r="E605" t="str">
            <v>CHARI</v>
          </cell>
        </row>
        <row r="606">
          <cell r="A606" t="str">
            <v>LundiPark-MD0276-G(276)</v>
          </cell>
          <cell r="B606" t="str">
            <v>MD0276</v>
          </cell>
          <cell r="C606" t="str">
            <v>MIDLANDS</v>
          </cell>
          <cell r="D606" t="str">
            <v>GOLD</v>
          </cell>
          <cell r="E606" t="str">
            <v>CHARI</v>
          </cell>
        </row>
        <row r="607">
          <cell r="A607" t="str">
            <v>LUPANE-G</v>
          </cell>
          <cell r="B607" t="str">
            <v>MN0131</v>
          </cell>
          <cell r="C607" t="str">
            <v>MAT NORTH</v>
          </cell>
          <cell r="D607" t="str">
            <v>BRONZE</v>
          </cell>
          <cell r="E607">
            <v>0</v>
          </cell>
        </row>
        <row r="608">
          <cell r="A608" t="str">
            <v>Lutumba-MS7020-G(728)</v>
          </cell>
          <cell r="B608" t="str">
            <v>MS7020</v>
          </cell>
          <cell r="C608" t="str">
            <v>MAT SOUTH</v>
          </cell>
          <cell r="D608" t="str">
            <v>SILVER</v>
          </cell>
          <cell r="E608" t="str">
            <v>BEN</v>
          </cell>
        </row>
        <row r="609">
          <cell r="A609" t="str">
            <v>Luveve-BU0062-U(225)</v>
          </cell>
          <cell r="B609" t="str">
            <v>BU0062</v>
          </cell>
          <cell r="C609" t="str">
            <v>BULAWAYO</v>
          </cell>
          <cell r="D609" t="str">
            <v>GOLD</v>
          </cell>
          <cell r="E609" t="str">
            <v>BHEKANI</v>
          </cell>
        </row>
        <row r="610">
          <cell r="A610" t="str">
            <v>Luveve-G</v>
          </cell>
          <cell r="B610" t="str">
            <v>BU0063</v>
          </cell>
          <cell r="C610" t="str">
            <v>BULAWAYO</v>
          </cell>
          <cell r="D610" t="str">
            <v>GOLD</v>
          </cell>
          <cell r="E610" t="str">
            <v>BHEKANI</v>
          </cell>
        </row>
        <row r="611">
          <cell r="A611" t="str">
            <v>LytonRd-HA5224-G</v>
          </cell>
          <cell r="B611" t="str">
            <v>HA5224</v>
          </cell>
          <cell r="C611" t="str">
            <v>HARARE</v>
          </cell>
          <cell r="D611" t="str">
            <v>PLATINUM</v>
          </cell>
          <cell r="E611" t="str">
            <v>ARCHIE</v>
          </cell>
        </row>
        <row r="612">
          <cell r="A612" t="str">
            <v>LytonRd-HA5224-U</v>
          </cell>
          <cell r="B612" t="str">
            <v>HA5224</v>
          </cell>
          <cell r="C612" t="str">
            <v>HARARE</v>
          </cell>
          <cell r="D612" t="str">
            <v>PLATINUM</v>
          </cell>
          <cell r="E612" t="str">
            <v>ARCHIE</v>
          </cell>
        </row>
        <row r="613">
          <cell r="A613" t="str">
            <v>Mabelreign-HA0228(8)</v>
          </cell>
          <cell r="B613" t="str">
            <v>HA0228</v>
          </cell>
          <cell r="C613" t="str">
            <v>HARARE</v>
          </cell>
          <cell r="D613" t="str">
            <v>PLATINUM</v>
          </cell>
          <cell r="E613" t="str">
            <v>MASIMBA</v>
          </cell>
        </row>
        <row r="614">
          <cell r="A614" t="str">
            <v>Mabelreign-HA0228-G</v>
          </cell>
          <cell r="B614" t="str">
            <v>HA0228</v>
          </cell>
          <cell r="C614" t="str">
            <v>HARARE</v>
          </cell>
          <cell r="D614" t="str">
            <v>PLATINUM</v>
          </cell>
          <cell r="E614" t="str">
            <v>MASIMBA</v>
          </cell>
        </row>
        <row r="615">
          <cell r="A615" t="str">
            <v>Mabhande-ME7160-G</v>
          </cell>
          <cell r="B615" t="str">
            <v>ME7160</v>
          </cell>
          <cell r="C615" t="str">
            <v>MASH EAST</v>
          </cell>
          <cell r="D615" t="str">
            <v>SILVER</v>
          </cell>
          <cell r="E615" t="str">
            <v>RICHARD</v>
          </cell>
        </row>
        <row r="616">
          <cell r="A616" t="str">
            <v>Mabhande-ME7207-G</v>
          </cell>
          <cell r="B616" t="str">
            <v>ME7207</v>
          </cell>
          <cell r="C616" t="str">
            <v>MASH EAST</v>
          </cell>
          <cell r="D616" t="str">
            <v>SILVER</v>
          </cell>
          <cell r="E616" t="str">
            <v>RICHARD</v>
          </cell>
        </row>
        <row r="617">
          <cell r="A617" t="str">
            <v>Mabvuku-HA3016(58)</v>
          </cell>
          <cell r="B617" t="str">
            <v>HA3016</v>
          </cell>
          <cell r="C617" t="str">
            <v>HARARE</v>
          </cell>
          <cell r="D617" t="str">
            <v>PLATINUM</v>
          </cell>
          <cell r="E617" t="str">
            <v>DHLKAMA</v>
          </cell>
        </row>
        <row r="618">
          <cell r="A618" t="str">
            <v>Mabvuku-HA3016-D</v>
          </cell>
          <cell r="B618" t="str">
            <v>HA3016</v>
          </cell>
          <cell r="C618" t="str">
            <v>HARARE</v>
          </cell>
          <cell r="D618" t="str">
            <v>PLATINUM</v>
          </cell>
          <cell r="E618" t="str">
            <v>DHLKAMA</v>
          </cell>
        </row>
        <row r="619">
          <cell r="A619" t="str">
            <v>MABVUKU-HA3016-G</v>
          </cell>
          <cell r="B619" t="str">
            <v>HA3016</v>
          </cell>
          <cell r="C619" t="str">
            <v>HARARE</v>
          </cell>
          <cell r="D619" t="str">
            <v>PLATINUM</v>
          </cell>
          <cell r="E619">
            <v>0</v>
          </cell>
        </row>
        <row r="620">
          <cell r="A620" t="str">
            <v>MACHEKE-ME0405-G</v>
          </cell>
          <cell r="B620" t="str">
            <v>ME0405</v>
          </cell>
          <cell r="C620" t="str">
            <v>MASH EAST</v>
          </cell>
          <cell r="D620" t="str">
            <v>PLATINUM</v>
          </cell>
          <cell r="E620" t="str">
            <v>DHLAKAMA</v>
          </cell>
        </row>
        <row r="621">
          <cell r="A621" t="str">
            <v>Macheke-ME0405-G</v>
          </cell>
          <cell r="B621" t="str">
            <v>ME0405</v>
          </cell>
          <cell r="C621" t="str">
            <v>MASH EAST</v>
          </cell>
          <cell r="D621" t="str">
            <v>PLATINUM</v>
          </cell>
          <cell r="E621" t="str">
            <v>DHLAKAMA</v>
          </cell>
        </row>
        <row r="622">
          <cell r="A622" t="str">
            <v>Machipisa-HA6041-D</v>
          </cell>
          <cell r="B622" t="str">
            <v>HA6041</v>
          </cell>
          <cell r="C622" t="str">
            <v>HARARE</v>
          </cell>
          <cell r="D622" t="str">
            <v>PLATINUM</v>
          </cell>
          <cell r="E622" t="str">
            <v>ARCHIE</v>
          </cell>
        </row>
        <row r="623">
          <cell r="A623" t="str">
            <v>Machipisa-HA6041-G</v>
          </cell>
          <cell r="B623" t="str">
            <v>HA6041</v>
          </cell>
          <cell r="C623" t="str">
            <v>HARARE</v>
          </cell>
          <cell r="D623" t="str">
            <v>PLATINUM</v>
          </cell>
          <cell r="E623" t="str">
            <v>ARCHIE</v>
          </cell>
        </row>
        <row r="624">
          <cell r="A624" t="str">
            <v>Machipisa-HA6041-U</v>
          </cell>
          <cell r="B624" t="str">
            <v>HA6041</v>
          </cell>
          <cell r="C624" t="str">
            <v>HARARE</v>
          </cell>
          <cell r="D624" t="str">
            <v>PLATINUM</v>
          </cell>
          <cell r="E624" t="str">
            <v>ARCHIE</v>
          </cell>
        </row>
        <row r="625">
          <cell r="A625" t="str">
            <v>MADADZI-MW5209-G</v>
          </cell>
          <cell r="B625" t="str">
            <v>MW5209</v>
          </cell>
          <cell r="C625" t="str">
            <v>MASH WEST</v>
          </cell>
          <cell r="D625" t="str">
            <v>SILVER</v>
          </cell>
          <cell r="E625">
            <v>0</v>
          </cell>
        </row>
        <row r="626">
          <cell r="A626" t="str">
            <v>Madumapisa-G</v>
          </cell>
          <cell r="B626" t="str">
            <v>MN5311</v>
          </cell>
          <cell r="C626" t="str">
            <v>MAT NORTH</v>
          </cell>
          <cell r="D626" t="str">
            <v>BRONZE</v>
          </cell>
          <cell r="E626">
            <v>0</v>
          </cell>
        </row>
        <row r="627">
          <cell r="A627" t="str">
            <v>Madziwa-MC5028-G</v>
          </cell>
          <cell r="B627" t="str">
            <v>MC5028</v>
          </cell>
          <cell r="C627" t="str">
            <v>MASH CENTRAL</v>
          </cell>
          <cell r="D627" t="str">
            <v>SILVER</v>
          </cell>
          <cell r="E627" t="str">
            <v>KIWA</v>
          </cell>
        </row>
        <row r="628">
          <cell r="A628" t="str">
            <v>Magunje-MW5213-G</v>
          </cell>
          <cell r="B628" t="str">
            <v>MW5213</v>
          </cell>
          <cell r="C628" t="str">
            <v>MASH WEST</v>
          </cell>
          <cell r="D628" t="str">
            <v>PLATINUM</v>
          </cell>
          <cell r="E628" t="str">
            <v>ARTWELL</v>
          </cell>
        </row>
        <row r="629">
          <cell r="A629" t="str">
            <v>MagwegweNorth-BU1736-U(608)</v>
          </cell>
          <cell r="B629" t="str">
            <v>BU1736</v>
          </cell>
          <cell r="C629" t="str">
            <v>BULAWAYO</v>
          </cell>
          <cell r="D629" t="str">
            <v>SILVER</v>
          </cell>
          <cell r="E629" t="str">
            <v>SIFA</v>
          </cell>
        </row>
        <row r="630">
          <cell r="A630" t="str">
            <v>Mahatshula-BU5089-U(281)</v>
          </cell>
          <cell r="B630" t="str">
            <v>BU5089</v>
          </cell>
          <cell r="C630" t="str">
            <v>BULAWAYO</v>
          </cell>
          <cell r="D630" t="str">
            <v>SILVER</v>
          </cell>
          <cell r="E630" t="str">
            <v>MAKETO</v>
          </cell>
        </row>
        <row r="631">
          <cell r="A631" t="str">
            <v>Mahatshula-G</v>
          </cell>
          <cell r="B631" t="str">
            <v>BU5089</v>
          </cell>
          <cell r="C631" t="str">
            <v>BULAWAYO</v>
          </cell>
          <cell r="D631" t="str">
            <v>SILVER</v>
          </cell>
          <cell r="E631">
            <v>0</v>
          </cell>
        </row>
        <row r="632">
          <cell r="A632" t="str">
            <v>Mahenye-MA6013-G(751)</v>
          </cell>
          <cell r="B632" t="str">
            <v>MA6013</v>
          </cell>
          <cell r="C632" t="str">
            <v>MANICALAND</v>
          </cell>
          <cell r="D632" t="str">
            <v>SILVER</v>
          </cell>
          <cell r="E632" t="str">
            <v>PARDON</v>
          </cell>
        </row>
        <row r="633">
          <cell r="A633" t="str">
            <v>Mahenye-MA6013-G(751)</v>
          </cell>
          <cell r="B633" t="str">
            <v>MA6013</v>
          </cell>
          <cell r="C633" t="str">
            <v>MANICALAND</v>
          </cell>
          <cell r="D633" t="str">
            <v>SILVER</v>
          </cell>
          <cell r="E633" t="str">
            <v>PARDON</v>
          </cell>
        </row>
        <row r="634">
          <cell r="A634" t="str">
            <v>Mahenye-MA7058-G(751)</v>
          </cell>
          <cell r="B634" t="str">
            <v>MA6013</v>
          </cell>
          <cell r="C634" t="str">
            <v>MANICALAND</v>
          </cell>
          <cell r="D634" t="str">
            <v>SILVER</v>
          </cell>
          <cell r="E634" t="str">
            <v>PARDON</v>
          </cell>
        </row>
        <row r="635">
          <cell r="A635" t="str">
            <v>Mahombekombe-MW6031-G</v>
          </cell>
          <cell r="B635" t="str">
            <v>MW6031</v>
          </cell>
          <cell r="C635" t="str">
            <v>MASH WEST</v>
          </cell>
          <cell r="D635" t="str">
            <v>GOLD</v>
          </cell>
          <cell r="E635" t="str">
            <v>ARTWELL</v>
          </cell>
        </row>
        <row r="636">
          <cell r="A636" t="str">
            <v>Mahombekombe-MW6031-U</v>
          </cell>
          <cell r="B636" t="str">
            <v>MW6031</v>
          </cell>
          <cell r="C636" t="str">
            <v>MASH WEST</v>
          </cell>
          <cell r="D636" t="str">
            <v>GOLD</v>
          </cell>
          <cell r="E636" t="str">
            <v>ARTWELL</v>
          </cell>
        </row>
        <row r="637">
          <cell r="A637" t="str">
            <v>Mahusekwa-ME9009-G</v>
          </cell>
          <cell r="B637" t="str">
            <v>ME9009</v>
          </cell>
          <cell r="C637" t="str">
            <v>MASH EAST</v>
          </cell>
          <cell r="D637" t="str">
            <v>PLATINUM</v>
          </cell>
          <cell r="E637" t="str">
            <v>RICHARD</v>
          </cell>
        </row>
        <row r="638">
          <cell r="A638" t="str">
            <v>Mahusekwa-ME9009-U</v>
          </cell>
          <cell r="B638" t="str">
            <v>ME9009</v>
          </cell>
          <cell r="C638" t="str">
            <v>MASH EAST</v>
          </cell>
          <cell r="D638" t="str">
            <v>PLATINUM</v>
          </cell>
          <cell r="E638" t="str">
            <v>RICHARD</v>
          </cell>
        </row>
        <row r="639">
          <cell r="A639" t="str">
            <v>Mainline-MS5133-G(130)</v>
          </cell>
          <cell r="B639" t="str">
            <v>MS5133</v>
          </cell>
          <cell r="C639" t="str">
            <v>MAT SOUTH</v>
          </cell>
          <cell r="D639" t="str">
            <v>BRONZE</v>
          </cell>
          <cell r="E639" t="str">
            <v>SOPHIA</v>
          </cell>
        </row>
        <row r="640">
          <cell r="A640" t="str">
            <v>Mainline-MS5133-G(132)</v>
          </cell>
          <cell r="B640" t="str">
            <v>MS5133</v>
          </cell>
          <cell r="C640" t="str">
            <v>MAT SOUTH</v>
          </cell>
          <cell r="D640" t="str">
            <v>BRONZE</v>
          </cell>
          <cell r="E640" t="str">
            <v>SOPHIA</v>
          </cell>
        </row>
        <row r="641">
          <cell r="A641" t="str">
            <v>Maitengwe-MS1703-G(904)</v>
          </cell>
          <cell r="B641" t="str">
            <v>MS1703</v>
          </cell>
          <cell r="C641" t="str">
            <v>MAT SOUTH</v>
          </cell>
          <cell r="D641" t="str">
            <v>BRONZE</v>
          </cell>
          <cell r="E641" t="str">
            <v>STELLA</v>
          </cell>
        </row>
        <row r="642">
          <cell r="A642" t="str">
            <v>Majecha-HA5054(75)</v>
          </cell>
          <cell r="B642" t="str">
            <v>HA5054</v>
          </cell>
          <cell r="C642" t="str">
            <v>HARARE</v>
          </cell>
          <cell r="D642" t="str">
            <v>PLATINUM</v>
          </cell>
          <cell r="E642" t="str">
            <v>RICHARD</v>
          </cell>
        </row>
        <row r="643">
          <cell r="A643" t="str">
            <v>Majecha-HA5054-D</v>
          </cell>
          <cell r="B643" t="str">
            <v>HA5054</v>
          </cell>
          <cell r="C643" t="str">
            <v>HARARE</v>
          </cell>
          <cell r="D643" t="str">
            <v>PLATINUM</v>
          </cell>
          <cell r="E643" t="str">
            <v>RICHARD</v>
          </cell>
        </row>
        <row r="644">
          <cell r="A644" t="str">
            <v>Majecha-HA5054-G</v>
          </cell>
          <cell r="B644" t="str">
            <v>HA5054</v>
          </cell>
          <cell r="C644" t="str">
            <v>HARARE</v>
          </cell>
          <cell r="D644" t="str">
            <v>PLATINUM</v>
          </cell>
          <cell r="E644" t="str">
            <v>RICHARD</v>
          </cell>
        </row>
        <row r="645">
          <cell r="A645" t="str">
            <v>Makokoba2-BU5090-U(266)</v>
          </cell>
          <cell r="B645" t="str">
            <v>BU5090</v>
          </cell>
          <cell r="C645" t="str">
            <v>BULAWAYO</v>
          </cell>
          <cell r="D645" t="str">
            <v>PLATINUM</v>
          </cell>
          <cell r="E645" t="str">
            <v>SOFIA</v>
          </cell>
        </row>
        <row r="646">
          <cell r="A646" t="str">
            <v>Makokoba2-G</v>
          </cell>
          <cell r="B646" t="str">
            <v>BU5090</v>
          </cell>
          <cell r="C646" t="str">
            <v>BULAWAYO</v>
          </cell>
          <cell r="D646" t="str">
            <v>PLATINUM</v>
          </cell>
          <cell r="E646">
            <v>0</v>
          </cell>
        </row>
        <row r="647">
          <cell r="A647" t="str">
            <v>Makuti-MW5214-G</v>
          </cell>
          <cell r="B647" t="str">
            <v>MW5214</v>
          </cell>
          <cell r="C647" t="str">
            <v>MASH WEST</v>
          </cell>
          <cell r="D647" t="str">
            <v>SILVER</v>
          </cell>
          <cell r="E647" t="str">
            <v>ARTWELL</v>
          </cell>
        </row>
        <row r="648">
          <cell r="A648" t="str">
            <v>Makwiro-MW9157-G</v>
          </cell>
          <cell r="B648" t="str">
            <v>MW9157</v>
          </cell>
          <cell r="C648" t="str">
            <v>MASH WEST</v>
          </cell>
          <cell r="D648" t="str">
            <v>SILVER</v>
          </cell>
          <cell r="E648" t="str">
            <v>NGIRAZI</v>
          </cell>
        </row>
        <row r="649">
          <cell r="A649" t="str">
            <v>Malborough-HA6067(2)</v>
          </cell>
          <cell r="B649" t="str">
            <v>HA6067</v>
          </cell>
          <cell r="C649" t="str">
            <v>HARARE</v>
          </cell>
          <cell r="D649" t="str">
            <v>GOLD</v>
          </cell>
          <cell r="E649" t="str">
            <v>PRIVLEDGE</v>
          </cell>
        </row>
        <row r="650">
          <cell r="A650" t="str">
            <v>Malborough-HA6067-G</v>
          </cell>
          <cell r="B650" t="str">
            <v>HA6067</v>
          </cell>
          <cell r="C650" t="str">
            <v>HARARE</v>
          </cell>
          <cell r="D650" t="str">
            <v>GOLD</v>
          </cell>
          <cell r="E650" t="str">
            <v>PRIVLEDGE</v>
          </cell>
        </row>
        <row r="651">
          <cell r="A651" t="str">
            <v>Malindela-BU5091-U(278)</v>
          </cell>
          <cell r="B651" t="str">
            <v>BU5091</v>
          </cell>
          <cell r="C651" t="str">
            <v>BULAWAYO</v>
          </cell>
          <cell r="D651" t="str">
            <v>SILVER</v>
          </cell>
          <cell r="E651" t="str">
            <v>SOFIA</v>
          </cell>
        </row>
        <row r="652">
          <cell r="A652" t="str">
            <v>Malindela-G</v>
          </cell>
          <cell r="B652" t="str">
            <v>BU5091</v>
          </cell>
          <cell r="C652" t="str">
            <v>BULAWAYO</v>
          </cell>
          <cell r="D652" t="str">
            <v>SILVER</v>
          </cell>
          <cell r="E652">
            <v>0</v>
          </cell>
        </row>
        <row r="653">
          <cell r="A653" t="str">
            <v>Malipati-MV7053-G(500)</v>
          </cell>
          <cell r="B653" t="str">
            <v>MV7053</v>
          </cell>
          <cell r="C653" t="str">
            <v>MASVINGO</v>
          </cell>
          <cell r="D653" t="str">
            <v>BRONZE</v>
          </cell>
          <cell r="E653" t="str">
            <v>BEN</v>
          </cell>
        </row>
        <row r="654">
          <cell r="A654" t="str">
            <v>MALOTA-G</v>
          </cell>
          <cell r="B654" t="str">
            <v>MN7022</v>
          </cell>
          <cell r="C654" t="str">
            <v>MAT NORTH</v>
          </cell>
          <cell r="D654" t="str">
            <v>BRONZE</v>
          </cell>
          <cell r="E654">
            <v>0</v>
          </cell>
        </row>
        <row r="655">
          <cell r="A655" t="str">
            <v>Mambohigh(254)</v>
          </cell>
          <cell r="B655" t="str">
            <v>MD0254</v>
          </cell>
          <cell r="C655" t="str">
            <v>MIDLANDS</v>
          </cell>
          <cell r="D655" t="str">
            <v>PLATINUM</v>
          </cell>
          <cell r="E655" t="str">
            <v>CHARI</v>
          </cell>
        </row>
        <row r="656">
          <cell r="A656" t="str">
            <v>Mambo-MD0277-D(277)</v>
          </cell>
          <cell r="B656" t="str">
            <v>MD0277</v>
          </cell>
          <cell r="C656" t="str">
            <v>MIDLANDS</v>
          </cell>
          <cell r="D656" t="str">
            <v>PLATINUM</v>
          </cell>
          <cell r="E656" t="str">
            <v>CHARI</v>
          </cell>
        </row>
        <row r="657">
          <cell r="A657" t="str">
            <v>MAMBO-MD0277-U</v>
          </cell>
          <cell r="B657" t="str">
            <v>MD0277</v>
          </cell>
          <cell r="C657" t="str">
            <v>MIDLANDS</v>
          </cell>
          <cell r="D657" t="str">
            <v>PLATINUM</v>
          </cell>
          <cell r="E657">
            <v>0</v>
          </cell>
        </row>
        <row r="658">
          <cell r="A658" t="str">
            <v>Manama-MS7057-G(752)</v>
          </cell>
          <cell r="B658" t="str">
            <v>MS7057</v>
          </cell>
          <cell r="C658" t="str">
            <v>MAT SOUTH</v>
          </cell>
          <cell r="D658" t="str">
            <v>SILVER</v>
          </cell>
          <cell r="E658" t="str">
            <v>MASAIRA</v>
          </cell>
        </row>
        <row r="659">
          <cell r="A659" t="str">
            <v>Manana-MS7057-G(752)</v>
          </cell>
          <cell r="B659" t="str">
            <v>MS7058</v>
          </cell>
          <cell r="C659" t="str">
            <v>MAT SOUTH</v>
          </cell>
          <cell r="D659" t="str">
            <v>SILVER</v>
          </cell>
          <cell r="E659" t="str">
            <v>MASAIRA</v>
          </cell>
        </row>
        <row r="660">
          <cell r="A660" t="str">
            <v>Mandamabwe-MV5141-G(141)</v>
          </cell>
          <cell r="B660" t="str">
            <v>MV5141</v>
          </cell>
          <cell r="C660" t="str">
            <v>MASVINGO</v>
          </cell>
          <cell r="D660" t="str">
            <v>GOLD</v>
          </cell>
          <cell r="E660" t="str">
            <v>CECIL</v>
          </cell>
        </row>
        <row r="661">
          <cell r="A661" t="str">
            <v>MANICALAND3G</v>
          </cell>
          <cell r="B661">
            <v>0</v>
          </cell>
          <cell r="C661">
            <v>0</v>
          </cell>
          <cell r="D661" t="str">
            <v>PLATINUM</v>
          </cell>
          <cell r="E661">
            <v>0</v>
          </cell>
        </row>
        <row r="662">
          <cell r="A662" t="str">
            <v>Manjokonjo-MV5246-G(246)</v>
          </cell>
          <cell r="B662" t="str">
            <v>MV5246</v>
          </cell>
          <cell r="C662" t="str">
            <v>MASVINGO</v>
          </cell>
          <cell r="D662" t="str">
            <v>GOLD</v>
          </cell>
          <cell r="E662" t="str">
            <v>PARDON</v>
          </cell>
        </row>
        <row r="663">
          <cell r="A663" t="str">
            <v>MANJOLO</v>
          </cell>
          <cell r="B663" t="str">
            <v>MN</v>
          </cell>
          <cell r="C663" t="str">
            <v>MAT NORTH</v>
          </cell>
          <cell r="D663" t="str">
            <v>BRONZE</v>
          </cell>
          <cell r="E663" t="str">
            <v>HARRIET</v>
          </cell>
        </row>
        <row r="664">
          <cell r="A664" t="str">
            <v>MANNINGDALE-G</v>
          </cell>
          <cell r="B664" t="str">
            <v>BU0063</v>
          </cell>
          <cell r="C664" t="str">
            <v>BULAWAYO</v>
          </cell>
          <cell r="D664" t="str">
            <v>BRONZE</v>
          </cell>
          <cell r="E664">
            <v>0</v>
          </cell>
        </row>
        <row r="665">
          <cell r="A665" t="str">
            <v>Manningdale-G</v>
          </cell>
          <cell r="B665" t="str">
            <v>BU0063</v>
          </cell>
          <cell r="C665" t="str">
            <v>BULAWAYO</v>
          </cell>
          <cell r="D665" t="str">
            <v>BRONZE</v>
          </cell>
          <cell r="E665" t="str">
            <v>MAKETO</v>
          </cell>
        </row>
        <row r="666">
          <cell r="A666" t="str">
            <v>Mapfumo-MD5231-G(231)</v>
          </cell>
          <cell r="B666" t="str">
            <v>MD5231</v>
          </cell>
          <cell r="C666" t="str">
            <v>MIDLANDS</v>
          </cell>
          <cell r="D666" t="str">
            <v>SILVER</v>
          </cell>
          <cell r="E666" t="str">
            <v>CHIKWAVAVA</v>
          </cell>
        </row>
        <row r="667">
          <cell r="A667" t="str">
            <v>Mapfumo-MD5231-G(231)</v>
          </cell>
          <cell r="B667" t="str">
            <v>MD5231</v>
          </cell>
          <cell r="C667" t="str">
            <v>MIDLANDS</v>
          </cell>
          <cell r="D667" t="str">
            <v>SILVER</v>
          </cell>
          <cell r="E667" t="str">
            <v>CHIKWAVAVA</v>
          </cell>
        </row>
        <row r="668">
          <cell r="A668" t="str">
            <v>Mapfungautse-MD6015-G</v>
          </cell>
          <cell r="B668" t="str">
            <v>MD6016</v>
          </cell>
          <cell r="C668" t="str">
            <v>MIDLANDS</v>
          </cell>
          <cell r="D668" t="str">
            <v>PLATINUM</v>
          </cell>
          <cell r="E668" t="str">
            <v>CHIKWAVAVA</v>
          </cell>
        </row>
        <row r="669">
          <cell r="A669" t="str">
            <v>Mapfungautse-MD6015-G(801</v>
          </cell>
          <cell r="B669" t="str">
            <v>MD6016</v>
          </cell>
          <cell r="C669" t="str">
            <v>MIDLANDS</v>
          </cell>
          <cell r="D669" t="str">
            <v>PLATINUM</v>
          </cell>
          <cell r="E669" t="str">
            <v>CHIKWAVAVA</v>
          </cell>
        </row>
        <row r="670">
          <cell r="A670" t="str">
            <v>Mapfungautse-MD6015-G(801)</v>
          </cell>
          <cell r="B670" t="str">
            <v>MD6015</v>
          </cell>
          <cell r="C670" t="str">
            <v>MIDLANDS</v>
          </cell>
          <cell r="D670" t="str">
            <v>PLATINUM</v>
          </cell>
          <cell r="E670" t="str">
            <v>CHIKWAVAVA</v>
          </cell>
        </row>
        <row r="671">
          <cell r="A671" t="str">
            <v>Mapfungautse-MD6015-U(99)</v>
          </cell>
          <cell r="B671" t="str">
            <v>MD6016</v>
          </cell>
          <cell r="C671" t="str">
            <v>MIDLANDS</v>
          </cell>
          <cell r="D671" t="str">
            <v>PLATINUM</v>
          </cell>
          <cell r="E671" t="str">
            <v>CHIKWAVAVA</v>
          </cell>
        </row>
        <row r="672">
          <cell r="A672" t="str">
            <v>Mapfungautse-MD6015-U(99)</v>
          </cell>
          <cell r="B672" t="str">
            <v>MD6015</v>
          </cell>
          <cell r="C672" t="str">
            <v>MIDLANDS</v>
          </cell>
          <cell r="D672" t="str">
            <v>PLATINUM</v>
          </cell>
          <cell r="E672" t="str">
            <v>CHIKWAVAVA</v>
          </cell>
        </row>
        <row r="673">
          <cell r="A673" t="str">
            <v>Maphisa-MS0397-G(397)</v>
          </cell>
          <cell r="B673" t="str">
            <v>MS0397</v>
          </cell>
          <cell r="C673" t="str">
            <v>MAT SOUTH</v>
          </cell>
          <cell r="D673" t="str">
            <v>SILVER</v>
          </cell>
          <cell r="E673" t="str">
            <v>SOFIA</v>
          </cell>
        </row>
        <row r="674">
          <cell r="A674" t="str">
            <v>Mapinga-MW5528-G</v>
          </cell>
          <cell r="B674" t="str">
            <v>MW5528</v>
          </cell>
          <cell r="C674" t="str">
            <v>MASH WEST</v>
          </cell>
          <cell r="D674" t="str">
            <v>GOLD</v>
          </cell>
          <cell r="E674" t="str">
            <v>MODESTA</v>
          </cell>
        </row>
        <row r="675">
          <cell r="A675" t="str">
            <v>MarangeClinic-MA1761-G</v>
          </cell>
          <cell r="B675" t="str">
            <v>MA1761</v>
          </cell>
          <cell r="C675" t="str">
            <v>MANICALAND</v>
          </cell>
          <cell r="D675" t="str">
            <v>BRONZE</v>
          </cell>
          <cell r="E675" t="str">
            <v>MAPFUMBA</v>
          </cell>
        </row>
        <row r="676">
          <cell r="A676" t="str">
            <v>MarangeClinic-MA1761-G</v>
          </cell>
          <cell r="B676" t="str">
            <v>MA1761</v>
          </cell>
          <cell r="C676" t="str">
            <v>MANICALAND</v>
          </cell>
          <cell r="D676" t="str">
            <v>BRONZE</v>
          </cell>
          <cell r="E676" t="str">
            <v>MAPFUMBA</v>
          </cell>
        </row>
        <row r="677">
          <cell r="A677" t="str">
            <v>MARAPOSA-G</v>
          </cell>
          <cell r="B677" t="str">
            <v>MS7023</v>
          </cell>
          <cell r="C677" t="str">
            <v>MAT SOUTH</v>
          </cell>
          <cell r="D677" t="str">
            <v>BRONZE</v>
          </cell>
          <cell r="E677">
            <v>0</v>
          </cell>
        </row>
        <row r="678">
          <cell r="A678" t="str">
            <v>Maridale-MW0303-G</v>
          </cell>
          <cell r="B678" t="str">
            <v>MW0303</v>
          </cell>
          <cell r="C678" t="str">
            <v>MASH WEST</v>
          </cell>
          <cell r="D678" t="str">
            <v>PLATINUM</v>
          </cell>
          <cell r="E678" t="str">
            <v>NGIRAZI</v>
          </cell>
        </row>
        <row r="679">
          <cell r="A679" t="str">
            <v>Maridale-MW0303-U</v>
          </cell>
          <cell r="B679" t="str">
            <v>MW0303</v>
          </cell>
          <cell r="C679" t="str">
            <v>MASH WEST</v>
          </cell>
          <cell r="D679" t="str">
            <v>PLATINUM</v>
          </cell>
          <cell r="E679" t="str">
            <v>NGIRAZI</v>
          </cell>
        </row>
        <row r="680">
          <cell r="A680" t="str">
            <v>Marimba-HA3018-G</v>
          </cell>
          <cell r="B680" t="str">
            <v>HA3018</v>
          </cell>
          <cell r="C680" t="str">
            <v>HARARE</v>
          </cell>
          <cell r="D680" t="str">
            <v>PLATINUM</v>
          </cell>
          <cell r="E680" t="str">
            <v>LESLIE</v>
          </cell>
        </row>
        <row r="681">
          <cell r="A681" t="str">
            <v>Marimba-HA3018-U</v>
          </cell>
          <cell r="B681" t="str">
            <v>HA3018</v>
          </cell>
          <cell r="C681" t="str">
            <v>HARARE</v>
          </cell>
          <cell r="D681" t="str">
            <v>PLATINUM</v>
          </cell>
          <cell r="E681" t="str">
            <v>LESLIE</v>
          </cell>
        </row>
        <row r="682">
          <cell r="A682" t="str">
            <v>Marondera-ME0064-G</v>
          </cell>
          <cell r="B682" t="str">
            <v>ME0064</v>
          </cell>
          <cell r="C682" t="str">
            <v>MASH EAST</v>
          </cell>
          <cell r="D682" t="str">
            <v>PLATINUM</v>
          </cell>
          <cell r="E682" t="str">
            <v>DHLAKAMA</v>
          </cell>
        </row>
        <row r="683">
          <cell r="A683" t="str">
            <v>Marondera-ME0064-U</v>
          </cell>
          <cell r="B683" t="str">
            <v>ME0064</v>
          </cell>
          <cell r="C683" t="str">
            <v>MASH EAST</v>
          </cell>
          <cell r="D683" t="str">
            <v>PLATINUM</v>
          </cell>
          <cell r="E683" t="str">
            <v>DHLAKAMA</v>
          </cell>
        </row>
        <row r="684">
          <cell r="A684" t="str">
            <v>Marongora-MW5215-G</v>
          </cell>
          <cell r="B684" t="str">
            <v>MW5215</v>
          </cell>
          <cell r="C684" t="str">
            <v>MASH WEST</v>
          </cell>
          <cell r="D684" t="str">
            <v>BRONZE</v>
          </cell>
          <cell r="E684" t="str">
            <v>ARTWELL</v>
          </cell>
        </row>
        <row r="685">
          <cell r="A685" t="str">
            <v>Marongora-MW5215-U</v>
          </cell>
          <cell r="B685" t="str">
            <v>MW5215</v>
          </cell>
          <cell r="C685" t="str">
            <v>MASH WEST</v>
          </cell>
          <cell r="D685" t="str">
            <v>BRONZE</v>
          </cell>
          <cell r="E685" t="str">
            <v>ARTWELL</v>
          </cell>
        </row>
        <row r="686">
          <cell r="A686" t="str">
            <v>MASASAKWEKWE-MD0284-G</v>
          </cell>
          <cell r="B686" t="str">
            <v>MD0284</v>
          </cell>
          <cell r="C686" t="str">
            <v>MIDLANDS</v>
          </cell>
          <cell r="D686" t="str">
            <v>PLATINUM</v>
          </cell>
          <cell r="E686" t="str">
            <v>CHIKWAVAVA</v>
          </cell>
        </row>
        <row r="687">
          <cell r="A687" t="str">
            <v>Masasakwekwe-MD0284-G</v>
          </cell>
          <cell r="B687" t="str">
            <v>MD0284</v>
          </cell>
          <cell r="C687" t="str">
            <v>MIDLANDS</v>
          </cell>
          <cell r="D687" t="str">
            <v>PLATINUM</v>
          </cell>
          <cell r="E687" t="str">
            <v>CHIKWAVAVA</v>
          </cell>
        </row>
        <row r="688">
          <cell r="A688" t="str">
            <v>MASASAKWEKWE-MD0284-U</v>
          </cell>
          <cell r="B688" t="str">
            <v>MD0284</v>
          </cell>
          <cell r="C688" t="str">
            <v>MIDLANDS</v>
          </cell>
          <cell r="D688" t="str">
            <v>PLATINUM</v>
          </cell>
          <cell r="E688">
            <v>0</v>
          </cell>
        </row>
        <row r="689">
          <cell r="A689" t="str">
            <v>MasasaPark-HA3019(66)</v>
          </cell>
          <cell r="B689" t="str">
            <v>HA3019</v>
          </cell>
          <cell r="C689" t="str">
            <v>HARARE</v>
          </cell>
          <cell r="D689" t="str">
            <v>PLATINUM</v>
          </cell>
          <cell r="E689" t="str">
            <v>RICHARD</v>
          </cell>
        </row>
        <row r="690">
          <cell r="A690" t="str">
            <v>MasasaPark-HA3019-G</v>
          </cell>
          <cell r="B690" t="str">
            <v>HA3019</v>
          </cell>
          <cell r="C690" t="str">
            <v>HARARE</v>
          </cell>
          <cell r="D690" t="str">
            <v>PLATINUM</v>
          </cell>
          <cell r="E690" t="str">
            <v>RICHARD</v>
          </cell>
        </row>
        <row r="691">
          <cell r="A691" t="str">
            <v>Mashava-MV0314-G (314)</v>
          </cell>
          <cell r="B691" t="str">
            <v>MV0314</v>
          </cell>
          <cell r="C691" t="str">
            <v>MASVINGO</v>
          </cell>
          <cell r="D691" t="str">
            <v>GOLD</v>
          </cell>
          <cell r="E691" t="str">
            <v>CECIL</v>
          </cell>
        </row>
        <row r="692">
          <cell r="A692" t="str">
            <v>MashavaRD-MV5142-G(142)</v>
          </cell>
          <cell r="B692" t="str">
            <v>MV5142</v>
          </cell>
          <cell r="C692" t="str">
            <v>MASVINGO</v>
          </cell>
          <cell r="D692" t="str">
            <v>SILVER</v>
          </cell>
          <cell r="E692" t="str">
            <v>CECIL</v>
          </cell>
        </row>
        <row r="693">
          <cell r="A693" t="str">
            <v>Masimbiti-MV5251-G(719)</v>
          </cell>
          <cell r="B693" t="str">
            <v>MV5251</v>
          </cell>
          <cell r="C693" t="str">
            <v>MASVINGO</v>
          </cell>
          <cell r="D693" t="str">
            <v>SILVER</v>
          </cell>
          <cell r="E693" t="str">
            <v>PARDON</v>
          </cell>
        </row>
        <row r="694">
          <cell r="A694" t="str">
            <v>Masvingo_MV0065-U (241)</v>
          </cell>
          <cell r="B694" t="str">
            <v>MV0065</v>
          </cell>
          <cell r="C694" t="str">
            <v>MASVINGO</v>
          </cell>
          <cell r="D694" t="str">
            <v>PLATINUM</v>
          </cell>
          <cell r="E694" t="str">
            <v>CECIL</v>
          </cell>
        </row>
        <row r="695">
          <cell r="A695" t="str">
            <v>MASVINGOIND-MV5143-G</v>
          </cell>
          <cell r="B695" t="str">
            <v>MV5143</v>
          </cell>
          <cell r="C695" t="str">
            <v>MASVINGO</v>
          </cell>
          <cell r="D695" t="str">
            <v>SILVER</v>
          </cell>
          <cell r="E695">
            <v>0</v>
          </cell>
        </row>
        <row r="696">
          <cell r="A696" t="str">
            <v>Masvingo-MV0065-G(65)</v>
          </cell>
          <cell r="B696" t="str">
            <v>MV0065</v>
          </cell>
          <cell r="C696" t="str">
            <v>MASVINGO</v>
          </cell>
          <cell r="D696" t="str">
            <v>PLATINUM</v>
          </cell>
          <cell r="E696" t="str">
            <v>CECIL</v>
          </cell>
        </row>
        <row r="697">
          <cell r="A697" t="str">
            <v>MasvingoPO_MV0133-U(243)</v>
          </cell>
          <cell r="B697" t="str">
            <v>MV0133</v>
          </cell>
          <cell r="C697" t="str">
            <v>MASVINGO</v>
          </cell>
          <cell r="D697" t="str">
            <v>GOLD</v>
          </cell>
          <cell r="E697" t="str">
            <v>CECIL</v>
          </cell>
        </row>
        <row r="698">
          <cell r="A698" t="str">
            <v>MasvingoPO-MV0133-G(133)</v>
          </cell>
          <cell r="B698" t="str">
            <v>MV0133</v>
          </cell>
          <cell r="C698" t="str">
            <v>MASVINGO</v>
          </cell>
          <cell r="D698" t="str">
            <v>GOLD</v>
          </cell>
          <cell r="E698" t="str">
            <v>CECIL</v>
          </cell>
        </row>
        <row r="699">
          <cell r="A699" t="str">
            <v>Mataga-MD5322-G(767)</v>
          </cell>
          <cell r="B699" t="str">
            <v>MD5322</v>
          </cell>
          <cell r="C699" t="str">
            <v>MIDLANDS</v>
          </cell>
          <cell r="D699" t="str">
            <v>BRONZE</v>
          </cell>
          <cell r="E699" t="str">
            <v>CHARI</v>
          </cell>
        </row>
        <row r="700">
          <cell r="A700" t="str">
            <v>Matamve-MV3087-G(87)</v>
          </cell>
          <cell r="B700" t="str">
            <v>MV3087</v>
          </cell>
          <cell r="C700" t="str">
            <v>MASVINGO</v>
          </cell>
          <cell r="D700" t="str">
            <v>BRONZE</v>
          </cell>
          <cell r="E700" t="str">
            <v>BEN</v>
          </cell>
        </row>
        <row r="701">
          <cell r="A701" t="str">
            <v>Matangeni-MV3090-G(190)</v>
          </cell>
          <cell r="B701" t="str">
            <v>MV3090</v>
          </cell>
          <cell r="C701" t="str">
            <v>MASVINGO</v>
          </cell>
          <cell r="D701" t="str">
            <v>BRONZE</v>
          </cell>
          <cell r="E701" t="str">
            <v>BEN</v>
          </cell>
        </row>
        <row r="702">
          <cell r="A702" t="str">
            <v>MATETSITURNOFF-G</v>
          </cell>
          <cell r="B702" t="str">
            <v>MN7035</v>
          </cell>
          <cell r="C702" t="str">
            <v>MAT NORTH</v>
          </cell>
          <cell r="D702" t="str">
            <v>BRONZE</v>
          </cell>
          <cell r="E702">
            <v>0</v>
          </cell>
        </row>
        <row r="703">
          <cell r="A703" t="str">
            <v>Matopo-MS0398-G(398)</v>
          </cell>
          <cell r="B703" t="str">
            <v>MS0398</v>
          </cell>
          <cell r="C703" t="str">
            <v>MAT SOUTH</v>
          </cell>
          <cell r="D703" t="str">
            <v>SILVER</v>
          </cell>
          <cell r="E703" t="str">
            <v>SOPHIA</v>
          </cell>
        </row>
        <row r="704">
          <cell r="A704" t="str">
            <v>Matsheumhlope-BU0253-U (220)</v>
          </cell>
          <cell r="B704" t="str">
            <v>BU0253</v>
          </cell>
          <cell r="C704" t="str">
            <v>BULAWAYO</v>
          </cell>
          <cell r="D704" t="str">
            <v>SILVER</v>
          </cell>
          <cell r="E704" t="str">
            <v>MAKETO</v>
          </cell>
        </row>
        <row r="705">
          <cell r="A705" t="str">
            <v>Matsheumhlope-G</v>
          </cell>
          <cell r="B705" t="str">
            <v>BU0253</v>
          </cell>
          <cell r="C705" t="str">
            <v>BULAWAYO</v>
          </cell>
          <cell r="D705" t="str">
            <v>SILVER</v>
          </cell>
          <cell r="E705">
            <v>0</v>
          </cell>
        </row>
        <row r="706">
          <cell r="A706" t="str">
            <v>Mavuradona-MC5029-G</v>
          </cell>
          <cell r="B706" t="str">
            <v>MC5029</v>
          </cell>
          <cell r="C706" t="str">
            <v>MASH CENTRAL</v>
          </cell>
          <cell r="D706" t="str">
            <v>PLATINUM</v>
          </cell>
          <cell r="E706" t="str">
            <v>MUTYANDA</v>
          </cell>
        </row>
        <row r="707">
          <cell r="A707" t="str">
            <v>Mawabeni-MS0347-G(347)</v>
          </cell>
          <cell r="B707" t="str">
            <v>MS0347</v>
          </cell>
          <cell r="C707" t="str">
            <v>MAT SOUTH</v>
          </cell>
          <cell r="D707" t="str">
            <v>SILVER</v>
          </cell>
          <cell r="E707" t="str">
            <v>SIFA</v>
          </cell>
        </row>
        <row r="708">
          <cell r="A708" t="str">
            <v>Mayobodo-MS1770-G</v>
          </cell>
          <cell r="B708" t="str">
            <v>MS1770-G</v>
          </cell>
          <cell r="C708" t="str">
            <v>MAT SOUTH</v>
          </cell>
          <cell r="D708" t="str">
            <v>BRONZE</v>
          </cell>
          <cell r="E708" t="str">
            <v>ECONET</v>
          </cell>
        </row>
        <row r="709">
          <cell r="A709" t="str">
            <v>Mayobodo-MS1770-U</v>
          </cell>
          <cell r="B709" t="str">
            <v>MS1770-G</v>
          </cell>
          <cell r="C709" t="str">
            <v>MAT SOUTH</v>
          </cell>
          <cell r="D709" t="str">
            <v>BRONZE</v>
          </cell>
          <cell r="E709" t="str">
            <v>ECONET</v>
          </cell>
        </row>
        <row r="710">
          <cell r="A710" t="str">
            <v>Mayo-MA5157-G</v>
          </cell>
          <cell r="B710" t="str">
            <v>MA5157</v>
          </cell>
          <cell r="C710" t="str">
            <v>MANICALAND</v>
          </cell>
          <cell r="D710" t="str">
            <v>PLATINUM</v>
          </cell>
          <cell r="E710" t="str">
            <v>DHLAKAMA</v>
          </cell>
        </row>
        <row r="711">
          <cell r="A711" t="str">
            <v>MazoweHotel-MC7025-G</v>
          </cell>
          <cell r="B711" t="str">
            <v>MC7025</v>
          </cell>
          <cell r="C711" t="str">
            <v>MASH CENTRAL</v>
          </cell>
          <cell r="D711" t="str">
            <v>PLATINUM</v>
          </cell>
          <cell r="E711" t="str">
            <v>ARCHIE</v>
          </cell>
        </row>
        <row r="712">
          <cell r="A712" t="str">
            <v>MazoweHotel-MC7025-U</v>
          </cell>
          <cell r="B712" t="str">
            <v>MC7025</v>
          </cell>
          <cell r="C712" t="str">
            <v>MASH CENTRAL</v>
          </cell>
          <cell r="D712" t="str">
            <v>PLATINUM</v>
          </cell>
          <cell r="E712" t="str">
            <v>ARCHIE</v>
          </cell>
        </row>
        <row r="713">
          <cell r="A713" t="str">
            <v>Mazvikadei-MW5268-G</v>
          </cell>
          <cell r="B713" t="str">
            <v>MW5268</v>
          </cell>
          <cell r="C713" t="str">
            <v>MASH WEST</v>
          </cell>
          <cell r="D713" t="str">
            <v>SILVER</v>
          </cell>
          <cell r="E713" t="str">
            <v>ARTWELL</v>
          </cell>
        </row>
        <row r="714">
          <cell r="A714" t="str">
            <v>Mbare-HA0066MD</v>
          </cell>
          <cell r="B714" t="str">
            <v>HA0066</v>
          </cell>
          <cell r="C714" t="str">
            <v>HARARE</v>
          </cell>
          <cell r="D714" t="str">
            <v>PLATINUM</v>
          </cell>
          <cell r="E714" t="str">
            <v>ARCHIE</v>
          </cell>
        </row>
        <row r="715">
          <cell r="A715" t="str">
            <v>Mbare-HA0066MG</v>
          </cell>
          <cell r="B715" t="str">
            <v>HA0066</v>
          </cell>
          <cell r="C715" t="str">
            <v>HARARE</v>
          </cell>
          <cell r="D715" t="str">
            <v>PLATINUM</v>
          </cell>
          <cell r="E715" t="str">
            <v>ARCHIE</v>
          </cell>
        </row>
        <row r="716">
          <cell r="A716" t="str">
            <v>Mbare-HA0066-U</v>
          </cell>
          <cell r="B716" t="str">
            <v>HA0066</v>
          </cell>
          <cell r="C716" t="str">
            <v>HARARE</v>
          </cell>
          <cell r="D716" t="str">
            <v>PLATINUM</v>
          </cell>
          <cell r="E716" t="str">
            <v>ARCHIE</v>
          </cell>
        </row>
        <row r="717">
          <cell r="A717" t="str">
            <v>Mberengwa-MD5196-G(196)</v>
          </cell>
          <cell r="B717" t="str">
            <v>MD5196</v>
          </cell>
          <cell r="C717" t="str">
            <v>MIDLANDS</v>
          </cell>
          <cell r="D717" t="str">
            <v>BRONZE</v>
          </cell>
          <cell r="E717" t="str">
            <v>CHARI</v>
          </cell>
        </row>
        <row r="718">
          <cell r="A718" t="str">
            <v>MBIZO1-MD1737-G</v>
          </cell>
          <cell r="B718" t="str">
            <v>MD01737</v>
          </cell>
          <cell r="C718" t="str">
            <v>MIDLANDS</v>
          </cell>
          <cell r="D718" t="str">
            <v>PLATINUM</v>
          </cell>
          <cell r="E718">
            <v>0</v>
          </cell>
        </row>
        <row r="719">
          <cell r="A719" t="str">
            <v>Mbizo1-MD1737-U(115)</v>
          </cell>
          <cell r="B719" t="str">
            <v>MD01737</v>
          </cell>
          <cell r="C719" t="str">
            <v>MIDLANDS</v>
          </cell>
          <cell r="D719" t="str">
            <v>PLATINUM</v>
          </cell>
          <cell r="E719" t="str">
            <v>CHIKWAVAVA</v>
          </cell>
        </row>
        <row r="720">
          <cell r="A720" t="str">
            <v>MBIZO7-MD0283-D</v>
          </cell>
          <cell r="B720" t="str">
            <v>MD0283</v>
          </cell>
          <cell r="C720" t="str">
            <v>MIDLANDS</v>
          </cell>
          <cell r="D720" t="str">
            <v>PLATINUM</v>
          </cell>
          <cell r="E720" t="str">
            <v>CHIKWAVAVA</v>
          </cell>
        </row>
        <row r="721">
          <cell r="A721" t="str">
            <v>Mbizo7-MD0283-D</v>
          </cell>
          <cell r="B721" t="str">
            <v>MD0283</v>
          </cell>
          <cell r="C721" t="str">
            <v>MIDLANDS</v>
          </cell>
          <cell r="D721" t="str">
            <v>PLATINUM</v>
          </cell>
          <cell r="E721" t="str">
            <v>CHIKWAVAVA</v>
          </cell>
        </row>
        <row r="722">
          <cell r="A722" t="str">
            <v>MBIZO7-MD0283-G</v>
          </cell>
          <cell r="B722" t="str">
            <v>MD0283</v>
          </cell>
          <cell r="C722" t="str">
            <v>MIDLANDS</v>
          </cell>
          <cell r="D722" t="str">
            <v>PLATINUM</v>
          </cell>
          <cell r="E722">
            <v>0</v>
          </cell>
        </row>
        <row r="723">
          <cell r="A723" t="str">
            <v>Mbizo7-MD0283-U(90)</v>
          </cell>
          <cell r="B723" t="str">
            <v>MD0283</v>
          </cell>
          <cell r="C723" t="str">
            <v>MIDLANDS</v>
          </cell>
          <cell r="D723" t="str">
            <v>PLATINUM</v>
          </cell>
          <cell r="E723" t="str">
            <v>CHIKWAVAVA</v>
          </cell>
        </row>
        <row r="724">
          <cell r="A724" t="str">
            <v>MBIZO-MD0136-G</v>
          </cell>
          <cell r="B724" t="str">
            <v>MD0136</v>
          </cell>
          <cell r="C724" t="str">
            <v>MIDLANDS</v>
          </cell>
          <cell r="D724" t="str">
            <v>PLATINUM</v>
          </cell>
          <cell r="E724" t="str">
            <v>CHIKWAVAVA</v>
          </cell>
        </row>
        <row r="725">
          <cell r="A725" t="str">
            <v>Mbizo-MD0136-G</v>
          </cell>
          <cell r="B725" t="str">
            <v>MD0136</v>
          </cell>
          <cell r="C725" t="str">
            <v>MIDLANDS</v>
          </cell>
          <cell r="D725" t="str">
            <v>PLATINUM</v>
          </cell>
          <cell r="E725" t="str">
            <v>CHIKWAVAVA</v>
          </cell>
        </row>
        <row r="726">
          <cell r="A726" t="str">
            <v>Mbizo-MD0136-U(91)</v>
          </cell>
          <cell r="B726" t="str">
            <v>MD0136</v>
          </cell>
          <cell r="C726" t="str">
            <v>MIDLANDS</v>
          </cell>
          <cell r="D726" t="str">
            <v>PLATINUM</v>
          </cell>
          <cell r="E726" t="str">
            <v>CKIKWAVAVA</v>
          </cell>
        </row>
        <row r="727">
          <cell r="A727" t="str">
            <v>Mbokodo-MS7027-G(726)</v>
          </cell>
          <cell r="B727" t="str">
            <v>MS7027</v>
          </cell>
          <cell r="C727" t="str">
            <v>MAT SOUTH</v>
          </cell>
          <cell r="D727" t="str">
            <v>BRONZE</v>
          </cell>
          <cell r="E727" t="str">
            <v>SIFA</v>
          </cell>
        </row>
        <row r="728">
          <cell r="A728" t="str">
            <v>Melfort-ME0407-G</v>
          </cell>
          <cell r="B728" t="str">
            <v>ME0407</v>
          </cell>
          <cell r="C728" t="str">
            <v>MASH EAST</v>
          </cell>
          <cell r="D728" t="str">
            <v>SILVER</v>
          </cell>
          <cell r="E728" t="str">
            <v>DHLAKAMA</v>
          </cell>
        </row>
        <row r="729">
          <cell r="A729" t="str">
            <v>Mereki-HA1738-U</v>
          </cell>
          <cell r="B729" t="str">
            <v>HA1738</v>
          </cell>
          <cell r="C729" t="str">
            <v>HARARE</v>
          </cell>
          <cell r="D729" t="str">
            <v>PLATINUM</v>
          </cell>
          <cell r="E729" t="str">
            <v>MODESTA</v>
          </cell>
        </row>
        <row r="730">
          <cell r="A730" t="str">
            <v>MhanguraCBD-MW1739-G</v>
          </cell>
          <cell r="B730" t="str">
            <v>MW1739</v>
          </cell>
          <cell r="C730" t="str">
            <v>MASH WEST</v>
          </cell>
          <cell r="D730" t="str">
            <v>PLATINUM</v>
          </cell>
          <cell r="E730" t="str">
            <v>ARTWELL</v>
          </cell>
        </row>
        <row r="731">
          <cell r="A731" t="str">
            <v>MhanguraCBD-MW1739-U</v>
          </cell>
          <cell r="B731" t="str">
            <v>MW0137</v>
          </cell>
          <cell r="C731" t="str">
            <v>MASH WEST</v>
          </cell>
          <cell r="D731" t="str">
            <v>PLATINUM</v>
          </cell>
          <cell r="E731" t="str">
            <v>ARTWELL</v>
          </cell>
        </row>
        <row r="732">
          <cell r="A732" t="str">
            <v>Mhangura-MW0137-G</v>
          </cell>
          <cell r="B732" t="str">
            <v>MW0137</v>
          </cell>
          <cell r="C732" t="str">
            <v>MASH WEST</v>
          </cell>
          <cell r="D732" t="str">
            <v>PLATINUM</v>
          </cell>
          <cell r="E732" t="str">
            <v>ARTWELL</v>
          </cell>
        </row>
        <row r="733">
          <cell r="A733" t="str">
            <v>MhishiMufakose-HA1740-U</v>
          </cell>
          <cell r="B733" t="str">
            <v>HA1740</v>
          </cell>
          <cell r="C733" t="str">
            <v>HARARE</v>
          </cell>
          <cell r="D733" t="str">
            <v>PLATINUM</v>
          </cell>
          <cell r="E733" t="str">
            <v>MODESTA</v>
          </cell>
        </row>
        <row r="734">
          <cell r="A734" t="str">
            <v>Midlands-HA0067-MD</v>
          </cell>
          <cell r="B734" t="str">
            <v>HA0067</v>
          </cell>
          <cell r="C734" t="str">
            <v>HARARE</v>
          </cell>
          <cell r="D734" t="str">
            <v>PLATINUM</v>
          </cell>
          <cell r="E734" t="str">
            <v>ENIA</v>
          </cell>
        </row>
        <row r="735">
          <cell r="A735" t="str">
            <v>Midlands-HA0067-MG</v>
          </cell>
          <cell r="B735" t="str">
            <v>HA0067</v>
          </cell>
          <cell r="C735" t="str">
            <v>HARARE</v>
          </cell>
          <cell r="D735" t="str">
            <v>PLATINUM</v>
          </cell>
          <cell r="E735" t="str">
            <v>ENIA</v>
          </cell>
        </row>
        <row r="736">
          <cell r="A736" t="str">
            <v>Midlands-HA0067-U</v>
          </cell>
          <cell r="B736" t="str">
            <v>HA0067</v>
          </cell>
          <cell r="C736" t="str">
            <v>HARARE</v>
          </cell>
          <cell r="D736" t="str">
            <v>PLATINUM</v>
          </cell>
          <cell r="E736" t="str">
            <v>ENIA</v>
          </cell>
        </row>
        <row r="737">
          <cell r="A737" t="str">
            <v>Mimosa-MD5197-G(745)</v>
          </cell>
          <cell r="B737" t="str">
            <v>MS7221</v>
          </cell>
          <cell r="C737" t="str">
            <v>MIDLANDS</v>
          </cell>
          <cell r="D737" t="str">
            <v>BRONZE</v>
          </cell>
          <cell r="E737" t="str">
            <v>CHARI</v>
          </cell>
        </row>
        <row r="738">
          <cell r="A738" t="str">
            <v>Mimosa-MD5197-G(745)</v>
          </cell>
          <cell r="B738" t="str">
            <v>MS7221</v>
          </cell>
          <cell r="C738" t="str">
            <v>MIDLANDS</v>
          </cell>
          <cell r="D738" t="str">
            <v>BRONZE</v>
          </cell>
          <cell r="E738" t="str">
            <v>CHARI</v>
          </cell>
        </row>
        <row r="739">
          <cell r="A739" t="str">
            <v>Mimosa-MS7220-G(745)</v>
          </cell>
          <cell r="B739" t="str">
            <v>MS7220</v>
          </cell>
          <cell r="C739" t="str">
            <v>MIDLANDS</v>
          </cell>
          <cell r="D739" t="str">
            <v>BRONZE</v>
          </cell>
          <cell r="E739" t="str">
            <v>CHARI</v>
          </cell>
        </row>
        <row r="740">
          <cell r="A740" t="str">
            <v>Mkoba 7(247)</v>
          </cell>
          <cell r="B740" t="str">
            <v>MD0278</v>
          </cell>
          <cell r="C740" t="str">
            <v>MIDLANDS</v>
          </cell>
          <cell r="D740" t="str">
            <v>PLATINUM</v>
          </cell>
          <cell r="E740" t="str">
            <v>CHARI</v>
          </cell>
        </row>
        <row r="741">
          <cell r="A741" t="str">
            <v>Mkoba17(283)</v>
          </cell>
          <cell r="B741" t="str">
            <v>MD283</v>
          </cell>
          <cell r="C741" t="str">
            <v>MIDLANDS</v>
          </cell>
          <cell r="D741" t="str">
            <v>PLATINUM</v>
          </cell>
          <cell r="E741" t="str">
            <v>CHARI</v>
          </cell>
        </row>
        <row r="742">
          <cell r="A742" t="str">
            <v>Mkoba17-MD6011-G(2)</v>
          </cell>
          <cell r="B742" t="str">
            <v>MD6011</v>
          </cell>
          <cell r="C742" t="str">
            <v>MIDLANDS</v>
          </cell>
          <cell r="D742" t="str">
            <v>PLATINUM</v>
          </cell>
          <cell r="E742" t="str">
            <v>CHARI</v>
          </cell>
        </row>
        <row r="743">
          <cell r="A743" t="str">
            <v>Mkoba7-MD0278-D(764)</v>
          </cell>
          <cell r="B743" t="str">
            <v>MD0278</v>
          </cell>
          <cell r="C743" t="str">
            <v>MIDLANDS</v>
          </cell>
          <cell r="D743" t="str">
            <v>PLATINUM</v>
          </cell>
          <cell r="E743" t="str">
            <v>CHARI</v>
          </cell>
        </row>
        <row r="744">
          <cell r="A744" t="str">
            <v>Mkoba7-MD0278-G(278)</v>
          </cell>
          <cell r="B744" t="str">
            <v>MD0279</v>
          </cell>
          <cell r="C744" t="str">
            <v>MIDLANDS</v>
          </cell>
          <cell r="D744" t="str">
            <v>PLATINUM</v>
          </cell>
          <cell r="E744" t="str">
            <v>CHARI</v>
          </cell>
        </row>
        <row r="745">
          <cell r="A745" t="str">
            <v>Mkoba-MD0068-G(68)</v>
          </cell>
          <cell r="B745" t="str">
            <v>MD0068</v>
          </cell>
          <cell r="C745" t="str">
            <v>MIDLANDS</v>
          </cell>
          <cell r="D745" t="str">
            <v>PLATINUM</v>
          </cell>
          <cell r="E745" t="str">
            <v>CHARI</v>
          </cell>
        </row>
        <row r="746">
          <cell r="A746" t="str">
            <v>MKOBA-MD0068-U</v>
          </cell>
          <cell r="B746" t="str">
            <v>MD0068</v>
          </cell>
          <cell r="C746" t="str">
            <v>MIDLANDS</v>
          </cell>
          <cell r="D746" t="str">
            <v>PLATINUM</v>
          </cell>
          <cell r="E746">
            <v>0</v>
          </cell>
        </row>
        <row r="747">
          <cell r="A747" t="str">
            <v>Mkosana-G</v>
          </cell>
          <cell r="B747" t="str">
            <v>MN5227</v>
          </cell>
          <cell r="C747" t="str">
            <v>MAT NORTH</v>
          </cell>
          <cell r="D747" t="str">
            <v>SILVER</v>
          </cell>
          <cell r="E747">
            <v>0</v>
          </cell>
        </row>
        <row r="748">
          <cell r="A748" t="str">
            <v>Mkosana-MN5227-U(299)</v>
          </cell>
          <cell r="B748" t="str">
            <v>MN5227</v>
          </cell>
          <cell r="C748" t="str">
            <v>MAT NORTH</v>
          </cell>
          <cell r="D748" t="str">
            <v>SILVER</v>
          </cell>
          <cell r="E748" t="str">
            <v>HARRIET</v>
          </cell>
        </row>
        <row r="749">
          <cell r="A749" t="str">
            <v>Mkwasine-MV5144-G(145)</v>
          </cell>
          <cell r="B749" t="str">
            <v>MV5144</v>
          </cell>
          <cell r="C749" t="str">
            <v>MASVINGO</v>
          </cell>
          <cell r="D749" t="str">
            <v>SILVER</v>
          </cell>
          <cell r="E749" t="str">
            <v>PARDON</v>
          </cell>
        </row>
        <row r="750">
          <cell r="A750" t="str">
            <v>Montrose-BU0069-U(207)</v>
          </cell>
          <cell r="B750" t="str">
            <v>BU0069</v>
          </cell>
          <cell r="C750" t="str">
            <v>BULAWAYO</v>
          </cell>
          <cell r="D750" t="str">
            <v>GOLD</v>
          </cell>
          <cell r="E750" t="str">
            <v>SOFIA</v>
          </cell>
        </row>
        <row r="751">
          <cell r="A751" t="str">
            <v>Montrose-G</v>
          </cell>
          <cell r="B751" t="str">
            <v>BU0069</v>
          </cell>
          <cell r="C751" t="str">
            <v>BULAWAYO</v>
          </cell>
          <cell r="D751" t="str">
            <v>GOLD</v>
          </cell>
          <cell r="E751">
            <v>0</v>
          </cell>
        </row>
        <row r="752">
          <cell r="A752" t="str">
            <v>Morganster-MV7050-G(738)</v>
          </cell>
          <cell r="B752" t="str">
            <v>MV7050</v>
          </cell>
          <cell r="C752" t="str">
            <v>MASVINGO</v>
          </cell>
          <cell r="D752" t="str">
            <v>SILVER</v>
          </cell>
          <cell r="E752" t="str">
            <v>CECIL</v>
          </cell>
        </row>
        <row r="753">
          <cell r="A753" t="str">
            <v>Morganster-MV7050-U(272)</v>
          </cell>
          <cell r="B753" t="str">
            <v>MV7050</v>
          </cell>
          <cell r="C753" t="str">
            <v>MASVINGO</v>
          </cell>
          <cell r="D753" t="str">
            <v>SILVER</v>
          </cell>
          <cell r="E753" t="str">
            <v>CECIL</v>
          </cell>
        </row>
        <row r="754">
          <cell r="A754" t="str">
            <v>Mpopoma2 D</v>
          </cell>
          <cell r="B754" t="str">
            <v>BU5093</v>
          </cell>
          <cell r="C754" t="str">
            <v>BULAWAYO</v>
          </cell>
          <cell r="D754" t="str">
            <v>SILVER</v>
          </cell>
          <cell r="E754" t="str">
            <v>BHEKANI</v>
          </cell>
        </row>
        <row r="755">
          <cell r="A755" t="str">
            <v>Mpopoma2-BU5093-U(222)</v>
          </cell>
          <cell r="B755" t="str">
            <v>BU5093</v>
          </cell>
          <cell r="C755" t="str">
            <v>BULAWAYO</v>
          </cell>
          <cell r="D755" t="str">
            <v>SILVER</v>
          </cell>
          <cell r="E755" t="str">
            <v>BHEKANI</v>
          </cell>
        </row>
        <row r="756">
          <cell r="A756" t="str">
            <v>MPOPOMA2D</v>
          </cell>
          <cell r="B756" t="str">
            <v>BU5093</v>
          </cell>
          <cell r="C756" t="str">
            <v>BULAWAYO</v>
          </cell>
          <cell r="D756" t="str">
            <v>SILVER</v>
          </cell>
          <cell r="E756" t="str">
            <v>BHEKANI</v>
          </cell>
        </row>
        <row r="757">
          <cell r="A757" t="str">
            <v>Mpopoma-BU0138-U (215)</v>
          </cell>
          <cell r="B757" t="str">
            <v>BU0138</v>
          </cell>
          <cell r="C757" t="str">
            <v>BULAWAYO</v>
          </cell>
          <cell r="D757" t="str">
            <v>PLATINUM</v>
          </cell>
          <cell r="E757" t="str">
            <v>MAKETO</v>
          </cell>
        </row>
        <row r="758">
          <cell r="A758" t="str">
            <v>Mpopoma-BU0138-U(215)</v>
          </cell>
          <cell r="B758" t="str">
            <v>BU0138</v>
          </cell>
          <cell r="C758" t="str">
            <v>BULAWAYO</v>
          </cell>
          <cell r="D758" t="str">
            <v>PLATINUM</v>
          </cell>
          <cell r="E758" t="str">
            <v>MAKETO</v>
          </cell>
        </row>
        <row r="759">
          <cell r="A759" t="str">
            <v>Mpopoma-BU0138-U(215)</v>
          </cell>
          <cell r="B759" t="str">
            <v>BU5094</v>
          </cell>
          <cell r="C759" t="str">
            <v>BULAWAYO</v>
          </cell>
          <cell r="D759" t="str">
            <v>SILVER</v>
          </cell>
          <cell r="E759" t="str">
            <v>MAKETO</v>
          </cell>
        </row>
        <row r="760">
          <cell r="A760" t="str">
            <v>Mpopoma-G</v>
          </cell>
          <cell r="B760" t="str">
            <v>BU5093</v>
          </cell>
          <cell r="C760" t="str">
            <v>BULAWAYO</v>
          </cell>
          <cell r="D760" t="str">
            <v>SILVER</v>
          </cell>
          <cell r="E760" t="str">
            <v>MAKETO</v>
          </cell>
        </row>
        <row r="761">
          <cell r="A761" t="str">
            <v>Mpopoma-G</v>
          </cell>
          <cell r="B761" t="str">
            <v>BU0138</v>
          </cell>
          <cell r="C761" t="str">
            <v>BULAWAYO</v>
          </cell>
          <cell r="D761" t="str">
            <v>PLATINUM</v>
          </cell>
          <cell r="E761" t="str">
            <v>MAKETO</v>
          </cell>
        </row>
        <row r="762">
          <cell r="A762" t="str">
            <v>MSASAKWEKWE-MD0284-G</v>
          </cell>
          <cell r="B762" t="str">
            <v>MD0284</v>
          </cell>
          <cell r="C762" t="str">
            <v>MIDLANDS</v>
          </cell>
          <cell r="D762" t="str">
            <v>BRONZE</v>
          </cell>
          <cell r="E762">
            <v>0</v>
          </cell>
        </row>
        <row r="763">
          <cell r="A763" t="str">
            <v>MsasaKwekwe-MD0284-U(92)</v>
          </cell>
          <cell r="B763" t="str">
            <v>MD0284</v>
          </cell>
          <cell r="C763" t="str">
            <v>MIDLANDS</v>
          </cell>
          <cell r="D763" t="str">
            <v>BRONZE</v>
          </cell>
          <cell r="E763" t="str">
            <v>CHIKWAVAVA</v>
          </cell>
        </row>
        <row r="764">
          <cell r="A764" t="str">
            <v>MSU-MD7132-G(757)</v>
          </cell>
          <cell r="B764" t="str">
            <v>MD7132</v>
          </cell>
          <cell r="C764" t="str">
            <v>MIDLANDS</v>
          </cell>
          <cell r="D764" t="str">
            <v>GOLD</v>
          </cell>
          <cell r="E764" t="str">
            <v>CHARI</v>
          </cell>
        </row>
        <row r="765">
          <cell r="A765" t="str">
            <v>MSU-MD7132-U(296)</v>
          </cell>
          <cell r="B765" t="str">
            <v>MD7132</v>
          </cell>
          <cell r="C765" t="str">
            <v>MIDLANDS</v>
          </cell>
          <cell r="D765" t="str">
            <v>GOLD</v>
          </cell>
          <cell r="E765" t="str">
            <v>CHARI</v>
          </cell>
        </row>
        <row r="766">
          <cell r="A766" t="str">
            <v>MtapaIND-MD5189-D (189)</v>
          </cell>
          <cell r="B766" t="str">
            <v>MD5189</v>
          </cell>
          <cell r="C766" t="str">
            <v>MIDLANDS</v>
          </cell>
          <cell r="D766" t="str">
            <v>PLATINUM</v>
          </cell>
          <cell r="E766" t="str">
            <v>CHARI</v>
          </cell>
        </row>
        <row r="767">
          <cell r="A767" t="str">
            <v>MtapaIND-MD5189-D(189)</v>
          </cell>
          <cell r="B767" t="str">
            <v>MD5189</v>
          </cell>
          <cell r="C767" t="str">
            <v>MIDLANDS</v>
          </cell>
          <cell r="D767" t="str">
            <v>PLATINUM</v>
          </cell>
          <cell r="E767" t="str">
            <v>CHARI</v>
          </cell>
        </row>
        <row r="768">
          <cell r="A768" t="str">
            <v>Mtawatawa-ME5183-G</v>
          </cell>
          <cell r="B768" t="str">
            <v>ME5183</v>
          </cell>
          <cell r="C768" t="str">
            <v>MASH EAST</v>
          </cell>
          <cell r="D768" t="str">
            <v>PLATINUM</v>
          </cell>
          <cell r="E768" t="str">
            <v>WASHI</v>
          </cell>
        </row>
        <row r="769">
          <cell r="A769" t="str">
            <v>MtDarwinCBD-MC1757-D</v>
          </cell>
          <cell r="B769" t="str">
            <v>MC1757</v>
          </cell>
          <cell r="C769" t="str">
            <v>MASH CENTRAL</v>
          </cell>
          <cell r="D769" t="str">
            <v>PLATINUM</v>
          </cell>
          <cell r="E769" t="str">
            <v>KIWA</v>
          </cell>
        </row>
        <row r="770">
          <cell r="A770" t="str">
            <v>MtDarwinCBD-MC1757-U</v>
          </cell>
          <cell r="B770" t="str">
            <v>MC1757</v>
          </cell>
          <cell r="C770" t="str">
            <v>MASH CENTRAL</v>
          </cell>
          <cell r="D770" t="str">
            <v>PLATINUM</v>
          </cell>
          <cell r="E770" t="str">
            <v>KIWA</v>
          </cell>
        </row>
        <row r="771">
          <cell r="A771" t="str">
            <v>MtHampden-MW5222-G</v>
          </cell>
          <cell r="B771" t="str">
            <v>MW5222</v>
          </cell>
          <cell r="C771" t="str">
            <v>MASH WEST</v>
          </cell>
          <cell r="D771" t="str">
            <v>PLATINUM</v>
          </cell>
          <cell r="E771" t="str">
            <v>MASIMBA</v>
          </cell>
        </row>
        <row r="772">
          <cell r="A772" t="str">
            <v>MtHampden-MW5222-U</v>
          </cell>
          <cell r="B772" t="str">
            <v>MW5222</v>
          </cell>
          <cell r="C772" t="str">
            <v>MASH WEST</v>
          </cell>
          <cell r="D772" t="str">
            <v>PLATINUM</v>
          </cell>
          <cell r="E772" t="str">
            <v>MASIMBA</v>
          </cell>
        </row>
        <row r="773">
          <cell r="A773" t="str">
            <v>MtPleasant-HA3106(18)</v>
          </cell>
          <cell r="B773" t="str">
            <v>HA3106</v>
          </cell>
          <cell r="C773" t="str">
            <v>HARARE</v>
          </cell>
          <cell r="D773" t="str">
            <v>SILVER</v>
          </cell>
          <cell r="E773" t="str">
            <v>MUTYANDA</v>
          </cell>
        </row>
        <row r="774">
          <cell r="A774" t="str">
            <v>MtPleasant-HA3106-D</v>
          </cell>
          <cell r="B774" t="str">
            <v>HA3106</v>
          </cell>
          <cell r="C774" t="str">
            <v>HARARE</v>
          </cell>
          <cell r="D774" t="str">
            <v>SILVER</v>
          </cell>
          <cell r="E774" t="str">
            <v>MUTYANDA</v>
          </cell>
        </row>
        <row r="775">
          <cell r="A775" t="str">
            <v>MtPleasant-HA3106-G</v>
          </cell>
          <cell r="B775" t="str">
            <v>HA3106</v>
          </cell>
          <cell r="C775" t="str">
            <v>HARARE</v>
          </cell>
          <cell r="D775" t="str">
            <v>SILVER</v>
          </cell>
          <cell r="E775" t="str">
            <v>MUTYANDA</v>
          </cell>
        </row>
        <row r="776">
          <cell r="A776" t="str">
            <v>MTRIndustrial-MA5170-D</v>
          </cell>
          <cell r="B776" t="str">
            <v>MA5170</v>
          </cell>
          <cell r="C776" t="str">
            <v>MANICALAND</v>
          </cell>
          <cell r="D776" t="str">
            <v>PLATINUM</v>
          </cell>
          <cell r="E776" t="str">
            <v>MAPFUMBA</v>
          </cell>
        </row>
        <row r="777">
          <cell r="A777" t="str">
            <v>MTRIndustrial-MA5170-U</v>
          </cell>
          <cell r="B777" t="str">
            <v>MA5170</v>
          </cell>
          <cell r="C777" t="str">
            <v>MANICALAND</v>
          </cell>
          <cell r="D777" t="str">
            <v>PLATINUM</v>
          </cell>
          <cell r="E777" t="str">
            <v>MAPFUMBA</v>
          </cell>
        </row>
        <row r="778">
          <cell r="A778" t="str">
            <v>MtSelinda-MA5169-G</v>
          </cell>
          <cell r="B778" t="str">
            <v>MA5169</v>
          </cell>
          <cell r="C778" t="str">
            <v>MANICALAND</v>
          </cell>
          <cell r="D778" t="str">
            <v>GOLD</v>
          </cell>
          <cell r="E778" t="str">
            <v>MAPFUMBA</v>
          </cell>
        </row>
        <row r="779">
          <cell r="A779" t="str">
            <v>MtTsakare-MC0071-G</v>
          </cell>
          <cell r="B779" t="str">
            <v>MC0071</v>
          </cell>
          <cell r="C779" t="str">
            <v>MASH CENTRAL</v>
          </cell>
          <cell r="D779" t="str">
            <v>PLATINUM</v>
          </cell>
          <cell r="E779" t="str">
            <v>KIWA</v>
          </cell>
        </row>
        <row r="780">
          <cell r="A780" t="str">
            <v>Mubayira-MW0315-G</v>
          </cell>
          <cell r="B780" t="str">
            <v>MW0315</v>
          </cell>
          <cell r="C780" t="str">
            <v>MASH WEST</v>
          </cell>
          <cell r="D780" t="str">
            <v>GOLD</v>
          </cell>
          <cell r="E780" t="str">
            <v>LESLIE</v>
          </cell>
        </row>
        <row r="781">
          <cell r="A781" t="str">
            <v>Muchakata-MV7051-G(729)</v>
          </cell>
          <cell r="B781" t="str">
            <v>MV7051</v>
          </cell>
          <cell r="C781" t="str">
            <v>MASVINGO</v>
          </cell>
          <cell r="D781" t="str">
            <v>SILVER</v>
          </cell>
          <cell r="E781" t="str">
            <v>CECIL</v>
          </cell>
        </row>
        <row r="782">
          <cell r="A782" t="str">
            <v>Mucheke_MV5145-U(282)</v>
          </cell>
          <cell r="B782" t="str">
            <v>MV5145</v>
          </cell>
          <cell r="C782" t="str">
            <v>MASVINGO</v>
          </cell>
          <cell r="D782" t="str">
            <v>GOLD</v>
          </cell>
          <cell r="E782" t="str">
            <v>CECIL</v>
          </cell>
        </row>
        <row r="783">
          <cell r="A783" t="str">
            <v>MUCHEKE-MV5145-D</v>
          </cell>
          <cell r="B783" t="str">
            <v>MV5145</v>
          </cell>
          <cell r="C783" t="str">
            <v>MASVINGO</v>
          </cell>
          <cell r="D783" t="str">
            <v>GOLD</v>
          </cell>
          <cell r="E783">
            <v>0</v>
          </cell>
        </row>
        <row r="784">
          <cell r="A784" t="str">
            <v>Mucheke-MV5145-D(709)</v>
          </cell>
          <cell r="B784" t="str">
            <v>MV5145</v>
          </cell>
          <cell r="C784" t="str">
            <v>MASVINGO</v>
          </cell>
          <cell r="D784" t="str">
            <v>GOLD</v>
          </cell>
          <cell r="E784" t="str">
            <v>CECIL</v>
          </cell>
        </row>
        <row r="785">
          <cell r="A785" t="str">
            <v>MUDUMA-MV7021-G</v>
          </cell>
          <cell r="B785" t="str">
            <v>MV7021</v>
          </cell>
          <cell r="C785" t="str">
            <v>MASVINGO</v>
          </cell>
          <cell r="D785" t="str">
            <v>SILVER</v>
          </cell>
          <cell r="E785" t="str">
            <v>PARDON</v>
          </cell>
        </row>
        <row r="786">
          <cell r="A786" t="str">
            <v>Muduma-MV7021-G</v>
          </cell>
          <cell r="B786" t="str">
            <v>MV7021</v>
          </cell>
          <cell r="C786" t="str">
            <v>MASVINGO</v>
          </cell>
          <cell r="D786" t="str">
            <v>SILVER</v>
          </cell>
          <cell r="E786" t="str">
            <v>PARDON</v>
          </cell>
        </row>
        <row r="787">
          <cell r="A787" t="str">
            <v>Mudzi-ME0139-G</v>
          </cell>
          <cell r="B787" t="str">
            <v>ME0139</v>
          </cell>
          <cell r="C787" t="str">
            <v>MASH EAST</v>
          </cell>
          <cell r="D787" t="str">
            <v>PLATINUM</v>
          </cell>
          <cell r="E787" t="str">
            <v>WASHI</v>
          </cell>
        </row>
        <row r="788">
          <cell r="A788" t="str">
            <v>Mufakose-HA0072-MD</v>
          </cell>
          <cell r="B788" t="str">
            <v>HA0072</v>
          </cell>
          <cell r="C788" t="str">
            <v>HARARE</v>
          </cell>
          <cell r="D788" t="str">
            <v>PLATINUM</v>
          </cell>
          <cell r="E788" t="str">
            <v>MODESTA</v>
          </cell>
        </row>
        <row r="789">
          <cell r="A789" t="str">
            <v>Mufakose-HA0072-MG</v>
          </cell>
          <cell r="B789" t="str">
            <v>HA0072</v>
          </cell>
          <cell r="C789" t="str">
            <v>HARARE</v>
          </cell>
          <cell r="D789" t="str">
            <v>PLATINUM</v>
          </cell>
          <cell r="E789" t="str">
            <v>MODESTA</v>
          </cell>
        </row>
        <row r="790">
          <cell r="A790" t="str">
            <v>Mufakose-HA0072-U</v>
          </cell>
          <cell r="B790" t="str">
            <v>HA0072</v>
          </cell>
          <cell r="C790" t="str">
            <v>HARARE</v>
          </cell>
          <cell r="D790" t="str">
            <v>PLATINUM</v>
          </cell>
          <cell r="E790" t="str">
            <v>MODESTA</v>
          </cell>
        </row>
        <row r="791">
          <cell r="A791" t="str">
            <v>Mukandapi-MD5388-G(387)</v>
          </cell>
          <cell r="B791" t="str">
            <v>MD5388</v>
          </cell>
          <cell r="C791" t="str">
            <v>MIDLANDS</v>
          </cell>
          <cell r="D791" t="str">
            <v>GOLD</v>
          </cell>
          <cell r="E791" t="str">
            <v>CHARI</v>
          </cell>
        </row>
        <row r="792">
          <cell r="A792" t="str">
            <v>MUNYATI-MD0140-G</v>
          </cell>
          <cell r="B792" t="str">
            <v>MD0140</v>
          </cell>
          <cell r="C792" t="str">
            <v>MIDLANDS</v>
          </cell>
          <cell r="D792" t="str">
            <v>PLATINUM</v>
          </cell>
          <cell r="E792" t="str">
            <v>CHIKWAVAVA</v>
          </cell>
        </row>
        <row r="793">
          <cell r="A793" t="str">
            <v>Munyati-MD0140-G</v>
          </cell>
          <cell r="B793" t="str">
            <v>MD0140</v>
          </cell>
          <cell r="C793" t="str">
            <v>MIDLANDS</v>
          </cell>
          <cell r="D793" t="str">
            <v>PLATINUM</v>
          </cell>
          <cell r="E793" t="str">
            <v>CHIKWAVAVA</v>
          </cell>
        </row>
        <row r="794">
          <cell r="A794" t="str">
            <v>Mupedzanhamo-HA6072-U</v>
          </cell>
          <cell r="B794" t="str">
            <v>HA6072</v>
          </cell>
          <cell r="C794" t="str">
            <v>HARARE</v>
          </cell>
          <cell r="D794" t="str">
            <v>PLATINUM</v>
          </cell>
          <cell r="E794" t="str">
            <v>LESLIE</v>
          </cell>
        </row>
        <row r="795">
          <cell r="A795" t="str">
            <v>Mupfure-MS5131-G(128)</v>
          </cell>
          <cell r="B795" t="str">
            <v>MS5131</v>
          </cell>
          <cell r="C795" t="str">
            <v>MAT SOUTH</v>
          </cell>
          <cell r="D795" t="str">
            <v>BRONZE</v>
          </cell>
          <cell r="E795" t="str">
            <v>BEN</v>
          </cell>
        </row>
        <row r="796">
          <cell r="A796" t="str">
            <v>Murambinda-MA0141-G</v>
          </cell>
          <cell r="B796" t="str">
            <v>MA0141</v>
          </cell>
          <cell r="C796" t="str">
            <v>MANICALAND</v>
          </cell>
          <cell r="D796" t="str">
            <v>GOLD</v>
          </cell>
          <cell r="E796" t="str">
            <v>MANGWIRO</v>
          </cell>
        </row>
        <row r="797">
          <cell r="A797" t="str">
            <v>MURAMBINDA-MA0141-U</v>
          </cell>
          <cell r="B797" t="str">
            <v>MA0141</v>
          </cell>
          <cell r="C797" t="str">
            <v>MANICALAND</v>
          </cell>
          <cell r="D797" t="str">
            <v>GOLD</v>
          </cell>
          <cell r="E797" t="str">
            <v>MANGWIRO</v>
          </cell>
        </row>
        <row r="798">
          <cell r="A798" t="str">
            <v>Murambinda-MA0141-U</v>
          </cell>
          <cell r="B798" t="str">
            <v>MA0141</v>
          </cell>
          <cell r="C798" t="str">
            <v>MANICALAND</v>
          </cell>
          <cell r="D798" t="str">
            <v>GOLD</v>
          </cell>
          <cell r="E798" t="str">
            <v>MANGWIRO</v>
          </cell>
        </row>
        <row r="799">
          <cell r="A799" t="str">
            <v>MurewaCentre-ME1742-G</v>
          </cell>
          <cell r="B799" t="str">
            <v>ME1742</v>
          </cell>
          <cell r="C799" t="str">
            <v>MASH EAST</v>
          </cell>
          <cell r="D799" t="str">
            <v>SILVER</v>
          </cell>
          <cell r="E799" t="str">
            <v>WASHI</v>
          </cell>
        </row>
        <row r="800">
          <cell r="A800" t="str">
            <v>MurewaCentre-ME1742-U</v>
          </cell>
          <cell r="B800" t="str">
            <v>ME1742</v>
          </cell>
          <cell r="C800" t="str">
            <v>MASH EAST</v>
          </cell>
          <cell r="D800" t="str">
            <v>SILVER</v>
          </cell>
          <cell r="E800" t="str">
            <v>WASHI</v>
          </cell>
        </row>
        <row r="801">
          <cell r="A801" t="str">
            <v>Murewa-ME0073-G</v>
          </cell>
          <cell r="B801" t="str">
            <v>ME0073</v>
          </cell>
          <cell r="C801" t="str">
            <v>MASH EAST</v>
          </cell>
          <cell r="D801" t="str">
            <v>PLATINUM</v>
          </cell>
          <cell r="E801" t="str">
            <v>WASHI</v>
          </cell>
        </row>
        <row r="802">
          <cell r="A802" t="str">
            <v>Murombedzi-MW0142-G</v>
          </cell>
          <cell r="B802" t="str">
            <v>MW0142</v>
          </cell>
          <cell r="C802" t="str">
            <v>MASH WEST</v>
          </cell>
          <cell r="D802" t="str">
            <v>PLATINUM</v>
          </cell>
          <cell r="E802" t="str">
            <v>NGIRAZI</v>
          </cell>
        </row>
        <row r="803">
          <cell r="A803" t="str">
            <v>Murombedzi-MW0142-U</v>
          </cell>
          <cell r="B803" t="str">
            <v>MW0142</v>
          </cell>
          <cell r="C803" t="str">
            <v>MASH WEST</v>
          </cell>
          <cell r="D803" t="str">
            <v>PLATINUM</v>
          </cell>
          <cell r="E803" t="str">
            <v>NGIRAZI</v>
          </cell>
        </row>
        <row r="804">
          <cell r="A804" t="str">
            <v>MurowaDiamonds-MD7028-G(766)</v>
          </cell>
          <cell r="B804" t="str">
            <v>MD7028</v>
          </cell>
          <cell r="C804" t="str">
            <v>MIDLANDS</v>
          </cell>
          <cell r="D804" t="str">
            <v>BRONZE</v>
          </cell>
          <cell r="E804" t="str">
            <v>CHARI</v>
          </cell>
        </row>
        <row r="805">
          <cell r="A805" t="str">
            <v>Mushagashe-MV7019-G(717)</v>
          </cell>
          <cell r="B805" t="str">
            <v>MV7019</v>
          </cell>
          <cell r="C805" t="str">
            <v>MASVINGO</v>
          </cell>
          <cell r="D805" t="str">
            <v>SILVER</v>
          </cell>
          <cell r="E805" t="str">
            <v>PARDON</v>
          </cell>
        </row>
        <row r="806">
          <cell r="A806" t="str">
            <v>Mushandike-MV7029-G(713)</v>
          </cell>
          <cell r="B806" t="str">
            <v>MV7029</v>
          </cell>
          <cell r="C806" t="str">
            <v>MASVINGO</v>
          </cell>
          <cell r="D806" t="str">
            <v>SILVER</v>
          </cell>
          <cell r="E806" t="str">
            <v>CECIL</v>
          </cell>
        </row>
        <row r="807">
          <cell r="A807" t="str">
            <v>Mushumbi-MC5210-G</v>
          </cell>
          <cell r="B807" t="str">
            <v>MC5210</v>
          </cell>
          <cell r="C807" t="str">
            <v>MASH CENTRAL</v>
          </cell>
          <cell r="D807" t="str">
            <v>PLATINUM</v>
          </cell>
          <cell r="E807" t="str">
            <v>ARTWELL</v>
          </cell>
        </row>
        <row r="808">
          <cell r="A808" t="str">
            <v>Musika-HA3020-MD</v>
          </cell>
          <cell r="B808" t="str">
            <v>HA3020</v>
          </cell>
          <cell r="C808" t="str">
            <v>HARARE</v>
          </cell>
          <cell r="D808" t="str">
            <v>PLATINUM</v>
          </cell>
          <cell r="E808" t="str">
            <v>ARCHIE</v>
          </cell>
        </row>
        <row r="809">
          <cell r="A809" t="str">
            <v>Musika-HA3020-MG</v>
          </cell>
          <cell r="B809" t="str">
            <v>HA3020</v>
          </cell>
          <cell r="C809" t="str">
            <v>HARARE</v>
          </cell>
          <cell r="D809" t="str">
            <v>PLATINUM</v>
          </cell>
          <cell r="E809" t="str">
            <v>ARCHIE</v>
          </cell>
        </row>
        <row r="810">
          <cell r="A810" t="str">
            <v>Musika-HA3020-U</v>
          </cell>
          <cell r="B810" t="str">
            <v>HA3020</v>
          </cell>
          <cell r="C810" t="str">
            <v>HARARE</v>
          </cell>
          <cell r="D810" t="str">
            <v>PLATINUM</v>
          </cell>
          <cell r="E810" t="str">
            <v>ARCHIE</v>
          </cell>
        </row>
        <row r="811">
          <cell r="A811" t="str">
            <v>Musonede-MC1769-G</v>
          </cell>
          <cell r="B811" t="str">
            <v>MC1769-G</v>
          </cell>
          <cell r="C811" t="str">
            <v>MASH CENTRAL</v>
          </cell>
          <cell r="D811" t="str">
            <v>BRONZE</v>
          </cell>
          <cell r="E811" t="str">
            <v>NETONE</v>
          </cell>
        </row>
        <row r="812">
          <cell r="A812" t="str">
            <v>Musonede-MC1769-U</v>
          </cell>
          <cell r="B812" t="str">
            <v>MC1769-G</v>
          </cell>
          <cell r="C812" t="str">
            <v>MASH CENTRAL</v>
          </cell>
          <cell r="D812" t="str">
            <v>BRONZE</v>
          </cell>
          <cell r="E812" t="str">
            <v>NETONE</v>
          </cell>
        </row>
        <row r="813">
          <cell r="A813" t="str">
            <v>Muswiti-MW7063-G</v>
          </cell>
          <cell r="B813" t="str">
            <v>MW7063</v>
          </cell>
          <cell r="C813" t="str">
            <v>MASH WEST</v>
          </cell>
          <cell r="D813" t="str">
            <v>GOLD</v>
          </cell>
          <cell r="E813" t="str">
            <v>ARTWELL</v>
          </cell>
        </row>
        <row r="814">
          <cell r="A814" t="str">
            <v>Mutapa Industrial(292)</v>
          </cell>
          <cell r="B814" t="str">
            <v>MD5189</v>
          </cell>
          <cell r="C814" t="str">
            <v>MIDLANDS</v>
          </cell>
          <cell r="D814" t="str">
            <v>PLATINUM</v>
          </cell>
          <cell r="E814" t="str">
            <v>CHARI</v>
          </cell>
        </row>
        <row r="815">
          <cell r="A815" t="str">
            <v>MutareJunior-MA0266-G</v>
          </cell>
          <cell r="B815" t="str">
            <v>MA0266</v>
          </cell>
          <cell r="C815" t="str">
            <v>MANICALAND</v>
          </cell>
          <cell r="D815" t="str">
            <v>PLATINUM</v>
          </cell>
          <cell r="E815" t="str">
            <v>MAPFUMBA</v>
          </cell>
        </row>
        <row r="816">
          <cell r="A816" t="str">
            <v>MutareJunior-MA0266-U</v>
          </cell>
          <cell r="B816" t="str">
            <v>MA0266</v>
          </cell>
          <cell r="C816" t="str">
            <v>MANICALAND</v>
          </cell>
          <cell r="D816" t="str">
            <v>PLATINUM</v>
          </cell>
          <cell r="E816" t="str">
            <v>MAPFUMBA</v>
          </cell>
        </row>
        <row r="817">
          <cell r="A817" t="str">
            <v>Mutare-MA0074-M</v>
          </cell>
          <cell r="B817" t="str">
            <v>MA0074</v>
          </cell>
          <cell r="C817" t="str">
            <v>MANICALAND</v>
          </cell>
          <cell r="D817" t="str">
            <v>PLATINUM</v>
          </cell>
          <cell r="E817" t="str">
            <v>MAPFUMBA</v>
          </cell>
        </row>
        <row r="818">
          <cell r="A818" t="str">
            <v>Mutare-MA0074-U</v>
          </cell>
          <cell r="B818" t="str">
            <v>MA0074</v>
          </cell>
          <cell r="C818" t="str">
            <v>MANICALAND</v>
          </cell>
          <cell r="D818" t="str">
            <v>PLATINUM</v>
          </cell>
          <cell r="E818" t="str">
            <v>MAPFUMBA</v>
          </cell>
        </row>
        <row r="819">
          <cell r="A819" t="str">
            <v>MUTAREMGW-MA0014-G</v>
          </cell>
          <cell r="B819" t="str">
            <v>MA0014</v>
          </cell>
          <cell r="C819" t="str">
            <v>MANICALAND</v>
          </cell>
          <cell r="D819" t="str">
            <v>PLATINUM</v>
          </cell>
          <cell r="E819" t="str">
            <v>MAPFUMBA</v>
          </cell>
        </row>
        <row r="820">
          <cell r="A820" t="str">
            <v>Mutasa-MA5171-G</v>
          </cell>
          <cell r="B820" t="str">
            <v>MA5171</v>
          </cell>
          <cell r="C820" t="str">
            <v>MANICALAND</v>
          </cell>
          <cell r="D820" t="str">
            <v>GOLD</v>
          </cell>
          <cell r="E820" t="str">
            <v>MANGWIRO</v>
          </cell>
        </row>
        <row r="821">
          <cell r="A821" t="str">
            <v>Mutasa-MA5171-U</v>
          </cell>
          <cell r="B821" t="str">
            <v>MA5171</v>
          </cell>
          <cell r="C821" t="str">
            <v>MANICALAND</v>
          </cell>
          <cell r="D821" t="str">
            <v>GOLD</v>
          </cell>
          <cell r="E821" t="str">
            <v>MANGWIRO</v>
          </cell>
        </row>
        <row r="822">
          <cell r="A822" t="str">
            <v>Mutimutema-MD5198-G(198)</v>
          </cell>
          <cell r="B822" t="str">
            <v>MD5158</v>
          </cell>
          <cell r="C822" t="str">
            <v>MIDLANDS</v>
          </cell>
          <cell r="D822" t="str">
            <v>SILVER</v>
          </cell>
          <cell r="E822" t="str">
            <v>CHIKWAVAVA</v>
          </cell>
        </row>
        <row r="823">
          <cell r="A823" t="str">
            <v>Mutoko-ME0075-G</v>
          </cell>
          <cell r="B823" t="str">
            <v>ME0075</v>
          </cell>
          <cell r="C823" t="str">
            <v>MASH EAST</v>
          </cell>
          <cell r="D823" t="str">
            <v>PLATINUM</v>
          </cell>
          <cell r="E823" t="str">
            <v>WASHI</v>
          </cell>
        </row>
        <row r="824">
          <cell r="A824" t="str">
            <v>Mutoko-ME0075-U</v>
          </cell>
          <cell r="B824" t="str">
            <v>ME0075</v>
          </cell>
          <cell r="C824" t="str">
            <v>MASH EAST</v>
          </cell>
          <cell r="D824" t="str">
            <v>PLATINUM</v>
          </cell>
          <cell r="E824" t="str">
            <v>WASHI</v>
          </cell>
        </row>
        <row r="825">
          <cell r="A825" t="str">
            <v>Mutorashanga-MW0076-G</v>
          </cell>
          <cell r="B825" t="str">
            <v>MW0076</v>
          </cell>
          <cell r="C825" t="str">
            <v>MASH WEST</v>
          </cell>
          <cell r="D825" t="str">
            <v>PLATINUM</v>
          </cell>
          <cell r="E825" t="str">
            <v>ARTWELL</v>
          </cell>
        </row>
        <row r="826">
          <cell r="A826" t="str">
            <v>Muzarabani-MC5270-G</v>
          </cell>
          <cell r="B826" t="str">
            <v>MC5270</v>
          </cell>
          <cell r="C826" t="str">
            <v>MASH CENTRAL</v>
          </cell>
          <cell r="D826" t="str">
            <v>PLATINUM</v>
          </cell>
          <cell r="E826" t="str">
            <v>ARCHIE</v>
          </cell>
        </row>
        <row r="827">
          <cell r="A827" t="str">
            <v>Muzari-MW6001-G</v>
          </cell>
          <cell r="B827" t="str">
            <v>MW6001</v>
          </cell>
          <cell r="C827" t="str">
            <v>MASH WEST</v>
          </cell>
          <cell r="D827" t="str">
            <v>PLATINUM</v>
          </cell>
          <cell r="E827" t="str">
            <v>ARTWELL</v>
          </cell>
        </row>
        <row r="828">
          <cell r="A828" t="str">
            <v>Muzari-MW6001-U</v>
          </cell>
          <cell r="B828" t="str">
            <v>MW6001</v>
          </cell>
          <cell r="C828" t="str">
            <v>MASH WEST</v>
          </cell>
          <cell r="D828" t="str">
            <v>PLATINUM</v>
          </cell>
          <cell r="E828" t="str">
            <v>ARTWELL</v>
          </cell>
        </row>
        <row r="829">
          <cell r="A829" t="str">
            <v>Muzokomba-MA7077-G</v>
          </cell>
          <cell r="B829" t="str">
            <v>MA7077</v>
          </cell>
          <cell r="C829" t="str">
            <v>MANICALAND</v>
          </cell>
          <cell r="D829" t="str">
            <v>GOLD</v>
          </cell>
          <cell r="E829" t="str">
            <v>MAPFUMBA</v>
          </cell>
        </row>
        <row r="830">
          <cell r="A830" t="str">
            <v>Mvuma-MD0143-G(143)</v>
          </cell>
          <cell r="B830" t="str">
            <v>MD0143</v>
          </cell>
          <cell r="C830" t="str">
            <v>MIDLANDS</v>
          </cell>
          <cell r="D830" t="str">
            <v>SILVER</v>
          </cell>
          <cell r="E830" t="str">
            <v>CHARI</v>
          </cell>
        </row>
        <row r="831">
          <cell r="A831" t="str">
            <v>Mvurwi-MC0144-G</v>
          </cell>
          <cell r="B831" t="str">
            <v>MC0144</v>
          </cell>
          <cell r="C831" t="str">
            <v>MASH CENTRAL</v>
          </cell>
          <cell r="D831" t="str">
            <v>PLATINUM</v>
          </cell>
          <cell r="E831" t="str">
            <v>ARCHIE</v>
          </cell>
        </row>
        <row r="832">
          <cell r="A832" t="str">
            <v>Mvurwi-MC0144-U</v>
          </cell>
          <cell r="B832" t="str">
            <v>MC0144</v>
          </cell>
          <cell r="C832" t="str">
            <v>MASH CENTRAL</v>
          </cell>
          <cell r="D832" t="str">
            <v>PLATINUM</v>
          </cell>
          <cell r="E832" t="str">
            <v>ARCHIE</v>
          </cell>
        </row>
        <row r="833">
          <cell r="A833" t="str">
            <v>MWENEZI-MV5146-G</v>
          </cell>
          <cell r="B833" t="str">
            <v>MV5146</v>
          </cell>
          <cell r="C833" t="str">
            <v>MASVINGO</v>
          </cell>
          <cell r="D833" t="str">
            <v>SILVER</v>
          </cell>
          <cell r="E833">
            <v>0</v>
          </cell>
        </row>
        <row r="834">
          <cell r="A834" t="str">
            <v>Mwenezi-MV5146-G(148)</v>
          </cell>
          <cell r="B834" t="str">
            <v>MV5146</v>
          </cell>
          <cell r="C834" t="str">
            <v>MASVINGO</v>
          </cell>
          <cell r="D834" t="str">
            <v>SILVER</v>
          </cell>
          <cell r="E834" t="str">
            <v>BEN</v>
          </cell>
        </row>
        <row r="835">
          <cell r="A835" t="str">
            <v>MZILIKAZI D</v>
          </cell>
          <cell r="B835" t="str">
            <v>BU0250</v>
          </cell>
          <cell r="C835" t="str">
            <v>BULAWAYO</v>
          </cell>
          <cell r="D835" t="str">
            <v>SILVER</v>
          </cell>
          <cell r="E835" t="str">
            <v>MAKETO</v>
          </cell>
        </row>
        <row r="836">
          <cell r="A836" t="str">
            <v>Mzilikazi-BU0250-U(212)</v>
          </cell>
          <cell r="B836" t="str">
            <v>BU0250</v>
          </cell>
          <cell r="C836" t="str">
            <v>BULAWAYO</v>
          </cell>
          <cell r="D836" t="str">
            <v>SILVER</v>
          </cell>
          <cell r="E836" t="str">
            <v>MAKETO</v>
          </cell>
        </row>
        <row r="837">
          <cell r="A837" t="str">
            <v>NationalSports-HA7231-U</v>
          </cell>
          <cell r="B837" t="str">
            <v>HA7231</v>
          </cell>
          <cell r="C837" t="str">
            <v>HARARE</v>
          </cell>
          <cell r="D837" t="str">
            <v>SILVER</v>
          </cell>
          <cell r="E837" t="str">
            <v>ENIA</v>
          </cell>
        </row>
        <row r="838">
          <cell r="A838" t="str">
            <v>Nedziwa-MA3022-G</v>
          </cell>
          <cell r="B838" t="str">
            <v>MA3022</v>
          </cell>
          <cell r="C838" t="str">
            <v>MANICALAND</v>
          </cell>
          <cell r="D838" t="str">
            <v>PLATINUM</v>
          </cell>
          <cell r="E838" t="str">
            <v>MANGWIRO</v>
          </cell>
        </row>
        <row r="839">
          <cell r="A839" t="str">
            <v>Nemashakwe-MV1702-G(905)</v>
          </cell>
          <cell r="B839" t="str">
            <v>MV1702</v>
          </cell>
          <cell r="C839" t="str">
            <v>MASVINGO</v>
          </cell>
          <cell r="D839" t="str">
            <v>BRONZE</v>
          </cell>
          <cell r="E839" t="str">
            <v>CECIL</v>
          </cell>
        </row>
        <row r="840">
          <cell r="A840" t="str">
            <v>Nembudziya-MD1745-G(906)</v>
          </cell>
          <cell r="B840" t="str">
            <v>MD1745</v>
          </cell>
          <cell r="C840" t="str">
            <v>MIDLANDS</v>
          </cell>
          <cell r="D840" t="str">
            <v>GOLD</v>
          </cell>
          <cell r="E840" t="str">
            <v>CHIKWAVAVA</v>
          </cell>
        </row>
        <row r="841">
          <cell r="A841" t="str">
            <v>Nembudziya-MD1745-U(117)</v>
          </cell>
          <cell r="B841" t="str">
            <v>MD1745</v>
          </cell>
          <cell r="C841" t="str">
            <v>MIDLANDS</v>
          </cell>
          <cell r="D841" t="str">
            <v>GOLD</v>
          </cell>
          <cell r="E841" t="str">
            <v>CHIKWAVAVA</v>
          </cell>
        </row>
        <row r="842">
          <cell r="A842" t="str">
            <v>Neuso-MW5272-G</v>
          </cell>
          <cell r="B842" t="str">
            <v>MW5272</v>
          </cell>
          <cell r="C842" t="str">
            <v>MASH WEST</v>
          </cell>
          <cell r="D842" t="str">
            <v>SILVER</v>
          </cell>
          <cell r="E842" t="str">
            <v>LESLIE</v>
          </cell>
        </row>
        <row r="843">
          <cell r="A843" t="str">
            <v>New Malborough-HA5068(1)</v>
          </cell>
          <cell r="B843" t="str">
            <v>HA5068</v>
          </cell>
          <cell r="C843" t="str">
            <v>HARARE</v>
          </cell>
          <cell r="D843" t="str">
            <v>PLATINUM</v>
          </cell>
          <cell r="E843" t="str">
            <v>PRIVILEDGE</v>
          </cell>
        </row>
        <row r="844">
          <cell r="A844" t="str">
            <v>NewAlexPark-HA5067(26)</v>
          </cell>
          <cell r="B844" t="str">
            <v>HA5067</v>
          </cell>
          <cell r="C844" t="str">
            <v>HARARE</v>
          </cell>
          <cell r="D844" t="str">
            <v>PLATINUM</v>
          </cell>
          <cell r="E844" t="str">
            <v>MUTANDA</v>
          </cell>
        </row>
        <row r="845">
          <cell r="A845" t="str">
            <v>NewAlexPark-HA5067-G</v>
          </cell>
          <cell r="B845" t="str">
            <v>HA5067</v>
          </cell>
          <cell r="C845" t="str">
            <v>HARARE</v>
          </cell>
          <cell r="D845" t="str">
            <v>PLATINUM</v>
          </cell>
          <cell r="E845" t="str">
            <v>MUTANDA</v>
          </cell>
        </row>
        <row r="846">
          <cell r="A846" t="str">
            <v>Newlands-HA0077-G</v>
          </cell>
          <cell r="B846" t="str">
            <v>HA0077</v>
          </cell>
          <cell r="C846" t="str">
            <v>HARARE</v>
          </cell>
          <cell r="D846" t="str">
            <v>PLATINUM</v>
          </cell>
          <cell r="E846" t="str">
            <v>MUTYANDA</v>
          </cell>
        </row>
        <row r="847">
          <cell r="A847" t="str">
            <v>Newlands-HA0077-U</v>
          </cell>
          <cell r="B847" t="str">
            <v>HA0077</v>
          </cell>
          <cell r="C847" t="str">
            <v>HARARE</v>
          </cell>
          <cell r="D847" t="str">
            <v>PLATINUM</v>
          </cell>
          <cell r="E847" t="str">
            <v>MUTYANDA</v>
          </cell>
        </row>
        <row r="848">
          <cell r="A848" t="str">
            <v>NewMalborough-HA5068-G</v>
          </cell>
          <cell r="B848" t="str">
            <v>HA5068</v>
          </cell>
          <cell r="C848" t="str">
            <v>HARARE</v>
          </cell>
          <cell r="D848" t="str">
            <v>PLATINUM</v>
          </cell>
          <cell r="E848" t="str">
            <v>PRIVILEDGE</v>
          </cell>
        </row>
        <row r="849">
          <cell r="A849" t="str">
            <v>NEWTOWN-MD5192-G</v>
          </cell>
          <cell r="B849" t="str">
            <v>MD5192</v>
          </cell>
          <cell r="C849" t="str">
            <v>MIDLANDS</v>
          </cell>
          <cell r="D849" t="str">
            <v>SILVER</v>
          </cell>
          <cell r="E849" t="str">
            <v>CHIKWAVAVA</v>
          </cell>
        </row>
        <row r="850">
          <cell r="A850" t="str">
            <v>Newtown-MD5192-G</v>
          </cell>
          <cell r="B850" t="str">
            <v>MD5192</v>
          </cell>
          <cell r="C850" t="str">
            <v>MIDLANDS</v>
          </cell>
          <cell r="D850" t="str">
            <v>SILVER</v>
          </cell>
          <cell r="E850" t="str">
            <v>CHIKWAVAVA</v>
          </cell>
        </row>
        <row r="851">
          <cell r="A851" t="str">
            <v>NEWTOWN-MD5192-U</v>
          </cell>
          <cell r="B851" t="str">
            <v>MD5192</v>
          </cell>
          <cell r="C851" t="str">
            <v>MIDLANDS</v>
          </cell>
          <cell r="D851" t="str">
            <v>SILVER</v>
          </cell>
          <cell r="E851">
            <v>0</v>
          </cell>
        </row>
        <row r="852">
          <cell r="A852" t="str">
            <v>NewZengeza4-HA6044-G</v>
          </cell>
          <cell r="B852" t="str">
            <v>HA6044</v>
          </cell>
          <cell r="C852" t="str">
            <v>HARARE</v>
          </cell>
          <cell r="D852" t="str">
            <v>PLATINUM</v>
          </cell>
          <cell r="E852" t="str">
            <v>RICHARD</v>
          </cell>
        </row>
        <row r="853">
          <cell r="A853" t="str">
            <v>NewZengeza4-HA6044-U</v>
          </cell>
          <cell r="B853" t="str">
            <v>HA6044</v>
          </cell>
          <cell r="C853" t="str">
            <v>HARARE</v>
          </cell>
          <cell r="D853" t="str">
            <v>PLATINUM</v>
          </cell>
          <cell r="E853" t="str">
            <v>RICHARD</v>
          </cell>
        </row>
        <row r="854">
          <cell r="A854" t="str">
            <v>NgeziKadoma-MW1746-G</v>
          </cell>
          <cell r="B854" t="str">
            <v>MW0145</v>
          </cell>
          <cell r="C854" t="str">
            <v>MASH WEST</v>
          </cell>
          <cell r="D854" t="str">
            <v>PLATINUM</v>
          </cell>
          <cell r="E854" t="str">
            <v>COLLEN</v>
          </cell>
        </row>
        <row r="855">
          <cell r="A855" t="str">
            <v>NgeziKadoma-MW1746-U</v>
          </cell>
          <cell r="B855" t="str">
            <v>MW0145</v>
          </cell>
          <cell r="C855" t="str">
            <v>MASH WEST</v>
          </cell>
          <cell r="D855" t="str">
            <v>PLATINUM</v>
          </cell>
          <cell r="E855" t="str">
            <v>COLLEN</v>
          </cell>
        </row>
        <row r="856">
          <cell r="A856" t="str">
            <v>Ngezi-MW0145-G</v>
          </cell>
          <cell r="B856" t="str">
            <v>MW0145</v>
          </cell>
          <cell r="C856" t="str">
            <v>MASH WEST</v>
          </cell>
          <cell r="D856" t="str">
            <v>PLATINUM</v>
          </cell>
          <cell r="E856" t="str">
            <v>NGIRAZI</v>
          </cell>
        </row>
        <row r="857">
          <cell r="A857" t="str">
            <v>Ngondoma-MD5230-G(230)</v>
          </cell>
          <cell r="B857" t="str">
            <v>MD5230</v>
          </cell>
          <cell r="C857" t="str">
            <v>MIDLANDS</v>
          </cell>
          <cell r="D857" t="str">
            <v>SILVER</v>
          </cell>
          <cell r="E857" t="str">
            <v>CHIKWAVAVA</v>
          </cell>
        </row>
        <row r="858">
          <cell r="A858" t="str">
            <v>Ngundu-MV0146-G(146)</v>
          </cell>
          <cell r="B858" t="str">
            <v>MV0146</v>
          </cell>
          <cell r="C858" t="str">
            <v>MASVINGO</v>
          </cell>
          <cell r="D858" t="str">
            <v>SILVER</v>
          </cell>
          <cell r="E858" t="str">
            <v>CECIL</v>
          </cell>
        </row>
        <row r="859">
          <cell r="A859" t="str">
            <v>Nharira-ME7031-G</v>
          </cell>
          <cell r="B859" t="str">
            <v>ME7031</v>
          </cell>
          <cell r="C859" t="str">
            <v>MASH EAST</v>
          </cell>
          <cell r="D859" t="str">
            <v>SILVER</v>
          </cell>
          <cell r="E859" t="str">
            <v>MANGWIRO</v>
          </cell>
        </row>
        <row r="860">
          <cell r="A860" t="str">
            <v>NhoweMission-ME5184-G</v>
          </cell>
          <cell r="B860" t="str">
            <v>ME5184</v>
          </cell>
          <cell r="C860" t="str">
            <v>MASH EAST</v>
          </cell>
          <cell r="D860" t="str">
            <v>PLATINUM</v>
          </cell>
          <cell r="E860" t="str">
            <v>DHLAKAMA</v>
          </cell>
        </row>
        <row r="861">
          <cell r="A861" t="str">
            <v>Nkayi-MN5116-G(115)</v>
          </cell>
          <cell r="B861" t="str">
            <v>MN5116</v>
          </cell>
          <cell r="C861" t="str">
            <v>MAT NORTH</v>
          </cell>
          <cell r="D861" t="str">
            <v>SILVER</v>
          </cell>
          <cell r="E861" t="str">
            <v>CHIKWAVAVA</v>
          </cell>
        </row>
        <row r="862">
          <cell r="A862" t="str">
            <v>Nkayi-MN5116-U(248)</v>
          </cell>
          <cell r="B862" t="str">
            <v>MN5116</v>
          </cell>
          <cell r="C862" t="str">
            <v>MAT NORTH</v>
          </cell>
          <cell r="D862" t="str">
            <v>SILVER</v>
          </cell>
          <cell r="E862" t="str">
            <v>CHIKWAVAVA</v>
          </cell>
        </row>
        <row r="863">
          <cell r="A863" t="str">
            <v>Nketa7 D</v>
          </cell>
          <cell r="B863" t="str">
            <v>BU5106</v>
          </cell>
          <cell r="C863" t="str">
            <v>BULAWAYO</v>
          </cell>
          <cell r="D863" t="str">
            <v>GOLD</v>
          </cell>
          <cell r="E863" t="str">
            <v>SIFA</v>
          </cell>
        </row>
        <row r="864">
          <cell r="A864" t="str">
            <v>Nketa7-BU5106-U(260)</v>
          </cell>
          <cell r="B864" t="str">
            <v>BU5106</v>
          </cell>
          <cell r="C864" t="str">
            <v>BULAWAYO</v>
          </cell>
          <cell r="D864" t="str">
            <v>GOLD</v>
          </cell>
          <cell r="E864" t="str">
            <v>SIFA</v>
          </cell>
        </row>
        <row r="865">
          <cell r="A865" t="str">
            <v>Nketa8-BU1724-U(609)</v>
          </cell>
          <cell r="B865" t="str">
            <v>BU1724</v>
          </cell>
          <cell r="C865" t="str">
            <v>BULAWAYO</v>
          </cell>
          <cell r="D865" t="str">
            <v>GOLD</v>
          </cell>
          <cell r="E865" t="str">
            <v>SIFA</v>
          </cell>
        </row>
        <row r="866">
          <cell r="A866" t="str">
            <v>NKETA8-G</v>
          </cell>
          <cell r="B866" t="str">
            <v>BU1724</v>
          </cell>
          <cell r="C866" t="str">
            <v>BULAWAYO</v>
          </cell>
          <cell r="D866" t="str">
            <v>GOLD</v>
          </cell>
          <cell r="E866" t="str">
            <v>SIFA</v>
          </cell>
        </row>
        <row r="867">
          <cell r="A867" t="str">
            <v>Nketa-BU1747-U(610)</v>
          </cell>
          <cell r="B867" t="str">
            <v>BU1707</v>
          </cell>
          <cell r="C867" t="str">
            <v>BULAWAYO</v>
          </cell>
          <cell r="D867" t="str">
            <v>GOLD</v>
          </cell>
          <cell r="E867" t="str">
            <v>SIFA</v>
          </cell>
        </row>
        <row r="868">
          <cell r="A868" t="str">
            <v>NKOSANA</v>
          </cell>
          <cell r="B868" t="str">
            <v>MN5227</v>
          </cell>
          <cell r="C868" t="str">
            <v>MAT NORTH</v>
          </cell>
          <cell r="D868" t="str">
            <v>SILVER</v>
          </cell>
          <cell r="E868">
            <v>0</v>
          </cell>
        </row>
        <row r="869">
          <cell r="A869" t="str">
            <v>Nkulumane12(255)</v>
          </cell>
          <cell r="B869" t="str">
            <v>BU0252</v>
          </cell>
          <cell r="C869" t="str">
            <v>BULAWAYO</v>
          </cell>
          <cell r="D869" t="str">
            <v>GOLD</v>
          </cell>
          <cell r="E869" t="str">
            <v>BHEKANI</v>
          </cell>
        </row>
        <row r="870">
          <cell r="A870" t="str">
            <v>Nkulumane12-G</v>
          </cell>
          <cell r="B870" t="str">
            <v>BU0252</v>
          </cell>
          <cell r="C870" t="str">
            <v>BULAWAYO</v>
          </cell>
          <cell r="D870" t="str">
            <v>GOLD</v>
          </cell>
          <cell r="E870">
            <v>0</v>
          </cell>
        </row>
        <row r="871">
          <cell r="A871" t="str">
            <v>Nkulumane2-BU1748-U(611)</v>
          </cell>
          <cell r="B871" t="str">
            <v>BU0078</v>
          </cell>
          <cell r="C871" t="str">
            <v>BULAWAYO</v>
          </cell>
          <cell r="D871" t="str">
            <v>PLATINUM</v>
          </cell>
          <cell r="E871" t="str">
            <v>BHEKANI</v>
          </cell>
        </row>
        <row r="872">
          <cell r="A872" t="str">
            <v>Nkulumane-BU0078-U(217)</v>
          </cell>
          <cell r="B872" t="str">
            <v>BU0078</v>
          </cell>
          <cell r="C872" t="str">
            <v>BULAWAYO</v>
          </cell>
          <cell r="D872" t="str">
            <v>PLATINUM</v>
          </cell>
          <cell r="E872" t="str">
            <v>BHEKANI</v>
          </cell>
        </row>
        <row r="873">
          <cell r="A873" t="str">
            <v>Nkulumane-G</v>
          </cell>
          <cell r="B873" t="str">
            <v>BU0078</v>
          </cell>
          <cell r="C873" t="str">
            <v>BULAWAYO</v>
          </cell>
          <cell r="D873" t="str">
            <v>PLATINUM</v>
          </cell>
          <cell r="E873" t="str">
            <v>BHEKANI</v>
          </cell>
        </row>
        <row r="874">
          <cell r="A874" t="str">
            <v>NOCZim-HA0079-M</v>
          </cell>
          <cell r="B874" t="str">
            <v>HA0079</v>
          </cell>
          <cell r="C874" t="str">
            <v>HARARE</v>
          </cell>
          <cell r="D874" t="str">
            <v>PLATINUM</v>
          </cell>
          <cell r="E874" t="str">
            <v>LESLIE</v>
          </cell>
        </row>
        <row r="875">
          <cell r="A875" t="str">
            <v>NOCZim-HA0079-U</v>
          </cell>
          <cell r="B875" t="str">
            <v>HA0079</v>
          </cell>
          <cell r="C875" t="str">
            <v>HARARE</v>
          </cell>
          <cell r="D875" t="str">
            <v>PLATINUM</v>
          </cell>
          <cell r="E875" t="str">
            <v>LESLIE</v>
          </cell>
        </row>
        <row r="876">
          <cell r="A876" t="str">
            <v>Northend-BU0247-U d(211)</v>
          </cell>
          <cell r="B876" t="str">
            <v>BU0247</v>
          </cell>
          <cell r="C876" t="str">
            <v>BULAWAYO</v>
          </cell>
          <cell r="D876" t="str">
            <v>SILVER</v>
          </cell>
          <cell r="E876" t="str">
            <v>STELLA</v>
          </cell>
        </row>
        <row r="877">
          <cell r="A877" t="str">
            <v>NORTHENDEXCH-BU5094-U</v>
          </cell>
          <cell r="B877" t="str">
            <v>BU5094</v>
          </cell>
          <cell r="C877" t="str">
            <v>BULAWAYO</v>
          </cell>
          <cell r="D877" t="str">
            <v>SILVER</v>
          </cell>
          <cell r="E877" t="str">
            <v>STELLA</v>
          </cell>
        </row>
        <row r="878">
          <cell r="A878" t="str">
            <v>Northendexch-BU5094-U(231)</v>
          </cell>
          <cell r="B878" t="str">
            <v>BU5095</v>
          </cell>
          <cell r="C878" t="str">
            <v>BULAWAYO</v>
          </cell>
          <cell r="D878" t="str">
            <v>SILVER</v>
          </cell>
          <cell r="E878" t="str">
            <v>STELLA</v>
          </cell>
        </row>
        <row r="879">
          <cell r="A879" t="str">
            <v>NorthendEXCH-G</v>
          </cell>
          <cell r="B879" t="str">
            <v>BU5094</v>
          </cell>
          <cell r="C879" t="str">
            <v>BULAWAYO</v>
          </cell>
          <cell r="D879" t="str">
            <v>SILVER</v>
          </cell>
          <cell r="E879" t="str">
            <v>STELLA</v>
          </cell>
        </row>
        <row r="880">
          <cell r="A880" t="str">
            <v>Northend-G</v>
          </cell>
          <cell r="B880" t="str">
            <v>BU0247</v>
          </cell>
          <cell r="C880" t="str">
            <v>BULAWAYO</v>
          </cell>
          <cell r="D880" t="str">
            <v>SILVER</v>
          </cell>
          <cell r="E880" t="str">
            <v>STELLA</v>
          </cell>
        </row>
        <row r="881">
          <cell r="A881" t="str">
            <v>Northgate-BU5095-U(267)</v>
          </cell>
          <cell r="B881" t="str">
            <v>BU5095</v>
          </cell>
          <cell r="C881" t="str">
            <v>BULAWAYO</v>
          </cell>
          <cell r="D881" t="str">
            <v>SILVER</v>
          </cell>
          <cell r="E881" t="str">
            <v>STELLA</v>
          </cell>
        </row>
        <row r="882">
          <cell r="A882" t="str">
            <v>Northgate-G</v>
          </cell>
          <cell r="B882" t="str">
            <v>BU5096</v>
          </cell>
          <cell r="C882" t="str">
            <v>BULAWAYO</v>
          </cell>
          <cell r="D882" t="str">
            <v>SILVER</v>
          </cell>
          <cell r="E882" t="str">
            <v>STELLA</v>
          </cell>
        </row>
        <row r="883">
          <cell r="A883" t="str">
            <v>Northwood-HA5024(16)</v>
          </cell>
          <cell r="B883" t="str">
            <v>HA5024</v>
          </cell>
          <cell r="C883" t="str">
            <v>HARARE</v>
          </cell>
          <cell r="D883" t="str">
            <v>GOLD</v>
          </cell>
          <cell r="E883" t="str">
            <v>MUTYANDA</v>
          </cell>
        </row>
        <row r="884">
          <cell r="A884" t="str">
            <v>Northwood-HA5024-G</v>
          </cell>
          <cell r="B884" t="str">
            <v>HA5024</v>
          </cell>
          <cell r="C884" t="str">
            <v>HARARE</v>
          </cell>
          <cell r="D884" t="str">
            <v>GOLD</v>
          </cell>
          <cell r="E884" t="str">
            <v>MUTYANDA</v>
          </cell>
        </row>
        <row r="885">
          <cell r="A885" t="str">
            <v>Norton-MW0080-G</v>
          </cell>
          <cell r="B885" t="str">
            <v>MW0080</v>
          </cell>
          <cell r="C885" t="str">
            <v>MASH WEST</v>
          </cell>
          <cell r="D885" t="str">
            <v>PLATINUM</v>
          </cell>
          <cell r="E885" t="str">
            <v>NGIRAZI</v>
          </cell>
        </row>
        <row r="886">
          <cell r="A886" t="str">
            <v>Norton-MW0080-U</v>
          </cell>
          <cell r="B886" t="str">
            <v>MW0080</v>
          </cell>
          <cell r="C886" t="str">
            <v>MASH WEST</v>
          </cell>
          <cell r="D886" t="str">
            <v>PLATINUM</v>
          </cell>
          <cell r="E886" t="str">
            <v>NGIRAZI</v>
          </cell>
        </row>
        <row r="887">
          <cell r="A887" t="str">
            <v>NRZ-HA0081-G</v>
          </cell>
          <cell r="B887" t="str">
            <v>HA0081</v>
          </cell>
          <cell r="C887" t="str">
            <v>HARARE</v>
          </cell>
          <cell r="D887" t="str">
            <v>PLATINUM</v>
          </cell>
          <cell r="E887" t="str">
            <v>LESLIE</v>
          </cell>
        </row>
        <row r="888">
          <cell r="A888" t="str">
            <v>NRZ-HA0081-U</v>
          </cell>
          <cell r="B888" t="str">
            <v>HA0081</v>
          </cell>
          <cell r="C888" t="str">
            <v>HARARE</v>
          </cell>
          <cell r="D888" t="str">
            <v>PLATINUM</v>
          </cell>
          <cell r="E888" t="str">
            <v>LESLIE</v>
          </cell>
        </row>
        <row r="889">
          <cell r="A889" t="str">
            <v>Nusa-MA8010-G</v>
          </cell>
          <cell r="B889" t="str">
            <v>MA8010</v>
          </cell>
          <cell r="C889" t="str">
            <v>MANICALAND</v>
          </cell>
          <cell r="D889" t="str">
            <v>SILVER</v>
          </cell>
          <cell r="E889" t="str">
            <v>MANGWIRO</v>
          </cell>
        </row>
        <row r="890">
          <cell r="A890" t="str">
            <v>Nyabira-MW5206-G</v>
          </cell>
          <cell r="B890" t="str">
            <v>MW5206</v>
          </cell>
          <cell r="C890" t="str">
            <v>MASH WEST</v>
          </cell>
          <cell r="D890" t="str">
            <v>PLATINUM</v>
          </cell>
          <cell r="E890" t="str">
            <v>MASIMBA</v>
          </cell>
        </row>
        <row r="891">
          <cell r="A891" t="str">
            <v>Nyabira-MW5206-U</v>
          </cell>
          <cell r="B891" t="str">
            <v>MW5206</v>
          </cell>
          <cell r="C891" t="str">
            <v>MASH WEST</v>
          </cell>
          <cell r="D891" t="str">
            <v>PLATINUM</v>
          </cell>
          <cell r="E891" t="str">
            <v>MASIMBA</v>
          </cell>
        </row>
        <row r="892">
          <cell r="A892" t="str">
            <v>Nyadiri-ME5185-G</v>
          </cell>
          <cell r="B892" t="str">
            <v>ME5185</v>
          </cell>
          <cell r="C892" t="str">
            <v>MASH EAST</v>
          </cell>
          <cell r="D892" t="str">
            <v>GOLD</v>
          </cell>
          <cell r="E892" t="str">
            <v>WASHI</v>
          </cell>
        </row>
        <row r="893">
          <cell r="A893" t="str">
            <v>NYAMANDLOVU-G</v>
          </cell>
          <cell r="B893" t="str">
            <v>MN0318</v>
          </cell>
          <cell r="C893" t="str">
            <v>MAT NORTH</v>
          </cell>
          <cell r="D893" t="str">
            <v>SILVER</v>
          </cell>
          <cell r="E893">
            <v>0</v>
          </cell>
        </row>
        <row r="894">
          <cell r="A894" t="str">
            <v>Nyamapanda-ME3094-G</v>
          </cell>
          <cell r="B894" t="str">
            <v>ME3094</v>
          </cell>
          <cell r="C894" t="str">
            <v>MASH EAST</v>
          </cell>
          <cell r="D894" t="str">
            <v>PLATINUM</v>
          </cell>
          <cell r="E894" t="str">
            <v>WASHI</v>
          </cell>
        </row>
        <row r="895">
          <cell r="A895" t="str">
            <v>Nyamapanda-ME3094-U</v>
          </cell>
          <cell r="B895" t="str">
            <v>ME3094</v>
          </cell>
          <cell r="C895" t="str">
            <v>MASH EAST</v>
          </cell>
          <cell r="D895" t="str">
            <v>PLATINUM</v>
          </cell>
          <cell r="E895" t="str">
            <v>WASHI</v>
          </cell>
        </row>
        <row r="896">
          <cell r="A896" t="str">
            <v>Nyamaropa-MA5172-G</v>
          </cell>
          <cell r="B896" t="str">
            <v>MA5172</v>
          </cell>
          <cell r="C896" t="str">
            <v>MANICALAND</v>
          </cell>
          <cell r="D896" t="str">
            <v>SILVER</v>
          </cell>
          <cell r="E896" t="str">
            <v>MANGWIRO</v>
          </cell>
        </row>
        <row r="897">
          <cell r="A897" t="str">
            <v>Nyameni-ME5182-G</v>
          </cell>
          <cell r="B897" t="str">
            <v>ME5182</v>
          </cell>
          <cell r="C897" t="str">
            <v>MASH EAST</v>
          </cell>
          <cell r="D897" t="str">
            <v>PLATINUM</v>
          </cell>
          <cell r="E897" t="str">
            <v>DHLAKAMA</v>
          </cell>
        </row>
        <row r="898">
          <cell r="A898" t="str">
            <v>Nyameni-ME5182-U</v>
          </cell>
          <cell r="B898" t="str">
            <v>ME5182</v>
          </cell>
          <cell r="C898" t="str">
            <v>MASH EAST</v>
          </cell>
          <cell r="D898" t="str">
            <v>PLATINUM</v>
          </cell>
          <cell r="E898" t="str">
            <v>DHLAKAMA</v>
          </cell>
        </row>
        <row r="899">
          <cell r="A899" t="str">
            <v>Nyamhunga-MW5238-D</v>
          </cell>
          <cell r="B899" t="str">
            <v>MW5238</v>
          </cell>
          <cell r="C899" t="str">
            <v>MASH WEST</v>
          </cell>
          <cell r="D899" t="str">
            <v>PLATINUM</v>
          </cell>
          <cell r="E899" t="str">
            <v>ARTWELL</v>
          </cell>
        </row>
        <row r="900">
          <cell r="A900" t="str">
            <v>Nyamhunga-MW5238-G</v>
          </cell>
          <cell r="B900" t="str">
            <v>MW5238</v>
          </cell>
          <cell r="C900" t="str">
            <v>MASH WEST</v>
          </cell>
          <cell r="D900" t="str">
            <v>PLATINUM</v>
          </cell>
          <cell r="E900" t="str">
            <v>ARTWELL</v>
          </cell>
        </row>
        <row r="901">
          <cell r="A901" t="str">
            <v>Nyamhunga-MW5238-U</v>
          </cell>
          <cell r="B901" t="str">
            <v>MW5238</v>
          </cell>
          <cell r="C901" t="str">
            <v>MASH WEST</v>
          </cell>
          <cell r="D901" t="str">
            <v>PLATINUM</v>
          </cell>
          <cell r="E901" t="str">
            <v>ARTWELL</v>
          </cell>
        </row>
        <row r="902">
          <cell r="A902" t="str">
            <v>NyangaHospital-MA1749-U</v>
          </cell>
          <cell r="B902" t="str">
            <v>MA1749</v>
          </cell>
          <cell r="C902" t="str">
            <v>MANICALAND</v>
          </cell>
          <cell r="D902" t="str">
            <v>PLATINUM</v>
          </cell>
          <cell r="E902" t="str">
            <v>MANGWIRO</v>
          </cell>
        </row>
        <row r="903">
          <cell r="A903" t="str">
            <v>Nyanga-MA0150-G</v>
          </cell>
          <cell r="B903" t="str">
            <v>MA0150</v>
          </cell>
          <cell r="C903" t="str">
            <v>MANICALAND</v>
          </cell>
          <cell r="D903" t="str">
            <v>PLATINUM</v>
          </cell>
          <cell r="E903" t="str">
            <v>MANGWIRO</v>
          </cell>
        </row>
        <row r="904">
          <cell r="A904" t="str">
            <v>Nyanga-MA0150-U</v>
          </cell>
          <cell r="B904" t="str">
            <v>MA0150</v>
          </cell>
          <cell r="C904" t="str">
            <v>MANICALAND</v>
          </cell>
          <cell r="D904" t="str">
            <v>PLATINUM</v>
          </cell>
          <cell r="E904" t="str">
            <v>MANGWIRO</v>
          </cell>
        </row>
        <row r="905">
          <cell r="A905" t="str">
            <v>Nyanyadzi-MA5173-G</v>
          </cell>
          <cell r="B905" t="str">
            <v>MA5173</v>
          </cell>
          <cell r="C905" t="str">
            <v>MANICALAND</v>
          </cell>
          <cell r="D905" t="str">
            <v>GOLD</v>
          </cell>
          <cell r="E905" t="str">
            <v>MAPFUMBA</v>
          </cell>
        </row>
        <row r="906">
          <cell r="A906" t="str">
            <v>Nyanyadzi-MA5173-U</v>
          </cell>
          <cell r="B906" t="str">
            <v>MA5173</v>
          </cell>
          <cell r="C906" t="str">
            <v>MANICALAND</v>
          </cell>
          <cell r="D906" t="str">
            <v>GOLD</v>
          </cell>
          <cell r="E906" t="str">
            <v>MAPFUMBA</v>
          </cell>
        </row>
        <row r="907">
          <cell r="A907" t="str">
            <v>Nyazura-MA0151-G</v>
          </cell>
          <cell r="B907" t="str">
            <v>MA0151</v>
          </cell>
          <cell r="C907" t="str">
            <v>MANICALAND</v>
          </cell>
          <cell r="D907" t="str">
            <v>PLATINUM</v>
          </cell>
          <cell r="E907" t="str">
            <v>MANGWIRO</v>
          </cell>
        </row>
        <row r="908">
          <cell r="A908" t="str">
            <v>Nyika-MV5266-G(147)</v>
          </cell>
          <cell r="B908" t="str">
            <v>MV5266</v>
          </cell>
          <cell r="C908" t="str">
            <v>MASVINGO</v>
          </cell>
          <cell r="D908" t="str">
            <v>SILVER</v>
          </cell>
          <cell r="E908" t="str">
            <v>PARDON</v>
          </cell>
        </row>
        <row r="909">
          <cell r="A909" t="str">
            <v>Nyika-MV5266-G-U(274)</v>
          </cell>
          <cell r="B909" t="str">
            <v>MV5266</v>
          </cell>
          <cell r="C909" t="str">
            <v>MASVINGO</v>
          </cell>
          <cell r="D909" t="str">
            <v>SILVER</v>
          </cell>
          <cell r="E909" t="str">
            <v>PARDON</v>
          </cell>
        </row>
        <row r="910">
          <cell r="A910" t="str">
            <v>Nzwananzi-MD5243-G(243)</v>
          </cell>
          <cell r="B910" t="str">
            <v>MD5243</v>
          </cell>
          <cell r="C910" t="str">
            <v>MIDLANDS</v>
          </cell>
          <cell r="D910" t="str">
            <v>GOLD</v>
          </cell>
          <cell r="E910" t="str">
            <v>CHIKWAVAVA</v>
          </cell>
        </row>
        <row r="911">
          <cell r="A911" t="str">
            <v>Odzi-MA0153-G</v>
          </cell>
          <cell r="B911" t="str">
            <v>MA0153</v>
          </cell>
          <cell r="C911" t="str">
            <v>MANICALAND</v>
          </cell>
          <cell r="D911" t="str">
            <v>GOLD</v>
          </cell>
          <cell r="E911" t="str">
            <v>MANGWIRO</v>
          </cell>
        </row>
        <row r="912">
          <cell r="A912" t="str">
            <v>Ojaz_MS0006-U(250)</v>
          </cell>
          <cell r="B912" t="str">
            <v>MS0006</v>
          </cell>
          <cell r="C912" t="str">
            <v>MAT SOUTH</v>
          </cell>
          <cell r="D912" t="str">
            <v>PLATINUM</v>
          </cell>
          <cell r="E912" t="str">
            <v>BEN</v>
          </cell>
        </row>
        <row r="913">
          <cell r="A913" t="str">
            <v>Ojaz-MS0006-G(6)</v>
          </cell>
          <cell r="B913" t="str">
            <v>MS0006</v>
          </cell>
          <cell r="C913" t="str">
            <v>MAT SOUTH</v>
          </cell>
          <cell r="D913" t="str">
            <v>PLATINUM</v>
          </cell>
          <cell r="E913" t="str">
            <v>BEN</v>
          </cell>
        </row>
        <row r="914">
          <cell r="A914" t="str">
            <v>OKFifeAve-HA7082-G</v>
          </cell>
          <cell r="B914" t="str">
            <v>HA7082</v>
          </cell>
          <cell r="C914" t="str">
            <v>HARARE</v>
          </cell>
          <cell r="D914" t="str">
            <v>SILVER</v>
          </cell>
          <cell r="E914" t="str">
            <v>MUTYANDA</v>
          </cell>
        </row>
        <row r="915">
          <cell r="A915" t="str">
            <v>OKFifeAve-HA7082-U</v>
          </cell>
          <cell r="B915" t="str">
            <v>HA7082</v>
          </cell>
          <cell r="C915" t="str">
            <v>HARARE</v>
          </cell>
          <cell r="D915" t="str">
            <v>SILVER</v>
          </cell>
          <cell r="E915" t="str">
            <v>MUTYANDA</v>
          </cell>
        </row>
        <row r="916">
          <cell r="A916" t="str">
            <v>OLD Pumula-G</v>
          </cell>
          <cell r="B916" t="str">
            <v>BU0086</v>
          </cell>
          <cell r="C916" t="str">
            <v>BULAWAYO</v>
          </cell>
          <cell r="D916" t="str">
            <v>PLATINUM</v>
          </cell>
          <cell r="E916">
            <v>0</v>
          </cell>
        </row>
        <row r="917">
          <cell r="A917" t="str">
            <v>OldMagamba-MA1735-U</v>
          </cell>
          <cell r="B917" t="str">
            <v>MA1735</v>
          </cell>
          <cell r="C917" t="str">
            <v>MANICALAND</v>
          </cell>
          <cell r="D917" t="str">
            <v>SILVER</v>
          </cell>
          <cell r="E917" t="str">
            <v>MANGWIRO</v>
          </cell>
        </row>
        <row r="918">
          <cell r="A918" t="str">
            <v>OldPumula-BU0086-U(228)</v>
          </cell>
          <cell r="B918" t="str">
            <v>BU0086</v>
          </cell>
          <cell r="C918" t="str">
            <v>BULAWAYO</v>
          </cell>
          <cell r="D918" t="str">
            <v>PLATINUM</v>
          </cell>
          <cell r="E918" t="str">
            <v>BHEKANI</v>
          </cell>
        </row>
        <row r="919">
          <cell r="A919" t="str">
            <v>Oliphants-MA0174-G</v>
          </cell>
          <cell r="B919" t="str">
            <v>MA0174</v>
          </cell>
          <cell r="C919" t="str">
            <v>MANICALAND</v>
          </cell>
          <cell r="D919" t="str">
            <v>GOLD</v>
          </cell>
          <cell r="E919" t="str">
            <v>MANGWIRO</v>
          </cell>
        </row>
        <row r="920">
          <cell r="A920" t="str">
            <v>OsborneDam-MA5174-G</v>
          </cell>
          <cell r="B920" t="str">
            <v>MA5174</v>
          </cell>
          <cell r="C920" t="str">
            <v>MANICALAND</v>
          </cell>
          <cell r="D920" t="str">
            <v>GOLD</v>
          </cell>
          <cell r="E920" t="str">
            <v>MANGWIRO</v>
          </cell>
        </row>
        <row r="921">
          <cell r="A921" t="str">
            <v>OTS-MA5159-D</v>
          </cell>
          <cell r="B921" t="str">
            <v>MA5159</v>
          </cell>
          <cell r="C921" t="str">
            <v>MANICALAND</v>
          </cell>
          <cell r="D921" t="str">
            <v>PLATINUM</v>
          </cell>
          <cell r="E921" t="str">
            <v>MAPFUMBA</v>
          </cell>
        </row>
        <row r="922">
          <cell r="A922" t="str">
            <v>OTS-MA5159-U</v>
          </cell>
          <cell r="B922" t="str">
            <v>MA5159</v>
          </cell>
          <cell r="C922" t="str">
            <v>MANICALAND</v>
          </cell>
          <cell r="D922" t="str">
            <v>PLATINUM</v>
          </cell>
          <cell r="E922" t="str">
            <v>MAPFUMBA</v>
          </cell>
        </row>
        <row r="923">
          <cell r="A923" t="str">
            <v>OvalPark-HA5041(49)</v>
          </cell>
          <cell r="B923" t="str">
            <v>HA5041</v>
          </cell>
          <cell r="C923" t="str">
            <v>HARARE</v>
          </cell>
          <cell r="D923" t="str">
            <v>GOLD</v>
          </cell>
          <cell r="E923" t="str">
            <v>RITA</v>
          </cell>
        </row>
        <row r="924">
          <cell r="A924" t="str">
            <v>OvalPark-HA5041-G</v>
          </cell>
          <cell r="B924" t="str">
            <v>HA5041</v>
          </cell>
          <cell r="C924" t="str">
            <v>HARARE</v>
          </cell>
          <cell r="D924" t="str">
            <v>GOLD</v>
          </cell>
          <cell r="E924" t="str">
            <v>RITA</v>
          </cell>
        </row>
        <row r="925">
          <cell r="A925" t="str">
            <v>Overspill-HA0205(73)</v>
          </cell>
          <cell r="B925" t="str">
            <v>HA0205</v>
          </cell>
          <cell r="C925" t="str">
            <v>HARARE</v>
          </cell>
          <cell r="D925" t="str">
            <v>PLATINUM</v>
          </cell>
          <cell r="E925" t="str">
            <v>RICHARD</v>
          </cell>
        </row>
        <row r="926">
          <cell r="A926" t="str">
            <v>Overspill-HA0205-MD</v>
          </cell>
          <cell r="B926" t="str">
            <v>HA0205</v>
          </cell>
          <cell r="C926" t="str">
            <v>HARARE</v>
          </cell>
          <cell r="D926" t="str">
            <v>PLATINUM</v>
          </cell>
          <cell r="E926" t="str">
            <v>RICHARD</v>
          </cell>
        </row>
        <row r="927">
          <cell r="A927" t="str">
            <v>Overspill-HA0205-MG</v>
          </cell>
          <cell r="B927" t="str">
            <v>HA0205</v>
          </cell>
          <cell r="C927" t="str">
            <v>HARARE</v>
          </cell>
          <cell r="D927" t="str">
            <v>PLATINUM</v>
          </cell>
          <cell r="E927" t="str">
            <v>RICHARD</v>
          </cell>
        </row>
        <row r="928">
          <cell r="A928" t="str">
            <v>Pacific-HA7033-G</v>
          </cell>
          <cell r="B928" t="str">
            <v>HA7033</v>
          </cell>
          <cell r="C928" t="str">
            <v>HARARE</v>
          </cell>
          <cell r="D928" t="str">
            <v>PLATINUM</v>
          </cell>
          <cell r="E928" t="str">
            <v>ARCHIE</v>
          </cell>
        </row>
        <row r="929">
          <cell r="A929" t="str">
            <v>Pacific-HA7033-U</v>
          </cell>
          <cell r="B929" t="str">
            <v>HA7033</v>
          </cell>
          <cell r="C929" t="str">
            <v>HARARE</v>
          </cell>
          <cell r="D929" t="str">
            <v>PLATINUM</v>
          </cell>
          <cell r="E929" t="str">
            <v>ARCHIE</v>
          </cell>
        </row>
        <row r="930">
          <cell r="A930" t="str">
            <v>Pagokoro-HA6064(46)</v>
          </cell>
          <cell r="B930" t="str">
            <v>HA6064</v>
          </cell>
          <cell r="C930" t="str">
            <v>HARARE</v>
          </cell>
          <cell r="D930" t="str">
            <v>SILVER</v>
          </cell>
          <cell r="E930" t="str">
            <v>MUTYANDA</v>
          </cell>
        </row>
        <row r="931">
          <cell r="A931" t="str">
            <v>Pagokoro-HA6064-G</v>
          </cell>
          <cell r="B931" t="str">
            <v>HA6064</v>
          </cell>
          <cell r="C931" t="str">
            <v>HARARE</v>
          </cell>
          <cell r="D931" t="str">
            <v>SILVER</v>
          </cell>
          <cell r="E931" t="str">
            <v>MUTYANDA</v>
          </cell>
        </row>
        <row r="932">
          <cell r="A932" t="str">
            <v>Paradise-HA3026-D</v>
          </cell>
          <cell r="B932" t="str">
            <v>HA3026</v>
          </cell>
          <cell r="C932" t="str">
            <v>HARARE</v>
          </cell>
          <cell r="D932" t="str">
            <v>PLATINUM</v>
          </cell>
          <cell r="E932" t="str">
            <v>ARCHIE</v>
          </cell>
        </row>
        <row r="933">
          <cell r="A933" t="str">
            <v>Paradise-HA3026-G</v>
          </cell>
          <cell r="B933" t="str">
            <v>HA3026</v>
          </cell>
          <cell r="C933" t="str">
            <v>HARARE</v>
          </cell>
          <cell r="D933" t="str">
            <v>PLATINUM</v>
          </cell>
          <cell r="E933" t="str">
            <v>ARCHIE</v>
          </cell>
        </row>
        <row r="934">
          <cell r="A934" t="str">
            <v>Paradise-HA3026-U</v>
          </cell>
          <cell r="B934" t="str">
            <v>HA3026</v>
          </cell>
          <cell r="C934" t="str">
            <v>HARARE</v>
          </cell>
          <cell r="D934" t="str">
            <v>PLATINUM</v>
          </cell>
          <cell r="E934" t="str">
            <v>ARCHIE</v>
          </cell>
        </row>
        <row r="935">
          <cell r="A935" t="str">
            <v>Parirenyatwa-HA5060-G</v>
          </cell>
          <cell r="B935" t="str">
            <v>HA5060</v>
          </cell>
          <cell r="C935" t="str">
            <v>HARARE</v>
          </cell>
          <cell r="D935" t="str">
            <v>PLATINUM</v>
          </cell>
          <cell r="E935" t="str">
            <v>ENIA</v>
          </cell>
        </row>
        <row r="936">
          <cell r="A936" t="str">
            <v>Parirenyatwa-HA5060-U</v>
          </cell>
          <cell r="B936" t="str">
            <v>HA5060</v>
          </cell>
          <cell r="C936" t="str">
            <v>HARARE</v>
          </cell>
          <cell r="D936" t="str">
            <v>PLATINUM</v>
          </cell>
          <cell r="E936" t="str">
            <v>ENIA</v>
          </cell>
        </row>
        <row r="937">
          <cell r="A937" t="str">
            <v>Parktown-HA0208-G</v>
          </cell>
          <cell r="B937" t="str">
            <v>HA0208</v>
          </cell>
          <cell r="C937" t="str">
            <v>HARARE</v>
          </cell>
          <cell r="D937" t="str">
            <v>PLATINUM</v>
          </cell>
          <cell r="E937" t="str">
            <v>ENIA</v>
          </cell>
        </row>
        <row r="938">
          <cell r="A938" t="str">
            <v>Parktown-HA0208-U</v>
          </cell>
          <cell r="B938" t="str">
            <v>HA0208</v>
          </cell>
          <cell r="C938" t="str">
            <v>HARARE</v>
          </cell>
          <cell r="D938" t="str">
            <v>PLATINUM</v>
          </cell>
          <cell r="E938" t="str">
            <v>ENIA</v>
          </cell>
        </row>
        <row r="939">
          <cell r="A939" t="str">
            <v>Parkview-BU5096-U(232)</v>
          </cell>
          <cell r="B939" t="str">
            <v>BU5096</v>
          </cell>
          <cell r="C939" t="str">
            <v>BULAWAYO</v>
          </cell>
          <cell r="D939" t="str">
            <v>SILVER</v>
          </cell>
          <cell r="E939" t="str">
            <v>SOFIA</v>
          </cell>
        </row>
        <row r="940">
          <cell r="A940" t="str">
            <v>Parkview-G</v>
          </cell>
          <cell r="B940" t="str">
            <v>BU5096</v>
          </cell>
          <cell r="C940" t="str">
            <v>BULAWAYO</v>
          </cell>
          <cell r="D940" t="str">
            <v>SILVER</v>
          </cell>
          <cell r="E940" t="str">
            <v>SOFIA</v>
          </cell>
        </row>
        <row r="941">
          <cell r="A941" t="str">
            <v>PaRoy-MV7032-G(733)</v>
          </cell>
          <cell r="B941" t="str">
            <v>MV7032</v>
          </cell>
          <cell r="C941" t="str">
            <v>MASVINGO</v>
          </cell>
          <cell r="D941" t="str">
            <v>SILVER</v>
          </cell>
          <cell r="E941" t="str">
            <v>PARDON</v>
          </cell>
        </row>
        <row r="942">
          <cell r="A942" t="str">
            <v>PatchwayMine-MW7166-G</v>
          </cell>
          <cell r="B942" t="str">
            <v>MW7166</v>
          </cell>
          <cell r="C942" t="str">
            <v>MASH EAST</v>
          </cell>
          <cell r="D942" t="str">
            <v>GOLD</v>
          </cell>
          <cell r="E942" t="str">
            <v>NGIRAZI</v>
          </cell>
        </row>
        <row r="943">
          <cell r="A943" t="str">
            <v>PatchwayMine-MW7166-U</v>
          </cell>
          <cell r="B943" t="str">
            <v>MW7166</v>
          </cell>
          <cell r="C943" t="str">
            <v>MASH EAST</v>
          </cell>
          <cell r="D943" t="str">
            <v>GOLD</v>
          </cell>
          <cell r="E943" t="str">
            <v>NGIRAZI</v>
          </cell>
        </row>
        <row r="944">
          <cell r="A944" t="str">
            <v>Penhalonga-MA0323-G</v>
          </cell>
          <cell r="B944" t="str">
            <v>MA0323</v>
          </cell>
          <cell r="C944" t="str">
            <v>MANICALAND</v>
          </cell>
          <cell r="D944" t="str">
            <v>GOLD</v>
          </cell>
          <cell r="E944" t="str">
            <v>MANGWIRO</v>
          </cell>
        </row>
        <row r="945">
          <cell r="A945" t="str">
            <v>Peterhouse-ME0395-G</v>
          </cell>
          <cell r="B945" t="str">
            <v>ME0395</v>
          </cell>
          <cell r="C945" t="str">
            <v>MASH EAST</v>
          </cell>
          <cell r="D945" t="str">
            <v>GOLD</v>
          </cell>
          <cell r="E945" t="str">
            <v>DHLAKAMA</v>
          </cell>
        </row>
        <row r="946">
          <cell r="A946" t="str">
            <v>Peterhouse-ME0395-U</v>
          </cell>
          <cell r="B946" t="str">
            <v>ME0395</v>
          </cell>
          <cell r="C946" t="str">
            <v>MASH EAST</v>
          </cell>
          <cell r="D946" t="str">
            <v>GOLD</v>
          </cell>
          <cell r="E946" t="str">
            <v>DHLAKAMA</v>
          </cell>
        </row>
        <row r="947">
          <cell r="A947" t="str">
            <v>Pfungwe-ME7060-G</v>
          </cell>
          <cell r="B947" t="str">
            <v>ME7060</v>
          </cell>
          <cell r="C947" t="str">
            <v>MASH EAST</v>
          </cell>
          <cell r="D947" t="str">
            <v>PLATINUM</v>
          </cell>
          <cell r="E947" t="str">
            <v>WASHI</v>
          </cell>
        </row>
        <row r="948">
          <cell r="A948" t="str">
            <v>Pfupajena-MW5313-D</v>
          </cell>
          <cell r="B948" t="str">
            <v>MW5313</v>
          </cell>
          <cell r="C948" t="str">
            <v>MASH WEST</v>
          </cell>
          <cell r="D948" t="str">
            <v>PLATINUM</v>
          </cell>
          <cell r="E948" t="str">
            <v>NGIRAZI</v>
          </cell>
        </row>
        <row r="949">
          <cell r="A949" t="str">
            <v>Pfupajena-MW5313-G</v>
          </cell>
          <cell r="B949" t="str">
            <v>MW5313</v>
          </cell>
          <cell r="C949" t="str">
            <v>MASH WEST</v>
          </cell>
          <cell r="D949" t="str">
            <v>PLATINUM</v>
          </cell>
          <cell r="E949" t="str">
            <v>NGIRAZI</v>
          </cell>
        </row>
        <row r="950">
          <cell r="A950" t="str">
            <v>Pfupajena-MW5313-U</v>
          </cell>
          <cell r="B950" t="str">
            <v>MW5313</v>
          </cell>
          <cell r="C950" t="str">
            <v>MASH WEST</v>
          </cell>
          <cell r="D950" t="str">
            <v>PLATINUM</v>
          </cell>
          <cell r="E950" t="str">
            <v>NGIRAZI</v>
          </cell>
        </row>
        <row r="951">
          <cell r="A951" t="str">
            <v>Pioneer2-BU0082-U(605)</v>
          </cell>
          <cell r="B951" t="str">
            <v>BU0082</v>
          </cell>
          <cell r="C951" t="str">
            <v>BULAWAYO</v>
          </cell>
          <cell r="D951" t="str">
            <v>PLATINUM</v>
          </cell>
          <cell r="E951" t="str">
            <v>MASAIRA</v>
          </cell>
        </row>
        <row r="952">
          <cell r="A952" t="str">
            <v>Pioneer-G</v>
          </cell>
          <cell r="B952" t="str">
            <v>BU0082</v>
          </cell>
          <cell r="C952" t="str">
            <v>BULAWAYO</v>
          </cell>
          <cell r="D952" t="str">
            <v>PLATINUM</v>
          </cell>
          <cell r="E952" t="str">
            <v>MASAIRA</v>
          </cell>
        </row>
        <row r="953">
          <cell r="A953" t="str">
            <v>PlatinumPark_MD0388-U(259)</v>
          </cell>
          <cell r="B953" t="str">
            <v>MD0388</v>
          </cell>
          <cell r="C953" t="str">
            <v>MIDLANDS</v>
          </cell>
          <cell r="D953" t="str">
            <v>PLATINUM</v>
          </cell>
          <cell r="E953" t="str">
            <v>CHARI</v>
          </cell>
        </row>
        <row r="954">
          <cell r="A954" t="str">
            <v>PlatinumPark-MD0388-G(388)</v>
          </cell>
          <cell r="B954" t="str">
            <v>MD0388</v>
          </cell>
          <cell r="C954" t="str">
            <v>MIDLANDS</v>
          </cell>
          <cell r="D954" t="str">
            <v>PLATINUM</v>
          </cell>
          <cell r="E954" t="str">
            <v>CHARI</v>
          </cell>
        </row>
        <row r="955">
          <cell r="A955" t="str">
            <v>PLUMTREEBORDER-G</v>
          </cell>
          <cell r="B955" t="str">
            <v>MS0083</v>
          </cell>
          <cell r="C955" t="str">
            <v>MAT SOUTH</v>
          </cell>
          <cell r="D955" t="str">
            <v>SILVER</v>
          </cell>
          <cell r="E955">
            <v>0</v>
          </cell>
        </row>
        <row r="956">
          <cell r="A956" t="str">
            <v>Plumtreetown(256)</v>
          </cell>
          <cell r="B956" t="str">
            <v>MS0084</v>
          </cell>
          <cell r="C956" t="str">
            <v>MAT SOUTH</v>
          </cell>
          <cell r="D956" t="str">
            <v>GOLD</v>
          </cell>
          <cell r="E956" t="str">
            <v>STELLA</v>
          </cell>
        </row>
        <row r="957">
          <cell r="A957" t="str">
            <v>PLUMTREETOWN-G</v>
          </cell>
          <cell r="B957" t="str">
            <v>MS0084</v>
          </cell>
          <cell r="C957" t="str">
            <v>MAT SOUTH</v>
          </cell>
          <cell r="D957" t="str">
            <v>GOLD</v>
          </cell>
          <cell r="E957">
            <v>0</v>
          </cell>
        </row>
        <row r="958">
          <cell r="A958" t="str">
            <v>PocketsHill-HA0377(29)</v>
          </cell>
          <cell r="B958" t="str">
            <v>HA0377</v>
          </cell>
          <cell r="C958" t="str">
            <v>HARARE</v>
          </cell>
          <cell r="D958" t="str">
            <v>SILVER</v>
          </cell>
          <cell r="E958" t="str">
            <v>MUYANDA</v>
          </cell>
        </row>
        <row r="959">
          <cell r="A959" t="str">
            <v>PocketsHill-HA0377-G</v>
          </cell>
          <cell r="B959" t="str">
            <v>HA0377</v>
          </cell>
          <cell r="C959" t="str">
            <v>HARARE</v>
          </cell>
          <cell r="D959" t="str">
            <v>SILVER</v>
          </cell>
          <cell r="E959" t="str">
            <v>MUYANDA</v>
          </cell>
        </row>
        <row r="960">
          <cell r="A960" t="str">
            <v>Pricewater House-G</v>
          </cell>
          <cell r="B960" t="str">
            <v>BU0085</v>
          </cell>
          <cell r="C960" t="str">
            <v>BULAWAYO</v>
          </cell>
          <cell r="D960" t="str">
            <v>PLATINUM</v>
          </cell>
          <cell r="E960">
            <v>0</v>
          </cell>
        </row>
        <row r="961">
          <cell r="A961" t="str">
            <v>PricewaterHse-BU0085-U(205)</v>
          </cell>
          <cell r="B961" t="str">
            <v>BU0085</v>
          </cell>
          <cell r="C961" t="str">
            <v>BULAWAYO</v>
          </cell>
          <cell r="D961" t="str">
            <v>PLATINUM</v>
          </cell>
          <cell r="E961" t="str">
            <v>MAKETO</v>
          </cell>
        </row>
        <row r="962">
          <cell r="A962" t="str">
            <v>Printflow-HA6050-D</v>
          </cell>
          <cell r="B962" t="str">
            <v>HA6050</v>
          </cell>
          <cell r="C962" t="str">
            <v>HARARE</v>
          </cell>
          <cell r="D962" t="str">
            <v>PLATINUM</v>
          </cell>
          <cell r="E962" t="str">
            <v>RITA</v>
          </cell>
        </row>
        <row r="963">
          <cell r="A963" t="str">
            <v>Printflow-HA6050-G</v>
          </cell>
          <cell r="B963" t="str">
            <v>HA6050</v>
          </cell>
          <cell r="C963" t="str">
            <v>HARARE</v>
          </cell>
          <cell r="D963" t="str">
            <v>PLATINUM</v>
          </cell>
          <cell r="E963" t="str">
            <v>RITA</v>
          </cell>
        </row>
        <row r="964">
          <cell r="A964" t="str">
            <v>Printflow-HA6050-U</v>
          </cell>
          <cell r="B964" t="str">
            <v>HA6050</v>
          </cell>
          <cell r="C964" t="str">
            <v>HARARE</v>
          </cell>
          <cell r="D964" t="str">
            <v>PLATINUM</v>
          </cell>
          <cell r="E964" t="str">
            <v>RITA</v>
          </cell>
        </row>
        <row r="965">
          <cell r="A965" t="str">
            <v>Prospect-HA0207-G</v>
          </cell>
          <cell r="B965" t="str">
            <v>HA0207</v>
          </cell>
          <cell r="C965" t="str">
            <v>HARARE</v>
          </cell>
          <cell r="D965" t="str">
            <v>PLATINUM</v>
          </cell>
          <cell r="E965" t="str">
            <v>ENIA</v>
          </cell>
        </row>
        <row r="966">
          <cell r="A966" t="str">
            <v>Prospect-HA0207-U</v>
          </cell>
          <cell r="B966" t="str">
            <v>HA0207</v>
          </cell>
          <cell r="C966" t="str">
            <v>HARARE</v>
          </cell>
          <cell r="D966" t="str">
            <v>PLATINUM</v>
          </cell>
          <cell r="E966" t="str">
            <v>ENIA</v>
          </cell>
        </row>
        <row r="967">
          <cell r="A967" t="str">
            <v>ProspectPrimary-HA1750-U</v>
          </cell>
          <cell r="B967" t="str">
            <v>HA1750</v>
          </cell>
          <cell r="C967" t="str">
            <v>HARARE</v>
          </cell>
          <cell r="D967" t="str">
            <v>PLATINUM</v>
          </cell>
          <cell r="E967" t="str">
            <v>ENIA</v>
          </cell>
        </row>
        <row r="968">
          <cell r="A968" t="str">
            <v>PUMULA</v>
          </cell>
          <cell r="B968" t="str">
            <v>BU0086</v>
          </cell>
          <cell r="C968" t="str">
            <v>BULAWAYO</v>
          </cell>
          <cell r="D968" t="str">
            <v>PLATINUM</v>
          </cell>
          <cell r="E968">
            <v>0</v>
          </cell>
        </row>
        <row r="969">
          <cell r="A969" t="str">
            <v>Pumula North D</v>
          </cell>
          <cell r="B969" t="str">
            <v>BU5098</v>
          </cell>
          <cell r="C969" t="str">
            <v>BULAWAYO</v>
          </cell>
          <cell r="D969" t="str">
            <v>PLATINUM</v>
          </cell>
          <cell r="E969">
            <v>0</v>
          </cell>
        </row>
        <row r="970">
          <cell r="A970" t="str">
            <v>Pumula North(261)</v>
          </cell>
          <cell r="B970" t="str">
            <v>BU5098</v>
          </cell>
          <cell r="C970" t="str">
            <v>BULAWAYO</v>
          </cell>
          <cell r="D970" t="str">
            <v>PLATINUM</v>
          </cell>
          <cell r="E970" t="str">
            <v>BHEKANI</v>
          </cell>
        </row>
        <row r="971">
          <cell r="A971" t="str">
            <v>Pumula South-G</v>
          </cell>
          <cell r="B971" t="str">
            <v>BU5105</v>
          </cell>
          <cell r="C971" t="str">
            <v>BULAWAYO</v>
          </cell>
          <cell r="D971" t="str">
            <v>GOLD</v>
          </cell>
          <cell r="E971" t="str">
            <v>BHEKANI</v>
          </cell>
        </row>
        <row r="972">
          <cell r="A972" t="str">
            <v>PumulaEast-BU1744-U(612)</v>
          </cell>
          <cell r="B972" t="str">
            <v>BU1744</v>
          </cell>
          <cell r="C972" t="str">
            <v>BULAWAYO</v>
          </cell>
          <cell r="D972" t="str">
            <v>SILVER</v>
          </cell>
          <cell r="E972" t="str">
            <v>BHEKANI</v>
          </cell>
        </row>
        <row r="973">
          <cell r="A973" t="str">
            <v>PUMULANORTHD-G</v>
          </cell>
          <cell r="B973" t="str">
            <v>BU5098</v>
          </cell>
          <cell r="C973" t="str">
            <v>BULAWAYO</v>
          </cell>
          <cell r="D973" t="str">
            <v>PLATINUM</v>
          </cell>
          <cell r="E973">
            <v>0</v>
          </cell>
        </row>
        <row r="974">
          <cell r="A974" t="str">
            <v>PumulaSouth-BU5233-U(233)</v>
          </cell>
          <cell r="B974" t="str">
            <v>BU5105</v>
          </cell>
          <cell r="C974" t="str">
            <v>BULAWAYO</v>
          </cell>
          <cell r="D974" t="str">
            <v>GOLD</v>
          </cell>
          <cell r="E974" t="str">
            <v>BHEKANI</v>
          </cell>
        </row>
        <row r="975">
          <cell r="A975" t="str">
            <v>PUMULASOUTH-G</v>
          </cell>
          <cell r="B975" t="str">
            <v>BU5105</v>
          </cell>
          <cell r="C975" t="str">
            <v>BULAWAYO</v>
          </cell>
          <cell r="D975" t="str">
            <v>GOLD</v>
          </cell>
          <cell r="E975">
            <v>0</v>
          </cell>
        </row>
        <row r="976">
          <cell r="A976" t="str">
            <v>PumulaUSF-MN1772-G</v>
          </cell>
          <cell r="B976" t="str">
            <v>MN1772-G</v>
          </cell>
          <cell r="C976" t="str">
            <v>MAT NORTH</v>
          </cell>
          <cell r="D976" t="str">
            <v>BRONZE</v>
          </cell>
          <cell r="E976" t="str">
            <v>ECONET</v>
          </cell>
        </row>
        <row r="977">
          <cell r="A977" t="str">
            <v>PumulaUSF-MN1772-U</v>
          </cell>
          <cell r="B977" t="str">
            <v>MN1772-G</v>
          </cell>
          <cell r="C977" t="str">
            <v>MAT NORTH</v>
          </cell>
          <cell r="D977" t="str">
            <v>BRONZE</v>
          </cell>
          <cell r="E977" t="str">
            <v>ECONET</v>
          </cell>
        </row>
        <row r="978">
          <cell r="A978" t="str">
            <v>Queensdale-HA0203(65)</v>
          </cell>
          <cell r="B978" t="str">
            <v>HA0203</v>
          </cell>
          <cell r="C978" t="str">
            <v>HARARE</v>
          </cell>
          <cell r="D978" t="str">
            <v>PLATINUM</v>
          </cell>
          <cell r="E978" t="str">
            <v>MODESTA</v>
          </cell>
        </row>
        <row r="979">
          <cell r="A979" t="str">
            <v>Queensdale-HA0203-G</v>
          </cell>
          <cell r="B979" t="str">
            <v>HA0203</v>
          </cell>
          <cell r="C979" t="str">
            <v>HARARE</v>
          </cell>
          <cell r="D979" t="str">
            <v>PLATINUM</v>
          </cell>
          <cell r="E979" t="str">
            <v>MODESTA</v>
          </cell>
        </row>
        <row r="980">
          <cell r="A980" t="str">
            <v>Queens-HA0087-M</v>
          </cell>
          <cell r="B980" t="str">
            <v>HA0087</v>
          </cell>
          <cell r="C980" t="str">
            <v>HARARE</v>
          </cell>
          <cell r="D980" t="str">
            <v>PLATINUM</v>
          </cell>
          <cell r="E980" t="str">
            <v>LESLIE</v>
          </cell>
        </row>
        <row r="981">
          <cell r="A981" t="str">
            <v>Queens-HA0087-U</v>
          </cell>
          <cell r="B981" t="str">
            <v>HA0087</v>
          </cell>
          <cell r="C981" t="str">
            <v>HARARE</v>
          </cell>
          <cell r="D981" t="str">
            <v>PLATINUM</v>
          </cell>
          <cell r="E981" t="str">
            <v>LESLIE</v>
          </cell>
        </row>
        <row r="982">
          <cell r="A982" t="str">
            <v>QueensMine-MN5117-G(116)</v>
          </cell>
          <cell r="B982" t="str">
            <v>MN5117</v>
          </cell>
          <cell r="C982" t="str">
            <v>MAT NORTH</v>
          </cell>
          <cell r="D982" t="str">
            <v>SILVER</v>
          </cell>
          <cell r="E982" t="str">
            <v>MAKETO</v>
          </cell>
        </row>
        <row r="983">
          <cell r="A983" t="str">
            <v>Queenspark-G</v>
          </cell>
          <cell r="B983" t="str">
            <v>BU0088</v>
          </cell>
          <cell r="C983" t="str">
            <v>BULAWAYO</v>
          </cell>
          <cell r="D983" t="str">
            <v>SILVER</v>
          </cell>
          <cell r="E983">
            <v>0</v>
          </cell>
        </row>
        <row r="984">
          <cell r="A984" t="str">
            <v>QUEENSPARK-U</v>
          </cell>
          <cell r="B984" t="str">
            <v>BU0088</v>
          </cell>
          <cell r="C984" t="str">
            <v>BULAWAYO</v>
          </cell>
          <cell r="D984" t="str">
            <v>SILVER</v>
          </cell>
          <cell r="E984">
            <v>0</v>
          </cell>
        </row>
        <row r="985">
          <cell r="A985" t="str">
            <v>Quinington-HA5071(35)</v>
          </cell>
          <cell r="B985" t="str">
            <v>HA5071</v>
          </cell>
          <cell r="C985" t="str">
            <v>HARARE</v>
          </cell>
          <cell r="D985" t="str">
            <v>SILVER</v>
          </cell>
          <cell r="E985" t="str">
            <v>KIWA</v>
          </cell>
        </row>
        <row r="986">
          <cell r="A986" t="str">
            <v>Quinington-HA5071-G</v>
          </cell>
          <cell r="B986" t="str">
            <v>HA5071</v>
          </cell>
          <cell r="C986" t="str">
            <v>HARARE</v>
          </cell>
          <cell r="D986" t="str">
            <v>SILVER</v>
          </cell>
          <cell r="E986" t="str">
            <v>KIWA</v>
          </cell>
        </row>
        <row r="987">
          <cell r="A987" t="str">
            <v>Racecourse-HA0089(27)</v>
          </cell>
          <cell r="B987" t="str">
            <v>HA0089</v>
          </cell>
          <cell r="C987" t="str">
            <v>HARARE</v>
          </cell>
          <cell r="D987" t="str">
            <v>GOLD</v>
          </cell>
          <cell r="E987" t="str">
            <v>MUTYANDA</v>
          </cell>
        </row>
        <row r="988">
          <cell r="A988" t="str">
            <v>Racecourse-HA0089-G</v>
          </cell>
          <cell r="B988" t="str">
            <v>HA0089</v>
          </cell>
          <cell r="C988" t="str">
            <v>HARARE</v>
          </cell>
          <cell r="D988" t="str">
            <v>GOLD</v>
          </cell>
          <cell r="E988" t="str">
            <v>MUTYANDA</v>
          </cell>
        </row>
        <row r="989">
          <cell r="A989" t="str">
            <v>Rafingora-MW5016-G</v>
          </cell>
          <cell r="B989" t="str">
            <v>MW5016</v>
          </cell>
          <cell r="C989" t="str">
            <v>MASH WEST</v>
          </cell>
          <cell r="D989" t="str">
            <v>GOLD</v>
          </cell>
          <cell r="E989" t="str">
            <v>ARTWELL</v>
          </cell>
        </row>
        <row r="990">
          <cell r="A990" t="str">
            <v>Rafingora-MW5016-U</v>
          </cell>
          <cell r="B990" t="str">
            <v>MW5016</v>
          </cell>
          <cell r="C990" t="str">
            <v>MASH WEST</v>
          </cell>
          <cell r="D990" t="str">
            <v>GOLD</v>
          </cell>
          <cell r="E990" t="str">
            <v>ARTWELL</v>
          </cell>
        </row>
        <row r="991">
          <cell r="A991" t="str">
            <v>Railton-BU1751-U(613)</v>
          </cell>
          <cell r="B991" t="str">
            <v>BU1751</v>
          </cell>
          <cell r="C991" t="str">
            <v>BULAWAYO</v>
          </cell>
          <cell r="D991" t="str">
            <v>GOLD</v>
          </cell>
          <cell r="E991" t="str">
            <v>SOFIA</v>
          </cell>
        </row>
        <row r="992">
          <cell r="A992" t="str">
            <v>RailyWay-HA0380-G</v>
          </cell>
          <cell r="B992" t="str">
            <v>HA0380</v>
          </cell>
          <cell r="C992" t="str">
            <v>HARARE</v>
          </cell>
          <cell r="D992" t="str">
            <v>PLATINUM</v>
          </cell>
          <cell r="E992" t="str">
            <v>LESLIE</v>
          </cell>
        </row>
        <row r="993">
          <cell r="A993" t="str">
            <v>RailyWay-HA0380-U</v>
          </cell>
          <cell r="B993" t="str">
            <v>HA0380</v>
          </cell>
          <cell r="C993" t="str">
            <v>HARARE</v>
          </cell>
          <cell r="D993" t="str">
            <v>PLATINUM</v>
          </cell>
          <cell r="E993" t="str">
            <v>LESLIE</v>
          </cell>
        </row>
        <row r="994">
          <cell r="A994" t="str">
            <v>REDCLIFF-MD0090-G</v>
          </cell>
          <cell r="B994" t="str">
            <v>MD0090</v>
          </cell>
          <cell r="C994" t="str">
            <v>MIDLANDS</v>
          </cell>
          <cell r="D994" t="str">
            <v>PLATINUM</v>
          </cell>
          <cell r="E994" t="str">
            <v>CHIKWAVAVA</v>
          </cell>
        </row>
        <row r="995">
          <cell r="A995" t="str">
            <v>Redcliff-MD0090-G</v>
          </cell>
          <cell r="B995" t="str">
            <v>MD0090</v>
          </cell>
          <cell r="C995" t="str">
            <v>MIDLANDS</v>
          </cell>
          <cell r="D995" t="str">
            <v>PLATINUM</v>
          </cell>
          <cell r="E995" t="str">
            <v>CHIKWAVAVA</v>
          </cell>
        </row>
        <row r="996">
          <cell r="A996" t="str">
            <v>Redcliff-MD0090-U(94)</v>
          </cell>
          <cell r="B996" t="str">
            <v>MD0090</v>
          </cell>
          <cell r="C996" t="str">
            <v>MIDLANDS</v>
          </cell>
          <cell r="D996" t="str">
            <v>PLATINUM</v>
          </cell>
          <cell r="E996" t="str">
            <v>CHIKWAVAVA</v>
          </cell>
        </row>
        <row r="997">
          <cell r="A997" t="str">
            <v>ReginaCoeli-MA5235-G</v>
          </cell>
          <cell r="B997" t="str">
            <v>MA5235</v>
          </cell>
          <cell r="C997" t="str">
            <v>MANICALAND</v>
          </cell>
          <cell r="D997" t="str">
            <v>SILVER</v>
          </cell>
          <cell r="E997" t="str">
            <v>MANGWIRO</v>
          </cell>
        </row>
        <row r="998">
          <cell r="A998" t="str">
            <v>Remiti-MA0384-G</v>
          </cell>
          <cell r="B998" t="str">
            <v>MA0384</v>
          </cell>
          <cell r="C998" t="str">
            <v>MANICALAND</v>
          </cell>
          <cell r="D998" t="str">
            <v>SILVER</v>
          </cell>
          <cell r="E998" t="str">
            <v>MAPFUMBA</v>
          </cell>
        </row>
        <row r="999">
          <cell r="A999" t="str">
            <v>Renco-MV7034-G(10)</v>
          </cell>
          <cell r="B999" t="str">
            <v>MV7034</v>
          </cell>
          <cell r="C999" t="str">
            <v>MASVINGO</v>
          </cell>
          <cell r="D999" t="str">
            <v>BRONZE</v>
          </cell>
          <cell r="E999" t="str">
            <v>CECIL</v>
          </cell>
        </row>
        <row r="1000">
          <cell r="A1000" t="str">
            <v>Revuli-MV0091-G(91)</v>
          </cell>
          <cell r="B1000" t="str">
            <v>MV0091</v>
          </cell>
          <cell r="C1000" t="str">
            <v>MASVINGO</v>
          </cell>
          <cell r="D1000" t="str">
            <v>GOLD</v>
          </cell>
          <cell r="E1000" t="str">
            <v>CECIL</v>
          </cell>
        </row>
        <row r="1001">
          <cell r="A1001" t="str">
            <v>Rhodene_MV0287-U (268)</v>
          </cell>
          <cell r="B1001" t="str">
            <v>MV0287</v>
          </cell>
          <cell r="C1001" t="str">
            <v>MASVINGO</v>
          </cell>
          <cell r="D1001" t="str">
            <v>GOLD</v>
          </cell>
          <cell r="E1001" t="str">
            <v>CECIL</v>
          </cell>
        </row>
        <row r="1002">
          <cell r="A1002" t="str">
            <v>Rhodene-MV0287-G(287)</v>
          </cell>
          <cell r="B1002" t="str">
            <v>MV0287</v>
          </cell>
          <cell r="C1002" t="str">
            <v>MASVINGO</v>
          </cell>
          <cell r="D1002" t="str">
            <v>GOLD</v>
          </cell>
          <cell r="E1002" t="str">
            <v>CECIL</v>
          </cell>
        </row>
        <row r="1003">
          <cell r="A1003" t="str">
            <v>Rhodesville-HA6062(48)</v>
          </cell>
          <cell r="B1003" t="str">
            <v>HA6062</v>
          </cell>
          <cell r="C1003" t="str">
            <v>HARARE</v>
          </cell>
          <cell r="D1003" t="str">
            <v>SILVER</v>
          </cell>
          <cell r="E1003" t="str">
            <v>RITA</v>
          </cell>
        </row>
        <row r="1004">
          <cell r="A1004" t="str">
            <v>Rhodesville-HA6062-G</v>
          </cell>
          <cell r="B1004" t="str">
            <v>HA6062</v>
          </cell>
          <cell r="C1004" t="str">
            <v>HARARE</v>
          </cell>
          <cell r="D1004" t="str">
            <v>SILVER</v>
          </cell>
          <cell r="E1004" t="str">
            <v>RITA</v>
          </cell>
        </row>
        <row r="1005">
          <cell r="A1005" t="str">
            <v>Richmond-BU5099-U(277)</v>
          </cell>
          <cell r="B1005" t="str">
            <v>BU5099</v>
          </cell>
          <cell r="C1005" t="str">
            <v>BULAWAYO</v>
          </cell>
          <cell r="D1005" t="str">
            <v>GOLD</v>
          </cell>
          <cell r="E1005" t="str">
            <v>SOFIA</v>
          </cell>
        </row>
        <row r="1006">
          <cell r="A1006" t="str">
            <v>Richmond-G</v>
          </cell>
          <cell r="B1006" t="str">
            <v>BU5099</v>
          </cell>
          <cell r="C1006" t="str">
            <v>BULAWAYO</v>
          </cell>
          <cell r="D1006" t="str">
            <v>GOLD</v>
          </cell>
          <cell r="E1006">
            <v>0</v>
          </cell>
        </row>
        <row r="1007">
          <cell r="A1007" t="str">
            <v>Rimuka2-MW6036-D</v>
          </cell>
          <cell r="B1007" t="str">
            <v>MW6036</v>
          </cell>
          <cell r="C1007" t="str">
            <v>MASH WEST</v>
          </cell>
          <cell r="D1007" t="str">
            <v>PLATINUM</v>
          </cell>
          <cell r="E1007" t="str">
            <v>NGIRAZI</v>
          </cell>
        </row>
        <row r="1008">
          <cell r="A1008" t="str">
            <v>Rimuka2-MW6036-U</v>
          </cell>
          <cell r="B1008" t="str">
            <v>MW6036</v>
          </cell>
          <cell r="C1008" t="str">
            <v>MASH WEST</v>
          </cell>
          <cell r="D1008" t="str">
            <v>PLATINUM</v>
          </cell>
          <cell r="E1008" t="str">
            <v>NGIRAZI</v>
          </cell>
        </row>
        <row r="1009">
          <cell r="A1009" t="str">
            <v>River Side(286)</v>
          </cell>
          <cell r="B1009" t="str">
            <v>BU5092</v>
          </cell>
          <cell r="C1009" t="str">
            <v>BULAWAYO</v>
          </cell>
          <cell r="D1009" t="str">
            <v>SILVER</v>
          </cell>
          <cell r="E1009" t="str">
            <v>MASAIRA</v>
          </cell>
        </row>
        <row r="1010">
          <cell r="A1010" t="str">
            <v>Riverside-G</v>
          </cell>
          <cell r="B1010" t="str">
            <v>BU5092</v>
          </cell>
          <cell r="C1010" t="str">
            <v>BULAWAYO</v>
          </cell>
          <cell r="D1010" t="str">
            <v>SILVER</v>
          </cell>
          <cell r="E1010" t="str">
            <v>MASAIRA</v>
          </cell>
        </row>
        <row r="1011">
          <cell r="A1011" t="str">
            <v>RNC-HUAWEI</v>
          </cell>
          <cell r="B1011" t="str">
            <v>HRE-1</v>
          </cell>
          <cell r="C1011" t="str">
            <v>HARARE</v>
          </cell>
          <cell r="D1011" t="str">
            <v>PLATINUM</v>
          </cell>
          <cell r="E1011">
            <v>0</v>
          </cell>
        </row>
        <row r="1012">
          <cell r="A1012" t="str">
            <v>Rowena-BU0240-U(246)</v>
          </cell>
          <cell r="B1012" t="str">
            <v>BU0240</v>
          </cell>
          <cell r="C1012" t="str">
            <v>BULAWAYO</v>
          </cell>
          <cell r="D1012" t="str">
            <v>SILVER</v>
          </cell>
          <cell r="E1012" t="str">
            <v>STELLA</v>
          </cell>
        </row>
        <row r="1013">
          <cell r="A1013" t="str">
            <v>Rowena-BU0240-U(246)</v>
          </cell>
          <cell r="B1013" t="str">
            <v>MV5148</v>
          </cell>
          <cell r="C1013" t="str">
            <v>MASVINGO</v>
          </cell>
          <cell r="D1013" t="str">
            <v>PLATINUM</v>
          </cell>
          <cell r="E1013" t="str">
            <v>STELLA</v>
          </cell>
        </row>
        <row r="1014">
          <cell r="A1014" t="str">
            <v>ROWENA-G</v>
          </cell>
          <cell r="B1014" t="str">
            <v>BU0240</v>
          </cell>
          <cell r="C1014" t="str">
            <v>BULAWAYO</v>
          </cell>
          <cell r="D1014" t="str">
            <v>SILVER</v>
          </cell>
          <cell r="E1014">
            <v>0</v>
          </cell>
        </row>
        <row r="1015">
          <cell r="A1015" t="str">
            <v>Rujeko_MV5148-U(288)</v>
          </cell>
          <cell r="B1015" t="str">
            <v>MV5149</v>
          </cell>
          <cell r="C1015" t="str">
            <v>MASVINGO</v>
          </cell>
          <cell r="D1015" t="str">
            <v>PLATINUM</v>
          </cell>
          <cell r="E1015" t="str">
            <v>CECIL</v>
          </cell>
        </row>
        <row r="1016">
          <cell r="A1016" t="str">
            <v>Rujeko-MV5148-G(734)</v>
          </cell>
          <cell r="B1016" t="str">
            <v>MV5148</v>
          </cell>
          <cell r="C1016" t="str">
            <v>MASVINGO</v>
          </cell>
          <cell r="D1016" t="str">
            <v>PLATINUM</v>
          </cell>
          <cell r="E1016" t="str">
            <v>CECIL</v>
          </cell>
        </row>
        <row r="1017">
          <cell r="A1017" t="str">
            <v>Rukotso-MA5248-G</v>
          </cell>
          <cell r="B1017" t="str">
            <v>MA5248</v>
          </cell>
          <cell r="C1017" t="str">
            <v>MANICALAND</v>
          </cell>
          <cell r="D1017" t="str">
            <v>SILVER</v>
          </cell>
          <cell r="E1017" t="str">
            <v>MANGWIRO</v>
          </cell>
        </row>
        <row r="1018">
          <cell r="A1018" t="str">
            <v>Runde-MV7036-G(723)</v>
          </cell>
          <cell r="B1018" t="str">
            <v>MV7036</v>
          </cell>
          <cell r="C1018" t="str">
            <v>MASVINGO</v>
          </cell>
          <cell r="D1018" t="str">
            <v>SILVER</v>
          </cell>
          <cell r="E1018" t="str">
            <v>BEN</v>
          </cell>
        </row>
        <row r="1019">
          <cell r="A1019" t="str">
            <v>Runnivale-HA5063-G</v>
          </cell>
          <cell r="B1019" t="str">
            <v>HA5063</v>
          </cell>
          <cell r="C1019" t="str">
            <v>HARARE</v>
          </cell>
          <cell r="D1019" t="str">
            <v>SILVER</v>
          </cell>
          <cell r="E1019" t="str">
            <v>WASHI</v>
          </cell>
        </row>
        <row r="1020">
          <cell r="A1020" t="str">
            <v>Runnivale-HA5063-U</v>
          </cell>
          <cell r="B1020" t="str">
            <v>HA5063</v>
          </cell>
          <cell r="C1020" t="str">
            <v>HARARE</v>
          </cell>
          <cell r="D1020" t="str">
            <v>SILVER</v>
          </cell>
          <cell r="E1020" t="str">
            <v>WASHI</v>
          </cell>
        </row>
        <row r="1021">
          <cell r="A1021" t="str">
            <v>Rusape-MA0092-G</v>
          </cell>
          <cell r="B1021" t="str">
            <v>MA0092</v>
          </cell>
          <cell r="C1021" t="str">
            <v>MANICALAND</v>
          </cell>
          <cell r="D1021" t="str">
            <v>PLATINUM</v>
          </cell>
          <cell r="E1021" t="str">
            <v>MANGWIRO</v>
          </cell>
        </row>
        <row r="1022">
          <cell r="A1022" t="str">
            <v>Rusape-MA0092-U</v>
          </cell>
          <cell r="B1022" t="str">
            <v>MA0092</v>
          </cell>
          <cell r="C1022" t="str">
            <v>MANICALAND</v>
          </cell>
          <cell r="D1022" t="str">
            <v>PLATINUM</v>
          </cell>
          <cell r="E1022" t="str">
            <v>MANGWIRO</v>
          </cell>
        </row>
        <row r="1023">
          <cell r="A1023" t="str">
            <v>RusapeNRZ-MA6005-G</v>
          </cell>
          <cell r="B1023" t="str">
            <v>MA6005</v>
          </cell>
          <cell r="C1023" t="str">
            <v>MANICALAND</v>
          </cell>
          <cell r="D1023" t="str">
            <v>GOLD</v>
          </cell>
          <cell r="E1023" t="str">
            <v>MANGWIRO</v>
          </cell>
        </row>
        <row r="1024">
          <cell r="A1024" t="str">
            <v>RusapeNRZ-MA6005-U</v>
          </cell>
          <cell r="B1024" t="str">
            <v>MA6005</v>
          </cell>
          <cell r="C1024" t="str">
            <v>MANICALAND</v>
          </cell>
          <cell r="D1024" t="str">
            <v>GOLD</v>
          </cell>
          <cell r="E1024" t="str">
            <v>MANGWIRO</v>
          </cell>
        </row>
        <row r="1025">
          <cell r="A1025" t="str">
            <v>Rushinga-MC0154-G</v>
          </cell>
          <cell r="B1025" t="str">
            <v>MC0154</v>
          </cell>
          <cell r="C1025" t="str">
            <v>MASH CENTRAL</v>
          </cell>
          <cell r="D1025" t="str">
            <v>PLATINUM</v>
          </cell>
          <cell r="E1025" t="str">
            <v>KIWA</v>
          </cell>
        </row>
        <row r="1026">
          <cell r="A1026" t="str">
            <v>RUTENDO-MD6016-G</v>
          </cell>
          <cell r="B1026" t="str">
            <v>MD6016</v>
          </cell>
          <cell r="C1026" t="str">
            <v>MIDLANDS</v>
          </cell>
          <cell r="D1026" t="str">
            <v>PLATINUM</v>
          </cell>
          <cell r="E1026" t="str">
            <v>CHIKWAVAVA</v>
          </cell>
        </row>
        <row r="1027">
          <cell r="A1027" t="str">
            <v>Rutendo-MD6016-G</v>
          </cell>
          <cell r="B1027" t="str">
            <v>MD6016</v>
          </cell>
          <cell r="C1027" t="str">
            <v>MIDLANDS</v>
          </cell>
          <cell r="D1027" t="str">
            <v>PLATINUM</v>
          </cell>
          <cell r="E1027" t="str">
            <v>CHIKWAVAVA</v>
          </cell>
        </row>
        <row r="1028">
          <cell r="A1028" t="str">
            <v>Rutendo-MD6016-U(95)</v>
          </cell>
          <cell r="B1028" t="str">
            <v>MD6016</v>
          </cell>
          <cell r="C1028" t="str">
            <v>MIDLANDS</v>
          </cell>
          <cell r="D1028" t="str">
            <v>PLATINUM</v>
          </cell>
          <cell r="E1028" t="str">
            <v>CHIKWAVAVA</v>
          </cell>
        </row>
        <row r="1029">
          <cell r="A1029" t="str">
            <v>Rutenga-MV0155-G(155)</v>
          </cell>
          <cell r="B1029" t="str">
            <v>MV0155</v>
          </cell>
          <cell r="C1029" t="str">
            <v>MASVINGO</v>
          </cell>
          <cell r="D1029" t="str">
            <v>SILVER</v>
          </cell>
          <cell r="E1029" t="str">
            <v>BEN</v>
          </cell>
        </row>
        <row r="1030">
          <cell r="A1030" t="str">
            <v>Rutenga-MV0155-U(276)</v>
          </cell>
          <cell r="B1030" t="str">
            <v>MV0155</v>
          </cell>
          <cell r="C1030" t="str">
            <v>MASVINGO</v>
          </cell>
          <cell r="D1030" t="str">
            <v>SILVER</v>
          </cell>
          <cell r="E1030" t="str">
            <v>BEN</v>
          </cell>
        </row>
        <row r="1031">
          <cell r="A1031" t="str">
            <v>Ruvimbo-ME7086-D</v>
          </cell>
          <cell r="B1031" t="str">
            <v>ME7086</v>
          </cell>
          <cell r="C1031" t="str">
            <v>MASH EAST</v>
          </cell>
          <cell r="D1031" t="str">
            <v>PLATINUM</v>
          </cell>
          <cell r="E1031" t="str">
            <v>DHLAKAMA</v>
          </cell>
        </row>
        <row r="1032">
          <cell r="A1032" t="str">
            <v>Ruvimbo-ME7086-U</v>
          </cell>
          <cell r="B1032" t="str">
            <v>ME7086</v>
          </cell>
          <cell r="C1032" t="str">
            <v>MASH EAST</v>
          </cell>
          <cell r="D1032" t="str">
            <v>PLATINUM</v>
          </cell>
          <cell r="E1032" t="str">
            <v>DHLAKAMA</v>
          </cell>
        </row>
        <row r="1033">
          <cell r="A1033" t="str">
            <v>Ruwa-ME0093-M</v>
          </cell>
          <cell r="B1033" t="str">
            <v>ME0093</v>
          </cell>
          <cell r="C1033" t="str">
            <v>MASH EAST</v>
          </cell>
          <cell r="D1033" t="str">
            <v>PLATINUM</v>
          </cell>
          <cell r="E1033" t="str">
            <v>DHLAKAMA</v>
          </cell>
        </row>
        <row r="1034">
          <cell r="A1034" t="str">
            <v>Ruwa-ME0093-U(105)</v>
          </cell>
          <cell r="B1034" t="str">
            <v>ME0093</v>
          </cell>
          <cell r="C1034" t="str">
            <v>MASH EAST</v>
          </cell>
          <cell r="D1034" t="str">
            <v>PLATINUM</v>
          </cell>
          <cell r="E1034" t="str">
            <v>DHLAKAMA</v>
          </cell>
        </row>
        <row r="1035">
          <cell r="A1035" t="str">
            <v>Ruwanda-MA7037-G</v>
          </cell>
          <cell r="B1035" t="str">
            <v>MA7037</v>
          </cell>
          <cell r="C1035" t="str">
            <v>MANICALAND</v>
          </cell>
          <cell r="D1035" t="str">
            <v>SILVER</v>
          </cell>
          <cell r="E1035" t="str">
            <v>MANGWIRO</v>
          </cell>
        </row>
        <row r="1036">
          <cell r="A1036" t="str">
            <v>Ruwangwe-MA5269-G</v>
          </cell>
          <cell r="B1036" t="str">
            <v>MA5269</v>
          </cell>
          <cell r="C1036" t="str">
            <v>MANICALAND</v>
          </cell>
          <cell r="D1036" t="str">
            <v>PLATINUM</v>
          </cell>
          <cell r="E1036" t="str">
            <v>MANGWIRO</v>
          </cell>
        </row>
        <row r="1037">
          <cell r="A1037" t="str">
            <v>RuzFarm-ME7080-G</v>
          </cell>
          <cell r="B1037" t="str">
            <v>ME7080</v>
          </cell>
          <cell r="C1037" t="str">
            <v>MASH EAST</v>
          </cell>
          <cell r="D1037" t="str">
            <v>SILVER</v>
          </cell>
          <cell r="E1037" t="str">
            <v>LESLIE</v>
          </cell>
        </row>
        <row r="1038">
          <cell r="A1038" t="str">
            <v>Sadza-ME5186-G</v>
          </cell>
          <cell r="B1038" t="str">
            <v>ME5186</v>
          </cell>
          <cell r="C1038" t="str">
            <v>MASH EAST</v>
          </cell>
          <cell r="D1038" t="str">
            <v>GOLD</v>
          </cell>
          <cell r="E1038" t="str">
            <v>RICHARD</v>
          </cell>
        </row>
        <row r="1039">
          <cell r="A1039" t="str">
            <v>Sakubva-MA0271-M</v>
          </cell>
          <cell r="B1039" t="str">
            <v>MA0271</v>
          </cell>
          <cell r="C1039" t="str">
            <v>MANICALAND</v>
          </cell>
          <cell r="D1039" t="str">
            <v>PLATINUM</v>
          </cell>
          <cell r="E1039" t="str">
            <v>MAPFUMBA</v>
          </cell>
        </row>
        <row r="1040">
          <cell r="A1040" t="str">
            <v>Sakubva-MA0271-U</v>
          </cell>
          <cell r="B1040" t="str">
            <v>MA0271</v>
          </cell>
          <cell r="C1040" t="str">
            <v>MANICALAND</v>
          </cell>
          <cell r="D1040" t="str">
            <v>PLATINUM</v>
          </cell>
          <cell r="E1040" t="str">
            <v>MAPFUMBA</v>
          </cell>
        </row>
        <row r="1041">
          <cell r="A1041" t="str">
            <v>SamLevy-HA0413(23)</v>
          </cell>
          <cell r="B1041" t="str">
            <v>HA0413</v>
          </cell>
          <cell r="C1041" t="str">
            <v>HARARE</v>
          </cell>
          <cell r="D1041" t="str">
            <v>PLATINUM</v>
          </cell>
          <cell r="E1041" t="str">
            <v>MUTYANDA</v>
          </cell>
        </row>
        <row r="1042">
          <cell r="A1042" t="str">
            <v>SamLevy-HA0413-G</v>
          </cell>
          <cell r="B1042" t="str">
            <v>HA0413</v>
          </cell>
          <cell r="C1042" t="str">
            <v>HARARE</v>
          </cell>
          <cell r="D1042" t="str">
            <v>PLATINUM</v>
          </cell>
          <cell r="E1042" t="str">
            <v>KIWA</v>
          </cell>
        </row>
        <row r="1043">
          <cell r="A1043" t="str">
            <v>SamoraMachel-HA5011-G</v>
          </cell>
          <cell r="B1043" t="str">
            <v>HA5011</v>
          </cell>
          <cell r="C1043" t="str">
            <v>HARARE</v>
          </cell>
          <cell r="D1043" t="str">
            <v>GOLD</v>
          </cell>
          <cell r="E1043" t="str">
            <v>RITA</v>
          </cell>
        </row>
        <row r="1044">
          <cell r="A1044" t="str">
            <v>SamoraMachel-HA5011-M</v>
          </cell>
          <cell r="B1044" t="str">
            <v>HA5011</v>
          </cell>
          <cell r="C1044" t="str">
            <v>HARARE</v>
          </cell>
          <cell r="D1044" t="str">
            <v>GOLD</v>
          </cell>
          <cell r="E1044" t="str">
            <v>RITA</v>
          </cell>
        </row>
        <row r="1045">
          <cell r="A1045" t="str">
            <v>SamoraMachel-HA5011-U</v>
          </cell>
          <cell r="B1045" t="str">
            <v>HA5011</v>
          </cell>
          <cell r="C1045" t="str">
            <v>HARARE</v>
          </cell>
          <cell r="D1045" t="str">
            <v>GOLD</v>
          </cell>
          <cell r="E1045" t="str">
            <v>RITA</v>
          </cell>
        </row>
        <row r="1046">
          <cell r="A1046" t="str">
            <v>Sanyati-MW5020-G(20)</v>
          </cell>
          <cell r="B1046" t="str">
            <v>MW5020</v>
          </cell>
          <cell r="C1046" t="str">
            <v>MASH WEST</v>
          </cell>
          <cell r="D1046" t="str">
            <v>SILVER</v>
          </cell>
          <cell r="E1046" t="str">
            <v>CHIKWAVAVA</v>
          </cell>
        </row>
        <row r="1047">
          <cell r="A1047" t="str">
            <v>Saucerstown-BU5101-U(234)</v>
          </cell>
          <cell r="B1047" t="str">
            <v>BU5101</v>
          </cell>
          <cell r="C1047" t="str">
            <v>BULAWAYO</v>
          </cell>
          <cell r="D1047" t="str">
            <v>SILVER</v>
          </cell>
          <cell r="E1047" t="str">
            <v>MASAIRA</v>
          </cell>
        </row>
        <row r="1048">
          <cell r="A1048" t="str">
            <v>Sauerstown-G</v>
          </cell>
          <cell r="B1048" t="str">
            <v>BU5101</v>
          </cell>
          <cell r="C1048" t="str">
            <v>BULAWAYO</v>
          </cell>
          <cell r="D1048" t="str">
            <v>SILVER</v>
          </cell>
          <cell r="E1048">
            <v>0</v>
          </cell>
        </row>
        <row r="1049">
          <cell r="A1049" t="str">
            <v>Save-MV5304-G(708)</v>
          </cell>
          <cell r="B1049" t="str">
            <v>MV5304</v>
          </cell>
          <cell r="C1049" t="str">
            <v>MASVINGO</v>
          </cell>
          <cell r="D1049" t="str">
            <v>SILVER</v>
          </cell>
          <cell r="E1049" t="str">
            <v>PARDON</v>
          </cell>
        </row>
        <row r="1050">
          <cell r="A1050" t="str">
            <v>SekeUnitG-HA0094-M</v>
          </cell>
          <cell r="B1050" t="str">
            <v>HA0094</v>
          </cell>
          <cell r="C1050" t="str">
            <v>HARARE</v>
          </cell>
          <cell r="D1050" t="str">
            <v>PLATINUM</v>
          </cell>
          <cell r="E1050" t="str">
            <v>RICHARD</v>
          </cell>
        </row>
        <row r="1051">
          <cell r="A1051" t="str">
            <v>SekeUnitG-HA0094-U</v>
          </cell>
          <cell r="B1051" t="str">
            <v>HA0094</v>
          </cell>
          <cell r="C1051" t="str">
            <v>HARARE</v>
          </cell>
          <cell r="D1051" t="str">
            <v>PLATINUM</v>
          </cell>
          <cell r="E1051" t="str">
            <v>RICHARD</v>
          </cell>
        </row>
        <row r="1052">
          <cell r="A1052" t="str">
            <v>SekeUnitH-HA6046-D</v>
          </cell>
          <cell r="B1052" t="str">
            <v>HA6046</v>
          </cell>
          <cell r="C1052" t="str">
            <v>HARARE</v>
          </cell>
          <cell r="D1052" t="str">
            <v>PLATINUM</v>
          </cell>
          <cell r="E1052" t="str">
            <v>RICHARD</v>
          </cell>
        </row>
        <row r="1053">
          <cell r="A1053" t="str">
            <v>SekeUnitH-HA6046-G</v>
          </cell>
          <cell r="B1053" t="str">
            <v>HA6046</v>
          </cell>
          <cell r="C1053" t="str">
            <v>HARARE</v>
          </cell>
          <cell r="D1053" t="str">
            <v>PLATINUM</v>
          </cell>
          <cell r="E1053" t="str">
            <v>RICHARD</v>
          </cell>
        </row>
        <row r="1054">
          <cell r="A1054" t="str">
            <v>SekeUnitH-HA6046-U</v>
          </cell>
          <cell r="B1054" t="str">
            <v>HA6046</v>
          </cell>
          <cell r="C1054" t="str">
            <v>HARARE</v>
          </cell>
          <cell r="D1054" t="str">
            <v>PLATINUM</v>
          </cell>
          <cell r="E1054" t="str">
            <v>RICHARD</v>
          </cell>
        </row>
        <row r="1055">
          <cell r="A1055" t="str">
            <v>SekeUnitJ-HA6045-D</v>
          </cell>
          <cell r="B1055" t="str">
            <v>HA6045</v>
          </cell>
          <cell r="C1055" t="str">
            <v>HARARE</v>
          </cell>
          <cell r="D1055" t="str">
            <v>PLATINUM</v>
          </cell>
          <cell r="E1055" t="str">
            <v>RICHARD</v>
          </cell>
        </row>
        <row r="1056">
          <cell r="A1056" t="str">
            <v>SekeUnitJ-HA6045-G</v>
          </cell>
          <cell r="B1056" t="str">
            <v>HA6045</v>
          </cell>
          <cell r="C1056" t="str">
            <v>HARARE</v>
          </cell>
          <cell r="D1056" t="str">
            <v>PLATINUM</v>
          </cell>
          <cell r="E1056" t="str">
            <v>RICHARD</v>
          </cell>
        </row>
        <row r="1057">
          <cell r="A1057" t="str">
            <v>SekeUnitJ-HA6045-U</v>
          </cell>
          <cell r="B1057" t="str">
            <v>HA6045</v>
          </cell>
          <cell r="C1057" t="str">
            <v>HARARE</v>
          </cell>
          <cell r="D1057" t="str">
            <v>PLATINUM</v>
          </cell>
          <cell r="E1057" t="str">
            <v>RICHARD</v>
          </cell>
        </row>
        <row r="1058">
          <cell r="A1058" t="str">
            <v>SekeUnitL-HA3027-D</v>
          </cell>
          <cell r="B1058" t="str">
            <v>HA3027</v>
          </cell>
          <cell r="C1058" t="str">
            <v>HARARE</v>
          </cell>
          <cell r="D1058" t="str">
            <v>PLATINUM</v>
          </cell>
          <cell r="E1058" t="str">
            <v>RICHARD</v>
          </cell>
        </row>
        <row r="1059">
          <cell r="A1059" t="str">
            <v>SekeUnitL-HA3027-G</v>
          </cell>
          <cell r="B1059" t="str">
            <v>HA3027</v>
          </cell>
          <cell r="C1059" t="str">
            <v>HARARE</v>
          </cell>
          <cell r="D1059" t="str">
            <v>PLATINUM</v>
          </cell>
          <cell r="E1059" t="str">
            <v>RICHARD</v>
          </cell>
        </row>
        <row r="1060">
          <cell r="A1060" t="str">
            <v>SekeUnitL-HA3027-U</v>
          </cell>
          <cell r="B1060" t="str">
            <v>HA3027</v>
          </cell>
          <cell r="C1060" t="str">
            <v>HARARE</v>
          </cell>
          <cell r="D1060" t="str">
            <v>PLATINUM</v>
          </cell>
          <cell r="E1060" t="str">
            <v>RICHARD</v>
          </cell>
        </row>
        <row r="1061">
          <cell r="A1061" t="str">
            <v>SekeUnitN-HA6047-D</v>
          </cell>
          <cell r="B1061" t="str">
            <v>HA6047</v>
          </cell>
          <cell r="C1061" t="str">
            <v>HARARE</v>
          </cell>
          <cell r="D1061" t="str">
            <v>PLATINUM</v>
          </cell>
          <cell r="E1061" t="str">
            <v>RICHARD</v>
          </cell>
        </row>
        <row r="1062">
          <cell r="A1062" t="str">
            <v>SekeUnitN-HA6047-U</v>
          </cell>
          <cell r="B1062" t="str">
            <v>HA6047</v>
          </cell>
          <cell r="C1062" t="str">
            <v>HARARE</v>
          </cell>
          <cell r="D1062" t="str">
            <v>PLATINUM</v>
          </cell>
          <cell r="E1062" t="str">
            <v>RICHARD</v>
          </cell>
        </row>
        <row r="1063">
          <cell r="A1063" t="str">
            <v>SekeUnitO-HA7169-U</v>
          </cell>
          <cell r="B1063" t="str">
            <v>HA6047</v>
          </cell>
          <cell r="C1063" t="str">
            <v>HARARE</v>
          </cell>
          <cell r="D1063" t="str">
            <v>PLATINUM</v>
          </cell>
          <cell r="E1063" t="str">
            <v>RICHARD</v>
          </cell>
        </row>
        <row r="1064">
          <cell r="A1064" t="str">
            <v>Selby-HA0403-G</v>
          </cell>
          <cell r="B1064" t="str">
            <v>HA0403</v>
          </cell>
          <cell r="C1064" t="str">
            <v>HARARE</v>
          </cell>
          <cell r="D1064" t="str">
            <v>SILVER</v>
          </cell>
          <cell r="E1064" t="str">
            <v>MASIMBA</v>
          </cell>
        </row>
        <row r="1065">
          <cell r="A1065" t="str">
            <v>Selby-HA0403-U</v>
          </cell>
          <cell r="B1065" t="str">
            <v>HA0403</v>
          </cell>
          <cell r="C1065" t="str">
            <v>HARARE</v>
          </cell>
          <cell r="D1065" t="str">
            <v>SILVER</v>
          </cell>
          <cell r="E1065" t="str">
            <v>MASIMBA</v>
          </cell>
        </row>
        <row r="1066">
          <cell r="A1066" t="str">
            <v>Selous-MW0157-G</v>
          </cell>
          <cell r="B1066" t="str">
            <v>MW0157</v>
          </cell>
          <cell r="C1066" t="str">
            <v>MASH WEST</v>
          </cell>
          <cell r="D1066" t="str">
            <v>SILVER</v>
          </cell>
          <cell r="E1066" t="str">
            <v>NGIRAZI</v>
          </cell>
        </row>
        <row r="1067">
          <cell r="A1067" t="str">
            <v>Senga(284)</v>
          </cell>
          <cell r="B1067" t="str">
            <v>MD5199</v>
          </cell>
          <cell r="C1067" t="str">
            <v>MIDLANDS</v>
          </cell>
          <cell r="D1067" t="str">
            <v>GOLD</v>
          </cell>
          <cell r="E1067" t="str">
            <v>CHARI</v>
          </cell>
        </row>
        <row r="1068">
          <cell r="A1068" t="str">
            <v>Senga-MD5199-D(199)</v>
          </cell>
          <cell r="B1068" t="str">
            <v>MD5199</v>
          </cell>
          <cell r="C1068" t="str">
            <v>MIDLANDS</v>
          </cell>
          <cell r="D1068" t="str">
            <v>GOLD</v>
          </cell>
          <cell r="E1068" t="str">
            <v>CHARI</v>
          </cell>
        </row>
        <row r="1069">
          <cell r="A1069" t="str">
            <v>Sentosa-HA0158(12)</v>
          </cell>
          <cell r="B1069" t="str">
            <v>HA0158</v>
          </cell>
          <cell r="C1069" t="str">
            <v>HARARE</v>
          </cell>
          <cell r="D1069" t="str">
            <v>PLATINUM</v>
          </cell>
          <cell r="E1069" t="str">
            <v>MASIMBA</v>
          </cell>
        </row>
        <row r="1070">
          <cell r="A1070" t="str">
            <v>Sentosa-HA0158-G</v>
          </cell>
          <cell r="B1070" t="str">
            <v>HA0158</v>
          </cell>
          <cell r="C1070" t="str">
            <v>HARARE</v>
          </cell>
          <cell r="D1070" t="str">
            <v>PLATINUM</v>
          </cell>
          <cell r="E1070" t="str">
            <v>MASIMBA</v>
          </cell>
        </row>
        <row r="1071">
          <cell r="A1071" t="str">
            <v>Sese-MV3088-G(88)</v>
          </cell>
          <cell r="B1071" t="str">
            <v>MV3088</v>
          </cell>
          <cell r="C1071" t="str">
            <v>MASVINGO</v>
          </cell>
          <cell r="D1071" t="str">
            <v>GOLD</v>
          </cell>
          <cell r="E1071" t="str">
            <v>CECIL</v>
          </cell>
        </row>
        <row r="1072">
          <cell r="A1072" t="str">
            <v>Sessami-MD5260-G(260)</v>
          </cell>
          <cell r="B1072" t="str">
            <v>MD5260</v>
          </cell>
          <cell r="C1072" t="str">
            <v>MIDLANDS</v>
          </cell>
          <cell r="D1072" t="str">
            <v>GOLD</v>
          </cell>
          <cell r="E1072" t="str">
            <v>CHIKWAVAVA</v>
          </cell>
        </row>
        <row r="1073">
          <cell r="A1073" t="str">
            <v>Sessami-MD5260-U(101)</v>
          </cell>
          <cell r="B1073" t="str">
            <v>MD5260</v>
          </cell>
          <cell r="C1073" t="str">
            <v>MIDLANDS</v>
          </cell>
          <cell r="D1073" t="str">
            <v>GOLD</v>
          </cell>
          <cell r="E1073" t="str">
            <v>CHIKWAVAVA</v>
          </cell>
        </row>
        <row r="1074">
          <cell r="A1074" t="str">
            <v>Shamba-MD7038-G(742)</v>
          </cell>
          <cell r="B1074" t="str">
            <v>MD7038</v>
          </cell>
          <cell r="C1074" t="str">
            <v>MIDLANDS</v>
          </cell>
          <cell r="D1074" t="str">
            <v>BRONZE</v>
          </cell>
          <cell r="E1074" t="str">
            <v>MASAIRA</v>
          </cell>
        </row>
        <row r="1075">
          <cell r="A1075" t="str">
            <v>Shamba-MS7038-G(742)</v>
          </cell>
          <cell r="B1075" t="str">
            <v>MD7038</v>
          </cell>
          <cell r="C1075" t="str">
            <v>MIDLANDS</v>
          </cell>
          <cell r="D1075" t="str">
            <v>BRONZE</v>
          </cell>
          <cell r="E1075" t="str">
            <v>MASAIRA</v>
          </cell>
        </row>
        <row r="1076">
          <cell r="A1076" t="str">
            <v>Shamva-MC0159-G</v>
          </cell>
          <cell r="B1076" t="str">
            <v>MC0159</v>
          </cell>
          <cell r="C1076" t="str">
            <v>MASH CENTRAL</v>
          </cell>
          <cell r="D1076" t="str">
            <v>PLATINUM</v>
          </cell>
          <cell r="E1076" t="str">
            <v>KIWA</v>
          </cell>
        </row>
        <row r="1077">
          <cell r="A1077" t="str">
            <v>Shangani-MS5132-G(129)</v>
          </cell>
          <cell r="B1077" t="str">
            <v>MS5132</v>
          </cell>
          <cell r="C1077" t="str">
            <v>MAT SOUTH</v>
          </cell>
          <cell r="D1077" t="str">
            <v>BRONZE</v>
          </cell>
          <cell r="E1077" t="str">
            <v>CHARI</v>
          </cell>
        </row>
        <row r="1078">
          <cell r="A1078" t="str">
            <v>ShaptonBar-MW7039-G</v>
          </cell>
          <cell r="B1078" t="str">
            <v>MW7039</v>
          </cell>
          <cell r="C1078" t="str">
            <v>MASH WEST</v>
          </cell>
          <cell r="D1078" t="str">
            <v>GOLD</v>
          </cell>
          <cell r="E1078" t="str">
            <v>NGIRAZI</v>
          </cell>
        </row>
        <row r="1079">
          <cell r="A1079" t="str">
            <v>ShashaniTOFF-MS5130-G(130)</v>
          </cell>
          <cell r="B1079" t="str">
            <v>MS5130</v>
          </cell>
          <cell r="C1079" t="str">
            <v>MAT SOUTH</v>
          </cell>
          <cell r="D1079" t="str">
            <v>BRONZE</v>
          </cell>
          <cell r="E1079" t="str">
            <v>SOPHIA</v>
          </cell>
        </row>
        <row r="1080">
          <cell r="A1080" t="str">
            <v>ShashaniTOFF-MS5130-G(132)</v>
          </cell>
          <cell r="B1080" t="str">
            <v>MS5130</v>
          </cell>
          <cell r="C1080" t="str">
            <v>MAT SOUTH</v>
          </cell>
          <cell r="D1080" t="str">
            <v>BRONZE</v>
          </cell>
          <cell r="E1080" t="str">
            <v>SOPHIA</v>
          </cell>
        </row>
        <row r="1081">
          <cell r="A1081" t="str">
            <v>Shiriyedenga-HA1753-U</v>
          </cell>
          <cell r="B1081" t="str">
            <v>HA1753</v>
          </cell>
          <cell r="C1081" t="str">
            <v>HARARE</v>
          </cell>
          <cell r="D1081" t="str">
            <v>BRONZE</v>
          </cell>
          <cell r="E1081" t="str">
            <v>ARCHIE</v>
          </cell>
        </row>
        <row r="1082">
          <cell r="A1082" t="str">
            <v>Shurugwi-MD0161-G(161)</v>
          </cell>
          <cell r="B1082" t="str">
            <v>MD0161</v>
          </cell>
          <cell r="C1082" t="str">
            <v>MIDLANDS</v>
          </cell>
          <cell r="D1082" t="str">
            <v>GOLD</v>
          </cell>
          <cell r="E1082" t="str">
            <v>CHARI</v>
          </cell>
        </row>
        <row r="1083">
          <cell r="A1083" t="str">
            <v>ShurugwiTown-MD1754-U(617)</v>
          </cell>
          <cell r="B1083" t="str">
            <v>MD0161</v>
          </cell>
          <cell r="C1083" t="str">
            <v>MIDLANDS</v>
          </cell>
          <cell r="D1083" t="str">
            <v>GOLD</v>
          </cell>
          <cell r="E1083" t="str">
            <v>CHARI</v>
          </cell>
        </row>
        <row r="1084">
          <cell r="A1084" t="str">
            <v>Siakobvu-MW5216-G(716)</v>
          </cell>
          <cell r="B1084" t="str">
            <v>MW5216</v>
          </cell>
          <cell r="C1084" t="str">
            <v>MASH WEST</v>
          </cell>
          <cell r="D1084" t="str">
            <v>SILVER</v>
          </cell>
          <cell r="E1084" t="str">
            <v>CHIKWAVAVA</v>
          </cell>
        </row>
        <row r="1085">
          <cell r="A1085" t="str">
            <v>SIANSUNDU-G</v>
          </cell>
          <cell r="B1085" t="str">
            <v>MN5245</v>
          </cell>
          <cell r="C1085" t="str">
            <v>MAT NORTH</v>
          </cell>
          <cell r="D1085" t="str">
            <v>SILVER</v>
          </cell>
          <cell r="E1085">
            <v>0</v>
          </cell>
        </row>
        <row r="1086">
          <cell r="A1086" t="str">
            <v>SIANSUNDU-U</v>
          </cell>
          <cell r="B1086" t="str">
            <v>MN5245</v>
          </cell>
          <cell r="C1086" t="str">
            <v>MAT NORTH</v>
          </cell>
          <cell r="D1086" t="str">
            <v>SILVER</v>
          </cell>
          <cell r="E1086">
            <v>0</v>
          </cell>
        </row>
        <row r="1087">
          <cell r="A1087" t="str">
            <v>Sigola-BU1731-U(607)</v>
          </cell>
          <cell r="B1087" t="str">
            <v>MN1731</v>
          </cell>
          <cell r="C1087" t="str">
            <v>MAT NORTH</v>
          </cell>
          <cell r="D1087" t="str">
            <v>GOLD</v>
          </cell>
          <cell r="E1087" t="str">
            <v>STELLA</v>
          </cell>
        </row>
        <row r="1088">
          <cell r="A1088" t="str">
            <v>Sikabala-G</v>
          </cell>
          <cell r="B1088" t="str">
            <v>MN5118</v>
          </cell>
          <cell r="C1088" t="str">
            <v>MAT NORTH</v>
          </cell>
          <cell r="D1088" t="str">
            <v>SILVER</v>
          </cell>
          <cell r="E1088">
            <v>0</v>
          </cell>
        </row>
        <row r="1089">
          <cell r="A1089" t="str">
            <v>Sikumi Lodge-G</v>
          </cell>
          <cell r="B1089" t="str">
            <v>MN5111</v>
          </cell>
          <cell r="C1089" t="str">
            <v>MAT NORTH</v>
          </cell>
          <cell r="D1089" t="str">
            <v>BRONZE</v>
          </cell>
          <cell r="E1089" t="str">
            <v>SIFA</v>
          </cell>
        </row>
        <row r="1090">
          <cell r="A1090" t="str">
            <v>SIKUMILODGE-G</v>
          </cell>
          <cell r="B1090" t="str">
            <v>MN5111</v>
          </cell>
          <cell r="C1090" t="str">
            <v>MAT NORTH</v>
          </cell>
          <cell r="D1090" t="str">
            <v>BRONZE</v>
          </cell>
          <cell r="E1090">
            <v>0</v>
          </cell>
        </row>
        <row r="1091">
          <cell r="A1091" t="str">
            <v>Silobela-MD5200-G(200)</v>
          </cell>
          <cell r="B1091" t="str">
            <v>MD5200</v>
          </cell>
          <cell r="C1091" t="str">
            <v>MIDLANDS</v>
          </cell>
          <cell r="D1091" t="str">
            <v>SILVER</v>
          </cell>
          <cell r="E1091" t="str">
            <v>CHIKWAVAVA</v>
          </cell>
        </row>
        <row r="1092">
          <cell r="A1092" t="str">
            <v>Siyalima-MC1756-G</v>
          </cell>
          <cell r="B1092" t="str">
            <v>MC1756</v>
          </cell>
          <cell r="C1092" t="str">
            <v>MASH CENTRAL</v>
          </cell>
          <cell r="D1092" t="str">
            <v>BRONZE</v>
          </cell>
          <cell r="E1092" t="str">
            <v>ARTWELL</v>
          </cell>
        </row>
        <row r="1093">
          <cell r="A1093" t="str">
            <v>SIYANSUNDA-G</v>
          </cell>
          <cell r="B1093" t="str">
            <v>MN5245</v>
          </cell>
          <cell r="C1093" t="str">
            <v>MAT NORTH</v>
          </cell>
          <cell r="D1093" t="str">
            <v>SILVER</v>
          </cell>
          <cell r="E1093" t="str">
            <v>HARRIET</v>
          </cell>
        </row>
        <row r="1094">
          <cell r="A1094" t="str">
            <v>Solani-HA5237(74)</v>
          </cell>
          <cell r="B1094" t="str">
            <v>HA5237</v>
          </cell>
          <cell r="C1094" t="str">
            <v>HARARE</v>
          </cell>
          <cell r="D1094" t="str">
            <v>PLATINUM</v>
          </cell>
          <cell r="E1094" t="str">
            <v>RICHARD</v>
          </cell>
        </row>
        <row r="1095">
          <cell r="A1095" t="str">
            <v>Solani-HA5237-D</v>
          </cell>
          <cell r="B1095" t="str">
            <v>HA5237</v>
          </cell>
          <cell r="C1095" t="str">
            <v>HARARE</v>
          </cell>
          <cell r="D1095" t="str">
            <v>PLATINUM</v>
          </cell>
          <cell r="E1095" t="str">
            <v>RICHARD</v>
          </cell>
        </row>
        <row r="1096">
          <cell r="A1096" t="str">
            <v>Solusi_MS0162-U(230)</v>
          </cell>
          <cell r="B1096" t="str">
            <v>MS0162</v>
          </cell>
          <cell r="C1096" t="str">
            <v>MAT SOUTH</v>
          </cell>
          <cell r="D1096" t="str">
            <v>SILVER</v>
          </cell>
          <cell r="E1096" t="str">
            <v>SOFIA</v>
          </cell>
        </row>
        <row r="1097">
          <cell r="A1097" t="str">
            <v>Solusi-MS0162-G(162)</v>
          </cell>
          <cell r="B1097" t="str">
            <v>MS0162</v>
          </cell>
          <cell r="C1097" t="str">
            <v>MAT SOUTH</v>
          </cell>
          <cell r="D1097" t="str">
            <v>SILVER</v>
          </cell>
          <cell r="E1097" t="str">
            <v>SOFIA</v>
          </cell>
        </row>
        <row r="1098">
          <cell r="A1098" t="str">
            <v>Sosera-MV5244-G(244)</v>
          </cell>
          <cell r="B1098" t="str">
            <v>MV5244</v>
          </cell>
          <cell r="C1098" t="str">
            <v>MASVINGO</v>
          </cell>
          <cell r="D1098" t="str">
            <v>SILVER</v>
          </cell>
          <cell r="E1098" t="str">
            <v>PARDON</v>
          </cell>
        </row>
        <row r="1099">
          <cell r="A1099" t="str">
            <v>South Downs(291)</v>
          </cell>
          <cell r="B1099" t="str">
            <v>MD6010</v>
          </cell>
          <cell r="C1099" t="str">
            <v>MIDLANDS</v>
          </cell>
          <cell r="D1099" t="str">
            <v>SILVER</v>
          </cell>
          <cell r="E1099" t="str">
            <v>CHARI</v>
          </cell>
        </row>
        <row r="1100">
          <cell r="A1100" t="str">
            <v>SouthDowns-MD6010-G(737)</v>
          </cell>
          <cell r="B1100" t="str">
            <v>MD6010</v>
          </cell>
          <cell r="C1100" t="str">
            <v>MIDLANDS</v>
          </cell>
          <cell r="D1100" t="str">
            <v>SILVER</v>
          </cell>
          <cell r="E1100" t="str">
            <v>CHARI</v>
          </cell>
        </row>
        <row r="1101">
          <cell r="A1101" t="str">
            <v>Southerton-HA0095-M</v>
          </cell>
          <cell r="B1101" t="str">
            <v>HA0095</v>
          </cell>
          <cell r="C1101" t="str">
            <v>HARARE</v>
          </cell>
          <cell r="D1101" t="str">
            <v>PLATINUM</v>
          </cell>
          <cell r="E1101" t="str">
            <v>ARCHIE</v>
          </cell>
        </row>
        <row r="1102">
          <cell r="A1102" t="str">
            <v>Southerton-HA0095-U</v>
          </cell>
          <cell r="B1102" t="str">
            <v>HA0095</v>
          </cell>
          <cell r="C1102" t="str">
            <v>HARARE</v>
          </cell>
          <cell r="D1102" t="str">
            <v>PLATINUM</v>
          </cell>
          <cell r="E1102" t="str">
            <v>ARCHIE</v>
          </cell>
        </row>
        <row r="1103">
          <cell r="A1103" t="str">
            <v>Spaceman-HA3010-D</v>
          </cell>
          <cell r="B1103" t="str">
            <v>HA3010</v>
          </cell>
          <cell r="C1103" t="str">
            <v>HARARE</v>
          </cell>
          <cell r="D1103" t="str">
            <v>PLATINUM</v>
          </cell>
          <cell r="E1103" t="str">
            <v>ARCHIE</v>
          </cell>
        </row>
        <row r="1104">
          <cell r="A1104" t="str">
            <v>Spaceman-HA3010-U</v>
          </cell>
          <cell r="B1104" t="str">
            <v>HA3010</v>
          </cell>
          <cell r="C1104" t="str">
            <v>HARARE</v>
          </cell>
          <cell r="D1104" t="str">
            <v>PLATINUM</v>
          </cell>
          <cell r="E1104" t="str">
            <v>ARCHIE</v>
          </cell>
        </row>
        <row r="1105">
          <cell r="A1105" t="str">
            <v>SPRINGRANGE(CONDENE)-G</v>
          </cell>
          <cell r="B1105" t="str">
            <v>MS7009</v>
          </cell>
          <cell r="C1105" t="str">
            <v>MAT NORTH</v>
          </cell>
          <cell r="D1105" t="str">
            <v>BRONZE</v>
          </cell>
          <cell r="E1105">
            <v>0</v>
          </cell>
        </row>
        <row r="1106">
          <cell r="A1106" t="str">
            <v>StAlberts-MC6007-G</v>
          </cell>
          <cell r="B1106" t="str">
            <v>MC6007</v>
          </cell>
          <cell r="C1106" t="str">
            <v>MASH CENTRAL</v>
          </cell>
          <cell r="D1106" t="str">
            <v>PLATINUM</v>
          </cell>
          <cell r="E1106" t="str">
            <v>ARCHIE</v>
          </cell>
        </row>
        <row r="1107">
          <cell r="A1107" t="str">
            <v>StAlberts-MC6007-U</v>
          </cell>
          <cell r="B1107" t="str">
            <v>MC6007</v>
          </cell>
          <cell r="C1107" t="str">
            <v>MASH CENTRAL</v>
          </cell>
          <cell r="D1107" t="str">
            <v>PLATINUM</v>
          </cell>
          <cell r="E1107" t="str">
            <v>ARCHIE</v>
          </cell>
        </row>
        <row r="1108">
          <cell r="A1108" t="str">
            <v>StAndrews-HA7083-G</v>
          </cell>
          <cell r="B1108" t="str">
            <v>HA7083</v>
          </cell>
          <cell r="C1108" t="str">
            <v>HARARE</v>
          </cell>
          <cell r="D1108" t="str">
            <v>GOLD</v>
          </cell>
          <cell r="E1108" t="str">
            <v>LESLIE</v>
          </cell>
        </row>
        <row r="1109">
          <cell r="A1109" t="str">
            <v>StAndrews-HA7083-U</v>
          </cell>
          <cell r="B1109" t="str">
            <v>HA7083</v>
          </cell>
          <cell r="C1109" t="str">
            <v>HARARE</v>
          </cell>
          <cell r="D1109" t="str">
            <v>GOLD</v>
          </cell>
          <cell r="E1109" t="str">
            <v>LESLIE</v>
          </cell>
        </row>
        <row r="1110">
          <cell r="A1110" t="str">
            <v>Steeldale-BU0430-U(249)</v>
          </cell>
          <cell r="B1110" t="str">
            <v>BU0430</v>
          </cell>
          <cell r="C1110" t="str">
            <v>BULAWAYO</v>
          </cell>
          <cell r="D1110" t="str">
            <v>SILVER</v>
          </cell>
          <cell r="E1110" t="str">
            <v>STELLA</v>
          </cell>
        </row>
        <row r="1111">
          <cell r="A1111" t="str">
            <v>Steeldale-G</v>
          </cell>
          <cell r="B1111" t="str">
            <v>BU0430</v>
          </cell>
          <cell r="C1111" t="str">
            <v>BULAWAYO</v>
          </cell>
          <cell r="D1111" t="str">
            <v>PLATINUM</v>
          </cell>
          <cell r="E1111" t="str">
            <v>STELLA</v>
          </cell>
        </row>
        <row r="1112">
          <cell r="A1112" t="str">
            <v>Sternmore-MS5134-G(134)</v>
          </cell>
          <cell r="B1112" t="str">
            <v>MS5134</v>
          </cell>
          <cell r="C1112" t="str">
            <v>MAT SOUTH</v>
          </cell>
          <cell r="D1112" t="str">
            <v>SILVER</v>
          </cell>
          <cell r="E1112" t="str">
            <v>SIFA</v>
          </cell>
        </row>
        <row r="1113">
          <cell r="A1113" t="str">
            <v>StIgnatious-ME7040-G</v>
          </cell>
          <cell r="B1113" t="str">
            <v>ME7040</v>
          </cell>
          <cell r="C1113" t="str">
            <v>MASH EAST</v>
          </cell>
          <cell r="D1113" t="str">
            <v>GOLD</v>
          </cell>
          <cell r="E1113" t="str">
            <v>WASHI</v>
          </cell>
        </row>
        <row r="1114">
          <cell r="A1114" t="str">
            <v>StIgnatious-ME7040-U(110)</v>
          </cell>
          <cell r="B1114" t="str">
            <v>ME7040</v>
          </cell>
          <cell r="C1114" t="str">
            <v>MASH EAST</v>
          </cell>
          <cell r="D1114" t="str">
            <v>GOLD</v>
          </cell>
          <cell r="E1114" t="str">
            <v>WASHI</v>
          </cell>
        </row>
        <row r="1115">
          <cell r="A1115" t="str">
            <v>StJoseph-MA5166-D</v>
          </cell>
          <cell r="B1115" t="str">
            <v>MA5166</v>
          </cell>
          <cell r="C1115" t="str">
            <v>MANICALAND</v>
          </cell>
          <cell r="D1115" t="str">
            <v>PLATINUM</v>
          </cell>
          <cell r="E1115" t="str">
            <v>MAPFUMBA</v>
          </cell>
        </row>
        <row r="1116">
          <cell r="A1116" t="str">
            <v>StJosephs-MA5166-U</v>
          </cell>
          <cell r="B1116" t="str">
            <v>MA5166</v>
          </cell>
          <cell r="C1116" t="str">
            <v>MANICALAND</v>
          </cell>
          <cell r="D1116" t="str">
            <v>PLATINUM</v>
          </cell>
          <cell r="E1116" t="str">
            <v>MAPFUMBA</v>
          </cell>
        </row>
        <row r="1117">
          <cell r="A1117" t="str">
            <v>StMarys-HA0096-M</v>
          </cell>
          <cell r="B1117" t="str">
            <v>HA0096</v>
          </cell>
          <cell r="C1117" t="str">
            <v>HARARE</v>
          </cell>
          <cell r="D1117" t="str">
            <v>PLATINUM</v>
          </cell>
          <cell r="E1117" t="str">
            <v>RICHARD</v>
          </cell>
        </row>
        <row r="1118">
          <cell r="A1118" t="str">
            <v>StMarys-HA0096-U</v>
          </cell>
          <cell r="B1118" t="str">
            <v>HA0096</v>
          </cell>
          <cell r="C1118" t="str">
            <v>HARARE</v>
          </cell>
          <cell r="D1118" t="str">
            <v>PLATINUM</v>
          </cell>
          <cell r="E1118" t="str">
            <v>RICHARD</v>
          </cell>
        </row>
        <row r="1119">
          <cell r="A1119" t="str">
            <v>Stodart-HA1756-U</v>
          </cell>
          <cell r="B1119" t="str">
            <v>HA1756</v>
          </cell>
          <cell r="C1119" t="str">
            <v>HARARE</v>
          </cell>
          <cell r="D1119" t="str">
            <v>PLATINUM</v>
          </cell>
          <cell r="E1119" t="str">
            <v>ENIA</v>
          </cell>
        </row>
        <row r="1120">
          <cell r="A1120" t="str">
            <v>Suburbs2-BU5103-U(269)</v>
          </cell>
          <cell r="B1120" t="str">
            <v>BU5103</v>
          </cell>
          <cell r="C1120" t="str">
            <v>BULAWAYO</v>
          </cell>
          <cell r="D1120" t="str">
            <v>BRONZE</v>
          </cell>
          <cell r="E1120" t="str">
            <v>STELLA</v>
          </cell>
        </row>
        <row r="1121">
          <cell r="A1121" t="str">
            <v>Suburbs2-G</v>
          </cell>
          <cell r="B1121" t="str">
            <v>BU5103</v>
          </cell>
          <cell r="C1121" t="str">
            <v>BULAWAYO</v>
          </cell>
          <cell r="D1121" t="str">
            <v>BRONZE</v>
          </cell>
          <cell r="E1121" t="str">
            <v>STELLA</v>
          </cell>
        </row>
        <row r="1122">
          <cell r="A1122" t="str">
            <v>SUBURBS-BU5103-U</v>
          </cell>
          <cell r="B1122" t="str">
            <v>BU5103</v>
          </cell>
          <cell r="C1122" t="str">
            <v>BULAWAYO</v>
          </cell>
          <cell r="D1122" t="str">
            <v>BRONZE</v>
          </cell>
          <cell r="E1122">
            <v>0</v>
          </cell>
        </row>
        <row r="1123">
          <cell r="A1123" t="str">
            <v>Suburbs-G</v>
          </cell>
          <cell r="B1123" t="str">
            <v>BU5103</v>
          </cell>
          <cell r="C1123" t="str">
            <v>BULAWAYO</v>
          </cell>
          <cell r="D1123" t="str">
            <v>BRONZE</v>
          </cell>
          <cell r="E1123" t="str">
            <v>STELLA</v>
          </cell>
        </row>
        <row r="1124">
          <cell r="A1124" t="str">
            <v>Sunning hill(245)</v>
          </cell>
          <cell r="B1124" t="str">
            <v>BU0256</v>
          </cell>
          <cell r="C1124" t="str">
            <v>BULAWAYO</v>
          </cell>
          <cell r="D1124" t="str">
            <v>SILVER</v>
          </cell>
          <cell r="E1124" t="str">
            <v>MAKETO</v>
          </cell>
        </row>
        <row r="1125">
          <cell r="A1125" t="str">
            <v>Sunningdale-HA6066-U</v>
          </cell>
          <cell r="B1125" t="str">
            <v>HA6066</v>
          </cell>
          <cell r="C1125" t="str">
            <v>HARARE</v>
          </cell>
          <cell r="D1125" t="str">
            <v>PLATINUM</v>
          </cell>
          <cell r="E1125" t="str">
            <v>ENIA</v>
          </cell>
        </row>
        <row r="1126">
          <cell r="A1126" t="str">
            <v>Sunninghill-G</v>
          </cell>
          <cell r="B1126" t="str">
            <v>BU0256</v>
          </cell>
          <cell r="C1126" t="str">
            <v>BULAWAYO</v>
          </cell>
          <cell r="D1126" t="str">
            <v>SILVER</v>
          </cell>
          <cell r="E1126">
            <v>0</v>
          </cell>
        </row>
        <row r="1127">
          <cell r="A1127" t="str">
            <v>Sunridge-HA0226(6)</v>
          </cell>
          <cell r="B1127" t="str">
            <v>HA0226</v>
          </cell>
          <cell r="C1127" t="str">
            <v>HARARE</v>
          </cell>
          <cell r="D1127" t="str">
            <v>PLATINUM</v>
          </cell>
          <cell r="E1127" t="str">
            <v>PRIVLEDGE</v>
          </cell>
        </row>
        <row r="1128">
          <cell r="A1128" t="str">
            <v>Sunridge-HA0226-G</v>
          </cell>
          <cell r="B1128" t="str">
            <v>HA0226</v>
          </cell>
          <cell r="C1128" t="str">
            <v>HARARE</v>
          </cell>
          <cell r="D1128" t="str">
            <v>PLATINUM</v>
          </cell>
          <cell r="E1128" t="str">
            <v>PRIVLEDGE</v>
          </cell>
        </row>
        <row r="1129">
          <cell r="A1129" t="str">
            <v>SURBURBS 2 -G</v>
          </cell>
          <cell r="B1129" t="str">
            <v>BU5102</v>
          </cell>
          <cell r="C1129" t="str">
            <v>BULAWAYO</v>
          </cell>
          <cell r="D1129" t="str">
            <v>SILVER</v>
          </cell>
          <cell r="E1129">
            <v>0</v>
          </cell>
        </row>
        <row r="1130">
          <cell r="A1130" t="str">
            <v>SURBURBS 2 -U</v>
          </cell>
          <cell r="B1130" t="str">
            <v>BU5102</v>
          </cell>
          <cell r="C1130" t="str">
            <v>BULAWAYO</v>
          </cell>
          <cell r="D1130" t="str">
            <v>SILVER</v>
          </cell>
          <cell r="E1130">
            <v>0</v>
          </cell>
        </row>
        <row r="1131">
          <cell r="A1131" t="str">
            <v>SURBURBS-G</v>
          </cell>
          <cell r="B1131" t="str">
            <v>BU5102</v>
          </cell>
          <cell r="C1131" t="str">
            <v>BULAWAYO</v>
          </cell>
          <cell r="D1131" t="str">
            <v>SILVER</v>
          </cell>
          <cell r="E1131">
            <v>0</v>
          </cell>
        </row>
        <row r="1132">
          <cell r="A1132" t="str">
            <v>Suswe-ME7041-G</v>
          </cell>
          <cell r="B1132" t="str">
            <v>ME7041</v>
          </cell>
          <cell r="C1132" t="str">
            <v>MASH EAST</v>
          </cell>
          <cell r="D1132" t="str">
            <v>PLATINUM</v>
          </cell>
          <cell r="E1132" t="str">
            <v>WASHI</v>
          </cell>
        </row>
        <row r="1133">
          <cell r="A1133" t="str">
            <v>Tafara-HA0097-M</v>
          </cell>
          <cell r="B1133" t="str">
            <v>HA0097</v>
          </cell>
          <cell r="C1133" t="str">
            <v>HARARE</v>
          </cell>
          <cell r="D1133" t="str">
            <v>PLATINUM</v>
          </cell>
          <cell r="E1133" t="str">
            <v>DHLAKAMA</v>
          </cell>
        </row>
        <row r="1134">
          <cell r="A1134" t="str">
            <v>Tafara-HA0097-M(59)</v>
          </cell>
          <cell r="B1134" t="str">
            <v>HA0097</v>
          </cell>
          <cell r="C1134" t="str">
            <v>HARARE</v>
          </cell>
          <cell r="D1134" t="str">
            <v>PLATINUM</v>
          </cell>
          <cell r="E1134" t="str">
            <v>DHLAKAMA</v>
          </cell>
        </row>
        <row r="1135">
          <cell r="A1135" t="str">
            <v>Tamba-MS7006-G(736)</v>
          </cell>
          <cell r="B1135" t="str">
            <v>MS7006</v>
          </cell>
          <cell r="C1135" t="str">
            <v>MAT SOUTH</v>
          </cell>
          <cell r="D1135" t="str">
            <v>BRONZE</v>
          </cell>
          <cell r="E1135" t="str">
            <v>BEN</v>
          </cell>
        </row>
        <row r="1136">
          <cell r="A1136" t="str">
            <v>Tekiola-MW5261-G(261)</v>
          </cell>
          <cell r="B1136" t="str">
            <v>MW5261</v>
          </cell>
          <cell r="C1136" t="str">
            <v>MASH WEST</v>
          </cell>
          <cell r="D1136" t="str">
            <v>SILVER</v>
          </cell>
          <cell r="E1136" t="str">
            <v>CHIKWAVAVA</v>
          </cell>
        </row>
        <row r="1137">
          <cell r="A1137" t="str">
            <v>TELECEL</v>
          </cell>
          <cell r="B1137">
            <v>0</v>
          </cell>
          <cell r="C1137">
            <v>0</v>
          </cell>
          <cell r="D1137" t="str">
            <v>PLATINUM</v>
          </cell>
          <cell r="E1137">
            <v>0</v>
          </cell>
        </row>
        <row r="1138">
          <cell r="A1138" t="str">
            <v>Telecel Byo-G</v>
          </cell>
          <cell r="B1138" t="str">
            <v>BU5104</v>
          </cell>
          <cell r="C1138" t="str">
            <v>BULAWAYO</v>
          </cell>
          <cell r="D1138" t="str">
            <v>PLATINUM</v>
          </cell>
          <cell r="E1138">
            <v>0</v>
          </cell>
        </row>
        <row r="1139">
          <cell r="A1139" t="str">
            <v>TELECELBYO-U</v>
          </cell>
          <cell r="B1139" t="str">
            <v>BU5104</v>
          </cell>
          <cell r="C1139" t="str">
            <v>BULAWAYO</v>
          </cell>
          <cell r="D1139" t="str">
            <v>PLATINUM</v>
          </cell>
          <cell r="E1139">
            <v>0</v>
          </cell>
        </row>
        <row r="1140">
          <cell r="A1140" t="str">
            <v>TelecelHQ-HA0098-M</v>
          </cell>
          <cell r="B1140" t="str">
            <v>HA0098</v>
          </cell>
          <cell r="C1140" t="str">
            <v>HARARE</v>
          </cell>
          <cell r="D1140" t="str">
            <v>PLATINUM</v>
          </cell>
          <cell r="E1140" t="str">
            <v>ENIA</v>
          </cell>
        </row>
        <row r="1141">
          <cell r="A1141" t="str">
            <v>TelecelHQ-HA0098-U</v>
          </cell>
          <cell r="B1141" t="str">
            <v>HA0098</v>
          </cell>
          <cell r="C1141" t="str">
            <v>HARARE</v>
          </cell>
          <cell r="D1141" t="str">
            <v>PLATINUM</v>
          </cell>
          <cell r="E1141" t="str">
            <v>ENIA</v>
          </cell>
        </row>
        <row r="1142">
          <cell r="A1142" t="str">
            <v>Tendeseka-HA6070-G</v>
          </cell>
          <cell r="B1142" t="str">
            <v>HA6070</v>
          </cell>
          <cell r="C1142" t="str">
            <v>HARARE</v>
          </cell>
          <cell r="D1142" t="str">
            <v>PLATINUM</v>
          </cell>
          <cell r="E1142" t="str">
            <v>WASHI</v>
          </cell>
        </row>
        <row r="1143">
          <cell r="A1143" t="str">
            <v>Tendeseka-HA6070-U</v>
          </cell>
          <cell r="B1143" t="str">
            <v>HA6070</v>
          </cell>
          <cell r="C1143" t="str">
            <v>HARARE</v>
          </cell>
          <cell r="D1143" t="str">
            <v>PLATINUM</v>
          </cell>
          <cell r="E1143" t="str">
            <v>WASHI</v>
          </cell>
        </row>
        <row r="1144">
          <cell r="A1144" t="str">
            <v>Themafarm-MD0163-G(163)</v>
          </cell>
          <cell r="B1144" t="str">
            <v>MD0163</v>
          </cell>
          <cell r="C1144" t="str">
            <v>MIDLANDS</v>
          </cell>
          <cell r="D1144" t="str">
            <v>PLATINUM</v>
          </cell>
          <cell r="E1144" t="str">
            <v>CHARI</v>
          </cell>
        </row>
        <row r="1145">
          <cell r="A1145" t="str">
            <v>Tichagarika-HA3001-MD</v>
          </cell>
          <cell r="B1145" t="str">
            <v>HA3001</v>
          </cell>
          <cell r="C1145" t="str">
            <v>HARARE</v>
          </cell>
          <cell r="D1145" t="str">
            <v>PLATINUM</v>
          </cell>
          <cell r="E1145" t="str">
            <v>ARCHIE</v>
          </cell>
        </row>
        <row r="1146">
          <cell r="A1146" t="str">
            <v>Tichagarika-HA3001-MG</v>
          </cell>
          <cell r="B1146" t="str">
            <v>HA3001</v>
          </cell>
          <cell r="C1146" t="str">
            <v>HARARE</v>
          </cell>
          <cell r="D1146" t="str">
            <v>PLATINUM</v>
          </cell>
          <cell r="E1146" t="str">
            <v>ARCHIE</v>
          </cell>
        </row>
        <row r="1147">
          <cell r="A1147" t="str">
            <v>Tichagarika-HA3001-U</v>
          </cell>
          <cell r="B1147" t="str">
            <v>HA3001</v>
          </cell>
          <cell r="C1147" t="str">
            <v>HARARE</v>
          </cell>
          <cell r="D1147" t="str">
            <v>PLATINUM</v>
          </cell>
          <cell r="E1147" t="str">
            <v>ARCHIE</v>
          </cell>
        </row>
        <row r="1148">
          <cell r="A1148" t="str">
            <v>TONGOGARAST-MD5193-G</v>
          </cell>
          <cell r="B1148" t="str">
            <v>MD5193</v>
          </cell>
          <cell r="C1148" t="str">
            <v>MIDLANDS</v>
          </cell>
          <cell r="D1148" t="str">
            <v>SILVER</v>
          </cell>
          <cell r="E1148" t="str">
            <v>CHIKWAVAVA</v>
          </cell>
        </row>
        <row r="1149">
          <cell r="A1149" t="str">
            <v>TongogaraSt-MD5193-G</v>
          </cell>
          <cell r="B1149" t="str">
            <v>MD5193</v>
          </cell>
          <cell r="C1149" t="str">
            <v>MIDLANDS</v>
          </cell>
          <cell r="D1149" t="str">
            <v>SILVER</v>
          </cell>
          <cell r="E1149" t="str">
            <v>CHIKWAVAVA</v>
          </cell>
        </row>
        <row r="1150">
          <cell r="A1150" t="str">
            <v>TongogaraSt-MD5193-U(96)</v>
          </cell>
          <cell r="B1150" t="str">
            <v>MD5193</v>
          </cell>
          <cell r="C1150" t="str">
            <v>MIDLANDS</v>
          </cell>
          <cell r="D1150" t="str">
            <v>SILVER</v>
          </cell>
          <cell r="E1150" t="str">
            <v>CIKWAVAVA</v>
          </cell>
        </row>
        <row r="1151">
          <cell r="A1151" t="str">
            <v>Topics-HA0099-G</v>
          </cell>
          <cell r="B1151" t="str">
            <v>HA0099</v>
          </cell>
          <cell r="C1151" t="str">
            <v>HARARE</v>
          </cell>
          <cell r="D1151" t="str">
            <v>PLATINUM</v>
          </cell>
          <cell r="E1151" t="str">
            <v>LESLIE</v>
          </cell>
        </row>
        <row r="1152">
          <cell r="A1152" t="str">
            <v>Topics-HA0099-U</v>
          </cell>
          <cell r="B1152" t="str">
            <v>HA0099</v>
          </cell>
          <cell r="C1152" t="str">
            <v>HARARE</v>
          </cell>
          <cell r="D1152" t="str">
            <v>PLATINUM</v>
          </cell>
          <cell r="E1152" t="str">
            <v>LESLIE</v>
          </cell>
        </row>
        <row r="1153">
          <cell r="A1153" t="str">
            <v>TORWOOD-MD0412-D</v>
          </cell>
          <cell r="B1153" t="str">
            <v>MD0412</v>
          </cell>
          <cell r="C1153" t="str">
            <v>MIDLANDS</v>
          </cell>
          <cell r="D1153" t="str">
            <v>PLATINUM</v>
          </cell>
          <cell r="E1153" t="str">
            <v>CHIKWAVAVA</v>
          </cell>
        </row>
        <row r="1154">
          <cell r="A1154" t="str">
            <v>TORWOOD-MD0412-G</v>
          </cell>
          <cell r="B1154" t="str">
            <v>MD0412</v>
          </cell>
          <cell r="C1154" t="str">
            <v>MIDLANDS</v>
          </cell>
          <cell r="D1154" t="str">
            <v>PLATINUM</v>
          </cell>
          <cell r="E1154" t="str">
            <v>CHIKWAVAVA</v>
          </cell>
        </row>
        <row r="1155">
          <cell r="A1155" t="str">
            <v>Torwood-MD0412-G</v>
          </cell>
          <cell r="B1155" t="str">
            <v>MD0412</v>
          </cell>
          <cell r="C1155" t="str">
            <v>MIDLANDS</v>
          </cell>
          <cell r="D1155" t="str">
            <v>PLATINUM</v>
          </cell>
          <cell r="E1155" t="str">
            <v>CHIKWAVAVA</v>
          </cell>
        </row>
        <row r="1156">
          <cell r="A1156" t="str">
            <v>Torwood-MD0412-U(76)</v>
          </cell>
          <cell r="B1156" t="str">
            <v>MD0412</v>
          </cell>
          <cell r="C1156" t="str">
            <v>MIDLANDS</v>
          </cell>
          <cell r="D1156" t="str">
            <v>PLATINUM</v>
          </cell>
          <cell r="E1156" t="str">
            <v>CHIKWAVAVA</v>
          </cell>
        </row>
        <row r="1157">
          <cell r="A1157" t="str">
            <v>TreeTops-MD7042-G(714)</v>
          </cell>
          <cell r="B1157" t="str">
            <v>MD7042</v>
          </cell>
          <cell r="C1157" t="str">
            <v>MIDLANDS</v>
          </cell>
          <cell r="D1157" t="str">
            <v>SILVER</v>
          </cell>
          <cell r="E1157" t="str">
            <v>CHARI</v>
          </cell>
        </row>
        <row r="1158">
          <cell r="A1158" t="str">
            <v>Trelawney-MW5017-G</v>
          </cell>
          <cell r="B1158" t="str">
            <v>MW5017</v>
          </cell>
          <cell r="C1158" t="str">
            <v>MASH WEST</v>
          </cell>
          <cell r="D1158" t="str">
            <v>SILVER</v>
          </cell>
          <cell r="E1158" t="str">
            <v>MODESTA</v>
          </cell>
        </row>
        <row r="1159">
          <cell r="A1159" t="str">
            <v>Triangle-MV0164-G(164)</v>
          </cell>
          <cell r="B1159" t="str">
            <v>MV0164</v>
          </cell>
          <cell r="C1159" t="str">
            <v>MASVINGO</v>
          </cell>
          <cell r="D1159" t="str">
            <v>PLATINUM</v>
          </cell>
          <cell r="E1159" t="str">
            <v>PARDON</v>
          </cell>
        </row>
        <row r="1160">
          <cell r="A1160" t="str">
            <v>Triangle-MV0164-U(294)</v>
          </cell>
          <cell r="B1160" t="str">
            <v>MV0164</v>
          </cell>
          <cell r="C1160" t="str">
            <v>MASVINGO</v>
          </cell>
          <cell r="D1160" t="str">
            <v>PLATINUM</v>
          </cell>
          <cell r="E1160" t="str">
            <v>PARDON</v>
          </cell>
        </row>
        <row r="1161">
          <cell r="A1161" t="str">
            <v>TrojanMine-MC5212-G</v>
          </cell>
          <cell r="B1161" t="str">
            <v>MC5212</v>
          </cell>
          <cell r="C1161" t="str">
            <v>MASH CENTRAL</v>
          </cell>
          <cell r="D1161" t="str">
            <v>PLATINUM</v>
          </cell>
          <cell r="E1161" t="str">
            <v>KIWA</v>
          </cell>
        </row>
        <row r="1162">
          <cell r="A1162" t="str">
            <v>TrojanMine-MC5212-U</v>
          </cell>
          <cell r="B1162" t="str">
            <v>MC5212</v>
          </cell>
          <cell r="C1162" t="str">
            <v>MASH CENTRAL</v>
          </cell>
          <cell r="D1162" t="str">
            <v>PLATINUM</v>
          </cell>
          <cell r="E1162" t="str">
            <v>KIWA</v>
          </cell>
        </row>
        <row r="1163">
          <cell r="A1163" t="str">
            <v>Trokiadza-MW5023-G</v>
          </cell>
          <cell r="B1163" t="str">
            <v>MW5023</v>
          </cell>
          <cell r="C1163" t="str">
            <v>MASH WEST</v>
          </cell>
          <cell r="D1163" t="str">
            <v>GOLD</v>
          </cell>
          <cell r="E1163" t="str">
            <v>ARTWELL</v>
          </cell>
        </row>
        <row r="1164">
          <cell r="A1164" t="str">
            <v>Troutbeck-MA5176-G</v>
          </cell>
          <cell r="B1164" t="str">
            <v>MA5176</v>
          </cell>
          <cell r="C1164" t="str">
            <v>MANICALAND</v>
          </cell>
          <cell r="D1164" t="str">
            <v>GOLD</v>
          </cell>
          <cell r="E1164" t="str">
            <v>MANGWIRO</v>
          </cell>
        </row>
        <row r="1165">
          <cell r="A1165" t="str">
            <v>Troutbeck-MA5176-U</v>
          </cell>
          <cell r="B1165" t="str">
            <v>MA5176</v>
          </cell>
          <cell r="C1165" t="str">
            <v>MANICALAND</v>
          </cell>
          <cell r="D1165" t="str">
            <v>GOLD</v>
          </cell>
          <cell r="E1165" t="str">
            <v>MANGWIRO</v>
          </cell>
        </row>
        <row r="1166">
          <cell r="A1166" t="str">
            <v>Tsanzaguru-MA1757-G</v>
          </cell>
          <cell r="B1166" t="str">
            <v>MA1757</v>
          </cell>
          <cell r="C1166" t="str">
            <v>MANICALAND</v>
          </cell>
          <cell r="D1166" t="str">
            <v>PLATINUM</v>
          </cell>
          <cell r="E1166" t="str">
            <v>MANGWIRO</v>
          </cell>
        </row>
        <row r="1167">
          <cell r="A1167" t="str">
            <v>Tsanzaguru-MA1757-U</v>
          </cell>
          <cell r="B1167" t="str">
            <v>MA1757</v>
          </cell>
          <cell r="C1167" t="str">
            <v>MANICALAND</v>
          </cell>
          <cell r="D1167" t="str">
            <v>PLATINUM</v>
          </cell>
          <cell r="E1167" t="str">
            <v>MANGWIRO</v>
          </cell>
        </row>
        <row r="1168">
          <cell r="A1168" t="str">
            <v>Tshabalala D</v>
          </cell>
          <cell r="B1168" t="str">
            <v>BU5022</v>
          </cell>
          <cell r="C1168" t="str">
            <v>BULAWAYO</v>
          </cell>
          <cell r="D1168" t="str">
            <v>SILVER</v>
          </cell>
          <cell r="E1168">
            <v>0</v>
          </cell>
        </row>
        <row r="1169">
          <cell r="A1169" t="str">
            <v>Tshabalala-BU5022-U(235)</v>
          </cell>
          <cell r="B1169" t="str">
            <v>BU5022</v>
          </cell>
          <cell r="C1169" t="str">
            <v>BULAWAYO</v>
          </cell>
          <cell r="D1169" t="str">
            <v>SILVER</v>
          </cell>
          <cell r="E1169" t="str">
            <v>SIFA</v>
          </cell>
        </row>
        <row r="1170">
          <cell r="A1170" t="str">
            <v>Tsholotsho-MN5229-G(229)</v>
          </cell>
          <cell r="B1170" t="str">
            <v>MN5229</v>
          </cell>
          <cell r="C1170" t="str">
            <v>MAT NORTH</v>
          </cell>
          <cell r="D1170" t="str">
            <v>SILVER</v>
          </cell>
          <cell r="E1170" t="str">
            <v>MAKETO</v>
          </cell>
        </row>
        <row r="1171">
          <cell r="A1171" t="str">
            <v>Tsholotsho-MN5229-U(244)</v>
          </cell>
          <cell r="B1171" t="str">
            <v>MN5229</v>
          </cell>
          <cell r="C1171" t="str">
            <v>MAT NORTH</v>
          </cell>
          <cell r="D1171" t="str">
            <v>SILVER</v>
          </cell>
          <cell r="E1171" t="str">
            <v>MAKETO</v>
          </cell>
        </row>
        <row r="1172">
          <cell r="A1172" t="str">
            <v>TSHOVANI-G</v>
          </cell>
          <cell r="B1172" t="str">
            <v>MV1758</v>
          </cell>
          <cell r="C1172" t="str">
            <v>MASVINGO</v>
          </cell>
          <cell r="D1172" t="str">
            <v>BRONZE</v>
          </cell>
          <cell r="E1172">
            <v>0</v>
          </cell>
        </row>
        <row r="1173">
          <cell r="A1173" t="str">
            <v>Tshovani-MV1758-U(615)</v>
          </cell>
          <cell r="B1173" t="str">
            <v>MV1758</v>
          </cell>
          <cell r="C1173" t="str">
            <v>MASVINGO</v>
          </cell>
          <cell r="D1173" t="str">
            <v>BRONZE</v>
          </cell>
          <cell r="E1173" t="str">
            <v>PARDON</v>
          </cell>
        </row>
        <row r="1174">
          <cell r="A1174" t="str">
            <v>Tynwald-HA3028-G</v>
          </cell>
          <cell r="B1174" t="str">
            <v>HA3028</v>
          </cell>
          <cell r="C1174" t="str">
            <v>HARARE</v>
          </cell>
          <cell r="D1174" t="str">
            <v>PLATINUM</v>
          </cell>
          <cell r="E1174" t="str">
            <v>MASIMBA</v>
          </cell>
        </row>
        <row r="1175">
          <cell r="A1175" t="str">
            <v>Tynwald-HA3028-U</v>
          </cell>
          <cell r="B1175" t="str">
            <v>HA3028</v>
          </cell>
          <cell r="C1175" t="str">
            <v>HARARE</v>
          </cell>
          <cell r="D1175" t="str">
            <v>PLATINUM</v>
          </cell>
          <cell r="E1175" t="str">
            <v>MASIMBA</v>
          </cell>
        </row>
        <row r="1176">
          <cell r="A1176" t="str">
            <v>Umzingwane-MS9002-G(902)</v>
          </cell>
          <cell r="B1176" t="str">
            <v>MS9002</v>
          </cell>
          <cell r="C1176" t="str">
            <v>MAT SOUTH</v>
          </cell>
          <cell r="D1176" t="str">
            <v>GOLD</v>
          </cell>
          <cell r="E1176" t="str">
            <v>SIFA</v>
          </cell>
        </row>
        <row r="1177">
          <cell r="A1177" t="str">
            <v>Unicem-BU0100-U(202)</v>
          </cell>
          <cell r="B1177" t="str">
            <v>BU0100</v>
          </cell>
          <cell r="C1177" t="str">
            <v>BULAWAYO</v>
          </cell>
          <cell r="D1177" t="str">
            <v>GOLD</v>
          </cell>
          <cell r="E1177" t="str">
            <v>SOFIA</v>
          </cell>
        </row>
        <row r="1178">
          <cell r="A1178" t="str">
            <v>Unicem-G</v>
          </cell>
          <cell r="B1178" t="str">
            <v>BU0100</v>
          </cell>
          <cell r="C1178" t="str">
            <v>BULAWAYO</v>
          </cell>
          <cell r="D1178" t="str">
            <v>GOLD</v>
          </cell>
          <cell r="E1178">
            <v>0</v>
          </cell>
        </row>
        <row r="1179">
          <cell r="A1179" t="str">
            <v>Unki-MD5201-G(715)</v>
          </cell>
          <cell r="B1179" t="str">
            <v>MD5201</v>
          </cell>
          <cell r="C1179" t="str">
            <v>MIDLANDS</v>
          </cell>
          <cell r="D1179" t="str">
            <v>SILVER</v>
          </cell>
          <cell r="E1179" t="str">
            <v>CHARI</v>
          </cell>
        </row>
        <row r="1180">
          <cell r="A1180" t="str">
            <v>Utopia-MA5160-G</v>
          </cell>
          <cell r="B1180" t="str">
            <v>MA5160</v>
          </cell>
          <cell r="C1180" t="str">
            <v>MANICALAND</v>
          </cell>
          <cell r="D1180" t="str">
            <v>PLATINUM</v>
          </cell>
          <cell r="E1180" t="str">
            <v>MANGWIRO</v>
          </cell>
        </row>
        <row r="1181">
          <cell r="A1181" t="str">
            <v>Utopia-MA5160-U</v>
          </cell>
          <cell r="B1181" t="str">
            <v>MA5160</v>
          </cell>
          <cell r="C1181" t="str">
            <v>MANICALAND</v>
          </cell>
          <cell r="D1181" t="str">
            <v>PLATINUM</v>
          </cell>
          <cell r="E1181" t="str">
            <v>MANGWIRO</v>
          </cell>
        </row>
        <row r="1182">
          <cell r="A1182" t="str">
            <v>Utsiga-MC5247-G</v>
          </cell>
          <cell r="B1182" t="str">
            <v>MC5247</v>
          </cell>
          <cell r="C1182" t="str">
            <v>MASH CENTRAL</v>
          </cell>
          <cell r="D1182" t="str">
            <v>PLATINUM</v>
          </cell>
          <cell r="E1182" t="str">
            <v>ARTWELL</v>
          </cell>
        </row>
        <row r="1183">
          <cell r="A1183" t="str">
            <v>UZ-HA5040(21)</v>
          </cell>
          <cell r="B1183" t="str">
            <v>HA5040</v>
          </cell>
          <cell r="C1183" t="str">
            <v>HARARE</v>
          </cell>
          <cell r="D1183" t="str">
            <v>SILVER</v>
          </cell>
          <cell r="E1183" t="str">
            <v>MUTYANDA</v>
          </cell>
        </row>
        <row r="1184">
          <cell r="A1184" t="str">
            <v>UZ-HA5040-G</v>
          </cell>
          <cell r="B1184" t="str">
            <v>HA5040</v>
          </cell>
          <cell r="C1184" t="str">
            <v>HARARE</v>
          </cell>
          <cell r="D1184" t="str">
            <v>SILVER</v>
          </cell>
          <cell r="E1184" t="str">
            <v>MUTYANDA</v>
          </cell>
        </row>
        <row r="1185">
          <cell r="A1185" t="str">
            <v>Uzumba-ME6052-G</v>
          </cell>
          <cell r="B1185" t="str">
            <v>ME6052</v>
          </cell>
          <cell r="C1185" t="str">
            <v>MASH EAST</v>
          </cell>
          <cell r="D1185" t="str">
            <v>GOLD</v>
          </cell>
          <cell r="E1185" t="str">
            <v>WASHI</v>
          </cell>
        </row>
        <row r="1186">
          <cell r="A1186" t="str">
            <v>Vainona-HA0104(19)</v>
          </cell>
          <cell r="B1186" t="str">
            <v>HA0104</v>
          </cell>
          <cell r="C1186" t="str">
            <v>HARARE</v>
          </cell>
          <cell r="D1186" t="str">
            <v>SILVER</v>
          </cell>
          <cell r="E1186" t="str">
            <v>MUTYANDA</v>
          </cell>
        </row>
        <row r="1187">
          <cell r="A1187" t="str">
            <v>Vainona-HA0104-G</v>
          </cell>
          <cell r="B1187" t="str">
            <v>HA0104</v>
          </cell>
          <cell r="C1187" t="str">
            <v>HARARE</v>
          </cell>
          <cell r="D1187" t="str">
            <v>SILVER</v>
          </cell>
          <cell r="E1187" t="str">
            <v>MUTYANDA</v>
          </cell>
        </row>
        <row r="1188">
          <cell r="A1188" t="str">
            <v>Vengere-MA5300-G</v>
          </cell>
          <cell r="B1188" t="str">
            <v>MA5300</v>
          </cell>
          <cell r="C1188" t="str">
            <v>MANICALAND</v>
          </cell>
          <cell r="D1188" t="str">
            <v>PLATINUM</v>
          </cell>
          <cell r="E1188" t="str">
            <v>MANGWIRO</v>
          </cell>
        </row>
        <row r="1189">
          <cell r="A1189" t="str">
            <v>Vengere-MA5300-U</v>
          </cell>
          <cell r="B1189" t="str">
            <v>MA5300</v>
          </cell>
          <cell r="C1189" t="str">
            <v>MANICALAND</v>
          </cell>
          <cell r="D1189" t="str">
            <v>PLATINUM</v>
          </cell>
          <cell r="E1189" t="str">
            <v>MANGWIRO</v>
          </cell>
        </row>
        <row r="1190">
          <cell r="A1190" t="str">
            <v>VeniceTurnoff-MW7043-G</v>
          </cell>
          <cell r="B1190" t="str">
            <v>MW7043</v>
          </cell>
          <cell r="C1190" t="str">
            <v>MASH WEST</v>
          </cell>
          <cell r="D1190" t="str">
            <v>PLATINUM</v>
          </cell>
          <cell r="E1190" t="str">
            <v>NGIRZAI</v>
          </cell>
        </row>
        <row r="1191">
          <cell r="A1191" t="str">
            <v>Vfallsairport-MN0102-U(273)</v>
          </cell>
          <cell r="B1191" t="str">
            <v>MN0102</v>
          </cell>
          <cell r="C1191" t="str">
            <v>MAT NORTH</v>
          </cell>
          <cell r="D1191" t="str">
            <v>SILVER</v>
          </cell>
          <cell r="E1191" t="str">
            <v>HARRIET</v>
          </cell>
        </row>
        <row r="1192">
          <cell r="A1192" t="str">
            <v>VfallsPolice-MN0103-U(257)</v>
          </cell>
          <cell r="B1192" t="str">
            <v>MN0103</v>
          </cell>
          <cell r="C1192" t="str">
            <v>MAT NORTH</v>
          </cell>
          <cell r="D1192" t="str">
            <v>SILVER</v>
          </cell>
          <cell r="E1192" t="str">
            <v>HARRIET</v>
          </cell>
        </row>
        <row r="1193">
          <cell r="A1193" t="str">
            <v>VfallSprayview-MN0101-U(258)</v>
          </cell>
          <cell r="B1193" t="str">
            <v>MN0102</v>
          </cell>
          <cell r="C1193" t="str">
            <v>MAT NORTH</v>
          </cell>
          <cell r="D1193" t="str">
            <v>SILVER</v>
          </cell>
          <cell r="E1193" t="str">
            <v>HARRIET</v>
          </cell>
        </row>
        <row r="1194">
          <cell r="A1194" t="str">
            <v>Vicfalls Airport-G</v>
          </cell>
          <cell r="B1194" t="str">
            <v>MN0102</v>
          </cell>
          <cell r="C1194" t="str">
            <v>MAT NORTH</v>
          </cell>
          <cell r="D1194" t="str">
            <v>SILVER</v>
          </cell>
          <cell r="E1194">
            <v>0</v>
          </cell>
        </row>
        <row r="1195">
          <cell r="A1195" t="str">
            <v>Vicfalls Police-G</v>
          </cell>
          <cell r="B1195" t="str">
            <v>MN0103</v>
          </cell>
          <cell r="C1195" t="str">
            <v>MAT NORTH</v>
          </cell>
          <cell r="D1195" t="str">
            <v>SILVER</v>
          </cell>
          <cell r="E1195" t="str">
            <v>HARRIET</v>
          </cell>
        </row>
        <row r="1196">
          <cell r="A1196" t="str">
            <v>Vicfalls Sprayview-G</v>
          </cell>
          <cell r="B1196" t="str">
            <v>MN0101</v>
          </cell>
          <cell r="C1196" t="str">
            <v>MAT NORTH</v>
          </cell>
          <cell r="D1196" t="str">
            <v>SILVER</v>
          </cell>
          <cell r="E1196" t="str">
            <v>HARRIET</v>
          </cell>
        </row>
        <row r="1197">
          <cell r="A1197" t="str">
            <v>Vicfalls Sprayview-G</v>
          </cell>
          <cell r="B1197" t="str">
            <v>MN0101</v>
          </cell>
          <cell r="C1197" t="str">
            <v>MAT NORTH</v>
          </cell>
          <cell r="D1197" t="str">
            <v>SILVER</v>
          </cell>
          <cell r="E1197" t="str">
            <v>HARRIET</v>
          </cell>
        </row>
        <row r="1198">
          <cell r="A1198" t="str">
            <v>VictoriaRange-MV5143-G(144)</v>
          </cell>
          <cell r="B1198" t="str">
            <v>MV5143</v>
          </cell>
          <cell r="C1198" t="str">
            <v>MASVINGO</v>
          </cell>
          <cell r="D1198" t="str">
            <v>BRONZE</v>
          </cell>
          <cell r="E1198" t="str">
            <v>CECIL</v>
          </cell>
        </row>
        <row r="1199">
          <cell r="A1199" t="str">
            <v>Vilivili-MV7044-G(725)</v>
          </cell>
          <cell r="B1199" t="str">
            <v>MV7044</v>
          </cell>
          <cell r="C1199" t="str">
            <v>MASVINGO</v>
          </cell>
          <cell r="D1199" t="str">
            <v>BRONZE</v>
          </cell>
          <cell r="E1199" t="str">
            <v>BEN</v>
          </cell>
        </row>
        <row r="1200">
          <cell r="A1200" t="str">
            <v>Vuti-MW5223-G</v>
          </cell>
          <cell r="B1200" t="str">
            <v>MW5223</v>
          </cell>
          <cell r="C1200" t="str">
            <v>MASH WEST</v>
          </cell>
          <cell r="D1200" t="str">
            <v>SILVER</v>
          </cell>
          <cell r="E1200" t="str">
            <v>ARTWELL</v>
          </cell>
        </row>
        <row r="1201">
          <cell r="A1201" t="str">
            <v>WarrenParkCommunityCenter-HA1760-U</v>
          </cell>
          <cell r="B1201" t="str">
            <v>HA0105</v>
          </cell>
          <cell r="C1201" t="str">
            <v>HARARE</v>
          </cell>
          <cell r="D1201" t="str">
            <v>PLATINUM</v>
          </cell>
          <cell r="E1201" t="str">
            <v>MODESTA</v>
          </cell>
        </row>
        <row r="1202">
          <cell r="A1202" t="str">
            <v>WarrenPark-HA0105-MD</v>
          </cell>
          <cell r="B1202" t="str">
            <v>HA0105</v>
          </cell>
          <cell r="C1202" t="str">
            <v>HARARE</v>
          </cell>
          <cell r="D1202" t="str">
            <v>PLATINUM</v>
          </cell>
          <cell r="E1202" t="str">
            <v>MODESTA</v>
          </cell>
        </row>
        <row r="1203">
          <cell r="A1203" t="str">
            <v>WarrenPark-HA0105-MG</v>
          </cell>
          <cell r="B1203" t="str">
            <v>HA0105</v>
          </cell>
          <cell r="C1203" t="str">
            <v>HARARE</v>
          </cell>
          <cell r="D1203" t="str">
            <v>PLATINUM</v>
          </cell>
          <cell r="E1203" t="str">
            <v>MODESTA</v>
          </cell>
        </row>
        <row r="1204">
          <cell r="A1204" t="str">
            <v>WarrenPark-HA0105-U</v>
          </cell>
          <cell r="B1204" t="str">
            <v>HA0105</v>
          </cell>
          <cell r="C1204" t="str">
            <v>HARARE</v>
          </cell>
          <cell r="D1204" t="str">
            <v>PLATINUM</v>
          </cell>
          <cell r="E1204" t="str">
            <v>MODESTA</v>
          </cell>
        </row>
        <row r="1205">
          <cell r="A1205" t="str">
            <v>Watsomba-MA7045-G</v>
          </cell>
          <cell r="B1205" t="str">
            <v>MA7045</v>
          </cell>
          <cell r="C1205" t="str">
            <v>MANICALAND</v>
          </cell>
          <cell r="D1205" t="str">
            <v>GOLD</v>
          </cell>
          <cell r="E1205" t="str">
            <v>MANGWIRO</v>
          </cell>
        </row>
        <row r="1206">
          <cell r="A1206" t="str">
            <v>Wedza-ME0166-G</v>
          </cell>
          <cell r="B1206" t="str">
            <v>ME0166</v>
          </cell>
          <cell r="C1206" t="str">
            <v>MASH EAST</v>
          </cell>
          <cell r="D1206" t="str">
            <v>PLATINUM</v>
          </cell>
          <cell r="E1206" t="str">
            <v>RICHARD</v>
          </cell>
        </row>
        <row r="1207">
          <cell r="A1207" t="str">
            <v>Weir Avenue-G</v>
          </cell>
          <cell r="B1207" t="str">
            <v>BU5080</v>
          </cell>
          <cell r="C1207" t="str">
            <v>BULAWAYO</v>
          </cell>
          <cell r="D1207" t="str">
            <v>BRONZE</v>
          </cell>
          <cell r="E1207">
            <v>0</v>
          </cell>
        </row>
        <row r="1208">
          <cell r="A1208" t="str">
            <v>Westgate-HA0106(4)</v>
          </cell>
          <cell r="B1208" t="str">
            <v>HA0106</v>
          </cell>
          <cell r="C1208" t="str">
            <v>HARARE</v>
          </cell>
          <cell r="D1208" t="str">
            <v>PLATINUM</v>
          </cell>
          <cell r="E1208" t="str">
            <v>ENIA</v>
          </cell>
        </row>
        <row r="1209">
          <cell r="A1209" t="str">
            <v>Westgate-HA0106-G</v>
          </cell>
          <cell r="B1209" t="str">
            <v>HA0106</v>
          </cell>
          <cell r="C1209" t="str">
            <v>HARARE</v>
          </cell>
          <cell r="D1209" t="str">
            <v>PLATINUM</v>
          </cell>
          <cell r="E1209" t="str">
            <v>ENIA</v>
          </cell>
        </row>
        <row r="1210">
          <cell r="A1210" t="str">
            <v>Westlea-HA7115-G</v>
          </cell>
          <cell r="B1210" t="str">
            <v>HA7115</v>
          </cell>
          <cell r="C1210" t="str">
            <v>HARARE</v>
          </cell>
          <cell r="D1210" t="str">
            <v>PLATINUM</v>
          </cell>
          <cell r="E1210" t="str">
            <v>MASIMBA</v>
          </cell>
        </row>
        <row r="1211">
          <cell r="A1211" t="str">
            <v>Westlea-HA7115-U</v>
          </cell>
          <cell r="B1211" t="str">
            <v>HA7115</v>
          </cell>
          <cell r="C1211" t="str">
            <v>HARARE</v>
          </cell>
          <cell r="D1211" t="str">
            <v>PLATINUM</v>
          </cell>
          <cell r="E1211" t="str">
            <v>MASIMBA</v>
          </cell>
        </row>
        <row r="1212">
          <cell r="A1212" t="str">
            <v>WestMinister-ME7046-G</v>
          </cell>
          <cell r="B1212" t="str">
            <v>ME7046</v>
          </cell>
          <cell r="C1212" t="str">
            <v>MASH EAST</v>
          </cell>
          <cell r="D1212" t="str">
            <v>SILVER</v>
          </cell>
          <cell r="E1212" t="str">
            <v>LESLIE</v>
          </cell>
        </row>
        <row r="1213">
          <cell r="A1213" t="str">
            <v>WestNicholson-MS0326-G(759)</v>
          </cell>
          <cell r="B1213" t="str">
            <v>MS0326</v>
          </cell>
          <cell r="C1213" t="str">
            <v>MAT NORTH</v>
          </cell>
          <cell r="D1213" t="str">
            <v>PLATINUM</v>
          </cell>
          <cell r="E1213" t="str">
            <v>MASAIRA</v>
          </cell>
        </row>
        <row r="1214">
          <cell r="A1214" t="str">
            <v>Westview-MW7217-U</v>
          </cell>
          <cell r="B1214" t="str">
            <v>MW7217</v>
          </cell>
          <cell r="C1214" t="str">
            <v>MASH WEST</v>
          </cell>
          <cell r="D1214" t="str">
            <v>BRONZE</v>
          </cell>
          <cell r="E1214" t="str">
            <v>NGIRAZI</v>
          </cell>
        </row>
        <row r="1215">
          <cell r="A1215" t="str">
            <v>Whitesrun-MN0167-G(167)</v>
          </cell>
          <cell r="B1215" t="str">
            <v>MN0167</v>
          </cell>
          <cell r="C1215" t="str">
            <v>MAT NORTH</v>
          </cell>
          <cell r="D1215" t="str">
            <v>SILVER</v>
          </cell>
          <cell r="E1215" t="str">
            <v>STELLA</v>
          </cell>
        </row>
        <row r="1216">
          <cell r="A1216" t="str">
            <v>Wida-MD0168-G(168)</v>
          </cell>
          <cell r="B1216" t="str">
            <v>MD0168</v>
          </cell>
          <cell r="C1216" t="str">
            <v>MIDLANDS</v>
          </cell>
          <cell r="D1216" t="str">
            <v>SILVER</v>
          </cell>
          <cell r="E1216" t="str">
            <v>CHARI</v>
          </cell>
        </row>
        <row r="1217">
          <cell r="A1217" t="str">
            <v>Willowvale-HA0107-M</v>
          </cell>
          <cell r="B1217" t="str">
            <v>HA0107</v>
          </cell>
          <cell r="C1217" t="str">
            <v>HARARE</v>
          </cell>
          <cell r="D1217" t="str">
            <v>PLATINUM</v>
          </cell>
          <cell r="E1217" t="str">
            <v>ARCHIE</v>
          </cell>
        </row>
        <row r="1218">
          <cell r="A1218" t="str">
            <v>Willowvale-HA0107-U</v>
          </cell>
          <cell r="B1218" t="str">
            <v>HA0107</v>
          </cell>
          <cell r="C1218" t="str">
            <v>HARARE</v>
          </cell>
          <cell r="D1218" t="str">
            <v>PLATINUM</v>
          </cell>
          <cell r="E1218" t="str">
            <v>ARCHIE</v>
          </cell>
        </row>
        <row r="1219">
          <cell r="A1219" t="str">
            <v>Winchdon-HA6057(33)</v>
          </cell>
          <cell r="B1219" t="str">
            <v>HA6057</v>
          </cell>
          <cell r="C1219" t="str">
            <v>HARARE</v>
          </cell>
          <cell r="D1219" t="str">
            <v>PLATINUM</v>
          </cell>
          <cell r="E1219" t="str">
            <v>KIWA</v>
          </cell>
        </row>
        <row r="1220">
          <cell r="A1220" t="str">
            <v>Winchdon-HA6057-G</v>
          </cell>
          <cell r="B1220" t="str">
            <v>HA6057</v>
          </cell>
          <cell r="C1220" t="str">
            <v>HARARE</v>
          </cell>
          <cell r="D1220" t="str">
            <v>PLATINUM</v>
          </cell>
          <cell r="E1220" t="str">
            <v>KIWA</v>
          </cell>
        </row>
        <row r="1221">
          <cell r="A1221" t="str">
            <v>WindsorPark-ME6018-G</v>
          </cell>
          <cell r="B1221" t="str">
            <v>ME6018</v>
          </cell>
          <cell r="C1221" t="str">
            <v>MASH EAST</v>
          </cell>
          <cell r="D1221" t="str">
            <v>PLATINUM</v>
          </cell>
          <cell r="E1221" t="str">
            <v>DHLAKAMA</v>
          </cell>
        </row>
        <row r="1222">
          <cell r="A1222" t="str">
            <v>WindsorPark-ME6018-U(107)</v>
          </cell>
          <cell r="B1222" t="str">
            <v>ME6018</v>
          </cell>
          <cell r="C1222" t="str">
            <v>MASH EAST</v>
          </cell>
          <cell r="D1222" t="str">
            <v>PLATINUM</v>
          </cell>
          <cell r="E1222" t="str">
            <v>DHLAKAMA</v>
          </cell>
        </row>
        <row r="1223">
          <cell r="A1223" t="str">
            <v>Winston-ME6019-G</v>
          </cell>
          <cell r="B1223" t="str">
            <v>ME6019</v>
          </cell>
          <cell r="C1223" t="str">
            <v>MASH EAST</v>
          </cell>
          <cell r="D1223" t="str">
            <v>PLATINUM</v>
          </cell>
          <cell r="E1223" t="str">
            <v>DHLAKAMA</v>
          </cell>
        </row>
        <row r="1224">
          <cell r="A1224" t="str">
            <v>Winston-ME6019-U</v>
          </cell>
          <cell r="B1224" t="str">
            <v>ME6019</v>
          </cell>
          <cell r="C1224" t="str">
            <v>MASH EAST</v>
          </cell>
          <cell r="D1224" t="str">
            <v>PLATINUM</v>
          </cell>
          <cell r="E1224" t="str">
            <v>DHLAKAMA</v>
          </cell>
        </row>
        <row r="1225">
          <cell r="A1225" t="str">
            <v>Workington-HA0108-G</v>
          </cell>
          <cell r="B1225" t="str">
            <v>HA0108</v>
          </cell>
          <cell r="C1225" t="str">
            <v>HARARE</v>
          </cell>
          <cell r="D1225" t="str">
            <v>PLATINUM</v>
          </cell>
          <cell r="E1225" t="str">
            <v>LESLIE</v>
          </cell>
        </row>
        <row r="1226">
          <cell r="A1226" t="str">
            <v>Workington-HA0108-U</v>
          </cell>
          <cell r="B1226" t="str">
            <v>HA0108</v>
          </cell>
          <cell r="C1226" t="str">
            <v>HARARE</v>
          </cell>
          <cell r="D1226" t="str">
            <v>PLATINUM</v>
          </cell>
          <cell r="E1226" t="str">
            <v>LESLIE</v>
          </cell>
        </row>
        <row r="1227">
          <cell r="A1227" t="str">
            <v>Zaka-MV5147-G(266)</v>
          </cell>
          <cell r="B1227" t="str">
            <v>MV5147</v>
          </cell>
          <cell r="C1227" t="str">
            <v>MASVINGO</v>
          </cell>
          <cell r="D1227" t="str">
            <v>SILVER</v>
          </cell>
          <cell r="E1227" t="str">
            <v>PARDON</v>
          </cell>
        </row>
        <row r="1228">
          <cell r="A1228" t="str">
            <v>Zambara-MA0169-G</v>
          </cell>
          <cell r="B1228" t="str">
            <v>MA0169</v>
          </cell>
          <cell r="C1228" t="str">
            <v>MANICALAND</v>
          </cell>
          <cell r="D1228" t="str">
            <v>GOLD</v>
          </cell>
          <cell r="E1228" t="str">
            <v>DHLAKAMA</v>
          </cell>
        </row>
        <row r="1229">
          <cell r="A1229" t="str">
            <v>ZANKUNJA-G</v>
          </cell>
          <cell r="B1229" t="str">
            <v>MN7047</v>
          </cell>
          <cell r="C1229" t="str">
            <v>MAT NORTH</v>
          </cell>
          <cell r="D1229" t="str">
            <v>BRONZE</v>
          </cell>
          <cell r="E1229">
            <v>0</v>
          </cell>
        </row>
        <row r="1230">
          <cell r="A1230" t="str">
            <v>Zengeza2-HA1720-U</v>
          </cell>
          <cell r="B1230" t="str">
            <v>HA1720</v>
          </cell>
          <cell r="C1230" t="str">
            <v>HARARE</v>
          </cell>
          <cell r="D1230" t="str">
            <v>PLATINUM</v>
          </cell>
          <cell r="E1230" t="str">
            <v>RICHARD</v>
          </cell>
        </row>
        <row r="1231">
          <cell r="A1231" t="str">
            <v>Zengeza3Ext-HA3032-D</v>
          </cell>
          <cell r="B1231" t="str">
            <v>HA3032</v>
          </cell>
          <cell r="C1231" t="str">
            <v>HARARE</v>
          </cell>
          <cell r="D1231" t="str">
            <v>PLATINUM</v>
          </cell>
          <cell r="E1231" t="str">
            <v>RICHARD</v>
          </cell>
        </row>
        <row r="1232">
          <cell r="A1232" t="str">
            <v>Zengeza3Ext-HA3032-U</v>
          </cell>
          <cell r="B1232" t="str">
            <v>HA3032</v>
          </cell>
          <cell r="C1232" t="str">
            <v>HARARE</v>
          </cell>
          <cell r="D1232" t="str">
            <v>PLATINUM</v>
          </cell>
          <cell r="E1232" t="str">
            <v>RICHARD</v>
          </cell>
        </row>
        <row r="1233">
          <cell r="A1233" t="str">
            <v>Zengeza5-HA6043-D</v>
          </cell>
          <cell r="B1233" t="str">
            <v>HA3032</v>
          </cell>
          <cell r="C1233" t="str">
            <v>HARARE</v>
          </cell>
          <cell r="D1233" t="str">
            <v>PLATINUM</v>
          </cell>
          <cell r="E1233" t="str">
            <v>RICHARD</v>
          </cell>
        </row>
        <row r="1234">
          <cell r="A1234" t="str">
            <v>Zengeza5-HA6043-U</v>
          </cell>
          <cell r="B1234" t="str">
            <v>HA6043</v>
          </cell>
          <cell r="C1234" t="str">
            <v>HARARE</v>
          </cell>
          <cell r="D1234" t="str">
            <v>PLATINUM</v>
          </cell>
          <cell r="E1234" t="str">
            <v>RICHARD</v>
          </cell>
        </row>
        <row r="1235">
          <cell r="A1235" t="str">
            <v>Zezani-MS5309-G(309)</v>
          </cell>
          <cell r="B1235" t="str">
            <v>MS5309</v>
          </cell>
          <cell r="C1235" t="str">
            <v>MAT SOUTH</v>
          </cell>
          <cell r="D1235" t="str">
            <v>SILVER</v>
          </cell>
          <cell r="E1235" t="str">
            <v>BEN</v>
          </cell>
        </row>
        <row r="1236">
          <cell r="A1236" t="str">
            <v>Zhombe-MD5202-G(202)</v>
          </cell>
          <cell r="B1236" t="str">
            <v>MD5202</v>
          </cell>
          <cell r="C1236" t="str">
            <v>MIDLANDS</v>
          </cell>
          <cell r="D1236" t="str">
            <v>GOLD</v>
          </cell>
          <cell r="E1236" t="str">
            <v>CHIKWAVAVA</v>
          </cell>
        </row>
        <row r="1237">
          <cell r="A1237" t="str">
            <v>Zhombe-MD5202-U(103)</v>
          </cell>
          <cell r="B1237" t="str">
            <v>MD5202</v>
          </cell>
          <cell r="C1237" t="str">
            <v>MIDLANDS</v>
          </cell>
          <cell r="D1237" t="str">
            <v>GOLD</v>
          </cell>
          <cell r="E1237" t="str">
            <v>CHIKWAVAVA</v>
          </cell>
        </row>
        <row r="1238">
          <cell r="A1238" t="str">
            <v>Zibungululu-MN7056(761)</v>
          </cell>
          <cell r="B1238" t="str">
            <v>MN7056</v>
          </cell>
          <cell r="C1238" t="str">
            <v>MAT NORTH</v>
          </cell>
          <cell r="D1238" t="str">
            <v>BRONZE</v>
          </cell>
          <cell r="E1238" t="str">
            <v>MAKETO</v>
          </cell>
        </row>
        <row r="1239">
          <cell r="A1239" t="str">
            <v>ZimrePark-HA3033(60)</v>
          </cell>
          <cell r="B1239" t="str">
            <v>HA3033</v>
          </cell>
          <cell r="C1239" t="str">
            <v>HARARE</v>
          </cell>
          <cell r="D1239" t="str">
            <v>PLATINUM</v>
          </cell>
          <cell r="E1239" t="str">
            <v>DHLAKAMA</v>
          </cell>
        </row>
        <row r="1240">
          <cell r="A1240" t="str">
            <v>ZimrePark-HA3033-G</v>
          </cell>
          <cell r="B1240" t="str">
            <v>HA3033</v>
          </cell>
          <cell r="C1240" t="str">
            <v>HARARE</v>
          </cell>
          <cell r="D1240" t="str">
            <v>PLATINUM</v>
          </cell>
          <cell r="E1240" t="str">
            <v>DHLAKAMA</v>
          </cell>
        </row>
        <row r="1241">
          <cell r="A1241" t="str">
            <v>Zimta-MA5151-G</v>
          </cell>
          <cell r="B1241" t="str">
            <v>MA5151</v>
          </cell>
          <cell r="C1241" t="str">
            <v>MANICALAND</v>
          </cell>
          <cell r="D1241" t="str">
            <v>GOLD</v>
          </cell>
          <cell r="E1241" t="str">
            <v>MAPFUMBA</v>
          </cell>
        </row>
        <row r="1242">
          <cell r="A1242" t="str">
            <v>Zimta-MA5151-U</v>
          </cell>
          <cell r="B1242" t="str">
            <v>MA5151</v>
          </cell>
          <cell r="C1242" t="str">
            <v>MANICALAND</v>
          </cell>
          <cell r="D1242" t="str">
            <v>GOLD</v>
          </cell>
          <cell r="E1242" t="str">
            <v>MAPFUMBA</v>
          </cell>
        </row>
        <row r="1243">
          <cell r="A1243" t="str">
            <v>Zimunya-MA0272-G</v>
          </cell>
          <cell r="B1243" t="str">
            <v>MA0272</v>
          </cell>
          <cell r="C1243" t="str">
            <v>MANICALAND</v>
          </cell>
          <cell r="D1243" t="str">
            <v>PLATINUM</v>
          </cell>
          <cell r="E1243" t="str">
            <v>MAPFUMBA</v>
          </cell>
        </row>
        <row r="1244">
          <cell r="A1244" t="str">
            <v>Zimunya-MA0272-U</v>
          </cell>
          <cell r="B1244" t="str">
            <v>MA0272</v>
          </cell>
          <cell r="C1244" t="str">
            <v>MANICALAND</v>
          </cell>
          <cell r="D1244" t="str">
            <v>PLATINUM</v>
          </cell>
          <cell r="E1244" t="str">
            <v>MAPFUMBA</v>
          </cell>
        </row>
        <row r="1245">
          <cell r="A1245" t="str">
            <v>Zindoga-HA5033-G</v>
          </cell>
          <cell r="B1245" t="str">
            <v>HA5033</v>
          </cell>
          <cell r="C1245" t="str">
            <v>HARARE</v>
          </cell>
          <cell r="D1245" t="str">
            <v>PLATINUM</v>
          </cell>
          <cell r="E1245" t="str">
            <v>ENIA</v>
          </cell>
        </row>
        <row r="1246">
          <cell r="A1246" t="str">
            <v>Zindoga-HA5033-U</v>
          </cell>
          <cell r="B1246" t="str">
            <v>HA5033</v>
          </cell>
          <cell r="C1246" t="str">
            <v>HARARE</v>
          </cell>
          <cell r="D1246" t="str">
            <v>PLATINUM</v>
          </cell>
          <cell r="E1246" t="str">
            <v>ENIA</v>
          </cell>
        </row>
        <row r="1247">
          <cell r="A1247" t="str">
            <v>Zvinoitavamwe-MV7049-G(755)</v>
          </cell>
          <cell r="B1247" t="str">
            <v>MV7049</v>
          </cell>
          <cell r="C1247" t="str">
            <v>MASVINGO</v>
          </cell>
          <cell r="D1247" t="str">
            <v>SILVER</v>
          </cell>
          <cell r="E1247" t="str">
            <v>CECIL</v>
          </cell>
        </row>
        <row r="1248">
          <cell r="A1248" t="str">
            <v>Zvishavane-MD0109-G(109)</v>
          </cell>
          <cell r="B1248" t="str">
            <v>MD0109</v>
          </cell>
          <cell r="C1248" t="str">
            <v>MIDLANDS</v>
          </cell>
          <cell r="D1248" t="str">
            <v>PLATINUM</v>
          </cell>
          <cell r="E1248" t="str">
            <v>CHARI</v>
          </cell>
        </row>
        <row r="1249">
          <cell r="A1249" t="str">
            <v>Zvishavane-MD0109-U(312)</v>
          </cell>
          <cell r="B1249" t="str">
            <v>MD0109</v>
          </cell>
          <cell r="C1249" t="str">
            <v>MIDLANDS</v>
          </cell>
          <cell r="D1249" t="str">
            <v>PLATINUM</v>
          </cell>
          <cell r="E1249" t="str">
            <v>CHARI</v>
          </cell>
        </row>
        <row r="1250">
          <cell r="A1250" t="str">
            <v>Mkoba(240)</v>
          </cell>
          <cell r="B1250" t="str">
            <v>MS7221</v>
          </cell>
          <cell r="C1250" t="str">
            <v>MIDLANDS</v>
          </cell>
          <cell r="D1250" t="str">
            <v>BRONZE</v>
          </cell>
          <cell r="E1250" t="str">
            <v>CHARI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 NOV"/>
      <sheetName val="02 NOV"/>
      <sheetName val="BBB"/>
    </sheetNames>
    <sheetDataSet>
      <sheetData sheetId="0" refreshError="1"/>
      <sheetData sheetId="1" refreshError="1"/>
      <sheetData sheetId="2" refreshError="1">
        <row r="1">
          <cell r="A1" t="str">
            <v>202MSC-HA0070-D</v>
          </cell>
          <cell r="B1" t="str">
            <v>HA0070</v>
          </cell>
          <cell r="C1" t="str">
            <v>HARARE</v>
          </cell>
          <cell r="D1" t="str">
            <v xml:space="preserve">PRIORITY PLATINUM </v>
          </cell>
          <cell r="E1" t="str">
            <v>MUTYANDA</v>
          </cell>
          <cell r="F1">
            <v>0</v>
          </cell>
        </row>
        <row r="2">
          <cell r="A2" t="str">
            <v>202MSC-HA0070-G</v>
          </cell>
          <cell r="B2" t="str">
            <v>HA0070</v>
          </cell>
          <cell r="C2" t="str">
            <v>HARARE</v>
          </cell>
          <cell r="D2" t="str">
            <v xml:space="preserve">PRIORITY PLATINUM </v>
          </cell>
          <cell r="E2" t="str">
            <v>MUTYANDA</v>
          </cell>
          <cell r="F2">
            <v>0</v>
          </cell>
        </row>
        <row r="3">
          <cell r="A3" t="str">
            <v>202MSC-HA0070-U</v>
          </cell>
          <cell r="B3" t="str">
            <v>HA0070</v>
          </cell>
          <cell r="C3" t="str">
            <v>HARARE</v>
          </cell>
          <cell r="D3" t="str">
            <v xml:space="preserve">PRIORITY PLATINUM </v>
          </cell>
          <cell r="E3" t="str">
            <v>MUTYANDA</v>
          </cell>
          <cell r="F3">
            <v>0</v>
          </cell>
        </row>
        <row r="4">
          <cell r="A4" t="str">
            <v>Aberdeen-HA0224</v>
          </cell>
          <cell r="B4" t="str">
            <v>HA0224</v>
          </cell>
          <cell r="C4" t="str">
            <v>HARARE</v>
          </cell>
          <cell r="D4" t="str">
            <v>SILVER</v>
          </cell>
          <cell r="E4" t="str">
            <v>PRIVILEDGE</v>
          </cell>
          <cell r="F4">
            <v>0</v>
          </cell>
        </row>
        <row r="5">
          <cell r="A5" t="str">
            <v>Aberdeen-HA0224-D</v>
          </cell>
          <cell r="B5" t="str">
            <v>HA0224</v>
          </cell>
          <cell r="C5" t="str">
            <v>HARARE</v>
          </cell>
          <cell r="D5" t="str">
            <v>SILVER</v>
          </cell>
          <cell r="E5" t="str">
            <v>PRIVILEDGE</v>
          </cell>
          <cell r="F5">
            <v>0</v>
          </cell>
        </row>
        <row r="6">
          <cell r="A6" t="str">
            <v>Acturus-ME0110-G</v>
          </cell>
          <cell r="B6" t="str">
            <v>ME0110</v>
          </cell>
          <cell r="C6" t="str">
            <v>MASH EAST</v>
          </cell>
          <cell r="D6" t="str">
            <v>GOLD</v>
          </cell>
          <cell r="E6" t="str">
            <v>WASHI</v>
          </cell>
          <cell r="F6">
            <v>0</v>
          </cell>
        </row>
        <row r="7">
          <cell r="A7" t="str">
            <v>Acturus-ME0110-U</v>
          </cell>
          <cell r="B7" t="str">
            <v>ME0110</v>
          </cell>
          <cell r="C7" t="str">
            <v>MASH EAST</v>
          </cell>
          <cell r="D7" t="str">
            <v>GOLD</v>
          </cell>
          <cell r="E7" t="str">
            <v>WASHI</v>
          </cell>
          <cell r="F7">
            <v>0</v>
          </cell>
        </row>
        <row r="8">
          <cell r="A8" t="str">
            <v>AdventureLand-MA7001-G</v>
          </cell>
          <cell r="B8" t="str">
            <v>MA7001</v>
          </cell>
          <cell r="C8" t="str">
            <v>MANICALAND</v>
          </cell>
          <cell r="D8" t="str">
            <v>BRONZE</v>
          </cell>
          <cell r="E8" t="str">
            <v>MANGWIRO</v>
          </cell>
          <cell r="F8">
            <v>0</v>
          </cell>
        </row>
        <row r="9">
          <cell r="A9" t="str">
            <v>Adylinn-HA0225</v>
          </cell>
          <cell r="B9" t="str">
            <v>HA0225</v>
          </cell>
          <cell r="C9" t="str">
            <v>HARARE</v>
          </cell>
          <cell r="D9" t="str">
            <v>GOLD</v>
          </cell>
          <cell r="E9" t="str">
            <v>PRIVILEDGE</v>
          </cell>
          <cell r="F9">
            <v>0</v>
          </cell>
        </row>
        <row r="10">
          <cell r="A10" t="str">
            <v>Adylinn-HA0225-D</v>
          </cell>
          <cell r="B10" t="str">
            <v>HA0225</v>
          </cell>
          <cell r="C10" t="str">
            <v>HARARE</v>
          </cell>
          <cell r="D10" t="str">
            <v>GOLD</v>
          </cell>
          <cell r="E10" t="str">
            <v>PRIVILEDGE</v>
          </cell>
          <cell r="F10">
            <v>0</v>
          </cell>
        </row>
        <row r="11">
          <cell r="A11" t="str">
            <v>Adylinn-HA0225-G</v>
          </cell>
          <cell r="B11" t="str">
            <v>HA0225</v>
          </cell>
          <cell r="C11" t="str">
            <v>HARARE</v>
          </cell>
          <cell r="D11" t="str">
            <v>GOLD</v>
          </cell>
          <cell r="E11" t="str">
            <v>PRIVILEDGE</v>
          </cell>
          <cell r="F11">
            <v>0</v>
          </cell>
        </row>
        <row r="12">
          <cell r="A12" t="str">
            <v>AFM-COW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AFMRUFARO-903-G</v>
          </cell>
          <cell r="B13" t="str">
            <v>MV903</v>
          </cell>
          <cell r="C13" t="str">
            <v>MASVINGO</v>
          </cell>
          <cell r="D13" t="str">
            <v>GOLD</v>
          </cell>
          <cell r="E13">
            <v>0</v>
          </cell>
          <cell r="F13">
            <v>0</v>
          </cell>
        </row>
        <row r="14">
          <cell r="A14" t="str">
            <v>AFMRUFARO-903-U</v>
          </cell>
          <cell r="B14" t="str">
            <v>MV903</v>
          </cell>
          <cell r="C14" t="str">
            <v>MASVINGO</v>
          </cell>
          <cell r="D14" t="str">
            <v>GOLD</v>
          </cell>
          <cell r="E14">
            <v>0</v>
          </cell>
          <cell r="F14">
            <v>0</v>
          </cell>
        </row>
        <row r="15">
          <cell r="A15" t="str">
            <v>Airport-HA0002</v>
          </cell>
          <cell r="B15" t="str">
            <v>HA0002</v>
          </cell>
          <cell r="C15" t="str">
            <v>HARARE</v>
          </cell>
          <cell r="D15" t="str">
            <v>PRIORITY GOLD</v>
          </cell>
          <cell r="E15" t="str">
            <v>RICHARD</v>
          </cell>
          <cell r="F15">
            <v>0</v>
          </cell>
        </row>
        <row r="16">
          <cell r="A16" t="str">
            <v>Airport-HA0002-G</v>
          </cell>
          <cell r="B16" t="str">
            <v>HA0002</v>
          </cell>
          <cell r="C16" t="str">
            <v>HARARE</v>
          </cell>
          <cell r="D16" t="str">
            <v>PRIORITY GOLD</v>
          </cell>
          <cell r="E16" t="str">
            <v>RICHARD</v>
          </cell>
          <cell r="F16">
            <v>0</v>
          </cell>
        </row>
        <row r="17">
          <cell r="A17" t="str">
            <v>AlaskaMine-MW5001-G</v>
          </cell>
          <cell r="B17" t="str">
            <v>MW5001</v>
          </cell>
          <cell r="C17" t="str">
            <v>MASH WEST</v>
          </cell>
          <cell r="D17" t="str">
            <v>PLATINUM</v>
          </cell>
          <cell r="E17" t="str">
            <v>ARTWELL</v>
          </cell>
          <cell r="F17">
            <v>0</v>
          </cell>
        </row>
        <row r="18">
          <cell r="A18" t="str">
            <v>AlaskaMine-MW5001-U</v>
          </cell>
          <cell r="B18" t="str">
            <v>MW5001</v>
          </cell>
          <cell r="C18" t="str">
            <v>MASH WEST</v>
          </cell>
          <cell r="D18" t="str">
            <v>PLATINUM</v>
          </cell>
          <cell r="E18" t="str">
            <v>ARTWELL</v>
          </cell>
          <cell r="F18">
            <v>0</v>
          </cell>
        </row>
        <row r="19">
          <cell r="A19" t="str">
            <v>AlexandraPark-HA5018</v>
          </cell>
          <cell r="B19" t="str">
            <v>HA5018</v>
          </cell>
          <cell r="C19" t="str">
            <v>HARARE</v>
          </cell>
          <cell r="D19" t="str">
            <v>SILVER</v>
          </cell>
          <cell r="E19" t="str">
            <v>MUTYANDA</v>
          </cell>
          <cell r="F19">
            <v>0</v>
          </cell>
        </row>
        <row r="20">
          <cell r="A20" t="str">
            <v>AlexandraPark-HA5018-G</v>
          </cell>
          <cell r="B20" t="str">
            <v>HA5018</v>
          </cell>
          <cell r="C20" t="str">
            <v>HARARE</v>
          </cell>
          <cell r="D20" t="str">
            <v>SILVER</v>
          </cell>
          <cell r="E20" t="str">
            <v>MUTYANDA</v>
          </cell>
          <cell r="F20">
            <v>0</v>
          </cell>
        </row>
        <row r="21">
          <cell r="A21" t="str">
            <v>AlexSportsClub-HA5035-G</v>
          </cell>
          <cell r="B21" t="str">
            <v>HA5035</v>
          </cell>
          <cell r="C21" t="str">
            <v>HARARE</v>
          </cell>
          <cell r="D21" t="str">
            <v>GOLD</v>
          </cell>
          <cell r="E21" t="str">
            <v>ENIA</v>
          </cell>
          <cell r="F21">
            <v>0</v>
          </cell>
        </row>
        <row r="22">
          <cell r="A22" t="str">
            <v>AlexSportsClub-HA5035-U</v>
          </cell>
          <cell r="B22" t="str">
            <v>HA5035</v>
          </cell>
          <cell r="C22" t="str">
            <v>HARARE</v>
          </cell>
          <cell r="D22" t="str">
            <v>GOLD</v>
          </cell>
          <cell r="E22" t="str">
            <v>ENIA</v>
          </cell>
          <cell r="F22">
            <v>0</v>
          </cell>
        </row>
        <row r="23">
          <cell r="A23" t="str">
            <v>AllanWilson-HA5306-G</v>
          </cell>
          <cell r="B23" t="str">
            <v>HA5306</v>
          </cell>
          <cell r="C23" t="str">
            <v>HARARE</v>
          </cell>
          <cell r="D23" t="str">
            <v>PLATINUM</v>
          </cell>
          <cell r="E23" t="str">
            <v>ENIA</v>
          </cell>
          <cell r="F23">
            <v>0</v>
          </cell>
        </row>
        <row r="24">
          <cell r="A24" t="str">
            <v>AllanWilson-HA5306-U</v>
          </cell>
          <cell r="B24" t="str">
            <v>HA5306</v>
          </cell>
          <cell r="C24" t="str">
            <v>HARARE</v>
          </cell>
          <cell r="D24" t="str">
            <v>PLATINUM</v>
          </cell>
          <cell r="E24" t="str">
            <v>ENIA</v>
          </cell>
          <cell r="F24">
            <v>0</v>
          </cell>
        </row>
        <row r="25">
          <cell r="A25" t="str">
            <v>AllSouls-ME5318-G</v>
          </cell>
          <cell r="B25" t="str">
            <v>ME5318</v>
          </cell>
          <cell r="C25" t="str">
            <v>MASH EAST</v>
          </cell>
          <cell r="D25" t="str">
            <v>GOLD</v>
          </cell>
          <cell r="E25" t="str">
            <v>WASHI</v>
          </cell>
          <cell r="F25">
            <v>0</v>
          </cell>
        </row>
        <row r="26">
          <cell r="A26" t="str">
            <v>AllSouls-ME5318-U</v>
          </cell>
          <cell r="B26" t="str">
            <v>ME5318</v>
          </cell>
          <cell r="C26" t="str">
            <v>MASH EAST</v>
          </cell>
          <cell r="D26" t="str">
            <v>GOLD</v>
          </cell>
          <cell r="E26" t="str">
            <v>WASHI</v>
          </cell>
          <cell r="F26">
            <v>0</v>
          </cell>
        </row>
        <row r="27">
          <cell r="A27" t="str">
            <v>Amalinda-HA1764-U_6</v>
          </cell>
          <cell r="B27" t="str">
            <v>HA1764</v>
          </cell>
          <cell r="C27" t="str">
            <v>HARARE</v>
          </cell>
          <cell r="D27" t="str">
            <v>GOLD</v>
          </cell>
          <cell r="E27" t="str">
            <v>ARCHIE</v>
          </cell>
          <cell r="F27">
            <v>0</v>
          </cell>
        </row>
        <row r="28">
          <cell r="A28" t="str">
            <v>Amaveni2-MD1705-U</v>
          </cell>
          <cell r="B28" t="str">
            <v>MD0386</v>
          </cell>
          <cell r="C28" t="str">
            <v>MIDLANDS</v>
          </cell>
          <cell r="D28" t="str">
            <v>PLATINUM</v>
          </cell>
          <cell r="E28" t="str">
            <v>CHIKWAVAVA</v>
          </cell>
          <cell r="F28">
            <v>0</v>
          </cell>
        </row>
        <row r="29">
          <cell r="A29" t="str">
            <v>AMAVENI-MD0386-G</v>
          </cell>
          <cell r="B29" t="str">
            <v>MD0386</v>
          </cell>
          <cell r="C29" t="str">
            <v>MIDLANDS</v>
          </cell>
          <cell r="D29" t="str">
            <v xml:space="preserve">PRIORITY PLATINUM </v>
          </cell>
          <cell r="E29" t="str">
            <v>CHIKWAVAVA</v>
          </cell>
          <cell r="F29">
            <v>0</v>
          </cell>
        </row>
        <row r="30">
          <cell r="A30" t="str">
            <v>Amaveni-MD0386-G</v>
          </cell>
          <cell r="B30" t="str">
            <v>MD0386</v>
          </cell>
          <cell r="C30" t="str">
            <v>MIDLANDS</v>
          </cell>
          <cell r="D30" t="str">
            <v xml:space="preserve">PRIORITY PLATINUM </v>
          </cell>
          <cell r="E30" t="str">
            <v>CHIKWAVAVA</v>
          </cell>
          <cell r="F30">
            <v>0</v>
          </cell>
        </row>
        <row r="31">
          <cell r="A31" t="str">
            <v>Amaveni-MD0386-U</v>
          </cell>
          <cell r="B31" t="str">
            <v>MD0386</v>
          </cell>
          <cell r="C31" t="str">
            <v>MIDLANDS</v>
          </cell>
          <cell r="D31" t="str">
            <v xml:space="preserve">PRIORITY PLATINUM </v>
          </cell>
          <cell r="E31" t="str">
            <v>CHIKWAVAVA</v>
          </cell>
          <cell r="F31">
            <v>0</v>
          </cell>
        </row>
        <row r="32">
          <cell r="A32" t="str">
            <v>AntelopePark-MD6029-G</v>
          </cell>
          <cell r="B32" t="str">
            <v>MD6029</v>
          </cell>
          <cell r="C32" t="str">
            <v>MIDLANDS</v>
          </cell>
          <cell r="D32" t="str">
            <v>SILVER</v>
          </cell>
          <cell r="E32" t="str">
            <v>CHARI</v>
          </cell>
          <cell r="F32">
            <v>0</v>
          </cell>
        </row>
        <row r="33">
          <cell r="A33" t="str">
            <v>Ardbennie-HA5038-D</v>
          </cell>
          <cell r="B33" t="str">
            <v>HA5038</v>
          </cell>
          <cell r="C33" t="str">
            <v>HARARE</v>
          </cell>
          <cell r="D33" t="str">
            <v xml:space="preserve">PRIORITY PLATINUM </v>
          </cell>
          <cell r="E33" t="str">
            <v>ENIA</v>
          </cell>
          <cell r="F33">
            <v>0</v>
          </cell>
        </row>
        <row r="34">
          <cell r="A34" t="str">
            <v>Ardbennie-HA5038-G</v>
          </cell>
          <cell r="B34" t="str">
            <v>HA5038</v>
          </cell>
          <cell r="C34" t="str">
            <v>HARARE</v>
          </cell>
          <cell r="D34" t="str">
            <v xml:space="preserve">PRIORITY PLATINUM </v>
          </cell>
          <cell r="E34" t="str">
            <v>ENIA</v>
          </cell>
          <cell r="F34">
            <v>0</v>
          </cell>
        </row>
        <row r="35">
          <cell r="A35" t="str">
            <v>Ardbennie-HA5038-U</v>
          </cell>
          <cell r="B35" t="str">
            <v>HA5038</v>
          </cell>
          <cell r="C35" t="str">
            <v>HARARE</v>
          </cell>
          <cell r="D35" t="str">
            <v xml:space="preserve">PRIORITY PLATINUM </v>
          </cell>
          <cell r="E35" t="str">
            <v>ENIA</v>
          </cell>
          <cell r="F35">
            <v>0</v>
          </cell>
        </row>
        <row r="36">
          <cell r="A36" t="str">
            <v>Arlington-BU0003-U</v>
          </cell>
          <cell r="B36" t="str">
            <v>BU0003</v>
          </cell>
          <cell r="C36" t="str">
            <v>BULAWAYO</v>
          </cell>
          <cell r="D36" t="str">
            <v>SILVER</v>
          </cell>
          <cell r="E36" t="str">
            <v>SOFIA</v>
          </cell>
          <cell r="F36">
            <v>0</v>
          </cell>
        </row>
        <row r="37">
          <cell r="A37" t="str">
            <v>Arlington-G</v>
          </cell>
          <cell r="B37" t="str">
            <v>BU0003</v>
          </cell>
          <cell r="C37" t="str">
            <v>BULAWAYO</v>
          </cell>
          <cell r="D37" t="str">
            <v>SILVER</v>
          </cell>
          <cell r="E37" t="str">
            <v>SOFIA</v>
          </cell>
          <cell r="F37">
            <v>0</v>
          </cell>
        </row>
        <row r="38">
          <cell r="A38" t="str">
            <v>Artheton-HA6002</v>
          </cell>
          <cell r="B38" t="str">
            <v>HA6002</v>
          </cell>
          <cell r="C38" t="str">
            <v>HARARE</v>
          </cell>
          <cell r="D38" t="str">
            <v>PLATINUM</v>
          </cell>
          <cell r="E38" t="str">
            <v>WASHI</v>
          </cell>
          <cell r="F38">
            <v>0</v>
          </cell>
        </row>
        <row r="39">
          <cell r="A39" t="str">
            <v>Artheton-HA6002-G</v>
          </cell>
          <cell r="B39" t="str">
            <v>HA6002</v>
          </cell>
          <cell r="C39" t="str">
            <v>HARARE</v>
          </cell>
          <cell r="D39" t="str">
            <v>PLATINUM</v>
          </cell>
          <cell r="E39" t="str">
            <v>WASHI</v>
          </cell>
          <cell r="F39">
            <v>0</v>
          </cell>
        </row>
        <row r="40">
          <cell r="A40" t="str">
            <v>Arundel-HA6060</v>
          </cell>
          <cell r="B40" t="str">
            <v>HA6060</v>
          </cell>
          <cell r="C40" t="str">
            <v>HARARE</v>
          </cell>
          <cell r="D40" t="str">
            <v>PLATINUM</v>
          </cell>
          <cell r="E40" t="str">
            <v>MUTYANDA</v>
          </cell>
          <cell r="F40">
            <v>0</v>
          </cell>
        </row>
        <row r="41">
          <cell r="A41" t="str">
            <v>Arundel-HA6060-G</v>
          </cell>
          <cell r="B41" t="str">
            <v>HA6060</v>
          </cell>
          <cell r="C41" t="str">
            <v>HARARE</v>
          </cell>
          <cell r="D41" t="str">
            <v>PLATINUM</v>
          </cell>
          <cell r="E41" t="str">
            <v>MUTYANDA</v>
          </cell>
          <cell r="F41">
            <v>0</v>
          </cell>
        </row>
        <row r="42">
          <cell r="A42" t="str">
            <v>AshdownPark-HA1706-U</v>
          </cell>
          <cell r="B42" t="str">
            <v>HA1706</v>
          </cell>
          <cell r="C42" t="str">
            <v>HARARE</v>
          </cell>
          <cell r="D42" t="str">
            <v>SILVER</v>
          </cell>
          <cell r="E42" t="str">
            <v>ENIA</v>
          </cell>
          <cell r="F42">
            <v>0</v>
          </cell>
        </row>
        <row r="43">
          <cell r="A43" t="str">
            <v>AspindalePark-HA6051-D</v>
          </cell>
          <cell r="B43" t="str">
            <v>HA6051</v>
          </cell>
          <cell r="C43" t="str">
            <v>HARARE</v>
          </cell>
          <cell r="D43" t="str">
            <v>PLATINUM</v>
          </cell>
          <cell r="E43" t="str">
            <v>MODESTA</v>
          </cell>
          <cell r="F43">
            <v>0</v>
          </cell>
        </row>
        <row r="44">
          <cell r="A44" t="str">
            <v>AspindalePark-HA6051-G</v>
          </cell>
          <cell r="B44" t="str">
            <v>HA6051</v>
          </cell>
          <cell r="C44" t="str">
            <v>HARARE</v>
          </cell>
          <cell r="D44" t="str">
            <v>PLATINUM</v>
          </cell>
          <cell r="E44" t="str">
            <v>MODESTA</v>
          </cell>
          <cell r="F44">
            <v>0</v>
          </cell>
        </row>
        <row r="45">
          <cell r="A45" t="str">
            <v>AspindalePark-HA6051-U</v>
          </cell>
          <cell r="B45" t="str">
            <v>HA6051</v>
          </cell>
          <cell r="C45" t="str">
            <v>HARARE</v>
          </cell>
          <cell r="D45" t="str">
            <v>PLATINUM</v>
          </cell>
          <cell r="E45" t="str">
            <v>MODESTA</v>
          </cell>
          <cell r="F45">
            <v>0</v>
          </cell>
        </row>
        <row r="46">
          <cell r="A46" t="str">
            <v>Athlone</v>
          </cell>
          <cell r="B46" t="str">
            <v>MD0274</v>
          </cell>
          <cell r="C46" t="str">
            <v>MIDLANDS</v>
          </cell>
          <cell r="D46" t="str">
            <v>PLATINUM</v>
          </cell>
          <cell r="E46" t="str">
            <v>CHARI</v>
          </cell>
          <cell r="F46">
            <v>0</v>
          </cell>
        </row>
        <row r="47">
          <cell r="A47" t="str">
            <v>Athlone-MD0274-G</v>
          </cell>
          <cell r="B47" t="str">
            <v>MD0274</v>
          </cell>
          <cell r="C47" t="str">
            <v>MIDLANDS</v>
          </cell>
          <cell r="D47" t="str">
            <v>PLATINUM</v>
          </cell>
          <cell r="E47" t="str">
            <v>CHARI</v>
          </cell>
          <cell r="F47">
            <v>0</v>
          </cell>
        </row>
        <row r="48">
          <cell r="A48" t="str">
            <v>AU-MA0273-G</v>
          </cell>
          <cell r="B48" t="str">
            <v>MA0273</v>
          </cell>
          <cell r="C48" t="str">
            <v>MANICALAND</v>
          </cell>
          <cell r="D48" t="str">
            <v>PLATINUM</v>
          </cell>
          <cell r="E48" t="str">
            <v>MAPFUMBA</v>
          </cell>
          <cell r="F48">
            <v>0</v>
          </cell>
        </row>
        <row r="49">
          <cell r="A49" t="str">
            <v>AU-MA0273-U</v>
          </cell>
          <cell r="B49" t="str">
            <v>MA0273</v>
          </cell>
          <cell r="C49" t="str">
            <v>MANICALAND</v>
          </cell>
          <cell r="D49" t="str">
            <v>PLATINUM</v>
          </cell>
          <cell r="E49" t="str">
            <v>MAPFUMBA</v>
          </cell>
          <cell r="F49">
            <v>0</v>
          </cell>
        </row>
        <row r="50">
          <cell r="A50" t="str">
            <v>Avondale-HA0231-G</v>
          </cell>
          <cell r="B50" t="str">
            <v>HA0231</v>
          </cell>
          <cell r="C50" t="str">
            <v>HARARE</v>
          </cell>
          <cell r="D50" t="str">
            <v>PLATINUM</v>
          </cell>
          <cell r="E50" t="str">
            <v>ENIA</v>
          </cell>
          <cell r="F50">
            <v>0</v>
          </cell>
        </row>
        <row r="51">
          <cell r="A51" t="str">
            <v>Avondale-HA0231-U</v>
          </cell>
          <cell r="B51" t="str">
            <v>HA0231</v>
          </cell>
          <cell r="C51" t="str">
            <v>HARARE</v>
          </cell>
          <cell r="D51" t="str">
            <v>PLATINUM</v>
          </cell>
          <cell r="E51" t="str">
            <v>ENIA</v>
          </cell>
          <cell r="F51">
            <v>0</v>
          </cell>
        </row>
        <row r="52">
          <cell r="A52" t="str">
            <v>Avonlea-HA0227</v>
          </cell>
          <cell r="B52" t="str">
            <v>HA0227</v>
          </cell>
          <cell r="C52" t="str">
            <v>HARARE</v>
          </cell>
          <cell r="D52" t="str">
            <v>PLATINUM</v>
          </cell>
          <cell r="E52" t="str">
            <v>PRIVILEDGE</v>
          </cell>
          <cell r="F52">
            <v>0</v>
          </cell>
        </row>
        <row r="53">
          <cell r="A53" t="str">
            <v>Avonlea-HA0227-G</v>
          </cell>
          <cell r="B53" t="str">
            <v>HA0227</v>
          </cell>
          <cell r="C53" t="str">
            <v>HARARE</v>
          </cell>
          <cell r="D53" t="str">
            <v>PLATINUM</v>
          </cell>
          <cell r="E53" t="str">
            <v>PRIVILEDGE</v>
          </cell>
          <cell r="F53">
            <v>0</v>
          </cell>
        </row>
        <row r="54">
          <cell r="A54" t="str">
            <v>A'zambezi-G</v>
          </cell>
          <cell r="B54" t="str">
            <v>MN5225</v>
          </cell>
          <cell r="C54" t="str">
            <v>MAT NORTH</v>
          </cell>
          <cell r="D54" t="str">
            <v>BRONZE</v>
          </cell>
          <cell r="E54">
            <v>0</v>
          </cell>
          <cell r="F54">
            <v>0</v>
          </cell>
        </row>
        <row r="55">
          <cell r="A55" t="str">
            <v>AZAMBEZI-U</v>
          </cell>
          <cell r="B55" t="str">
            <v>MN5225</v>
          </cell>
          <cell r="C55" t="str">
            <v>MAT NORTH</v>
          </cell>
          <cell r="D55" t="str">
            <v>BRONZE</v>
          </cell>
          <cell r="E55">
            <v>0</v>
          </cell>
          <cell r="F55">
            <v>0</v>
          </cell>
        </row>
        <row r="56">
          <cell r="A56" t="str">
            <v>Babourfields-BU0005-U</v>
          </cell>
          <cell r="B56" t="str">
            <v>BU0005</v>
          </cell>
          <cell r="C56" t="str">
            <v>BULAWAYO</v>
          </cell>
          <cell r="D56" t="str">
            <v>PLATINUM</v>
          </cell>
          <cell r="E56" t="str">
            <v>STELLA</v>
          </cell>
          <cell r="F56">
            <v>0</v>
          </cell>
        </row>
        <row r="57">
          <cell r="A57" t="str">
            <v>BABOURFIELDS-G</v>
          </cell>
          <cell r="B57" t="str">
            <v>BU0005</v>
          </cell>
          <cell r="C57" t="str">
            <v>BULAWAYO</v>
          </cell>
          <cell r="D57" t="str">
            <v>PLATINUM</v>
          </cell>
          <cell r="E57">
            <v>0</v>
          </cell>
          <cell r="F57">
            <v>0</v>
          </cell>
        </row>
        <row r="58">
          <cell r="A58" t="str">
            <v>BAGHDAD-MD5191-D</v>
          </cell>
          <cell r="B58" t="str">
            <v>MD5191</v>
          </cell>
          <cell r="C58" t="str">
            <v>MIDLANDS</v>
          </cell>
          <cell r="D58" t="str">
            <v>GOLD</v>
          </cell>
          <cell r="E58" t="str">
            <v>CHIKWAVAVA</v>
          </cell>
          <cell r="F58">
            <v>0</v>
          </cell>
        </row>
        <row r="59">
          <cell r="A59" t="str">
            <v>Baghdad-MD5191-D</v>
          </cell>
          <cell r="B59" t="str">
            <v>MD5191</v>
          </cell>
          <cell r="C59" t="str">
            <v>MIDLANDS</v>
          </cell>
          <cell r="D59" t="str">
            <v>GOLD</v>
          </cell>
          <cell r="E59" t="str">
            <v>CHIKWAVAVA</v>
          </cell>
          <cell r="F59">
            <v>0</v>
          </cell>
        </row>
        <row r="60">
          <cell r="A60" t="str">
            <v>BAGHDAD-MD5191-G</v>
          </cell>
          <cell r="B60" t="str">
            <v>MD5191</v>
          </cell>
          <cell r="C60" t="str">
            <v>MIDLANDS</v>
          </cell>
          <cell r="D60" t="str">
            <v>GOLD</v>
          </cell>
          <cell r="E60">
            <v>0</v>
          </cell>
          <cell r="F60">
            <v>0</v>
          </cell>
        </row>
        <row r="61">
          <cell r="A61" t="str">
            <v>Baghdad-MD5191-U</v>
          </cell>
          <cell r="B61" t="str">
            <v>MD5191</v>
          </cell>
          <cell r="C61" t="str">
            <v>MIDLANDS</v>
          </cell>
          <cell r="D61" t="str">
            <v>GOLD</v>
          </cell>
          <cell r="E61" t="str">
            <v>CHIKWAVAVA</v>
          </cell>
          <cell r="F61">
            <v>0</v>
          </cell>
        </row>
        <row r="62">
          <cell r="A62" t="str">
            <v>Bakasa-MC5252-G</v>
          </cell>
          <cell r="B62" t="str">
            <v>MC5252</v>
          </cell>
          <cell r="C62" t="str">
            <v>MASH CENTRAL</v>
          </cell>
          <cell r="D62" t="str">
            <v>SILVER</v>
          </cell>
          <cell r="E62" t="str">
            <v>ARTWELL</v>
          </cell>
          <cell r="F62">
            <v>0</v>
          </cell>
        </row>
        <row r="63">
          <cell r="A63" t="str">
            <v>Ballatnyne-HA0217</v>
          </cell>
          <cell r="B63" t="str">
            <v>HA0217</v>
          </cell>
          <cell r="C63" t="str">
            <v>HARARE</v>
          </cell>
          <cell r="D63" t="str">
            <v>GOLD</v>
          </cell>
          <cell r="E63" t="str">
            <v>MUTYANDA</v>
          </cell>
          <cell r="F63">
            <v>0</v>
          </cell>
        </row>
        <row r="64">
          <cell r="A64" t="str">
            <v>Ballatnyne-HA0217-G</v>
          </cell>
          <cell r="B64" t="str">
            <v>HA0217</v>
          </cell>
          <cell r="C64" t="str">
            <v>HARARE</v>
          </cell>
          <cell r="D64" t="str">
            <v>GOLD</v>
          </cell>
          <cell r="E64" t="str">
            <v>MUTYANDA</v>
          </cell>
          <cell r="F64">
            <v>0</v>
          </cell>
        </row>
        <row r="65">
          <cell r="A65" t="str">
            <v>BANDA-G</v>
          </cell>
          <cell r="B65" t="str">
            <v>MN7002</v>
          </cell>
          <cell r="C65" t="str">
            <v>MAT NORTH</v>
          </cell>
          <cell r="D65" t="str">
            <v>BRONZE</v>
          </cell>
          <cell r="E65">
            <v>0</v>
          </cell>
          <cell r="F65">
            <v>0</v>
          </cell>
        </row>
        <row r="66">
          <cell r="A66" t="str">
            <v>Banganyemba-MW0111-G</v>
          </cell>
          <cell r="B66" t="str">
            <v>MW0111</v>
          </cell>
          <cell r="C66" t="str">
            <v>MASH WEST</v>
          </cell>
          <cell r="D66" t="str">
            <v xml:space="preserve">PRIORITY PLATINUM </v>
          </cell>
          <cell r="E66" t="str">
            <v>NGIRAZI</v>
          </cell>
          <cell r="F66">
            <v>0</v>
          </cell>
        </row>
        <row r="67">
          <cell r="A67" t="str">
            <v>BanketGMB-MW0004-G</v>
          </cell>
          <cell r="B67" t="str">
            <v>MW0004</v>
          </cell>
          <cell r="C67" t="str">
            <v>MASH WEST</v>
          </cell>
          <cell r="D67" t="str">
            <v>PLATINUM</v>
          </cell>
          <cell r="E67" t="str">
            <v>ARTWELL</v>
          </cell>
          <cell r="F67">
            <v>0</v>
          </cell>
        </row>
        <row r="68">
          <cell r="A68" t="str">
            <v>BanketGMB-MW0004-U</v>
          </cell>
          <cell r="B68" t="str">
            <v>MW0004</v>
          </cell>
          <cell r="C68" t="str">
            <v>MASH WEST</v>
          </cell>
          <cell r="D68" t="str">
            <v>PLATINUM</v>
          </cell>
          <cell r="E68" t="str">
            <v>ARTWELL</v>
          </cell>
          <cell r="F68">
            <v>0</v>
          </cell>
        </row>
        <row r="69">
          <cell r="A69" t="str">
            <v>BanketKWD-MW5208-G</v>
          </cell>
          <cell r="B69" t="str">
            <v>MW5208</v>
          </cell>
          <cell r="C69" t="str">
            <v>MASH WEST</v>
          </cell>
          <cell r="D69" t="str">
            <v>PLATINUM</v>
          </cell>
          <cell r="E69" t="str">
            <v>ARTWELL</v>
          </cell>
          <cell r="F69">
            <v>0</v>
          </cell>
        </row>
        <row r="70">
          <cell r="A70" t="str">
            <v>BanketKWD-MW5208-U</v>
          </cell>
          <cell r="B70" t="str">
            <v>MW5208</v>
          </cell>
          <cell r="C70" t="str">
            <v>MASH WEST</v>
          </cell>
          <cell r="D70" t="str">
            <v>PLATINUM</v>
          </cell>
          <cell r="E70" t="str">
            <v>ARTWELL</v>
          </cell>
          <cell r="F70">
            <v>0</v>
          </cell>
        </row>
        <row r="71">
          <cell r="A71" t="str">
            <v xml:space="preserve">Baobab-G </v>
          </cell>
          <cell r="B71" t="str">
            <v>MN6023</v>
          </cell>
          <cell r="C71" t="str">
            <v>MAT NORTH</v>
          </cell>
          <cell r="D71" t="str">
            <v>SILVER</v>
          </cell>
          <cell r="E71">
            <v>0</v>
          </cell>
          <cell r="F71">
            <v>0</v>
          </cell>
        </row>
        <row r="72">
          <cell r="A72" t="str">
            <v>Baobab-MN6023-U</v>
          </cell>
          <cell r="B72" t="str">
            <v>MN6023</v>
          </cell>
          <cell r="C72" t="str">
            <v>MAT NORTH</v>
          </cell>
          <cell r="D72" t="str">
            <v>SILVER</v>
          </cell>
          <cell r="E72" t="str">
            <v>HARRIET</v>
          </cell>
          <cell r="F72">
            <v>0</v>
          </cell>
        </row>
        <row r="73">
          <cell r="A73" t="str">
            <v>BAOBABPRYM</v>
          </cell>
          <cell r="B73" t="str">
            <v>MN6023</v>
          </cell>
          <cell r="C73" t="str">
            <v>MAT NORTH</v>
          </cell>
          <cell r="D73" t="str">
            <v>SILVER</v>
          </cell>
          <cell r="E73">
            <v>0</v>
          </cell>
          <cell r="F73">
            <v>0</v>
          </cell>
        </row>
        <row r="74">
          <cell r="A74" t="str">
            <v>Barbour Fields-G</v>
          </cell>
          <cell r="B74" t="str">
            <v>BU0005</v>
          </cell>
          <cell r="C74" t="str">
            <v>BULAWAYO</v>
          </cell>
          <cell r="D74" t="str">
            <v>PLATINUM</v>
          </cell>
          <cell r="E74" t="str">
            <v>STELLA</v>
          </cell>
          <cell r="F74">
            <v>0</v>
          </cell>
        </row>
        <row r="75">
          <cell r="A75" t="str">
            <v>Barham Green-G</v>
          </cell>
          <cell r="B75" t="str">
            <v>BU5081</v>
          </cell>
          <cell r="C75" t="str">
            <v>BULAWAYO</v>
          </cell>
          <cell r="D75" t="str">
            <v>SILVER</v>
          </cell>
          <cell r="E75" t="str">
            <v>SOFIA</v>
          </cell>
          <cell r="F75">
            <v>0</v>
          </cell>
        </row>
        <row r="76">
          <cell r="A76" t="str">
            <v>Barham Green-G</v>
          </cell>
          <cell r="B76" t="str">
            <v>BU5081</v>
          </cell>
          <cell r="C76" t="str">
            <v>BULAWAYO</v>
          </cell>
          <cell r="D76" t="str">
            <v>SILVER</v>
          </cell>
          <cell r="E76" t="str">
            <v>SOFIA</v>
          </cell>
          <cell r="F76">
            <v>0</v>
          </cell>
        </row>
        <row r="77">
          <cell r="A77" t="str">
            <v>Barhamgreen-BU5081-U</v>
          </cell>
          <cell r="B77" t="str">
            <v>BU5082</v>
          </cell>
          <cell r="C77" t="str">
            <v>BULAWAYO</v>
          </cell>
          <cell r="D77" t="str">
            <v>SILVER</v>
          </cell>
          <cell r="E77" t="str">
            <v>SOFIA</v>
          </cell>
          <cell r="F77">
            <v>0</v>
          </cell>
        </row>
        <row r="78">
          <cell r="A78" t="str">
            <v>BARHAMGREEN-G</v>
          </cell>
          <cell r="B78" t="str">
            <v>BU5081</v>
          </cell>
          <cell r="C78" t="str">
            <v>BULAWAYO</v>
          </cell>
          <cell r="D78" t="str">
            <v>SILVER</v>
          </cell>
          <cell r="E78">
            <v>0</v>
          </cell>
          <cell r="F78">
            <v>0</v>
          </cell>
        </row>
        <row r="79">
          <cell r="A79" t="str">
            <v>BATTLEFIELDS-MD0409-G</v>
          </cell>
          <cell r="B79" t="str">
            <v>MD0409</v>
          </cell>
          <cell r="C79" t="str">
            <v>MIDLANDS</v>
          </cell>
          <cell r="D79" t="str">
            <v>SILVER</v>
          </cell>
          <cell r="E79" t="str">
            <v>CHIKWAVAVA</v>
          </cell>
          <cell r="F79">
            <v>0</v>
          </cell>
        </row>
        <row r="80">
          <cell r="A80" t="str">
            <v>Battlefields-MD0409-G</v>
          </cell>
          <cell r="B80" t="str">
            <v>MD0409</v>
          </cell>
          <cell r="C80" t="str">
            <v>MIDLANDS</v>
          </cell>
          <cell r="D80" t="str">
            <v>SILVER</v>
          </cell>
          <cell r="E80" t="str">
            <v>CHIKWAVAVA</v>
          </cell>
          <cell r="F80">
            <v>0</v>
          </cell>
        </row>
        <row r="81">
          <cell r="A81" t="str">
            <v>BealRd-HA5207-G</v>
          </cell>
          <cell r="B81" t="str">
            <v>HA5207</v>
          </cell>
          <cell r="C81" t="str">
            <v>HARARE</v>
          </cell>
          <cell r="D81" t="str">
            <v>PLATINUM</v>
          </cell>
          <cell r="E81" t="str">
            <v>ENIA</v>
          </cell>
          <cell r="F81">
            <v>0</v>
          </cell>
        </row>
        <row r="82">
          <cell r="A82" t="str">
            <v>BealRd-HA5207-U</v>
          </cell>
          <cell r="B82" t="str">
            <v>HA5207</v>
          </cell>
          <cell r="C82" t="str">
            <v>HARARE</v>
          </cell>
          <cell r="D82" t="str">
            <v>PLATINUM</v>
          </cell>
          <cell r="E82" t="str">
            <v>ENIA</v>
          </cell>
          <cell r="F82">
            <v>0</v>
          </cell>
        </row>
        <row r="83">
          <cell r="A83" t="str">
            <v>Beatrice-ME0112-G</v>
          </cell>
          <cell r="B83" t="str">
            <v>ME0112</v>
          </cell>
          <cell r="C83" t="str">
            <v>MASH EAST</v>
          </cell>
          <cell r="D83" t="str">
            <v>GOLD</v>
          </cell>
          <cell r="E83" t="str">
            <v>LESLIE</v>
          </cell>
          <cell r="F83">
            <v>0</v>
          </cell>
        </row>
        <row r="84">
          <cell r="A84" t="str">
            <v>Beatrice-ME0112-U</v>
          </cell>
          <cell r="B84" t="str">
            <v>ME0112</v>
          </cell>
          <cell r="C84" t="str">
            <v>MASH EAST</v>
          </cell>
          <cell r="D84" t="str">
            <v>GOLD</v>
          </cell>
          <cell r="E84" t="str">
            <v>LESLIE</v>
          </cell>
          <cell r="F84">
            <v>0</v>
          </cell>
        </row>
        <row r="85">
          <cell r="A85" t="str">
            <v>Bedford-HA6037</v>
          </cell>
          <cell r="B85" t="str">
            <v>HA6037</v>
          </cell>
          <cell r="C85" t="str">
            <v>HARARE</v>
          </cell>
          <cell r="D85" t="str">
            <v>PLATINUM</v>
          </cell>
          <cell r="E85" t="str">
            <v>ENIA</v>
          </cell>
          <cell r="F85">
            <v>0</v>
          </cell>
        </row>
        <row r="86">
          <cell r="A86" t="str">
            <v>Bedford-HA6037-G</v>
          </cell>
          <cell r="B86" t="str">
            <v>HA6037</v>
          </cell>
          <cell r="C86" t="str">
            <v>HARARE</v>
          </cell>
          <cell r="D86" t="str">
            <v>PLATINUM</v>
          </cell>
          <cell r="E86" t="str">
            <v>ENIA</v>
          </cell>
          <cell r="F86">
            <v>0</v>
          </cell>
        </row>
        <row r="87">
          <cell r="A87" t="str">
            <v>BeitBridgeCBD_MS6027</v>
          </cell>
          <cell r="B87" t="str">
            <v>MS6027</v>
          </cell>
          <cell r="C87" t="str">
            <v>MAT SOUTH</v>
          </cell>
          <cell r="D87" t="str">
            <v>PLATINUM</v>
          </cell>
          <cell r="E87" t="str">
            <v>BEN</v>
          </cell>
          <cell r="F87">
            <v>0</v>
          </cell>
        </row>
        <row r="88">
          <cell r="A88" t="str">
            <v>BeitBridgeCBD-MS6027-G</v>
          </cell>
          <cell r="B88" t="str">
            <v>MS6027</v>
          </cell>
          <cell r="C88" t="str">
            <v>MAT SOUTH</v>
          </cell>
          <cell r="D88" t="str">
            <v>PLATINUM</v>
          </cell>
          <cell r="E88" t="str">
            <v>BEN</v>
          </cell>
          <cell r="F88">
            <v>0</v>
          </cell>
        </row>
        <row r="89">
          <cell r="A89" t="str">
            <v>BEITBRIDGECBD-MS6027-U</v>
          </cell>
          <cell r="B89" t="str">
            <v>MS6027</v>
          </cell>
          <cell r="C89" t="str">
            <v>MAT SOUTH</v>
          </cell>
          <cell r="D89" t="str">
            <v>PLATINUM</v>
          </cell>
          <cell r="E89">
            <v>0</v>
          </cell>
          <cell r="F89">
            <v>0</v>
          </cell>
        </row>
        <row r="90">
          <cell r="A90" t="str">
            <v>Belgravia-HA0001</v>
          </cell>
          <cell r="B90" t="str">
            <v>HA0001</v>
          </cell>
          <cell r="C90" t="str">
            <v>HARARE</v>
          </cell>
          <cell r="D90" t="str">
            <v>GOLD</v>
          </cell>
          <cell r="E90" t="str">
            <v>ENIA</v>
          </cell>
          <cell r="F90">
            <v>0</v>
          </cell>
        </row>
        <row r="91">
          <cell r="A91" t="str">
            <v>Belgravia-HA0001-G</v>
          </cell>
          <cell r="B91" t="str">
            <v>HA0001</v>
          </cell>
          <cell r="C91" t="str">
            <v>HARARE</v>
          </cell>
          <cell r="D91" t="str">
            <v>GOLD</v>
          </cell>
          <cell r="E91" t="str">
            <v>ENIA</v>
          </cell>
          <cell r="F91">
            <v>0</v>
          </cell>
        </row>
        <row r="92">
          <cell r="A92" t="str">
            <v>Belmont-G</v>
          </cell>
          <cell r="B92" t="str">
            <v>BU0242</v>
          </cell>
          <cell r="C92" t="str">
            <v>BULAWAYO</v>
          </cell>
          <cell r="D92" t="str">
            <v>SILVER</v>
          </cell>
          <cell r="E92">
            <v>0</v>
          </cell>
          <cell r="F92">
            <v>0</v>
          </cell>
        </row>
        <row r="93">
          <cell r="A93" t="str">
            <v>BelmontPO-BU0242-U</v>
          </cell>
          <cell r="B93" t="str">
            <v>BU0242</v>
          </cell>
          <cell r="C93" t="str">
            <v>BULAWAYO</v>
          </cell>
          <cell r="D93" t="str">
            <v>SILVER</v>
          </cell>
          <cell r="E93" t="str">
            <v>SOFIA</v>
          </cell>
          <cell r="F93">
            <v>0</v>
          </cell>
        </row>
        <row r="94">
          <cell r="A94" t="str">
            <v>Belvedere-HA0007-G</v>
          </cell>
          <cell r="B94" t="str">
            <v>HA0007</v>
          </cell>
          <cell r="C94" t="str">
            <v>HARARE</v>
          </cell>
          <cell r="D94" t="str">
            <v>GOLD</v>
          </cell>
          <cell r="E94" t="str">
            <v>ENIA</v>
          </cell>
          <cell r="F94">
            <v>0</v>
          </cell>
        </row>
        <row r="95">
          <cell r="A95" t="str">
            <v>Belvedere-HA0007-U</v>
          </cell>
          <cell r="B95" t="str">
            <v>HA0007</v>
          </cell>
          <cell r="C95" t="str">
            <v>HARARE</v>
          </cell>
          <cell r="D95" t="str">
            <v>GOLD</v>
          </cell>
          <cell r="E95" t="str">
            <v>ENIA</v>
          </cell>
          <cell r="F95">
            <v>0</v>
          </cell>
        </row>
        <row r="96">
          <cell r="A96" t="str">
            <v>BelvedereSouth-HA5003-G</v>
          </cell>
          <cell r="B96" t="str">
            <v>HA5003</v>
          </cell>
          <cell r="C96" t="str">
            <v>HARARE</v>
          </cell>
          <cell r="D96" t="str">
            <v>PLATINUM</v>
          </cell>
          <cell r="E96" t="str">
            <v>ENIA</v>
          </cell>
          <cell r="F96">
            <v>0</v>
          </cell>
        </row>
        <row r="97">
          <cell r="A97" t="str">
            <v>BelvedereSouth-HA5003-U</v>
          </cell>
          <cell r="B97" t="str">
            <v>HA5003</v>
          </cell>
          <cell r="C97" t="str">
            <v>HARARE</v>
          </cell>
          <cell r="D97" t="str">
            <v>PLATINUM</v>
          </cell>
          <cell r="E97" t="str">
            <v>ENIA</v>
          </cell>
          <cell r="F97">
            <v>0</v>
          </cell>
        </row>
        <row r="98">
          <cell r="A98" t="str">
            <v>BEMBESI-G</v>
          </cell>
          <cell r="B98" t="str">
            <v>MN</v>
          </cell>
          <cell r="C98" t="str">
            <v>MAT NORTH</v>
          </cell>
          <cell r="D98" t="str">
            <v>BRONZE</v>
          </cell>
          <cell r="E98" t="str">
            <v>BHEKANI</v>
          </cell>
          <cell r="F98">
            <v>0</v>
          </cell>
        </row>
        <row r="99">
          <cell r="A99" t="str">
            <v>Bensam Flats-MD1708</v>
          </cell>
          <cell r="B99" t="str">
            <v>MD1708</v>
          </cell>
          <cell r="C99" t="str">
            <v>MIDLANDS</v>
          </cell>
          <cell r="D99" t="str">
            <v>BRONZE</v>
          </cell>
          <cell r="E99" t="str">
            <v>CHIKWAVAVA</v>
          </cell>
          <cell r="F99">
            <v>0</v>
          </cell>
        </row>
        <row r="100">
          <cell r="A100" t="str">
            <v>Beverley-HA0008</v>
          </cell>
          <cell r="B100" t="str">
            <v>HA0008</v>
          </cell>
          <cell r="C100" t="str">
            <v>HARARE</v>
          </cell>
          <cell r="D100" t="str">
            <v>PLATINUM</v>
          </cell>
          <cell r="E100" t="str">
            <v>DHLAKAMA</v>
          </cell>
          <cell r="F100">
            <v>0</v>
          </cell>
        </row>
        <row r="101">
          <cell r="A101" t="str">
            <v>Beverley-HA0008-G</v>
          </cell>
          <cell r="B101" t="str">
            <v>HA0008</v>
          </cell>
          <cell r="C101" t="str">
            <v>HARARE</v>
          </cell>
          <cell r="D101" t="str">
            <v>PLATINUM</v>
          </cell>
          <cell r="E101" t="str">
            <v>DHLAKAMA</v>
          </cell>
          <cell r="F101">
            <v>0</v>
          </cell>
        </row>
        <row r="102">
          <cell r="A102" t="str">
            <v>BHANDA-G</v>
          </cell>
          <cell r="B102" t="str">
            <v>MN7002</v>
          </cell>
          <cell r="C102" t="str">
            <v>MAT NORTH</v>
          </cell>
          <cell r="D102" t="str">
            <v>BRONZE</v>
          </cell>
          <cell r="E102" t="str">
            <v>BHKANI</v>
          </cell>
          <cell r="F102">
            <v>0</v>
          </cell>
        </row>
        <row r="103">
          <cell r="A103" t="str">
            <v>Bhasera-MV7003-G</v>
          </cell>
          <cell r="B103" t="str">
            <v>MV7003</v>
          </cell>
          <cell r="C103" t="str">
            <v>MASVINGO</v>
          </cell>
          <cell r="D103" t="str">
            <v>SILVER</v>
          </cell>
          <cell r="E103" t="str">
            <v>PARDON</v>
          </cell>
          <cell r="F103">
            <v>0</v>
          </cell>
        </row>
        <row r="104">
          <cell r="A104" t="str">
            <v>Bikita-MV5136-G</v>
          </cell>
          <cell r="B104" t="str">
            <v>MV5136</v>
          </cell>
          <cell r="C104" t="str">
            <v>MASVINGO</v>
          </cell>
          <cell r="D104" t="str">
            <v>SILVER</v>
          </cell>
          <cell r="E104" t="str">
            <v>PARDON</v>
          </cell>
          <cell r="F104">
            <v>0</v>
          </cell>
        </row>
        <row r="105">
          <cell r="A105" t="str">
            <v>BinduraShop-MC7024-U</v>
          </cell>
          <cell r="B105" t="str">
            <v>MN5107</v>
          </cell>
          <cell r="C105" t="str">
            <v>MASH CENTRAL</v>
          </cell>
          <cell r="D105" t="str">
            <v>BRONZE</v>
          </cell>
          <cell r="E105" t="str">
            <v>KIWA</v>
          </cell>
          <cell r="F105">
            <v>0</v>
          </cell>
        </row>
        <row r="106">
          <cell r="A106" t="str">
            <v>BinduraTelOne-MC7024-U</v>
          </cell>
          <cell r="B106" t="str">
            <v>MN5107</v>
          </cell>
          <cell r="C106" t="str">
            <v>MASH CENTRAL</v>
          </cell>
          <cell r="D106" t="str">
            <v>BRONZE</v>
          </cell>
          <cell r="E106" t="str">
            <v>KIWA</v>
          </cell>
          <cell r="F106">
            <v>0</v>
          </cell>
        </row>
        <row r="107">
          <cell r="A107" t="str">
            <v>BINGA-G</v>
          </cell>
          <cell r="B107" t="str">
            <v>MN5107</v>
          </cell>
          <cell r="C107" t="str">
            <v>MAT NORTH</v>
          </cell>
          <cell r="D107" t="str">
            <v>BRONZE</v>
          </cell>
          <cell r="E107" t="str">
            <v>HARRIET</v>
          </cell>
          <cell r="F107">
            <v>0</v>
          </cell>
        </row>
        <row r="108">
          <cell r="A108" t="str">
            <v>Binga-MN5107-U</v>
          </cell>
          <cell r="B108" t="str">
            <v>MN5107</v>
          </cell>
          <cell r="C108" t="str">
            <v>MAT NORTH</v>
          </cell>
          <cell r="D108" t="str">
            <v>BRONZE</v>
          </cell>
          <cell r="E108" t="str">
            <v>HARRIET</v>
          </cell>
          <cell r="F108">
            <v>0</v>
          </cell>
        </row>
        <row r="109">
          <cell r="A109" t="str">
            <v>Bingley-HA0222</v>
          </cell>
          <cell r="B109" t="str">
            <v>HA0222</v>
          </cell>
          <cell r="C109" t="str">
            <v>HARARE</v>
          </cell>
          <cell r="D109" t="str">
            <v>GOLD</v>
          </cell>
          <cell r="E109" t="str">
            <v>ENIA</v>
          </cell>
          <cell r="F109">
            <v>0</v>
          </cell>
        </row>
        <row r="110">
          <cell r="A110" t="str">
            <v>Bingley-HA0222-G</v>
          </cell>
          <cell r="B110" t="str">
            <v>HA0222</v>
          </cell>
          <cell r="C110" t="str">
            <v>HARARE</v>
          </cell>
          <cell r="D110" t="str">
            <v>GOLD</v>
          </cell>
          <cell r="E110" t="str">
            <v>ENIA</v>
          </cell>
          <cell r="F110">
            <v>0</v>
          </cell>
        </row>
        <row r="111">
          <cell r="A111" t="str">
            <v>Birchnough-MA3000-G</v>
          </cell>
          <cell r="B111" t="str">
            <v>MA3000</v>
          </cell>
          <cell r="C111" t="str">
            <v>MANICALAND</v>
          </cell>
          <cell r="D111" t="str">
            <v>SILVER</v>
          </cell>
          <cell r="E111" t="str">
            <v>MAPFUMBA</v>
          </cell>
          <cell r="F111">
            <v>0</v>
          </cell>
        </row>
        <row r="112">
          <cell r="A112" t="str">
            <v>Birchnough-MA3000-U</v>
          </cell>
          <cell r="B112" t="str">
            <v>MA3000</v>
          </cell>
          <cell r="C112" t="str">
            <v>MANICALAND</v>
          </cell>
          <cell r="D112" t="str">
            <v>SILVER</v>
          </cell>
          <cell r="E112" t="str">
            <v>MAPFUMBA</v>
          </cell>
          <cell r="F112">
            <v>0</v>
          </cell>
        </row>
        <row r="113">
          <cell r="A113" t="str">
            <v>Bishop Avenue-G</v>
          </cell>
          <cell r="B113" t="str">
            <v>BU5083</v>
          </cell>
          <cell r="C113" t="str">
            <v>BULAWAYO</v>
          </cell>
          <cell r="D113" t="str">
            <v>GOLD</v>
          </cell>
          <cell r="E113" t="str">
            <v>MAKETO</v>
          </cell>
          <cell r="F113">
            <v>0</v>
          </cell>
        </row>
        <row r="114">
          <cell r="A114" t="str">
            <v>BishopAve-BU5083-U</v>
          </cell>
          <cell r="B114" t="str">
            <v>BU5083</v>
          </cell>
          <cell r="C114" t="str">
            <v>BULAWAYO</v>
          </cell>
          <cell r="D114" t="str">
            <v>GOLD</v>
          </cell>
          <cell r="E114" t="str">
            <v>MAKETO</v>
          </cell>
          <cell r="F114">
            <v>0</v>
          </cell>
        </row>
        <row r="115">
          <cell r="A115" t="str">
            <v>BlueRidge-ME0393-G</v>
          </cell>
          <cell r="B115" t="str">
            <v>ME0393</v>
          </cell>
          <cell r="C115" t="str">
            <v>MASH EAST</v>
          </cell>
          <cell r="D115" t="str">
            <v>GOLD</v>
          </cell>
          <cell r="E115" t="str">
            <v>WASHI</v>
          </cell>
          <cell r="F115">
            <v>0</v>
          </cell>
        </row>
        <row r="116">
          <cell r="A116" t="str">
            <v>BlueRidge-ME0393-U</v>
          </cell>
          <cell r="B116" t="str">
            <v>ME0393</v>
          </cell>
          <cell r="C116" t="str">
            <v>MASH EAST</v>
          </cell>
          <cell r="D116" t="str">
            <v>GOLD</v>
          </cell>
          <cell r="E116" t="str">
            <v>WASHI</v>
          </cell>
          <cell r="F116">
            <v>0</v>
          </cell>
        </row>
        <row r="117">
          <cell r="A117" t="str">
            <v>Bluffhill-HA5205</v>
          </cell>
          <cell r="B117" t="str">
            <v>HA5205</v>
          </cell>
          <cell r="C117" t="str">
            <v>HARARE</v>
          </cell>
          <cell r="D117" t="str">
            <v>PLATINUM</v>
          </cell>
          <cell r="E117" t="str">
            <v>MASIMBA</v>
          </cell>
          <cell r="F117">
            <v>0</v>
          </cell>
        </row>
        <row r="118">
          <cell r="A118" t="str">
            <v>Bluffhill-HA5205-G</v>
          </cell>
          <cell r="B118" t="str">
            <v>HA5205</v>
          </cell>
          <cell r="C118" t="str">
            <v>HARARE</v>
          </cell>
          <cell r="D118" t="str">
            <v>PLATINUM</v>
          </cell>
          <cell r="E118" t="str">
            <v>MASIMBA</v>
          </cell>
          <cell r="F118">
            <v>0</v>
          </cell>
        </row>
        <row r="119">
          <cell r="A119" t="str">
            <v>BokaAuction-HA1709-G</v>
          </cell>
          <cell r="B119" t="str">
            <v>HA1709</v>
          </cell>
          <cell r="C119" t="str">
            <v>HARARE</v>
          </cell>
          <cell r="D119" t="str">
            <v>PRIORITY SILVER</v>
          </cell>
          <cell r="E119" t="str">
            <v>ARCHIE</v>
          </cell>
          <cell r="F119">
            <v>0</v>
          </cell>
        </row>
        <row r="120">
          <cell r="A120" t="str">
            <v>BokaAuction-HA1709-U</v>
          </cell>
          <cell r="B120" t="str">
            <v>HA1709</v>
          </cell>
          <cell r="C120" t="str">
            <v>HARARE</v>
          </cell>
          <cell r="D120" t="str">
            <v>PRIORITY SILVER</v>
          </cell>
          <cell r="E120" t="str">
            <v>ARCHIE</v>
          </cell>
          <cell r="F120">
            <v>0</v>
          </cell>
        </row>
        <row r="121">
          <cell r="A121" t="str">
            <v xml:space="preserve">BorrowdalePolice-HA0214 </v>
          </cell>
          <cell r="B121" t="str">
            <v>HA0214</v>
          </cell>
          <cell r="C121" t="str">
            <v>HARARE</v>
          </cell>
          <cell r="D121" t="str">
            <v>GOLD</v>
          </cell>
          <cell r="E121" t="str">
            <v>KIWA</v>
          </cell>
          <cell r="F121">
            <v>0</v>
          </cell>
        </row>
        <row r="122">
          <cell r="A122" t="str">
            <v xml:space="preserve">BorrowdalePolice-HA0214 Ryelands </v>
          </cell>
          <cell r="B122" t="str">
            <v>HA0214</v>
          </cell>
          <cell r="C122" t="str">
            <v>HARARE</v>
          </cell>
          <cell r="D122" t="str">
            <v>GOLD</v>
          </cell>
          <cell r="E122" t="str">
            <v>KIWA</v>
          </cell>
          <cell r="F122">
            <v>0</v>
          </cell>
        </row>
        <row r="123">
          <cell r="A123" t="str">
            <v>BorrowdalePolice-HA0214-G</v>
          </cell>
          <cell r="B123" t="str">
            <v>HA0214</v>
          </cell>
          <cell r="C123" t="str">
            <v>HARARE</v>
          </cell>
          <cell r="D123" t="str">
            <v>GOLD</v>
          </cell>
          <cell r="E123" t="str">
            <v>KIWA</v>
          </cell>
          <cell r="F123">
            <v>0</v>
          </cell>
        </row>
        <row r="124">
          <cell r="A124" t="str">
            <v>BorrowdaleWest-HA6074</v>
          </cell>
          <cell r="B124" t="str">
            <v>HA6074</v>
          </cell>
          <cell r="C124" t="str">
            <v>HARARE</v>
          </cell>
          <cell r="D124" t="str">
            <v>PLATINUM</v>
          </cell>
          <cell r="E124" t="str">
            <v>MUTYANDA</v>
          </cell>
          <cell r="F124">
            <v>0</v>
          </cell>
        </row>
        <row r="125">
          <cell r="A125" t="str">
            <v>BorrowdaleWest-HA6074-G</v>
          </cell>
          <cell r="B125" t="str">
            <v>HA6074</v>
          </cell>
          <cell r="C125" t="str">
            <v>HARARE</v>
          </cell>
          <cell r="D125" t="str">
            <v>PLATINUM</v>
          </cell>
          <cell r="E125" t="str">
            <v>MUTYANDA</v>
          </cell>
          <cell r="F125">
            <v>0</v>
          </cell>
        </row>
        <row r="126">
          <cell r="A126" t="str">
            <v>Braeside-HA0201-D</v>
          </cell>
          <cell r="B126" t="str">
            <v>HA0201</v>
          </cell>
          <cell r="C126" t="str">
            <v>HARARE</v>
          </cell>
          <cell r="D126" t="str">
            <v>PLATINUM</v>
          </cell>
          <cell r="E126" t="str">
            <v>MUTYANDA</v>
          </cell>
          <cell r="F126">
            <v>0</v>
          </cell>
        </row>
        <row r="127">
          <cell r="A127" t="str">
            <v>Braeside-HA0201-G</v>
          </cell>
          <cell r="B127" t="str">
            <v>HA0201</v>
          </cell>
          <cell r="C127" t="str">
            <v>HARARE</v>
          </cell>
          <cell r="D127" t="str">
            <v>PLATINUM</v>
          </cell>
          <cell r="E127" t="str">
            <v>MUTYANDA</v>
          </cell>
          <cell r="F127">
            <v>0</v>
          </cell>
        </row>
        <row r="128">
          <cell r="A128" t="str">
            <v>Braeside-HA0201-U</v>
          </cell>
          <cell r="B128" t="str">
            <v>HA0201</v>
          </cell>
          <cell r="C128" t="str">
            <v>HARARE</v>
          </cell>
          <cell r="D128" t="str">
            <v>PLATINUM</v>
          </cell>
          <cell r="E128" t="str">
            <v>MUTYANDA</v>
          </cell>
          <cell r="F128">
            <v>0</v>
          </cell>
        </row>
        <row r="129">
          <cell r="A129" t="str">
            <v>Bromely-ME0010-G</v>
          </cell>
          <cell r="B129" t="str">
            <v>ME0010</v>
          </cell>
          <cell r="C129" t="str">
            <v>MASH EAST</v>
          </cell>
          <cell r="D129" t="str">
            <v>GOLD</v>
          </cell>
          <cell r="E129" t="str">
            <v>DHLAKAMA</v>
          </cell>
          <cell r="F129">
            <v>0</v>
          </cell>
        </row>
        <row r="130">
          <cell r="A130" t="str">
            <v>Brook-HA0379</v>
          </cell>
          <cell r="B130" t="str">
            <v>HA0379</v>
          </cell>
          <cell r="C130" t="str">
            <v>HARARE</v>
          </cell>
          <cell r="D130" t="str">
            <v>GOLD</v>
          </cell>
          <cell r="E130" t="str">
            <v>KIWA</v>
          </cell>
          <cell r="F130">
            <v>0</v>
          </cell>
        </row>
        <row r="131">
          <cell r="A131" t="str">
            <v>Brook-HA0379-G</v>
          </cell>
          <cell r="B131" t="str">
            <v>HA0379</v>
          </cell>
          <cell r="C131" t="str">
            <v>HARARE</v>
          </cell>
          <cell r="D131" t="str">
            <v>GOLD</v>
          </cell>
          <cell r="E131" t="str">
            <v>KIWA</v>
          </cell>
          <cell r="F131">
            <v>0</v>
          </cell>
        </row>
        <row r="132">
          <cell r="A132" t="str">
            <v>BuchwaMine-MD7088-G</v>
          </cell>
          <cell r="B132" t="str">
            <v>MD7088</v>
          </cell>
          <cell r="C132" t="str">
            <v>MIDLANDS</v>
          </cell>
          <cell r="D132" t="str">
            <v>BRONZE</v>
          </cell>
          <cell r="E132" t="str">
            <v>CHARI</v>
          </cell>
          <cell r="F132">
            <v>0</v>
          </cell>
        </row>
        <row r="133">
          <cell r="A133" t="str">
            <v>Budiriro2-HA5030-D</v>
          </cell>
          <cell r="B133" t="str">
            <v>HA5030</v>
          </cell>
          <cell r="C133" t="str">
            <v>HARARE</v>
          </cell>
          <cell r="D133" t="str">
            <v>PLATINUM</v>
          </cell>
          <cell r="E133" t="str">
            <v>ARCHIE</v>
          </cell>
          <cell r="F133">
            <v>0</v>
          </cell>
        </row>
        <row r="134">
          <cell r="A134" t="str">
            <v>Budiriro2-HA5030-G</v>
          </cell>
          <cell r="B134" t="str">
            <v>HA5030</v>
          </cell>
          <cell r="C134" t="str">
            <v>HARARE</v>
          </cell>
          <cell r="D134" t="str">
            <v>PLATINUM</v>
          </cell>
          <cell r="E134" t="str">
            <v>ARCHIE</v>
          </cell>
          <cell r="F134">
            <v>0</v>
          </cell>
        </row>
        <row r="135">
          <cell r="A135" t="str">
            <v>Budiriro2-HA5030-U</v>
          </cell>
          <cell r="B135" t="str">
            <v>HA5030</v>
          </cell>
          <cell r="C135" t="str">
            <v>HARARE</v>
          </cell>
          <cell r="D135" t="str">
            <v>PLATINUM</v>
          </cell>
          <cell r="E135" t="str">
            <v>ARCHIE</v>
          </cell>
          <cell r="F135">
            <v>0</v>
          </cell>
        </row>
        <row r="136">
          <cell r="A136" t="str">
            <v>BudiriroCommunityCentre-HA1700-U</v>
          </cell>
          <cell r="B136" t="str">
            <v>HA1700</v>
          </cell>
          <cell r="C136" t="str">
            <v>HARARE</v>
          </cell>
          <cell r="D136" t="str">
            <v>PLATINUM</v>
          </cell>
          <cell r="E136" t="str">
            <v>ARCHIE</v>
          </cell>
          <cell r="F136">
            <v>0</v>
          </cell>
        </row>
        <row r="137">
          <cell r="A137" t="str">
            <v>Budiriro-HA0011-G</v>
          </cell>
          <cell r="B137" t="str">
            <v>HA0011</v>
          </cell>
          <cell r="C137" t="str">
            <v>HARARE</v>
          </cell>
          <cell r="D137" t="str">
            <v xml:space="preserve">PRIORITY PLATINUM </v>
          </cell>
          <cell r="E137" t="str">
            <v>ARCHIE</v>
          </cell>
          <cell r="F137">
            <v>0</v>
          </cell>
        </row>
        <row r="138">
          <cell r="A138" t="str">
            <v>Budiriro-HA0011-M</v>
          </cell>
          <cell r="B138" t="str">
            <v>HA0011</v>
          </cell>
          <cell r="C138" t="str">
            <v>HARARE</v>
          </cell>
          <cell r="D138" t="str">
            <v>PLATINUM</v>
          </cell>
          <cell r="E138" t="str">
            <v>ARCHIE</v>
          </cell>
          <cell r="F138">
            <v>0</v>
          </cell>
        </row>
        <row r="139">
          <cell r="A139" t="str">
            <v>Budiriro-HA0011-U</v>
          </cell>
          <cell r="B139" t="str">
            <v>HA0011</v>
          </cell>
          <cell r="C139" t="str">
            <v>HARARE</v>
          </cell>
          <cell r="D139" t="str">
            <v>PLATINUM</v>
          </cell>
          <cell r="E139" t="str">
            <v>ARCHIE</v>
          </cell>
          <cell r="F139">
            <v>0</v>
          </cell>
        </row>
        <row r="140">
          <cell r="A140" t="str">
            <v>BuffaloDowns-MW5209-G</v>
          </cell>
          <cell r="B140" t="str">
            <v>MW5209</v>
          </cell>
          <cell r="C140" t="str">
            <v>MASH WEST</v>
          </cell>
          <cell r="D140" t="str">
            <v>BRONZE</v>
          </cell>
          <cell r="E140" t="str">
            <v>ARTWELL</v>
          </cell>
          <cell r="F140">
            <v>0</v>
          </cell>
        </row>
        <row r="141">
          <cell r="A141" t="str">
            <v>Buhera-MA5178-G</v>
          </cell>
          <cell r="B141" t="str">
            <v>MA5178</v>
          </cell>
          <cell r="C141" t="str">
            <v>MANICALAND</v>
          </cell>
          <cell r="D141" t="str">
            <v>SILVER</v>
          </cell>
          <cell r="E141" t="str">
            <v>MANGWIRO</v>
          </cell>
          <cell r="F141">
            <v>0</v>
          </cell>
        </row>
        <row r="142">
          <cell r="A142" t="str">
            <v>BulawayoAirport-BU0012-U</v>
          </cell>
          <cell r="B142" t="str">
            <v>BU0012</v>
          </cell>
          <cell r="C142" t="str">
            <v>BULAWAYO</v>
          </cell>
          <cell r="D142" t="str">
            <v>SILVER</v>
          </cell>
          <cell r="E142" t="str">
            <v>MAKETO</v>
          </cell>
          <cell r="F142">
            <v>0</v>
          </cell>
        </row>
        <row r="143">
          <cell r="A143" t="str">
            <v>BULLET-BU0148-L</v>
          </cell>
          <cell r="B143" t="str">
            <v>BU0148</v>
          </cell>
          <cell r="C143" t="str">
            <v>BULAWAYO</v>
          </cell>
          <cell r="D143" t="str">
            <v>PLATINUM</v>
          </cell>
          <cell r="E143">
            <v>0</v>
          </cell>
          <cell r="F143">
            <v>0</v>
          </cell>
        </row>
        <row r="144">
          <cell r="A144" t="str">
            <v>Bullet-BU0148-U</v>
          </cell>
          <cell r="B144" t="str">
            <v>BU0148</v>
          </cell>
          <cell r="C144" t="str">
            <v>BULAWAYO</v>
          </cell>
          <cell r="D144" t="str">
            <v>PLATINUM</v>
          </cell>
          <cell r="E144" t="str">
            <v>SIFA</v>
          </cell>
          <cell r="F144">
            <v>0</v>
          </cell>
        </row>
        <row r="145">
          <cell r="A145" t="str">
            <v>Bullet-G</v>
          </cell>
          <cell r="B145" t="str">
            <v>BU0148</v>
          </cell>
          <cell r="C145" t="str">
            <v>BULAWAYO</v>
          </cell>
          <cell r="D145" t="str">
            <v>PLATINUM</v>
          </cell>
          <cell r="E145">
            <v>0</v>
          </cell>
          <cell r="F145">
            <v>0</v>
          </cell>
        </row>
        <row r="146">
          <cell r="A146" t="str">
            <v>Bullet-G</v>
          </cell>
          <cell r="B146">
            <v>0</v>
          </cell>
          <cell r="C146">
            <v>0</v>
          </cell>
          <cell r="D146">
            <v>0</v>
          </cell>
          <cell r="E146" t="str">
            <v>SIFA</v>
          </cell>
          <cell r="F146">
            <v>0</v>
          </cell>
        </row>
        <row r="147">
          <cell r="A147" t="str">
            <v>Burnside-G</v>
          </cell>
          <cell r="B147" t="str">
            <v>BU0387</v>
          </cell>
          <cell r="C147" t="str">
            <v>BULAWAYO</v>
          </cell>
          <cell r="D147" t="str">
            <v>BRONZE</v>
          </cell>
          <cell r="E147">
            <v>0</v>
          </cell>
          <cell r="F147">
            <v>0</v>
          </cell>
        </row>
        <row r="148">
          <cell r="A148" t="str">
            <v>Burnside-G</v>
          </cell>
          <cell r="B148">
            <v>0</v>
          </cell>
          <cell r="C148">
            <v>0</v>
          </cell>
          <cell r="D148">
            <v>0</v>
          </cell>
          <cell r="E148" t="str">
            <v>MAKETO</v>
          </cell>
          <cell r="F148">
            <v>0</v>
          </cell>
        </row>
        <row r="149">
          <cell r="A149" t="str">
            <v>Byo Airport-G</v>
          </cell>
          <cell r="B149" t="str">
            <v>BU0012</v>
          </cell>
          <cell r="C149" t="str">
            <v>BULAWAYO</v>
          </cell>
          <cell r="D149" t="str">
            <v>SILVER</v>
          </cell>
          <cell r="E149" t="str">
            <v>MAKETO</v>
          </cell>
          <cell r="F149">
            <v>0</v>
          </cell>
        </row>
        <row r="150">
          <cell r="A150" t="str">
            <v>BYO MGW</v>
          </cell>
          <cell r="B150" t="str">
            <v>MGW</v>
          </cell>
          <cell r="C150" t="str">
            <v>BULAWAYO</v>
          </cell>
          <cell r="D150" t="str">
            <v>PLATINUM</v>
          </cell>
          <cell r="E150">
            <v>0</v>
          </cell>
          <cell r="F150">
            <v>0</v>
          </cell>
        </row>
        <row r="151">
          <cell r="A151" t="str">
            <v>BYOAIRPORT-U</v>
          </cell>
          <cell r="B151" t="str">
            <v>BU0012</v>
          </cell>
          <cell r="C151" t="str">
            <v>BULAWAYO</v>
          </cell>
          <cell r="D151" t="str">
            <v>SILVER</v>
          </cell>
          <cell r="E151">
            <v>0</v>
          </cell>
          <cell r="F151">
            <v>0</v>
          </cell>
        </row>
        <row r="152">
          <cell r="A152" t="str">
            <v>Cabs-BU0013-U</v>
          </cell>
          <cell r="B152" t="str">
            <v>BU0013</v>
          </cell>
          <cell r="C152" t="str">
            <v>BULAWAYO</v>
          </cell>
          <cell r="D152" t="str">
            <v>PLATINUM</v>
          </cell>
          <cell r="E152" t="str">
            <v>SOFIA</v>
          </cell>
          <cell r="F152">
            <v>0</v>
          </cell>
        </row>
        <row r="153">
          <cell r="A153" t="str">
            <v>Cabs-G</v>
          </cell>
          <cell r="B153" t="str">
            <v>BU0013</v>
          </cell>
          <cell r="C153" t="str">
            <v>BULAWAYO</v>
          </cell>
          <cell r="D153" t="str">
            <v>PLATINUM</v>
          </cell>
          <cell r="E153" t="str">
            <v>SOFIA</v>
          </cell>
          <cell r="F153">
            <v>0</v>
          </cell>
        </row>
        <row r="154">
          <cell r="A154" t="str">
            <v>Cabs-G</v>
          </cell>
          <cell r="B154">
            <v>0</v>
          </cell>
          <cell r="C154">
            <v>0</v>
          </cell>
          <cell r="D154">
            <v>0</v>
          </cell>
          <cell r="E154" t="str">
            <v>SOFIA</v>
          </cell>
          <cell r="F154">
            <v>0</v>
          </cell>
        </row>
        <row r="155">
          <cell r="A155" t="str">
            <v>CA-HA6042-D</v>
          </cell>
          <cell r="B155" t="str">
            <v>HA6042</v>
          </cell>
          <cell r="C155" t="str">
            <v>HARARE</v>
          </cell>
          <cell r="D155" t="str">
            <v>PLATINUM</v>
          </cell>
          <cell r="E155" t="str">
            <v>RICHARD</v>
          </cell>
          <cell r="F155">
            <v>0</v>
          </cell>
        </row>
        <row r="156">
          <cell r="A156" t="str">
            <v>CA-HA6042-G</v>
          </cell>
          <cell r="B156" t="str">
            <v>HA6042</v>
          </cell>
          <cell r="C156" t="str">
            <v>HARARE</v>
          </cell>
          <cell r="D156" t="str">
            <v>PLATINUM</v>
          </cell>
          <cell r="E156" t="str">
            <v>RICHARD</v>
          </cell>
          <cell r="F156">
            <v>0</v>
          </cell>
        </row>
        <row r="157">
          <cell r="A157" t="str">
            <v>CA-HA6042-U</v>
          </cell>
          <cell r="B157" t="str">
            <v>HA6042</v>
          </cell>
          <cell r="C157" t="str">
            <v>HARARE</v>
          </cell>
          <cell r="D157" t="str">
            <v>PLATINUM</v>
          </cell>
          <cell r="E157" t="str">
            <v>RICHARD</v>
          </cell>
          <cell r="F157">
            <v>0</v>
          </cell>
        </row>
        <row r="158">
          <cell r="A158" t="str">
            <v>Caledon-HA0206</v>
          </cell>
          <cell r="B158" t="str">
            <v>HA0206</v>
          </cell>
          <cell r="C158" t="str">
            <v>HARARE</v>
          </cell>
          <cell r="D158" t="str">
            <v>PLATINUM</v>
          </cell>
          <cell r="E158" t="str">
            <v>MODESTA</v>
          </cell>
          <cell r="F158">
            <v>0</v>
          </cell>
        </row>
        <row r="159">
          <cell r="A159" t="str">
            <v>Caledon-HA0206-G</v>
          </cell>
          <cell r="B159" t="str">
            <v>HA0206</v>
          </cell>
          <cell r="C159" t="str">
            <v>HARARE</v>
          </cell>
          <cell r="D159" t="str">
            <v>PLATINUM</v>
          </cell>
          <cell r="E159" t="str">
            <v>MODESTA</v>
          </cell>
          <cell r="F159">
            <v>0</v>
          </cell>
        </row>
        <row r="160">
          <cell r="A160" t="str">
            <v>CBC-G</v>
          </cell>
          <cell r="B160" t="str">
            <v>BU5100</v>
          </cell>
          <cell r="C160" t="str">
            <v>BULAWAYO</v>
          </cell>
          <cell r="D160" t="str">
            <v>BRONZE</v>
          </cell>
          <cell r="E160" t="str">
            <v>MASAIRA</v>
          </cell>
          <cell r="F160">
            <v>0</v>
          </cell>
        </row>
        <row r="161">
          <cell r="A161" t="str">
            <v>Cecil-Kopje-Dum</v>
          </cell>
          <cell r="B161" t="str">
            <v>MA0001</v>
          </cell>
          <cell r="C161" t="str">
            <v>MANICALAND</v>
          </cell>
          <cell r="D161" t="str">
            <v>PLATINUM</v>
          </cell>
          <cell r="E161" t="str">
            <v>MAPFUMBA</v>
          </cell>
          <cell r="F161">
            <v>0</v>
          </cell>
        </row>
        <row r="162">
          <cell r="A162" t="str">
            <v>CecilKopje-MA0014-G</v>
          </cell>
          <cell r="B162" t="str">
            <v>MA0014</v>
          </cell>
          <cell r="C162" t="str">
            <v>MANICALAND</v>
          </cell>
          <cell r="D162" t="str">
            <v>PLATINUM TOP PRIORITY</v>
          </cell>
          <cell r="E162" t="str">
            <v>MAPFUMBA</v>
          </cell>
          <cell r="F162">
            <v>0</v>
          </cell>
        </row>
        <row r="163">
          <cell r="A163" t="str">
            <v>CecilKopje-MA0014-U</v>
          </cell>
          <cell r="B163" t="str">
            <v>MA0014</v>
          </cell>
          <cell r="C163" t="str">
            <v>MANICALAND</v>
          </cell>
          <cell r="D163" t="str">
            <v>PLATINUM TOP PRIORITY</v>
          </cell>
          <cell r="E163" t="str">
            <v>MAPFUMBA</v>
          </cell>
          <cell r="F163">
            <v>0</v>
          </cell>
        </row>
        <row r="164">
          <cell r="A164" t="str">
            <v>Centenary-MC0113-G</v>
          </cell>
          <cell r="B164" t="str">
            <v>MC0113</v>
          </cell>
          <cell r="C164" t="str">
            <v>MASH CENTRAL</v>
          </cell>
          <cell r="D164" t="str">
            <v>PLATINUM</v>
          </cell>
          <cell r="E164" t="str">
            <v>ARCHIE</v>
          </cell>
          <cell r="F164">
            <v>0</v>
          </cell>
        </row>
        <row r="165">
          <cell r="A165" t="str">
            <v>Centenary-MC0113-U</v>
          </cell>
          <cell r="B165" t="str">
            <v>MC0113</v>
          </cell>
          <cell r="C165" t="str">
            <v>MASH CENTRAL</v>
          </cell>
          <cell r="D165" t="str">
            <v>PLATINUM</v>
          </cell>
          <cell r="E165" t="str">
            <v>ARCHIE</v>
          </cell>
          <cell r="F165">
            <v>0</v>
          </cell>
        </row>
        <row r="166">
          <cell r="A166" t="str">
            <v>CENTRALAVE-MD6012-G</v>
          </cell>
          <cell r="B166" t="str">
            <v>MD6012</v>
          </cell>
          <cell r="C166" t="str">
            <v>MIDLANDS</v>
          </cell>
          <cell r="D166" t="str">
            <v>PRIORITY SILVER</v>
          </cell>
          <cell r="E166" t="str">
            <v>CHIKWAVAVA</v>
          </cell>
          <cell r="F166">
            <v>0</v>
          </cell>
        </row>
        <row r="167">
          <cell r="A167" t="str">
            <v>CentralAve-MD6012-G</v>
          </cell>
          <cell r="B167" t="str">
            <v>MD6012</v>
          </cell>
          <cell r="C167" t="str">
            <v>MIDLANDS</v>
          </cell>
          <cell r="D167" t="str">
            <v>PRIORITY SILVER</v>
          </cell>
          <cell r="E167" t="str">
            <v>CHIKWAVAVA</v>
          </cell>
          <cell r="F167">
            <v>0</v>
          </cell>
        </row>
        <row r="168">
          <cell r="A168" t="str">
            <v>CentralAve-MD6012-U</v>
          </cell>
          <cell r="B168" t="str">
            <v>MD6012</v>
          </cell>
          <cell r="C168" t="str">
            <v>MIDLANDS</v>
          </cell>
          <cell r="D168" t="str">
            <v>PRIORITY SILVER</v>
          </cell>
          <cell r="E168" t="str">
            <v>CHIKWAVAVA</v>
          </cell>
          <cell r="F168">
            <v>0</v>
          </cell>
        </row>
        <row r="169">
          <cell r="A169" t="str">
            <v>Chadomunhu-MV0337-G</v>
          </cell>
          <cell r="B169" t="str">
            <v>MV0337</v>
          </cell>
          <cell r="C169" t="str">
            <v>MASVINGO</v>
          </cell>
          <cell r="D169" t="str">
            <v>SILVER</v>
          </cell>
          <cell r="E169" t="str">
            <v>PARDON</v>
          </cell>
          <cell r="F169">
            <v>0</v>
          </cell>
        </row>
        <row r="170">
          <cell r="A170" t="str">
            <v>Chakari-MW0309-G</v>
          </cell>
          <cell r="B170" t="str">
            <v>MW0309</v>
          </cell>
          <cell r="C170" t="str">
            <v>MASH WEST</v>
          </cell>
          <cell r="D170" t="str">
            <v>PLATINUM</v>
          </cell>
          <cell r="E170" t="str">
            <v>NGIRAZI</v>
          </cell>
          <cell r="F170">
            <v>0</v>
          </cell>
        </row>
        <row r="171">
          <cell r="A171" t="str">
            <v>Charara-MW5004-G</v>
          </cell>
          <cell r="B171" t="str">
            <v>MW5004</v>
          </cell>
          <cell r="C171" t="str">
            <v>MASH WEST</v>
          </cell>
          <cell r="D171" t="str">
            <v>SILVER</v>
          </cell>
          <cell r="E171" t="str">
            <v>ARTWELL</v>
          </cell>
          <cell r="F171">
            <v>0</v>
          </cell>
        </row>
        <row r="172">
          <cell r="A172" t="str">
            <v>Charara-MW5004-U</v>
          </cell>
          <cell r="B172" t="str">
            <v>MW5004</v>
          </cell>
          <cell r="C172" t="str">
            <v>MASH WEST</v>
          </cell>
          <cell r="D172" t="str">
            <v>SILVER</v>
          </cell>
          <cell r="E172" t="str">
            <v>ARTWELL</v>
          </cell>
          <cell r="F172">
            <v>0</v>
          </cell>
        </row>
        <row r="173">
          <cell r="A173" t="str">
            <v>CharterGrade-ME7205-G</v>
          </cell>
          <cell r="B173" t="str">
            <v>ME7205</v>
          </cell>
          <cell r="C173" t="str">
            <v>MASH EAST</v>
          </cell>
          <cell r="D173" t="str">
            <v>BRONZE</v>
          </cell>
          <cell r="E173" t="str">
            <v>LESLIE</v>
          </cell>
          <cell r="F173">
            <v>0</v>
          </cell>
        </row>
        <row r="174">
          <cell r="A174" t="str">
            <v>CharterGrade-ME7205-U</v>
          </cell>
          <cell r="B174" t="str">
            <v>ME7205</v>
          </cell>
          <cell r="C174" t="str">
            <v>MASH EAST</v>
          </cell>
          <cell r="D174" t="str">
            <v>BRONZE</v>
          </cell>
          <cell r="E174" t="str">
            <v>LESLIE</v>
          </cell>
          <cell r="F174">
            <v>0</v>
          </cell>
        </row>
        <row r="175">
          <cell r="A175" t="str">
            <v>CharterRoad-HA0015-MD</v>
          </cell>
          <cell r="B175" t="str">
            <v>HA0015</v>
          </cell>
          <cell r="C175" t="str">
            <v>HARARE</v>
          </cell>
          <cell r="D175" t="str">
            <v>PLATINUM</v>
          </cell>
          <cell r="E175" t="str">
            <v>LESLIE</v>
          </cell>
          <cell r="F175">
            <v>0</v>
          </cell>
        </row>
        <row r="176">
          <cell r="A176" t="str">
            <v>CharterRoad-HA0015-MG</v>
          </cell>
          <cell r="B176" t="str">
            <v>HA0015</v>
          </cell>
          <cell r="C176" t="str">
            <v>HARARE</v>
          </cell>
          <cell r="D176" t="str">
            <v>PLATINUM</v>
          </cell>
          <cell r="E176" t="str">
            <v>LESLIE</v>
          </cell>
          <cell r="F176">
            <v>0</v>
          </cell>
        </row>
        <row r="177">
          <cell r="A177" t="str">
            <v>CharterRoad-HA0015-U</v>
          </cell>
          <cell r="B177" t="str">
            <v>HA0015</v>
          </cell>
          <cell r="C177" t="str">
            <v>HARARE</v>
          </cell>
          <cell r="D177" t="str">
            <v>PLATINUM</v>
          </cell>
          <cell r="E177" t="str">
            <v>LESLIE</v>
          </cell>
          <cell r="F177">
            <v>0</v>
          </cell>
        </row>
        <row r="178">
          <cell r="A178" t="str">
            <v>Chatsworth-MV0114-G</v>
          </cell>
          <cell r="B178" t="str">
            <v>MV0114</v>
          </cell>
          <cell r="C178" t="str">
            <v>MASVINGO</v>
          </cell>
          <cell r="D178" t="str">
            <v>SILVER</v>
          </cell>
          <cell r="E178" t="str">
            <v>PARDON</v>
          </cell>
          <cell r="F178">
            <v>0</v>
          </cell>
        </row>
        <row r="179">
          <cell r="A179" t="str">
            <v xml:space="preserve">Chatsworth-MV0114-G </v>
          </cell>
          <cell r="B179" t="str">
            <v>MV0114</v>
          </cell>
          <cell r="C179" t="str">
            <v>MASVINGO</v>
          </cell>
          <cell r="D179" t="str">
            <v>SILVER</v>
          </cell>
          <cell r="E179" t="str">
            <v>PARDON</v>
          </cell>
          <cell r="F179">
            <v>0</v>
          </cell>
        </row>
        <row r="180">
          <cell r="A180" t="str">
            <v>Checheche-MA5301-G</v>
          </cell>
          <cell r="B180" t="str">
            <v>MA5301</v>
          </cell>
          <cell r="C180" t="str">
            <v>MANICALAND</v>
          </cell>
          <cell r="D180" t="str">
            <v>PLATINUM</v>
          </cell>
          <cell r="E180" t="str">
            <v>PARDON</v>
          </cell>
          <cell r="F180">
            <v>0</v>
          </cell>
        </row>
        <row r="181">
          <cell r="A181" t="str">
            <v>Checheche-MA5301-U</v>
          </cell>
          <cell r="B181" t="str">
            <v>MA5301</v>
          </cell>
          <cell r="C181" t="str">
            <v>MANICALAND</v>
          </cell>
          <cell r="D181" t="str">
            <v>PLATINUM</v>
          </cell>
          <cell r="E181" t="str">
            <v>PARDON</v>
          </cell>
          <cell r="F181">
            <v>0</v>
          </cell>
        </row>
        <row r="182">
          <cell r="A182" t="str">
            <v>Chegutu-MW0016-G</v>
          </cell>
          <cell r="B182" t="str">
            <v>MW0016</v>
          </cell>
          <cell r="C182" t="str">
            <v>MASH WEST</v>
          </cell>
          <cell r="D182" t="str">
            <v xml:space="preserve">PRIORITY PLATINUM </v>
          </cell>
          <cell r="E182" t="str">
            <v>NGIRAZI</v>
          </cell>
          <cell r="F182">
            <v>0</v>
          </cell>
        </row>
        <row r="183">
          <cell r="A183" t="str">
            <v>Chegutu-MW0016-U</v>
          </cell>
          <cell r="B183" t="str">
            <v>MW0016</v>
          </cell>
          <cell r="C183" t="str">
            <v>MASH WEST</v>
          </cell>
          <cell r="D183" t="str">
            <v xml:space="preserve">PRIORITY PLATINUM </v>
          </cell>
          <cell r="E183" t="str">
            <v>NGIRAZI</v>
          </cell>
          <cell r="F183">
            <v>0</v>
          </cell>
        </row>
        <row r="184">
          <cell r="A184" t="str">
            <v>Chemakunguwo-MW5005-G</v>
          </cell>
          <cell r="B184" t="str">
            <v>MW5005</v>
          </cell>
          <cell r="C184" t="str">
            <v>MASH WEST</v>
          </cell>
          <cell r="D184" t="str">
            <v>BRONZE</v>
          </cell>
          <cell r="E184" t="str">
            <v>ARTWELL</v>
          </cell>
          <cell r="F184">
            <v>0</v>
          </cell>
        </row>
        <row r="185">
          <cell r="A185" t="str">
            <v>Chenoa-MV0396-G</v>
          </cell>
          <cell r="B185" t="str">
            <v>MV0396</v>
          </cell>
          <cell r="C185" t="str">
            <v>MASVINGO</v>
          </cell>
          <cell r="D185" t="str">
            <v>SILVER</v>
          </cell>
          <cell r="E185" t="str">
            <v>CECIL</v>
          </cell>
          <cell r="F185">
            <v>0</v>
          </cell>
        </row>
        <row r="186">
          <cell r="A186" t="str">
            <v>Cherutombo-ME6020-G</v>
          </cell>
          <cell r="B186" t="str">
            <v>ME6020</v>
          </cell>
          <cell r="C186" t="str">
            <v>MASH EAST</v>
          </cell>
          <cell r="D186" t="str">
            <v>PLATINUM</v>
          </cell>
          <cell r="E186" t="str">
            <v>DHLAKAMA</v>
          </cell>
          <cell r="F186">
            <v>0</v>
          </cell>
        </row>
        <row r="187">
          <cell r="A187" t="str">
            <v>Cherutombo-ME6020-U</v>
          </cell>
          <cell r="B187" t="str">
            <v>ME6020</v>
          </cell>
          <cell r="C187" t="str">
            <v>MASH EAST</v>
          </cell>
          <cell r="D187" t="str">
            <v>PLATINUM</v>
          </cell>
          <cell r="E187" t="str">
            <v>DHLAKAMA</v>
          </cell>
          <cell r="F187">
            <v>0</v>
          </cell>
        </row>
        <row r="188">
          <cell r="A188" t="str">
            <v>Chesvingo_MV0286-U</v>
          </cell>
          <cell r="B188" t="str">
            <v>MV0286</v>
          </cell>
          <cell r="C188" t="str">
            <v>MASVINGO</v>
          </cell>
          <cell r="D188" t="str">
            <v>PLATINUM</v>
          </cell>
          <cell r="E188" t="str">
            <v>CECIL</v>
          </cell>
          <cell r="F188">
            <v>0</v>
          </cell>
        </row>
        <row r="189">
          <cell r="A189" t="str">
            <v>Chesvingo-MV0286-G</v>
          </cell>
          <cell r="B189" t="str">
            <v>MV0286</v>
          </cell>
          <cell r="C189" t="str">
            <v>MASVINGO</v>
          </cell>
          <cell r="D189" t="str">
            <v>PLATINUM</v>
          </cell>
          <cell r="E189" t="str">
            <v>CECIL</v>
          </cell>
          <cell r="F189">
            <v>0</v>
          </cell>
        </row>
        <row r="190">
          <cell r="A190" t="str">
            <v>Chibururu-MW5249-G</v>
          </cell>
          <cell r="B190" t="str">
            <v>MW5249</v>
          </cell>
          <cell r="C190" t="str">
            <v>MASH WEST</v>
          </cell>
          <cell r="D190" t="str">
            <v>SILVER</v>
          </cell>
          <cell r="E190" t="str">
            <v>CHIKWAVAVA</v>
          </cell>
          <cell r="F190">
            <v>0</v>
          </cell>
        </row>
        <row r="191">
          <cell r="A191" t="str">
            <v>Chidodo-MC7061-G</v>
          </cell>
          <cell r="B191" t="str">
            <v>MC7061</v>
          </cell>
          <cell r="C191" t="str">
            <v>MASH CENTRAL</v>
          </cell>
          <cell r="D191" t="str">
            <v>SILVER</v>
          </cell>
          <cell r="E191" t="str">
            <v>ARTWELL</v>
          </cell>
          <cell r="F191">
            <v>0</v>
          </cell>
        </row>
        <row r="192">
          <cell r="A192" t="str">
            <v>Chiendambuya-MA5150-G</v>
          </cell>
          <cell r="B192" t="str">
            <v>MA5150</v>
          </cell>
          <cell r="C192" t="str">
            <v>MANICALAND</v>
          </cell>
          <cell r="D192" t="str">
            <v>GOLD</v>
          </cell>
          <cell r="E192" t="str">
            <v>DHLAKAMA</v>
          </cell>
          <cell r="F192">
            <v>0</v>
          </cell>
        </row>
        <row r="193">
          <cell r="A193" t="str">
            <v>CHIKAGO-MD0170-G</v>
          </cell>
          <cell r="B193" t="str">
            <v>MD0170</v>
          </cell>
          <cell r="C193" t="str">
            <v>MIDLANDS</v>
          </cell>
          <cell r="D193" t="str">
            <v>SILVER</v>
          </cell>
          <cell r="E193" t="str">
            <v>CHIKWAVAVA</v>
          </cell>
          <cell r="F193">
            <v>0</v>
          </cell>
        </row>
        <row r="194">
          <cell r="A194" t="str">
            <v>Chikago-MD0170-G</v>
          </cell>
          <cell r="B194" t="str">
            <v>MD0170</v>
          </cell>
          <cell r="C194" t="str">
            <v>MIDLANDS</v>
          </cell>
          <cell r="D194" t="str">
            <v>SILVER</v>
          </cell>
          <cell r="E194" t="str">
            <v>CHIKWAVAVA</v>
          </cell>
          <cell r="F194">
            <v>0</v>
          </cell>
        </row>
        <row r="195">
          <cell r="A195" t="str">
            <v>Chikago-MD0170-U</v>
          </cell>
          <cell r="B195" t="str">
            <v>MD0170</v>
          </cell>
          <cell r="C195" t="str">
            <v>MIDLANDS</v>
          </cell>
          <cell r="D195" t="str">
            <v>SILVER</v>
          </cell>
          <cell r="E195" t="str">
            <v>CHIKWAVAVA</v>
          </cell>
          <cell r="F195">
            <v>0</v>
          </cell>
        </row>
        <row r="196">
          <cell r="A196" t="str">
            <v>Chikanga-MA5167-D</v>
          </cell>
          <cell r="B196" t="str">
            <v>MA5167</v>
          </cell>
          <cell r="C196" t="str">
            <v>MANICALAND</v>
          </cell>
          <cell r="D196" t="str">
            <v>PLATINUM</v>
          </cell>
          <cell r="E196" t="str">
            <v>MAPFUMBA</v>
          </cell>
          <cell r="F196">
            <v>0</v>
          </cell>
        </row>
        <row r="197">
          <cell r="A197" t="str">
            <v>Chikanga-MA5167-U</v>
          </cell>
          <cell r="B197" t="str">
            <v>MA5167</v>
          </cell>
          <cell r="C197" t="str">
            <v>MANICALAND</v>
          </cell>
          <cell r="D197" t="str">
            <v>PLATINUM</v>
          </cell>
          <cell r="E197" t="str">
            <v>MAPFUMBA</v>
          </cell>
          <cell r="F197">
            <v>0</v>
          </cell>
        </row>
        <row r="198">
          <cell r="A198" t="str">
            <v>ChikangaZaoga-MA5163-D</v>
          </cell>
          <cell r="B198" t="str">
            <v>MA5163</v>
          </cell>
          <cell r="C198" t="str">
            <v>MANICALAND</v>
          </cell>
          <cell r="D198" t="str">
            <v>PLATINUM</v>
          </cell>
          <cell r="E198" t="str">
            <v>MAPFUMBA</v>
          </cell>
          <cell r="F198">
            <v>0</v>
          </cell>
        </row>
        <row r="199">
          <cell r="A199" t="str">
            <v>ChikangaZaoga-MA5163-U</v>
          </cell>
          <cell r="B199" t="str">
            <v>MA5163</v>
          </cell>
          <cell r="C199" t="str">
            <v>MANICALAND</v>
          </cell>
          <cell r="D199" t="str">
            <v>PLATINUM</v>
          </cell>
          <cell r="E199" t="str">
            <v>MAPFUMBA</v>
          </cell>
          <cell r="F199">
            <v>0</v>
          </cell>
        </row>
        <row r="200">
          <cell r="A200" t="str">
            <v>Chikangwe-MW6032-G</v>
          </cell>
          <cell r="B200" t="str">
            <v>MW6032</v>
          </cell>
          <cell r="C200" t="str">
            <v>MASH WEST</v>
          </cell>
          <cell r="D200" t="str">
            <v>PLATINUM</v>
          </cell>
          <cell r="E200" t="str">
            <v>ARTWELL</v>
          </cell>
          <cell r="F200">
            <v>0</v>
          </cell>
        </row>
        <row r="201">
          <cell r="A201" t="str">
            <v>Chikangwe-MW6032-U</v>
          </cell>
          <cell r="B201" t="str">
            <v>MW6032</v>
          </cell>
          <cell r="C201" t="str">
            <v>MASH WEST</v>
          </cell>
          <cell r="D201" t="str">
            <v>PLATINUM</v>
          </cell>
          <cell r="E201" t="str">
            <v>ARTWELL</v>
          </cell>
          <cell r="F201">
            <v>0</v>
          </cell>
        </row>
        <row r="202">
          <cell r="A202" t="str">
            <v>Chikonohono-MW7072-G</v>
          </cell>
          <cell r="B202" t="str">
            <v>MW7072</v>
          </cell>
          <cell r="C202" t="str">
            <v>MASH WEST</v>
          </cell>
          <cell r="D202" t="str">
            <v>PLATINUM</v>
          </cell>
          <cell r="E202" t="str">
            <v>ARTWELL</v>
          </cell>
          <cell r="F202">
            <v>0</v>
          </cell>
        </row>
        <row r="203">
          <cell r="A203" t="str">
            <v>Chikonohono-MW7072-U</v>
          </cell>
          <cell r="B203" t="str">
            <v>MW7072</v>
          </cell>
          <cell r="C203" t="str">
            <v>MASH WEST</v>
          </cell>
          <cell r="D203" t="str">
            <v>PLATINUM</v>
          </cell>
          <cell r="E203" t="str">
            <v>ARTWELL</v>
          </cell>
          <cell r="F203">
            <v>0</v>
          </cell>
        </row>
        <row r="204">
          <cell r="A204" t="str">
            <v>Chikuti-MW5006-G</v>
          </cell>
          <cell r="B204" t="str">
            <v>MW5006</v>
          </cell>
          <cell r="C204" t="str">
            <v>MASH WEST</v>
          </cell>
          <cell r="D204" t="str">
            <v>GOLD</v>
          </cell>
          <cell r="E204" t="str">
            <v>ARTWELL</v>
          </cell>
          <cell r="F204">
            <v>0</v>
          </cell>
        </row>
        <row r="205">
          <cell r="A205" t="str">
            <v>Chikwaka-ME6048-G</v>
          </cell>
          <cell r="B205" t="str">
            <v>ME6048</v>
          </cell>
          <cell r="C205" t="str">
            <v>MASH EAST</v>
          </cell>
          <cell r="D205" t="str">
            <v>PLATINUM</v>
          </cell>
          <cell r="E205" t="str">
            <v>WASHI</v>
          </cell>
          <cell r="F205">
            <v>0</v>
          </cell>
        </row>
        <row r="206">
          <cell r="A206" t="str">
            <v>Chikwaka-ME6048-U</v>
          </cell>
          <cell r="B206" t="str">
            <v>ME6048</v>
          </cell>
          <cell r="C206" t="str">
            <v>MASH EAST</v>
          </cell>
          <cell r="D206" t="str">
            <v>PLATINUM</v>
          </cell>
          <cell r="E206" t="str">
            <v>WASHI</v>
          </cell>
          <cell r="F206">
            <v>0</v>
          </cell>
        </row>
        <row r="207">
          <cell r="A207" t="str">
            <v>Chimanimani-MA0115-G</v>
          </cell>
          <cell r="B207" t="str">
            <v>MA0115</v>
          </cell>
          <cell r="C207" t="str">
            <v>MANICALAND</v>
          </cell>
          <cell r="D207" t="str">
            <v>PLATINUM</v>
          </cell>
          <cell r="E207" t="str">
            <v>MAPFUMBA</v>
          </cell>
          <cell r="F207">
            <v>0</v>
          </cell>
        </row>
        <row r="208">
          <cell r="A208" t="str">
            <v>Chimbwanda-MW7007-G</v>
          </cell>
          <cell r="B208" t="str">
            <v>MW7007</v>
          </cell>
          <cell r="C208" t="str">
            <v>MASH WEST</v>
          </cell>
          <cell r="D208" t="str">
            <v>SILVER</v>
          </cell>
          <cell r="E208" t="str">
            <v>NGIRAZI</v>
          </cell>
          <cell r="F208">
            <v>0</v>
          </cell>
        </row>
        <row r="209">
          <cell r="A209" t="str">
            <v>ChindaHeights-MD1712-U</v>
          </cell>
          <cell r="B209" t="str">
            <v>MD1712</v>
          </cell>
          <cell r="C209" t="str">
            <v>MIDLANDS</v>
          </cell>
          <cell r="D209" t="str">
            <v>SILVER</v>
          </cell>
          <cell r="E209" t="str">
            <v>CHARI</v>
          </cell>
          <cell r="F209">
            <v>0</v>
          </cell>
        </row>
        <row r="210">
          <cell r="A210" t="str">
            <v>ChinhoyiCaves-MW5217-G</v>
          </cell>
          <cell r="B210" t="str">
            <v>MW5217</v>
          </cell>
          <cell r="C210" t="str">
            <v>MASH WEST</v>
          </cell>
          <cell r="D210" t="str">
            <v>GOLD</v>
          </cell>
          <cell r="E210" t="str">
            <v>ARTWELL</v>
          </cell>
          <cell r="F210">
            <v>0</v>
          </cell>
        </row>
        <row r="211">
          <cell r="A211" t="str">
            <v>ChinhoyiCBZ-MW5239-G</v>
          </cell>
          <cell r="B211" t="str">
            <v>MW5239</v>
          </cell>
          <cell r="C211" t="str">
            <v>MASH WEST</v>
          </cell>
          <cell r="D211" t="str">
            <v>PLATINUM</v>
          </cell>
          <cell r="E211" t="str">
            <v>ARTWELL</v>
          </cell>
          <cell r="F211">
            <v>0</v>
          </cell>
        </row>
        <row r="212">
          <cell r="A212" t="str">
            <v>ChinhoyiCBZ-MW5239-U</v>
          </cell>
          <cell r="B212" t="str">
            <v>MW5239</v>
          </cell>
          <cell r="C212" t="str">
            <v>MASH WEST</v>
          </cell>
          <cell r="D212" t="str">
            <v>PLATINUM</v>
          </cell>
          <cell r="E212" t="str">
            <v>ARTWELL</v>
          </cell>
          <cell r="F212">
            <v>0</v>
          </cell>
        </row>
        <row r="213">
          <cell r="A213" t="str">
            <v>Chinhoyi-MW0017-D</v>
          </cell>
          <cell r="B213" t="str">
            <v>MW0017</v>
          </cell>
          <cell r="C213" t="str">
            <v>MASH WEST</v>
          </cell>
          <cell r="D213" t="str">
            <v xml:space="preserve">PRIORITY PLATINUM </v>
          </cell>
          <cell r="E213" t="str">
            <v>ARTWELL</v>
          </cell>
          <cell r="F213">
            <v>0</v>
          </cell>
        </row>
        <row r="214">
          <cell r="A214" t="str">
            <v>Chinhoyi-MW0017-G</v>
          </cell>
          <cell r="B214" t="str">
            <v>MW0017</v>
          </cell>
          <cell r="C214" t="str">
            <v>MASH WEST</v>
          </cell>
          <cell r="D214" t="str">
            <v xml:space="preserve">PRIORITY PLATINUM </v>
          </cell>
          <cell r="E214" t="str">
            <v>ARTWELL</v>
          </cell>
          <cell r="F214">
            <v>0</v>
          </cell>
        </row>
        <row r="215">
          <cell r="A215" t="str">
            <v>Chinhoyi-MW0017-M</v>
          </cell>
          <cell r="B215" t="str">
            <v>MW0017</v>
          </cell>
          <cell r="C215" t="str">
            <v>MASH WEST</v>
          </cell>
          <cell r="D215" t="str">
            <v xml:space="preserve">PRIORITY PLATINUM </v>
          </cell>
          <cell r="E215" t="str">
            <v>ARTWELL</v>
          </cell>
          <cell r="F215">
            <v>0</v>
          </cell>
        </row>
        <row r="216">
          <cell r="A216" t="str">
            <v>Chinhoyi-MW0017-U</v>
          </cell>
          <cell r="B216" t="str">
            <v>MW0017</v>
          </cell>
          <cell r="C216" t="str">
            <v>MASH WEST</v>
          </cell>
          <cell r="D216" t="str">
            <v xml:space="preserve">PRIORITY PLATINUM </v>
          </cell>
          <cell r="E216" t="str">
            <v>ARTWELL</v>
          </cell>
          <cell r="F216">
            <v>0</v>
          </cell>
        </row>
        <row r="217">
          <cell r="A217" t="str">
            <v>Chinotimba-G</v>
          </cell>
          <cell r="B217" t="str">
            <v>MN5226</v>
          </cell>
          <cell r="C217" t="str">
            <v>MAT NORTH</v>
          </cell>
          <cell r="D217" t="str">
            <v>SILVER</v>
          </cell>
          <cell r="E217">
            <v>0</v>
          </cell>
          <cell r="F217">
            <v>0</v>
          </cell>
        </row>
        <row r="218">
          <cell r="A218" t="str">
            <v>Chipangayi-MA6006-G</v>
          </cell>
          <cell r="B218" t="str">
            <v>MA6006</v>
          </cell>
          <cell r="C218" t="str">
            <v>MANICALAND</v>
          </cell>
          <cell r="D218" t="str">
            <v>PLATINUM</v>
          </cell>
          <cell r="E218" t="str">
            <v>MAPFUMBA</v>
          </cell>
          <cell r="F218">
            <v>0</v>
          </cell>
        </row>
        <row r="219">
          <cell r="A219" t="str">
            <v>Chipindura-MC6008-G</v>
          </cell>
          <cell r="B219" t="str">
            <v>MC6008</v>
          </cell>
          <cell r="C219" t="str">
            <v>MASH CENTRAL</v>
          </cell>
          <cell r="D219" t="str">
            <v>PLATINUM</v>
          </cell>
          <cell r="E219" t="str">
            <v>KIWA</v>
          </cell>
          <cell r="F219">
            <v>0</v>
          </cell>
        </row>
        <row r="220">
          <cell r="A220" t="str">
            <v>Chipindura-MC6008-U</v>
          </cell>
          <cell r="B220" t="str">
            <v>MC6008</v>
          </cell>
          <cell r="C220" t="str">
            <v>MASH CENTRAL</v>
          </cell>
          <cell r="D220" t="str">
            <v>PLATINUM</v>
          </cell>
          <cell r="E220" t="str">
            <v>KIWA</v>
          </cell>
          <cell r="F220">
            <v>0</v>
          </cell>
        </row>
        <row r="221">
          <cell r="A221" t="str">
            <v>CHIPINGE-MA0116-G</v>
          </cell>
          <cell r="B221" t="str">
            <v>MA0116</v>
          </cell>
          <cell r="C221" t="str">
            <v>MANICALAND</v>
          </cell>
          <cell r="D221" t="str">
            <v>PLATINUM</v>
          </cell>
          <cell r="E221" t="str">
            <v>MAPFUMBA</v>
          </cell>
          <cell r="F221">
            <v>0</v>
          </cell>
        </row>
        <row r="222">
          <cell r="A222" t="str">
            <v>ChipingeTown-MA1713-U</v>
          </cell>
          <cell r="B222" t="str">
            <v>MA1713</v>
          </cell>
          <cell r="C222" t="str">
            <v>MANICALAND</v>
          </cell>
          <cell r="D222" t="str">
            <v>PLATINUM</v>
          </cell>
          <cell r="E222" t="str">
            <v>MAPFUMBA</v>
          </cell>
          <cell r="F222">
            <v>0</v>
          </cell>
        </row>
        <row r="223">
          <cell r="A223" t="str">
            <v>CHIPINGETOWN-MA1713-U</v>
          </cell>
          <cell r="B223" t="str">
            <v>MA1713</v>
          </cell>
          <cell r="C223" t="str">
            <v>MANICALAND</v>
          </cell>
          <cell r="D223" t="str">
            <v>PLATINUM</v>
          </cell>
          <cell r="E223" t="str">
            <v>MAPFUMBA</v>
          </cell>
          <cell r="F223">
            <v>0</v>
          </cell>
        </row>
        <row r="224">
          <cell r="A224" t="str">
            <v>Chiredzi-MV0018-G</v>
          </cell>
          <cell r="B224" t="str">
            <v>MV0018</v>
          </cell>
          <cell r="C224" t="str">
            <v>MASVINGO</v>
          </cell>
          <cell r="D224" t="str">
            <v>GOLD</v>
          </cell>
          <cell r="E224" t="str">
            <v>PARDON</v>
          </cell>
          <cell r="F224">
            <v>0</v>
          </cell>
        </row>
        <row r="225">
          <cell r="A225" t="str">
            <v>Chiredzi-MV0018-U</v>
          </cell>
          <cell r="B225" t="str">
            <v>MV0018</v>
          </cell>
          <cell r="C225" t="str">
            <v>MASVINGO</v>
          </cell>
          <cell r="D225" t="str">
            <v>GOLD</v>
          </cell>
          <cell r="E225" t="str">
            <v>PARDON</v>
          </cell>
          <cell r="F225">
            <v>0</v>
          </cell>
        </row>
        <row r="226">
          <cell r="A226" t="str">
            <v>Chirisa-MD7075-G</v>
          </cell>
          <cell r="B226" t="str">
            <v>MD7076</v>
          </cell>
          <cell r="C226" t="str">
            <v>MIDLANDS</v>
          </cell>
          <cell r="D226" t="str">
            <v>SILVER</v>
          </cell>
          <cell r="E226" t="str">
            <v>CHIKWAVAVA</v>
          </cell>
          <cell r="F226">
            <v>0</v>
          </cell>
        </row>
        <row r="227">
          <cell r="A227" t="str">
            <v xml:space="preserve">Chirisa-MD7075-G </v>
          </cell>
          <cell r="B227" t="str">
            <v>MD7075</v>
          </cell>
          <cell r="C227" t="str">
            <v>MIDLANDS</v>
          </cell>
          <cell r="D227" t="str">
            <v>SILVER</v>
          </cell>
          <cell r="E227" t="str">
            <v>CHIKWAVAVA</v>
          </cell>
          <cell r="F227">
            <v>0</v>
          </cell>
        </row>
        <row r="228">
          <cell r="A228" t="str">
            <v>Chirundu-MW0019-G</v>
          </cell>
          <cell r="B228" t="str">
            <v>MW0019</v>
          </cell>
          <cell r="C228" t="str">
            <v>MASH WEST</v>
          </cell>
          <cell r="D228" t="str">
            <v>PLATINUM</v>
          </cell>
          <cell r="E228" t="str">
            <v>ARTWELL</v>
          </cell>
          <cell r="F228">
            <v>0</v>
          </cell>
        </row>
        <row r="229">
          <cell r="A229" t="str">
            <v>Chirunga-HA1777-U</v>
          </cell>
          <cell r="B229" t="str">
            <v>HA177-U</v>
          </cell>
          <cell r="C229" t="str">
            <v>HARARE</v>
          </cell>
          <cell r="D229" t="str">
            <v>GOLD</v>
          </cell>
          <cell r="E229" t="str">
            <v>RICHARD</v>
          </cell>
          <cell r="F229">
            <v>0</v>
          </cell>
        </row>
        <row r="230">
          <cell r="A230" t="str">
            <v>Chishamiso-MW0408-G</v>
          </cell>
          <cell r="B230" t="str">
            <v>MW0408</v>
          </cell>
          <cell r="C230" t="str">
            <v>MASH WEST</v>
          </cell>
          <cell r="D230" t="str">
            <v xml:space="preserve">PRIORITY PLATINUM </v>
          </cell>
          <cell r="E230" t="str">
            <v>NGIRAZI</v>
          </cell>
          <cell r="F230">
            <v>0</v>
          </cell>
        </row>
        <row r="231">
          <cell r="A231" t="str">
            <v>Chishamiso-MW0408-U</v>
          </cell>
          <cell r="B231" t="str">
            <v>MW0408</v>
          </cell>
          <cell r="C231" t="str">
            <v>MASH WEST</v>
          </cell>
          <cell r="D231" t="str">
            <v xml:space="preserve">PRIORITY PLATINUM </v>
          </cell>
          <cell r="E231" t="str">
            <v>NGIRAZI</v>
          </cell>
          <cell r="F231">
            <v>0</v>
          </cell>
        </row>
        <row r="232">
          <cell r="A232" t="str">
            <v>Chisuma-G</v>
          </cell>
          <cell r="B232" t="str">
            <v>MN5108</v>
          </cell>
          <cell r="C232" t="str">
            <v>MAT NORTH</v>
          </cell>
          <cell r="D232" t="str">
            <v>BRONZE</v>
          </cell>
          <cell r="E232">
            <v>0</v>
          </cell>
          <cell r="F232">
            <v>0</v>
          </cell>
        </row>
        <row r="233">
          <cell r="A233" t="str">
            <v>Chitubu-HA3004-G</v>
          </cell>
          <cell r="B233" t="str">
            <v>HA3004</v>
          </cell>
          <cell r="C233" t="str">
            <v>HARARE</v>
          </cell>
          <cell r="D233" t="str">
            <v xml:space="preserve">PRIORITY PLATINUM </v>
          </cell>
          <cell r="E233" t="str">
            <v>ARCHIE</v>
          </cell>
          <cell r="F233">
            <v>0</v>
          </cell>
        </row>
        <row r="234">
          <cell r="A234" t="str">
            <v>Chitubu-HA3004-M</v>
          </cell>
          <cell r="B234" t="str">
            <v>HA3004</v>
          </cell>
          <cell r="C234" t="str">
            <v>HARARE</v>
          </cell>
          <cell r="D234" t="str">
            <v xml:space="preserve">PRIORITY PLATINUM </v>
          </cell>
          <cell r="E234" t="str">
            <v>ARCHIE</v>
          </cell>
          <cell r="F234">
            <v>0</v>
          </cell>
        </row>
        <row r="235">
          <cell r="A235" t="str">
            <v>Chitubu-HA3004-U</v>
          </cell>
          <cell r="B235" t="str">
            <v>HA3004</v>
          </cell>
          <cell r="C235" t="str">
            <v>HARARE</v>
          </cell>
          <cell r="D235" t="str">
            <v xml:space="preserve">PRIORITY PLATINUM </v>
          </cell>
          <cell r="E235" t="str">
            <v>ARCHIE</v>
          </cell>
          <cell r="F235">
            <v>0</v>
          </cell>
        </row>
        <row r="236">
          <cell r="A236" t="str">
            <v>Chitungwiza-HA0020-M</v>
          </cell>
          <cell r="B236" t="str">
            <v>HA0020</v>
          </cell>
          <cell r="C236" t="str">
            <v>HARARE</v>
          </cell>
          <cell r="D236" t="str">
            <v xml:space="preserve">PRIORITY PLATINUM </v>
          </cell>
          <cell r="E236" t="str">
            <v>RICHARD</v>
          </cell>
          <cell r="F236">
            <v>0</v>
          </cell>
        </row>
        <row r="237">
          <cell r="A237" t="str">
            <v>Chitungwiza-HA0020-U</v>
          </cell>
          <cell r="B237" t="str">
            <v>HA0020</v>
          </cell>
          <cell r="C237" t="str">
            <v>HARARE</v>
          </cell>
          <cell r="D237" t="str">
            <v xml:space="preserve">PRIORITY PLATINUM </v>
          </cell>
          <cell r="E237" t="str">
            <v>RICHARD</v>
          </cell>
          <cell r="F237">
            <v>0</v>
          </cell>
        </row>
        <row r="238">
          <cell r="A238" t="str">
            <v>Chiunye-ME1704-G</v>
          </cell>
          <cell r="B238" t="str">
            <v>ME1704</v>
          </cell>
          <cell r="C238" t="str">
            <v>MASH EAST</v>
          </cell>
          <cell r="D238" t="str">
            <v>GOLD</v>
          </cell>
          <cell r="E238" t="str">
            <v>WASHI</v>
          </cell>
          <cell r="F238">
            <v>0</v>
          </cell>
        </row>
        <row r="239">
          <cell r="A239" t="str">
            <v>Chivake-ME7013-G</v>
          </cell>
          <cell r="B239" t="str">
            <v>ME7013</v>
          </cell>
          <cell r="C239" t="str">
            <v>MASH EAST</v>
          </cell>
          <cell r="D239" t="str">
            <v>SILVER</v>
          </cell>
          <cell r="E239" t="str">
            <v>WASHI</v>
          </cell>
          <cell r="F239">
            <v>0</v>
          </cell>
        </row>
        <row r="240">
          <cell r="A240" t="str">
            <v>Chivamba-MV7201-G</v>
          </cell>
          <cell r="B240" t="str">
            <v>MV7201</v>
          </cell>
          <cell r="C240" t="str">
            <v>MASVINGO</v>
          </cell>
          <cell r="D240" t="str">
            <v>SILVER</v>
          </cell>
          <cell r="E240" t="str">
            <v>PARDON</v>
          </cell>
          <cell r="F240">
            <v>0</v>
          </cell>
        </row>
        <row r="241">
          <cell r="A241" t="str">
            <v>Chivhu2-ME6000-G</v>
          </cell>
          <cell r="B241" t="str">
            <v>ME6000</v>
          </cell>
          <cell r="C241" t="str">
            <v>MASH EAST</v>
          </cell>
          <cell r="D241" t="str">
            <v>GOLD</v>
          </cell>
          <cell r="E241" t="str">
            <v>LESLIE</v>
          </cell>
          <cell r="F241">
            <v>0</v>
          </cell>
        </row>
        <row r="242">
          <cell r="A242" t="str">
            <v>Chivhu2-ME6000-U</v>
          </cell>
          <cell r="B242" t="str">
            <v>ME6000</v>
          </cell>
          <cell r="C242" t="str">
            <v>MASH EAST</v>
          </cell>
          <cell r="D242" t="str">
            <v>GOLD</v>
          </cell>
          <cell r="E242" t="str">
            <v>LESLIE</v>
          </cell>
          <cell r="F242">
            <v>0</v>
          </cell>
        </row>
        <row r="243">
          <cell r="A243" t="str">
            <v>Chivhu-ME0021-G</v>
          </cell>
          <cell r="B243" t="str">
            <v>ME0021</v>
          </cell>
          <cell r="C243" t="str">
            <v>MASH EAST</v>
          </cell>
          <cell r="D243" t="str">
            <v>SILVER</v>
          </cell>
          <cell r="E243" t="str">
            <v>LESLIE</v>
          </cell>
          <cell r="F243">
            <v>0</v>
          </cell>
        </row>
        <row r="244">
          <cell r="A244" t="str">
            <v>Chivhu-ME0021-U</v>
          </cell>
          <cell r="B244" t="str">
            <v>ME0021</v>
          </cell>
          <cell r="C244" t="str">
            <v>MASH EAST</v>
          </cell>
          <cell r="D244" t="str">
            <v>SILVER</v>
          </cell>
          <cell r="E244" t="str">
            <v>LESLIE</v>
          </cell>
          <cell r="F244">
            <v>0</v>
          </cell>
        </row>
        <row r="245">
          <cell r="A245" t="str">
            <v>Chivi-MV0117-G</v>
          </cell>
          <cell r="B245" t="str">
            <v>MV0117</v>
          </cell>
          <cell r="C245" t="str">
            <v>MASVINGO</v>
          </cell>
          <cell r="D245" t="str">
            <v>GOLD</v>
          </cell>
          <cell r="E245" t="str">
            <v>CECIL</v>
          </cell>
          <cell r="F245">
            <v>0</v>
          </cell>
        </row>
        <row r="246">
          <cell r="A246" t="str">
            <v>Chivi-MV0117-U</v>
          </cell>
          <cell r="B246" t="str">
            <v>MV0117</v>
          </cell>
          <cell r="C246" t="str">
            <v>MASVINGO</v>
          </cell>
          <cell r="D246" t="str">
            <v>GOLD</v>
          </cell>
          <cell r="E246" t="str">
            <v>CECIL</v>
          </cell>
          <cell r="F246">
            <v>0</v>
          </cell>
        </row>
        <row r="247">
          <cell r="A247" t="str">
            <v>ChiviTurnOff-MV5137-G</v>
          </cell>
          <cell r="B247" t="str">
            <v>MV5137</v>
          </cell>
          <cell r="C247" t="str">
            <v>MASVINGO</v>
          </cell>
          <cell r="D247" t="str">
            <v>SILVER</v>
          </cell>
          <cell r="E247" t="str">
            <v>CECIL</v>
          </cell>
          <cell r="F247">
            <v>0</v>
          </cell>
        </row>
        <row r="248">
          <cell r="A248" t="str">
            <v>Chiwaridzo-MC1714-U</v>
          </cell>
          <cell r="B248" t="str">
            <v>MD7052</v>
          </cell>
          <cell r="C248" t="str">
            <v>MASH CENTRAL</v>
          </cell>
          <cell r="D248" t="str">
            <v>BRONZE</v>
          </cell>
          <cell r="E248" t="str">
            <v>KIWA</v>
          </cell>
          <cell r="F248">
            <v>0</v>
          </cell>
        </row>
        <row r="249">
          <cell r="A249" t="str">
            <v>Chiwodza-MD7052-G</v>
          </cell>
          <cell r="B249" t="str">
            <v>MD7052</v>
          </cell>
          <cell r="C249" t="str">
            <v>MIDLANDS</v>
          </cell>
          <cell r="D249" t="str">
            <v>BRONZE</v>
          </cell>
          <cell r="E249" t="str">
            <v>CHARI</v>
          </cell>
          <cell r="F249">
            <v>0</v>
          </cell>
        </row>
        <row r="250">
          <cell r="A250" t="str">
            <v xml:space="preserve">Chiwodza-MD7052-G </v>
          </cell>
          <cell r="B250" t="str">
            <v>MD7053</v>
          </cell>
          <cell r="C250" t="str">
            <v>MIDLANDS</v>
          </cell>
          <cell r="D250" t="str">
            <v>BRONZE</v>
          </cell>
          <cell r="E250" t="str">
            <v>CHARI</v>
          </cell>
          <cell r="F250">
            <v>0</v>
          </cell>
        </row>
        <row r="251">
          <cell r="A251" t="str">
            <v>CHIWUNDURA-MD0118-G</v>
          </cell>
          <cell r="B251" t="str">
            <v>MD0118</v>
          </cell>
          <cell r="C251" t="str">
            <v>MIDLANDS</v>
          </cell>
          <cell r="D251" t="str">
            <v>PRIORITY SILVER</v>
          </cell>
          <cell r="E251" t="str">
            <v>CHIKWAVAVA</v>
          </cell>
          <cell r="F251">
            <v>0</v>
          </cell>
        </row>
        <row r="252">
          <cell r="A252" t="str">
            <v>Chiwundura-MD0118-G</v>
          </cell>
          <cell r="B252" t="str">
            <v>MD0118</v>
          </cell>
          <cell r="C252" t="str">
            <v>MIDLANDS</v>
          </cell>
          <cell r="D252" t="str">
            <v>PRIORITY SILVER</v>
          </cell>
          <cell r="E252" t="str">
            <v>CHIKWAVAVA</v>
          </cell>
          <cell r="F252">
            <v>0</v>
          </cell>
        </row>
        <row r="253">
          <cell r="A253" t="str">
            <v>CHIWUNDURA-MD0118-U</v>
          </cell>
          <cell r="B253" t="str">
            <v>MD0118</v>
          </cell>
          <cell r="C253" t="str">
            <v>MIDLANDS</v>
          </cell>
          <cell r="D253" t="str">
            <v>PRIORITY SILVER</v>
          </cell>
          <cell r="E253">
            <v>0</v>
          </cell>
          <cell r="F253">
            <v>0</v>
          </cell>
        </row>
        <row r="254">
          <cell r="A254" t="str">
            <v>CJunction-HA1710-U</v>
          </cell>
          <cell r="B254" t="str">
            <v>HA1710-U</v>
          </cell>
          <cell r="C254" t="str">
            <v>HARARE</v>
          </cell>
          <cell r="D254" t="str">
            <v xml:space="preserve">PRIORITY PLATINUM </v>
          </cell>
          <cell r="E254" t="str">
            <v>RICHARD</v>
          </cell>
          <cell r="F254">
            <v>0</v>
          </cell>
        </row>
        <row r="255">
          <cell r="A255" t="str">
            <v>Claremont-MA5234-G</v>
          </cell>
          <cell r="B255" t="str">
            <v>MA5234</v>
          </cell>
          <cell r="C255" t="str">
            <v>MANICALAND</v>
          </cell>
          <cell r="D255" t="str">
            <v>GOLD</v>
          </cell>
          <cell r="E255" t="str">
            <v>MANGWIRO</v>
          </cell>
          <cell r="F255">
            <v>0</v>
          </cell>
        </row>
        <row r="256">
          <cell r="A256" t="str">
            <v>Cloudlands-MA0383-G</v>
          </cell>
          <cell r="B256" t="str">
            <v>MA0383</v>
          </cell>
          <cell r="C256" t="str">
            <v>MANICALAND</v>
          </cell>
          <cell r="D256" t="str">
            <v>PLATINUM</v>
          </cell>
          <cell r="E256" t="str">
            <v>MAPFUMBA</v>
          </cell>
          <cell r="F256">
            <v>0</v>
          </cell>
        </row>
        <row r="257">
          <cell r="A257" t="str">
            <v>ClubChambers-HA0022-M</v>
          </cell>
          <cell r="B257" t="str">
            <v>HA0022</v>
          </cell>
          <cell r="C257" t="str">
            <v>HARARE</v>
          </cell>
          <cell r="D257" t="str">
            <v xml:space="preserve">PRIORITY PLATINUM </v>
          </cell>
          <cell r="E257" t="str">
            <v>LESLIE</v>
          </cell>
          <cell r="F257">
            <v>0</v>
          </cell>
        </row>
        <row r="258">
          <cell r="A258" t="str">
            <v>ClubChambers-HA0022-U</v>
          </cell>
          <cell r="B258" t="str">
            <v>HA0022</v>
          </cell>
          <cell r="C258" t="str">
            <v>HARARE</v>
          </cell>
          <cell r="D258" t="str">
            <v xml:space="preserve">PRIORITY PLATINUM </v>
          </cell>
          <cell r="E258" t="str">
            <v>LESLIE</v>
          </cell>
          <cell r="F258">
            <v>0</v>
          </cell>
        </row>
        <row r="259">
          <cell r="A259" t="str">
            <v>ColeenBawn-MS0308-G</v>
          </cell>
          <cell r="B259" t="str">
            <v>MS0308</v>
          </cell>
          <cell r="C259" t="str">
            <v>MASVINGO</v>
          </cell>
          <cell r="D259" t="str">
            <v>BRONZE</v>
          </cell>
          <cell r="E259" t="str">
            <v>MASAIRA</v>
          </cell>
          <cell r="F259">
            <v>0</v>
          </cell>
        </row>
        <row r="260">
          <cell r="A260" t="str">
            <v>Compensation-HA6071-D</v>
          </cell>
          <cell r="B260" t="str">
            <v>HA6071</v>
          </cell>
          <cell r="C260" t="str">
            <v>HARARE</v>
          </cell>
          <cell r="D260" t="str">
            <v>PLATINUM</v>
          </cell>
          <cell r="E260" t="str">
            <v>MUTYANDA</v>
          </cell>
          <cell r="F260">
            <v>0</v>
          </cell>
        </row>
        <row r="261">
          <cell r="A261" t="str">
            <v>Compensation-HA6071-U</v>
          </cell>
          <cell r="B261" t="str">
            <v>HA6071</v>
          </cell>
          <cell r="C261" t="str">
            <v>HARARE</v>
          </cell>
          <cell r="D261" t="str">
            <v>PLATINUM</v>
          </cell>
          <cell r="E261" t="str">
            <v>MUTYANDA</v>
          </cell>
          <cell r="F261">
            <v>0</v>
          </cell>
        </row>
        <row r="262">
          <cell r="A262" t="str">
            <v>Concession-MC0119-G</v>
          </cell>
          <cell r="B262" t="str">
            <v>MC0119</v>
          </cell>
          <cell r="C262" t="str">
            <v>MASH CENTRAL</v>
          </cell>
          <cell r="D262" t="str">
            <v>PLATINUM</v>
          </cell>
          <cell r="E262" t="str">
            <v>ARCHIE</v>
          </cell>
          <cell r="F262">
            <v>0</v>
          </cell>
        </row>
        <row r="263">
          <cell r="A263" t="str">
            <v>CONDENE-G</v>
          </cell>
          <cell r="B263" t="str">
            <v>MS7009</v>
          </cell>
          <cell r="C263" t="str">
            <v>MAT NORTH</v>
          </cell>
          <cell r="D263" t="str">
            <v>BRONZE</v>
          </cell>
          <cell r="E263">
            <v>0</v>
          </cell>
          <cell r="F263">
            <v>0</v>
          </cell>
        </row>
        <row r="264">
          <cell r="A264" t="str">
            <v>CONNEMARA-MD7047-G</v>
          </cell>
          <cell r="B264" t="str">
            <v>MD7047</v>
          </cell>
          <cell r="C264" t="str">
            <v>MIDLANDS</v>
          </cell>
          <cell r="D264" t="str">
            <v>SILVER</v>
          </cell>
          <cell r="E264" t="str">
            <v>CHIKWAVAVA</v>
          </cell>
          <cell r="F264">
            <v>0</v>
          </cell>
        </row>
        <row r="265">
          <cell r="A265" t="str">
            <v>Connemara-MD7047-G</v>
          </cell>
          <cell r="B265" t="str">
            <v>MD7047</v>
          </cell>
          <cell r="C265" t="str">
            <v>MIDLANDS</v>
          </cell>
          <cell r="D265" t="str">
            <v>SILVER</v>
          </cell>
          <cell r="E265" t="str">
            <v>CHIKWAVAVA</v>
          </cell>
          <cell r="F265">
            <v>0</v>
          </cell>
        </row>
        <row r="266">
          <cell r="A266" t="str">
            <v>CornerHouse-HA0023-M</v>
          </cell>
          <cell r="B266" t="str">
            <v>HA0023</v>
          </cell>
          <cell r="C266" t="str">
            <v>HARARE</v>
          </cell>
          <cell r="D266" t="str">
            <v xml:space="preserve">PRIORITY PLATINUM </v>
          </cell>
          <cell r="E266" t="str">
            <v>LESLIE</v>
          </cell>
          <cell r="F266">
            <v>0</v>
          </cell>
        </row>
        <row r="267">
          <cell r="A267" t="str">
            <v>CornerHouse-HA0023-U</v>
          </cell>
          <cell r="B267" t="str">
            <v>HA0023</v>
          </cell>
          <cell r="C267" t="str">
            <v>HARARE</v>
          </cell>
          <cell r="D267" t="str">
            <v xml:space="preserve">PRIORITY PLATINUM </v>
          </cell>
          <cell r="E267" t="str">
            <v>LESLIE</v>
          </cell>
          <cell r="F267">
            <v>0</v>
          </cell>
        </row>
        <row r="268">
          <cell r="A268" t="str">
            <v>CornerStore-ME7010-G</v>
          </cell>
          <cell r="B268" t="str">
            <v>ME7010</v>
          </cell>
          <cell r="C268" t="str">
            <v>MASH EAST</v>
          </cell>
          <cell r="D268" t="str">
            <v xml:space="preserve">PRIORITY PLATINUM </v>
          </cell>
          <cell r="E268" t="str">
            <v>WASHI</v>
          </cell>
          <cell r="F268">
            <v>0</v>
          </cell>
        </row>
        <row r="269">
          <cell r="A269" t="str">
            <v>Coronation-HA6048</v>
          </cell>
          <cell r="B269" t="str">
            <v>HA6048</v>
          </cell>
          <cell r="C269" t="str">
            <v>HARARE</v>
          </cell>
          <cell r="D269" t="str">
            <v>PLATINUM</v>
          </cell>
          <cell r="E269" t="str">
            <v>ENIA</v>
          </cell>
          <cell r="F269">
            <v>0</v>
          </cell>
        </row>
        <row r="270">
          <cell r="A270" t="str">
            <v>Coronation-HA6048-G</v>
          </cell>
          <cell r="B270" t="str">
            <v>HA6048</v>
          </cell>
          <cell r="C270" t="str">
            <v>HARARE</v>
          </cell>
          <cell r="D270" t="str">
            <v>PLATINUM</v>
          </cell>
          <cell r="E270" t="str">
            <v>ENIA</v>
          </cell>
          <cell r="F270">
            <v>0</v>
          </cell>
        </row>
        <row r="271">
          <cell r="A271" t="str">
            <v>CowdaryPark2-BU1716-U</v>
          </cell>
          <cell r="B271" t="str">
            <v>BU0024</v>
          </cell>
          <cell r="C271" t="str">
            <v>BULAWAYO</v>
          </cell>
          <cell r="D271" t="str">
            <v>PLATINUM</v>
          </cell>
          <cell r="E271" t="str">
            <v>SIFA</v>
          </cell>
          <cell r="F271">
            <v>0</v>
          </cell>
        </row>
        <row r="272">
          <cell r="A272" t="str">
            <v>CowdrayPark</v>
          </cell>
          <cell r="B272" t="str">
            <v>BU0024</v>
          </cell>
          <cell r="C272" t="str">
            <v>BULAWAYO</v>
          </cell>
          <cell r="D272" t="str">
            <v>PLATINUM</v>
          </cell>
          <cell r="E272" t="str">
            <v>SIFA</v>
          </cell>
          <cell r="F272">
            <v>0</v>
          </cell>
        </row>
        <row r="273">
          <cell r="A273" t="str">
            <v>CowdrayPark</v>
          </cell>
          <cell r="B273">
            <v>0</v>
          </cell>
          <cell r="C273">
            <v>0</v>
          </cell>
          <cell r="D273">
            <v>0</v>
          </cell>
          <cell r="E273" t="str">
            <v>SIFA</v>
          </cell>
          <cell r="F273">
            <v>0</v>
          </cell>
        </row>
        <row r="274">
          <cell r="A274" t="str">
            <v>CowdrayPark-BU0024-U</v>
          </cell>
          <cell r="B274" t="str">
            <v>BU0024</v>
          </cell>
          <cell r="C274" t="str">
            <v>BULAWAYO</v>
          </cell>
          <cell r="D274" t="str">
            <v>PLATINUM</v>
          </cell>
          <cell r="E274" t="str">
            <v>SIFA</v>
          </cell>
          <cell r="F274">
            <v>0</v>
          </cell>
        </row>
        <row r="275">
          <cell r="A275" t="str">
            <v>COWDRAYPARK-G</v>
          </cell>
          <cell r="B275" t="str">
            <v>BU0024</v>
          </cell>
          <cell r="C275" t="str">
            <v>BULAWAYO</v>
          </cell>
          <cell r="D275" t="str">
            <v>PLATINUM</v>
          </cell>
          <cell r="E275" t="str">
            <v>SIFA</v>
          </cell>
          <cell r="F275">
            <v>0</v>
          </cell>
        </row>
        <row r="276">
          <cell r="A276" t="str">
            <v>COWDRYPARK2-G</v>
          </cell>
          <cell r="B276" t="str">
            <v>BU0024</v>
          </cell>
          <cell r="C276" t="str">
            <v>BULAWAYO</v>
          </cell>
          <cell r="D276" t="str">
            <v>PLATINUM</v>
          </cell>
          <cell r="E276" t="str">
            <v>SIFA</v>
          </cell>
          <cell r="F276">
            <v>0</v>
          </cell>
        </row>
        <row r="277">
          <cell r="A277" t="str">
            <v>Cranborne-HA0202</v>
          </cell>
          <cell r="B277" t="str">
            <v>HA0202</v>
          </cell>
          <cell r="C277" t="str">
            <v>HARARE</v>
          </cell>
          <cell r="D277" t="str">
            <v>PLATINUM</v>
          </cell>
          <cell r="E277" t="str">
            <v>MODESTA</v>
          </cell>
          <cell r="F277">
            <v>0</v>
          </cell>
        </row>
        <row r="278">
          <cell r="A278" t="str">
            <v>Cranborne-HA0202-G</v>
          </cell>
          <cell r="B278" t="str">
            <v>HA0202</v>
          </cell>
          <cell r="C278" t="str">
            <v>HARARE</v>
          </cell>
          <cell r="D278" t="str">
            <v>PLATINUM</v>
          </cell>
          <cell r="E278" t="str">
            <v>MODESTA</v>
          </cell>
          <cell r="F278">
            <v>0</v>
          </cell>
        </row>
        <row r="279">
          <cell r="A279" t="str">
            <v>CROSSMABALE-G</v>
          </cell>
          <cell r="B279" t="str">
            <v>MN5122</v>
          </cell>
          <cell r="C279" t="str">
            <v>MAT NORTH</v>
          </cell>
          <cell r="D279" t="str">
            <v>BRONZE</v>
          </cell>
          <cell r="E279">
            <v>0</v>
          </cell>
          <cell r="F279">
            <v>0</v>
          </cell>
        </row>
        <row r="280">
          <cell r="A280" t="str">
            <v>Crowborough-HA3006-D</v>
          </cell>
          <cell r="B280" t="str">
            <v>HA3006</v>
          </cell>
          <cell r="C280" t="str">
            <v>HARARE</v>
          </cell>
          <cell r="D280" t="str">
            <v>PLATINUM</v>
          </cell>
          <cell r="E280" t="str">
            <v>MODESTA</v>
          </cell>
          <cell r="F280">
            <v>0</v>
          </cell>
        </row>
        <row r="281">
          <cell r="A281" t="str">
            <v>Crowborough-HA3006-U</v>
          </cell>
          <cell r="B281" t="str">
            <v>HA3006</v>
          </cell>
          <cell r="C281" t="str">
            <v>HARARE</v>
          </cell>
          <cell r="D281" t="str">
            <v>PLATINUM</v>
          </cell>
          <cell r="E281" t="str">
            <v>MODESTA</v>
          </cell>
          <cell r="F281">
            <v>0</v>
          </cell>
        </row>
        <row r="282">
          <cell r="A282" t="str">
            <v>CrownPlaza-HA0043-MD</v>
          </cell>
          <cell r="B282" t="str">
            <v>HA0043</v>
          </cell>
          <cell r="C282" t="str">
            <v>HARARE</v>
          </cell>
          <cell r="D282" t="str">
            <v xml:space="preserve">PRIORITY PLATINUM </v>
          </cell>
          <cell r="E282" t="str">
            <v>LESLIE</v>
          </cell>
          <cell r="F282">
            <v>0</v>
          </cell>
        </row>
        <row r="283">
          <cell r="A283" t="str">
            <v>CrownPlaza-HA0043-MG</v>
          </cell>
          <cell r="B283" t="str">
            <v>HA0043</v>
          </cell>
          <cell r="C283" t="str">
            <v>HARARE</v>
          </cell>
          <cell r="D283" t="str">
            <v xml:space="preserve">PRIORITY PLATINUM </v>
          </cell>
          <cell r="E283" t="str">
            <v>LESLIE</v>
          </cell>
          <cell r="F283">
            <v>0</v>
          </cell>
        </row>
        <row r="284">
          <cell r="A284" t="str">
            <v>CrownPlaza-HA0043-U</v>
          </cell>
          <cell r="B284" t="str">
            <v>HA0043</v>
          </cell>
          <cell r="C284" t="str">
            <v>HARARE</v>
          </cell>
          <cell r="D284" t="str">
            <v xml:space="preserve">PRIORITY PLATINUM </v>
          </cell>
          <cell r="E284" t="str">
            <v>LESLIE</v>
          </cell>
          <cell r="F284">
            <v>0</v>
          </cell>
        </row>
        <row r="285">
          <cell r="A285" t="str">
            <v>CUT-MW7064-D</v>
          </cell>
          <cell r="B285" t="str">
            <v>MW7064</v>
          </cell>
          <cell r="C285" t="str">
            <v>MASH WEST</v>
          </cell>
          <cell r="D285" t="str">
            <v>SILVER</v>
          </cell>
          <cell r="E285" t="str">
            <v>ARTWELL</v>
          </cell>
          <cell r="F285">
            <v>0</v>
          </cell>
        </row>
        <row r="286">
          <cell r="A286" t="str">
            <v>CUT-MW7064-G</v>
          </cell>
          <cell r="B286" t="str">
            <v>MW7064</v>
          </cell>
          <cell r="C286" t="str">
            <v>MASH WEST</v>
          </cell>
          <cell r="D286" t="str">
            <v>SILVER</v>
          </cell>
          <cell r="E286" t="str">
            <v>ARTWELL</v>
          </cell>
          <cell r="F286">
            <v>0</v>
          </cell>
        </row>
        <row r="287">
          <cell r="A287" t="str">
            <v>CUT-MW7064-U</v>
          </cell>
          <cell r="B287" t="str">
            <v>MW7064</v>
          </cell>
          <cell r="C287" t="str">
            <v>MASH WEST</v>
          </cell>
          <cell r="D287" t="str">
            <v>SILVER</v>
          </cell>
          <cell r="E287" t="str">
            <v>ARTWELL</v>
          </cell>
          <cell r="F287">
            <v>0</v>
          </cell>
        </row>
        <row r="288">
          <cell r="A288" t="str">
            <v>Dadaya-MD3108-G</v>
          </cell>
          <cell r="B288" t="str">
            <v>MD3108</v>
          </cell>
          <cell r="C288" t="str">
            <v>MIDLANDS</v>
          </cell>
          <cell r="D288" t="str">
            <v>SILVER</v>
          </cell>
          <cell r="E288" t="str">
            <v>CHARI</v>
          </cell>
          <cell r="F288">
            <v>0</v>
          </cell>
        </row>
        <row r="289">
          <cell r="A289" t="str">
            <v>Damofalls-HA5179</v>
          </cell>
          <cell r="B289" t="str">
            <v>HA5179</v>
          </cell>
          <cell r="C289" t="str">
            <v>HARARE</v>
          </cell>
          <cell r="D289" t="str">
            <v xml:space="preserve">PRIORITY PLATINUM </v>
          </cell>
          <cell r="E289" t="str">
            <v>DHLAKAMA</v>
          </cell>
          <cell r="F289">
            <v>0</v>
          </cell>
        </row>
        <row r="290">
          <cell r="A290" t="str">
            <v>Damofalls-HA5179-G</v>
          </cell>
          <cell r="B290" t="str">
            <v>HA5179</v>
          </cell>
          <cell r="C290" t="str">
            <v>HARARE</v>
          </cell>
          <cell r="D290" t="str">
            <v xml:space="preserve">PRIORITY PLATINUM </v>
          </cell>
          <cell r="E290" t="str">
            <v>DHLAKAMA</v>
          </cell>
          <cell r="F290">
            <v>0</v>
          </cell>
        </row>
        <row r="291">
          <cell r="A291" t="str">
            <v>DangamvuraHS-MA0261-G</v>
          </cell>
          <cell r="B291" t="str">
            <v>MA0261</v>
          </cell>
          <cell r="C291" t="str">
            <v>MANICALAND</v>
          </cell>
          <cell r="D291" t="str">
            <v>PLATINUM</v>
          </cell>
          <cell r="E291" t="str">
            <v>MAPFUMBA</v>
          </cell>
          <cell r="F291">
            <v>0</v>
          </cell>
        </row>
        <row r="292">
          <cell r="A292" t="str">
            <v>DangamvuraHS-MA0261-U</v>
          </cell>
          <cell r="B292" t="str">
            <v>MA0261</v>
          </cell>
          <cell r="C292" t="str">
            <v>MANICALAND</v>
          </cell>
          <cell r="D292" t="str">
            <v>PLATINUM</v>
          </cell>
          <cell r="E292" t="str">
            <v>MAPFUMBA</v>
          </cell>
          <cell r="F292">
            <v>0</v>
          </cell>
        </row>
        <row r="293">
          <cell r="A293" t="str">
            <v>Dangamvura-MA0025-D</v>
          </cell>
          <cell r="B293" t="str">
            <v>MA0025</v>
          </cell>
          <cell r="C293" t="str">
            <v>MANICALAND</v>
          </cell>
          <cell r="D293" t="str">
            <v>PLATINUM TOP PRIORITY</v>
          </cell>
          <cell r="E293" t="str">
            <v>MAPFUMBA</v>
          </cell>
          <cell r="F293">
            <v>0</v>
          </cell>
        </row>
        <row r="294">
          <cell r="A294" t="str">
            <v>Dangamvura-MA0025-M</v>
          </cell>
          <cell r="B294" t="str">
            <v>MA0025</v>
          </cell>
          <cell r="C294" t="str">
            <v>MANICALAND</v>
          </cell>
          <cell r="D294" t="str">
            <v>PLATINUM TOP PRIORITY</v>
          </cell>
          <cell r="E294" t="str">
            <v>MAPFUMBA</v>
          </cell>
          <cell r="F294">
            <v>0</v>
          </cell>
        </row>
        <row r="295">
          <cell r="A295" t="str">
            <v>Dangamvura-MA0025-U</v>
          </cell>
          <cell r="B295" t="str">
            <v>MA0025</v>
          </cell>
          <cell r="C295" t="str">
            <v>MANICALAND</v>
          </cell>
          <cell r="D295" t="str">
            <v>PLATINUM TOP PRIORITY</v>
          </cell>
          <cell r="E295" t="str">
            <v>MAPFUMBA</v>
          </cell>
          <cell r="F295">
            <v>0</v>
          </cell>
        </row>
        <row r="296">
          <cell r="A296" t="str">
            <v>Darwendale-MW5008-G</v>
          </cell>
          <cell r="B296" t="str">
            <v>MW5008</v>
          </cell>
          <cell r="C296" t="str">
            <v>MASH WEST</v>
          </cell>
          <cell r="D296" t="str">
            <v>SILVER</v>
          </cell>
          <cell r="E296" t="str">
            <v>MODESTA</v>
          </cell>
          <cell r="F296">
            <v>0</v>
          </cell>
        </row>
        <row r="297">
          <cell r="A297" t="str">
            <v>DawnHill-HA5057</v>
          </cell>
          <cell r="B297" t="str">
            <v>HA5057</v>
          </cell>
          <cell r="C297" t="str">
            <v>HARARE</v>
          </cell>
          <cell r="D297" t="str">
            <v>SILVER</v>
          </cell>
          <cell r="E297" t="str">
            <v>RITA</v>
          </cell>
          <cell r="F297">
            <v>0</v>
          </cell>
        </row>
        <row r="298">
          <cell r="A298" t="str">
            <v>DawnHill-HA5057-G</v>
          </cell>
          <cell r="B298" t="str">
            <v>HA5057</v>
          </cell>
          <cell r="C298" t="str">
            <v>HARARE</v>
          </cell>
          <cell r="D298" t="str">
            <v>SILVER</v>
          </cell>
          <cell r="E298" t="str">
            <v>RITA</v>
          </cell>
          <cell r="F298">
            <v>0</v>
          </cell>
        </row>
        <row r="299">
          <cell r="A299" t="str">
            <v>Dema-ME5180-G</v>
          </cell>
          <cell r="B299" t="str">
            <v>ME5180</v>
          </cell>
          <cell r="C299" t="str">
            <v>MASH EAST</v>
          </cell>
          <cell r="D299" t="str">
            <v>PLATINUM</v>
          </cell>
          <cell r="E299" t="str">
            <v>RICHARD</v>
          </cell>
          <cell r="F299">
            <v>0</v>
          </cell>
        </row>
        <row r="300">
          <cell r="A300" t="str">
            <v>Dema-ME5180-U</v>
          </cell>
          <cell r="B300" t="str">
            <v>ME5180</v>
          </cell>
          <cell r="C300" t="str">
            <v>MASH EAST</v>
          </cell>
          <cell r="D300" t="str">
            <v>PLATINUM</v>
          </cell>
          <cell r="E300" t="str">
            <v>RICHARD</v>
          </cell>
          <cell r="F300">
            <v>0</v>
          </cell>
        </row>
        <row r="301">
          <cell r="A301" t="str">
            <v>DESAI-MD6013-G</v>
          </cell>
          <cell r="B301" t="str">
            <v>MD6013</v>
          </cell>
          <cell r="C301" t="str">
            <v>MIDLANDS</v>
          </cell>
          <cell r="D301" t="str">
            <v xml:space="preserve">PRIORITY PLATINUM </v>
          </cell>
          <cell r="E301" t="str">
            <v>CHIKWAVAVA</v>
          </cell>
          <cell r="F301">
            <v>0</v>
          </cell>
        </row>
        <row r="302">
          <cell r="A302" t="str">
            <v>Desai-MD6013-G</v>
          </cell>
          <cell r="B302" t="str">
            <v>MD6013</v>
          </cell>
          <cell r="C302" t="str">
            <v>MIDLANDS</v>
          </cell>
          <cell r="D302" t="str">
            <v xml:space="preserve">PRIORITY PLATINUM </v>
          </cell>
          <cell r="E302" t="str">
            <v>CHIKWAVAVA</v>
          </cell>
          <cell r="F302">
            <v>0</v>
          </cell>
        </row>
        <row r="303">
          <cell r="A303" t="str">
            <v>Desai-MD6013-U</v>
          </cell>
          <cell r="B303" t="str">
            <v>MD6013</v>
          </cell>
          <cell r="C303" t="str">
            <v>MIDLANDS</v>
          </cell>
          <cell r="D303" t="str">
            <v xml:space="preserve">PRIORITY PLATINUM </v>
          </cell>
          <cell r="E303" t="str">
            <v>CHIKWAVAVA</v>
          </cell>
          <cell r="F303">
            <v>0</v>
          </cell>
        </row>
        <row r="304">
          <cell r="A304" t="str">
            <v>Dete Cross-G</v>
          </cell>
          <cell r="B304" t="str">
            <v>MN5109</v>
          </cell>
          <cell r="C304" t="str">
            <v>MAT NORTH</v>
          </cell>
          <cell r="D304" t="str">
            <v>BRONZE</v>
          </cell>
          <cell r="E304">
            <v>0</v>
          </cell>
          <cell r="F304">
            <v>0</v>
          </cell>
        </row>
        <row r="305">
          <cell r="A305" t="str">
            <v>DETE -G</v>
          </cell>
          <cell r="B305" t="str">
            <v>MN5110</v>
          </cell>
          <cell r="C305" t="str">
            <v>MAT NORTH</v>
          </cell>
          <cell r="D305" t="str">
            <v>BRONZE</v>
          </cell>
          <cell r="E305">
            <v>0</v>
          </cell>
          <cell r="F305">
            <v>0</v>
          </cell>
        </row>
        <row r="306">
          <cell r="A306" t="str">
            <v>Dhlamini-G</v>
          </cell>
          <cell r="B306" t="str">
            <v>MN7055</v>
          </cell>
          <cell r="C306" t="str">
            <v>MAT NORTH</v>
          </cell>
          <cell r="D306" t="str">
            <v>BRONZE</v>
          </cell>
          <cell r="E306">
            <v>0</v>
          </cell>
          <cell r="F306">
            <v>0</v>
          </cell>
        </row>
        <row r="307">
          <cell r="A307" t="str">
            <v>Domboshava-HA0026</v>
          </cell>
          <cell r="B307" t="str">
            <v>HA0026</v>
          </cell>
          <cell r="C307" t="str">
            <v>HARARE</v>
          </cell>
          <cell r="D307" t="str">
            <v>PLATINUM</v>
          </cell>
          <cell r="E307" t="str">
            <v>KIWA</v>
          </cell>
          <cell r="F307">
            <v>0</v>
          </cell>
        </row>
        <row r="308">
          <cell r="A308" t="str">
            <v>Domboshava-HA0026-G</v>
          </cell>
          <cell r="B308" t="str">
            <v>HA0026</v>
          </cell>
          <cell r="C308" t="str">
            <v>HARARE</v>
          </cell>
          <cell r="D308" t="str">
            <v>PLATINUM</v>
          </cell>
          <cell r="E308" t="str">
            <v>KIWA</v>
          </cell>
          <cell r="F308">
            <v>0</v>
          </cell>
        </row>
        <row r="309">
          <cell r="A309" t="str">
            <v>Donsa-MD1773-G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</row>
        <row r="310">
          <cell r="A310" t="str">
            <v>Donsa-MD1773-U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</row>
        <row r="311">
          <cell r="A311" t="str">
            <v>Dorowa-MA5153-G</v>
          </cell>
          <cell r="B311" t="str">
            <v>MA5153</v>
          </cell>
          <cell r="C311" t="str">
            <v>MANICALAND</v>
          </cell>
          <cell r="D311" t="str">
            <v>GOLD</v>
          </cell>
          <cell r="E311" t="str">
            <v>MANGWIRO</v>
          </cell>
          <cell r="F311">
            <v>0</v>
          </cell>
        </row>
        <row r="312">
          <cell r="A312" t="str">
            <v>Dotito-MC5025-G</v>
          </cell>
          <cell r="B312" t="str">
            <v>MC5025</v>
          </cell>
          <cell r="C312" t="str">
            <v>MASH CENTRAL</v>
          </cell>
          <cell r="D312" t="str">
            <v>PLATINUM</v>
          </cell>
          <cell r="E312" t="str">
            <v>MUTYANDA</v>
          </cell>
          <cell r="F312">
            <v>0</v>
          </cell>
        </row>
        <row r="313">
          <cell r="A313" t="str">
            <v>Doves-HA0027-M</v>
          </cell>
          <cell r="B313" t="str">
            <v>HA0027</v>
          </cell>
          <cell r="C313" t="str">
            <v>HARARE</v>
          </cell>
          <cell r="D313" t="str">
            <v>PLATINUM</v>
          </cell>
          <cell r="E313" t="str">
            <v>LESLIE</v>
          </cell>
          <cell r="F313">
            <v>0</v>
          </cell>
        </row>
        <row r="314">
          <cell r="A314" t="str">
            <v>Doves-HA0027-U</v>
          </cell>
          <cell r="B314" t="str">
            <v>HA0027</v>
          </cell>
          <cell r="C314" t="str">
            <v>HARARE</v>
          </cell>
          <cell r="D314" t="str">
            <v>PLATINUM</v>
          </cell>
          <cell r="E314" t="str">
            <v>LESLIE</v>
          </cell>
          <cell r="F314">
            <v>0</v>
          </cell>
        </row>
        <row r="315">
          <cell r="A315" t="str">
            <v>DRCChegutu-MW6035-G</v>
          </cell>
          <cell r="B315" t="str">
            <v>MW6035</v>
          </cell>
          <cell r="C315" t="str">
            <v>MASH WEST</v>
          </cell>
          <cell r="D315" t="str">
            <v>PLATINUM</v>
          </cell>
          <cell r="E315" t="str">
            <v>NGIRAZI</v>
          </cell>
          <cell r="F315">
            <v>0</v>
          </cell>
        </row>
        <row r="316">
          <cell r="A316" t="str">
            <v>DRCChegutu-MW6035-U</v>
          </cell>
          <cell r="B316" t="str">
            <v>MW6035</v>
          </cell>
          <cell r="C316" t="str">
            <v>MASH WEST</v>
          </cell>
          <cell r="D316" t="str">
            <v>PLATINUM</v>
          </cell>
          <cell r="E316" t="str">
            <v>NGIRAZI</v>
          </cell>
          <cell r="F316">
            <v>0</v>
          </cell>
        </row>
        <row r="317">
          <cell r="A317" t="str">
            <v>Drifontaine-MD0336-G</v>
          </cell>
          <cell r="B317" t="str">
            <v>MD0336</v>
          </cell>
          <cell r="C317" t="str">
            <v>MIDLANDS</v>
          </cell>
          <cell r="D317" t="str">
            <v>SILVER</v>
          </cell>
          <cell r="E317" t="str">
            <v>CHARI</v>
          </cell>
          <cell r="F317">
            <v>0</v>
          </cell>
        </row>
        <row r="318">
          <cell r="A318" t="str">
            <v xml:space="preserve">Drifontaine-MD0336-G </v>
          </cell>
          <cell r="B318" t="str">
            <v>MD0336</v>
          </cell>
          <cell r="C318" t="str">
            <v>MIDLANDS</v>
          </cell>
          <cell r="D318" t="str">
            <v>SILVER</v>
          </cell>
          <cell r="E318" t="str">
            <v>CHARI</v>
          </cell>
          <cell r="F318">
            <v>0</v>
          </cell>
        </row>
        <row r="319">
          <cell r="A319" t="str">
            <v>Dulibadzimu_MS5124-U</v>
          </cell>
          <cell r="B319" t="str">
            <v>MS5124</v>
          </cell>
          <cell r="C319" t="str">
            <v>MAT SOUTH</v>
          </cell>
          <cell r="D319" t="str">
            <v>PLATINUM</v>
          </cell>
          <cell r="E319" t="str">
            <v>BEN</v>
          </cell>
          <cell r="F319">
            <v>0</v>
          </cell>
        </row>
        <row r="320">
          <cell r="A320" t="str">
            <v>Dulibadzimu-MS5124-G</v>
          </cell>
          <cell r="B320" t="str">
            <v>MS5124</v>
          </cell>
          <cell r="C320" t="str">
            <v>MAT SOUTH</v>
          </cell>
          <cell r="D320" t="str">
            <v>PLATINUM</v>
          </cell>
          <cell r="E320" t="str">
            <v>BEN</v>
          </cell>
          <cell r="F320">
            <v>0</v>
          </cell>
        </row>
        <row r="321">
          <cell r="A321" t="str">
            <v>Dulibadzimu-MS5124-U</v>
          </cell>
          <cell r="B321" t="str">
            <v>MS5124</v>
          </cell>
          <cell r="C321" t="str">
            <v>MAT SOUTH</v>
          </cell>
          <cell r="D321" t="str">
            <v>PLATINUM</v>
          </cell>
          <cell r="E321" t="str">
            <v>BEN</v>
          </cell>
          <cell r="F321">
            <v>0</v>
          </cell>
        </row>
        <row r="322">
          <cell r="A322" t="str">
            <v>DzivarasekwaExt-HA1721-U</v>
          </cell>
          <cell r="B322" t="str">
            <v>HA1721</v>
          </cell>
          <cell r="C322" t="str">
            <v>HARARE</v>
          </cell>
          <cell r="D322" t="str">
            <v>PLATINUM</v>
          </cell>
          <cell r="E322" t="str">
            <v>MODESTA</v>
          </cell>
          <cell r="F322">
            <v>0</v>
          </cell>
        </row>
        <row r="323">
          <cell r="A323" t="str">
            <v>Dzivarasekwa-HA0028-MD</v>
          </cell>
          <cell r="B323" t="str">
            <v>HA0028</v>
          </cell>
          <cell r="C323" t="str">
            <v>HARARE</v>
          </cell>
          <cell r="D323" t="str">
            <v xml:space="preserve">PRIORITY PLATINUM </v>
          </cell>
          <cell r="E323" t="str">
            <v>MODESTA</v>
          </cell>
          <cell r="F323">
            <v>0</v>
          </cell>
        </row>
        <row r="324">
          <cell r="A324" t="str">
            <v>Dzivarasekwa-HA0028-MG</v>
          </cell>
          <cell r="B324" t="str">
            <v>HA0028</v>
          </cell>
          <cell r="C324" t="str">
            <v>HARARE</v>
          </cell>
          <cell r="D324" t="str">
            <v xml:space="preserve">PRIORITY PLATINUM </v>
          </cell>
          <cell r="E324" t="str">
            <v>MODESTA</v>
          </cell>
          <cell r="F324">
            <v>0</v>
          </cell>
        </row>
        <row r="325">
          <cell r="A325" t="str">
            <v>Dzivarasekwa-HA0028-U</v>
          </cell>
          <cell r="B325" t="str">
            <v>HA0028</v>
          </cell>
          <cell r="C325" t="str">
            <v>HARARE</v>
          </cell>
          <cell r="D325" t="str">
            <v xml:space="preserve">PRIORITY PLATINUM </v>
          </cell>
          <cell r="E325" t="str">
            <v>MODESTA</v>
          </cell>
          <cell r="F325">
            <v>0</v>
          </cell>
        </row>
        <row r="326">
          <cell r="A326" t="str">
            <v>Eastgate-HA1722-U</v>
          </cell>
          <cell r="B326" t="str">
            <v>HA1722</v>
          </cell>
          <cell r="C326" t="str">
            <v>HARARE</v>
          </cell>
          <cell r="D326" t="str">
            <v>SILVER</v>
          </cell>
          <cell r="E326" t="str">
            <v>LESLIE</v>
          </cell>
          <cell r="F326">
            <v>0</v>
          </cell>
        </row>
        <row r="327">
          <cell r="A327" t="str">
            <v>EastleaNorth-HA5050-G</v>
          </cell>
          <cell r="B327" t="str">
            <v>HA5050</v>
          </cell>
          <cell r="C327" t="str">
            <v>HARARE</v>
          </cell>
          <cell r="D327" t="str">
            <v>PLATINUM</v>
          </cell>
          <cell r="E327" t="str">
            <v>MUTYANDA</v>
          </cell>
          <cell r="F327">
            <v>0</v>
          </cell>
        </row>
        <row r="328">
          <cell r="A328" t="str">
            <v>EastleaNorth-HA5050-U</v>
          </cell>
          <cell r="B328" t="str">
            <v>HA5050</v>
          </cell>
          <cell r="C328" t="str">
            <v>HARARE</v>
          </cell>
          <cell r="D328" t="str">
            <v>PLATINUM</v>
          </cell>
          <cell r="E328" t="str">
            <v>MUTYANDA</v>
          </cell>
          <cell r="F328">
            <v>0</v>
          </cell>
        </row>
        <row r="329">
          <cell r="A329" t="str">
            <v>EifelFlats-MW0305-G</v>
          </cell>
          <cell r="B329" t="str">
            <v>MW0305</v>
          </cell>
          <cell r="C329" t="str">
            <v>MASH WEST</v>
          </cell>
          <cell r="D329" t="str">
            <v xml:space="preserve">PRIORITY PLATINUM </v>
          </cell>
          <cell r="E329" t="str">
            <v>NGIRAZI</v>
          </cell>
          <cell r="F329">
            <v>0</v>
          </cell>
        </row>
        <row r="330">
          <cell r="A330" t="str">
            <v>EifelFlats-MW0305-U</v>
          </cell>
          <cell r="B330" t="str">
            <v>MW0305</v>
          </cell>
          <cell r="C330" t="str">
            <v>MASH WEST</v>
          </cell>
          <cell r="D330" t="str">
            <v xml:space="preserve">PRIORITY PLATINUM </v>
          </cell>
          <cell r="E330" t="str">
            <v>NGIRAZI</v>
          </cell>
          <cell r="F330">
            <v>0</v>
          </cell>
        </row>
        <row r="331">
          <cell r="A331" t="str">
            <v>ELEPHANTHILLS</v>
          </cell>
          <cell r="B331" t="str">
            <v>MN5225</v>
          </cell>
          <cell r="C331" t="str">
            <v>MAT NORTH</v>
          </cell>
          <cell r="D331" t="str">
            <v>BRONZE</v>
          </cell>
          <cell r="E331">
            <v>0</v>
          </cell>
          <cell r="F331">
            <v>0</v>
          </cell>
        </row>
        <row r="332">
          <cell r="A332" t="str">
            <v>Emakhandeni2-BU1723-U</v>
          </cell>
          <cell r="B332" t="str">
            <v>BU1723</v>
          </cell>
          <cell r="C332" t="str">
            <v>BULAWAYO</v>
          </cell>
          <cell r="D332" t="str">
            <v>PLATINUM</v>
          </cell>
          <cell r="E332" t="str">
            <v>MASAIRA</v>
          </cell>
          <cell r="F332">
            <v>0</v>
          </cell>
        </row>
        <row r="333">
          <cell r="A333" t="str">
            <v>Emakhandeni-BU5086-U</v>
          </cell>
          <cell r="B333" t="str">
            <v>BU5086</v>
          </cell>
          <cell r="C333" t="str">
            <v>BULAWAYO</v>
          </cell>
          <cell r="D333" t="str">
            <v>PLATINUM</v>
          </cell>
          <cell r="E333" t="str">
            <v>MASAIRA</v>
          </cell>
          <cell r="F333">
            <v>0</v>
          </cell>
        </row>
        <row r="334">
          <cell r="A334" t="str">
            <v>Emakhandeni-G</v>
          </cell>
          <cell r="B334" t="str">
            <v>BU5086</v>
          </cell>
          <cell r="C334" t="str">
            <v>BULAWAYO</v>
          </cell>
          <cell r="D334" t="str">
            <v>PLATINUM</v>
          </cell>
          <cell r="E334" t="str">
            <v>MASAIRA</v>
          </cell>
          <cell r="F334">
            <v>0</v>
          </cell>
        </row>
        <row r="335">
          <cell r="A335" t="str">
            <v>EmaraldHill-HA5051</v>
          </cell>
          <cell r="B335" t="str">
            <v>HA5051</v>
          </cell>
          <cell r="C335" t="str">
            <v>HARARE</v>
          </cell>
          <cell r="D335" t="str">
            <v>GOLD</v>
          </cell>
          <cell r="E335" t="str">
            <v>ENIA</v>
          </cell>
          <cell r="F335">
            <v>0</v>
          </cell>
        </row>
        <row r="336">
          <cell r="A336" t="str">
            <v>EmaraldHill-HA5051-G</v>
          </cell>
          <cell r="B336" t="str">
            <v>HA5051</v>
          </cell>
          <cell r="C336" t="str">
            <v>HARARE</v>
          </cell>
          <cell r="D336" t="str">
            <v>GOLD</v>
          </cell>
          <cell r="E336" t="str">
            <v>ENIA</v>
          </cell>
          <cell r="F336">
            <v>0</v>
          </cell>
        </row>
        <row r="337">
          <cell r="A337" t="str">
            <v>Emganwini</v>
          </cell>
          <cell r="B337" t="str">
            <v>BU0029</v>
          </cell>
          <cell r="C337" t="str">
            <v>BULAWAYO</v>
          </cell>
          <cell r="D337" t="str">
            <v>PLATINUM</v>
          </cell>
          <cell r="E337" t="str">
            <v>BHEKANI</v>
          </cell>
          <cell r="F337">
            <v>0</v>
          </cell>
        </row>
        <row r="338">
          <cell r="A338" t="str">
            <v>EMGANWINI-BU0029-L</v>
          </cell>
          <cell r="B338" t="str">
            <v>BU5022</v>
          </cell>
          <cell r="C338" t="str">
            <v>BULAWAYO</v>
          </cell>
          <cell r="D338" t="str">
            <v>PLATINUM</v>
          </cell>
          <cell r="E338" t="str">
            <v>BHEKANI</v>
          </cell>
          <cell r="F338">
            <v>0</v>
          </cell>
        </row>
        <row r="339">
          <cell r="A339" t="str">
            <v>Emganwini-BU0029-U</v>
          </cell>
          <cell r="B339" t="str">
            <v>BU0029</v>
          </cell>
          <cell r="C339" t="str">
            <v>BULAWAYO</v>
          </cell>
          <cell r="D339" t="str">
            <v>PLATINUM</v>
          </cell>
          <cell r="E339" t="str">
            <v>BHEKANI</v>
          </cell>
          <cell r="F339">
            <v>0</v>
          </cell>
        </row>
        <row r="340">
          <cell r="A340" t="str">
            <v>Emganwini-G</v>
          </cell>
          <cell r="B340" t="str">
            <v>BU0029</v>
          </cell>
          <cell r="C340" t="str">
            <v>BULAWAYO</v>
          </cell>
          <cell r="D340" t="str">
            <v>PLATINUM</v>
          </cell>
          <cell r="E340" t="str">
            <v>BHEKANI</v>
          </cell>
          <cell r="F340">
            <v>0</v>
          </cell>
        </row>
        <row r="341">
          <cell r="A341" t="str">
            <v>EmganwiniSouth-BU1725-U</v>
          </cell>
          <cell r="B341" t="str">
            <v>BU0029</v>
          </cell>
          <cell r="C341" t="str">
            <v>BULAWAYO</v>
          </cell>
          <cell r="D341" t="str">
            <v>PLATINUM</v>
          </cell>
          <cell r="E341" t="str">
            <v>BHEKANI</v>
          </cell>
          <cell r="F341">
            <v>0</v>
          </cell>
        </row>
        <row r="342">
          <cell r="A342" t="str">
            <v>Empress-MD5187-G</v>
          </cell>
          <cell r="B342" t="str">
            <v>MD5187</v>
          </cell>
          <cell r="C342" t="str">
            <v>MIDLANDS</v>
          </cell>
          <cell r="D342" t="str">
            <v>SILVER</v>
          </cell>
          <cell r="E342" t="str">
            <v>CHIKWAVAVA</v>
          </cell>
          <cell r="F342">
            <v>0</v>
          </cell>
        </row>
        <row r="343">
          <cell r="A343" t="str">
            <v>Empress-MD5187-U</v>
          </cell>
          <cell r="B343" t="str">
            <v>MD5187</v>
          </cell>
          <cell r="C343" t="str">
            <v>MIDLANDS</v>
          </cell>
          <cell r="D343" t="str">
            <v>SILVER</v>
          </cell>
          <cell r="E343" t="str">
            <v>CHIKWAVAVA</v>
          </cell>
          <cell r="F343">
            <v>0</v>
          </cell>
        </row>
        <row r="344">
          <cell r="A344" t="str">
            <v>EndaZimbabwe-HA0030</v>
          </cell>
          <cell r="B344" t="str">
            <v>HA0030</v>
          </cell>
          <cell r="C344" t="str">
            <v>HARARE</v>
          </cell>
          <cell r="D344" t="str">
            <v>GOLD</v>
          </cell>
          <cell r="E344" t="str">
            <v>PRIVILEDGE</v>
          </cell>
          <cell r="F344">
            <v>0</v>
          </cell>
        </row>
        <row r="345">
          <cell r="A345" t="str">
            <v>EndaZimbabwe-HA0030-G</v>
          </cell>
          <cell r="B345" t="str">
            <v>HA0030</v>
          </cell>
          <cell r="C345" t="str">
            <v>HARARE</v>
          </cell>
          <cell r="D345" t="str">
            <v>GOLD</v>
          </cell>
          <cell r="E345" t="str">
            <v>PRIVILEDGE</v>
          </cell>
          <cell r="F345">
            <v>0</v>
          </cell>
        </row>
        <row r="346">
          <cell r="A346" t="str">
            <v>EnopatCBD1-HA7085-U</v>
          </cell>
          <cell r="B346" t="str">
            <v>HA7085</v>
          </cell>
          <cell r="C346" t="str">
            <v>HARARE</v>
          </cell>
          <cell r="D346" t="str">
            <v>BRONZE</v>
          </cell>
          <cell r="E346" t="str">
            <v>LESLIE</v>
          </cell>
          <cell r="F346">
            <v>0</v>
          </cell>
        </row>
        <row r="347">
          <cell r="A347" t="str">
            <v>Entumbane-BU0245-U</v>
          </cell>
          <cell r="B347" t="str">
            <v>BU0245</v>
          </cell>
          <cell r="C347" t="str">
            <v>BULAWAYO</v>
          </cell>
          <cell r="D347" t="str">
            <v>PLATINUM</v>
          </cell>
          <cell r="E347" t="str">
            <v>MASAIRA</v>
          </cell>
          <cell r="F347">
            <v>0</v>
          </cell>
        </row>
        <row r="348">
          <cell r="A348" t="str">
            <v>Entumbane-G</v>
          </cell>
          <cell r="B348" t="str">
            <v>BU0245</v>
          </cell>
          <cell r="C348" t="str">
            <v>BULAWAYO</v>
          </cell>
          <cell r="D348" t="str">
            <v>PLATINUM</v>
          </cell>
          <cell r="E348" t="str">
            <v>MASAIRA</v>
          </cell>
          <cell r="F348">
            <v>0</v>
          </cell>
        </row>
        <row r="349">
          <cell r="A349" t="str">
            <v>EpochMine-MS0345-G</v>
          </cell>
          <cell r="B349" t="str">
            <v>MS0345</v>
          </cell>
          <cell r="C349" t="str">
            <v>MAT SOUTH</v>
          </cell>
          <cell r="D349" t="str">
            <v>SILVER</v>
          </cell>
          <cell r="E349" t="str">
            <v>MASAIRA</v>
          </cell>
          <cell r="F349">
            <v>0</v>
          </cell>
        </row>
        <row r="350">
          <cell r="A350" t="str">
            <v>EpworthPolice-HA0031</v>
          </cell>
          <cell r="B350" t="str">
            <v>HA0031</v>
          </cell>
          <cell r="C350" t="str">
            <v>HARARE</v>
          </cell>
          <cell r="D350" t="str">
            <v xml:space="preserve">PRIORITY PLATINUM </v>
          </cell>
          <cell r="E350" t="str">
            <v>RICHARD</v>
          </cell>
          <cell r="F350">
            <v>0</v>
          </cell>
        </row>
        <row r="351">
          <cell r="A351" t="str">
            <v>EpworthPolice-HA0031-MD</v>
          </cell>
          <cell r="B351" t="str">
            <v>HA0031</v>
          </cell>
          <cell r="C351" t="str">
            <v>HARARE</v>
          </cell>
          <cell r="D351" t="str">
            <v xml:space="preserve">PRIORITY PLATINUM </v>
          </cell>
          <cell r="E351" t="str">
            <v>RICHARD</v>
          </cell>
          <cell r="F351">
            <v>0</v>
          </cell>
        </row>
        <row r="352">
          <cell r="A352" t="str">
            <v>EpworthPolice-HA0031-MG</v>
          </cell>
          <cell r="B352" t="str">
            <v>HA0031</v>
          </cell>
          <cell r="C352" t="str">
            <v>HARARE</v>
          </cell>
          <cell r="D352" t="str">
            <v xml:space="preserve">PRIORITY PLATINUM </v>
          </cell>
          <cell r="E352" t="str">
            <v>RICHARD</v>
          </cell>
          <cell r="F352">
            <v>0</v>
          </cell>
        </row>
        <row r="353">
          <cell r="A353" t="str">
            <v>Esigodini-MS0121-G</v>
          </cell>
          <cell r="B353" t="str">
            <v>MS0121</v>
          </cell>
          <cell r="C353" t="str">
            <v>MAT SOUTH</v>
          </cell>
          <cell r="D353" t="str">
            <v>SILVER</v>
          </cell>
          <cell r="E353" t="str">
            <v>MASAIRA</v>
          </cell>
          <cell r="F353">
            <v>0</v>
          </cell>
        </row>
        <row r="354">
          <cell r="A354" t="str">
            <v>Fairview-MA9003-G</v>
          </cell>
          <cell r="B354" t="str">
            <v>MA9003</v>
          </cell>
          <cell r="C354" t="str">
            <v>MANICALAND</v>
          </cell>
          <cell r="D354" t="str">
            <v>SILVER</v>
          </cell>
          <cell r="E354" t="str">
            <v>MAPFUMBA</v>
          </cell>
          <cell r="F354">
            <v>0</v>
          </cell>
        </row>
        <row r="355">
          <cell r="A355" t="str">
            <v>Falcon-HA0032</v>
          </cell>
          <cell r="B355" t="str">
            <v>HA0032</v>
          </cell>
          <cell r="C355" t="str">
            <v>HARARE</v>
          </cell>
          <cell r="D355" t="str">
            <v>PLATINUM</v>
          </cell>
          <cell r="E355" t="str">
            <v>RICHARD</v>
          </cell>
          <cell r="F355">
            <v>0</v>
          </cell>
        </row>
        <row r="356">
          <cell r="A356" t="str">
            <v>Falcon-HA0032-G</v>
          </cell>
          <cell r="B356" t="str">
            <v>HA0032</v>
          </cell>
          <cell r="C356" t="str">
            <v>HARARE</v>
          </cell>
          <cell r="D356" t="str">
            <v>PLATINUM</v>
          </cell>
          <cell r="E356" t="str">
            <v>RICHARD</v>
          </cell>
          <cell r="F356">
            <v>0</v>
          </cell>
        </row>
        <row r="357">
          <cell r="A357" t="str">
            <v>FalconHigh-MS5127-G</v>
          </cell>
          <cell r="B357" t="str">
            <v>MS5127</v>
          </cell>
          <cell r="C357" t="str">
            <v>MAT SOUTH</v>
          </cell>
          <cell r="D357" t="str">
            <v>SILVER</v>
          </cell>
          <cell r="E357" t="str">
            <v>MASAIRA</v>
          </cell>
          <cell r="F357">
            <v>0</v>
          </cell>
        </row>
        <row r="358">
          <cell r="A358" t="str">
            <v>Famona-BU5084-U</v>
          </cell>
          <cell r="B358" t="str">
            <v>BU5084</v>
          </cell>
          <cell r="C358" t="str">
            <v>BULAWAYO</v>
          </cell>
          <cell r="D358" t="str">
            <v>SILVER</v>
          </cell>
          <cell r="E358" t="str">
            <v>SIFA</v>
          </cell>
          <cell r="F358">
            <v>0</v>
          </cell>
        </row>
        <row r="359">
          <cell r="A359" t="str">
            <v>Famona-G</v>
          </cell>
          <cell r="B359" t="str">
            <v>BU5084</v>
          </cell>
          <cell r="C359" t="str">
            <v>BULAWAYO</v>
          </cell>
          <cell r="D359" t="str">
            <v>SILVER</v>
          </cell>
          <cell r="E359" t="str">
            <v>SIFA</v>
          </cell>
          <cell r="F359">
            <v>0</v>
          </cell>
        </row>
        <row r="360">
          <cell r="A360" t="str">
            <v>Featherstone-ME0332-G</v>
          </cell>
          <cell r="B360" t="str">
            <v>ME0332</v>
          </cell>
          <cell r="C360" t="str">
            <v>MASH EAST</v>
          </cell>
          <cell r="D360" t="str">
            <v>SILVER</v>
          </cell>
          <cell r="E360" t="str">
            <v>LESLIE</v>
          </cell>
          <cell r="F360">
            <v>0</v>
          </cell>
        </row>
        <row r="361">
          <cell r="A361" t="str">
            <v>Figtree-BU0122-G</v>
          </cell>
          <cell r="B361" t="str">
            <v>BU0122</v>
          </cell>
          <cell r="C361" t="str">
            <v>BULAWAYO</v>
          </cell>
          <cell r="D361" t="str">
            <v>BRONZE</v>
          </cell>
          <cell r="E361" t="str">
            <v>SOFIA</v>
          </cell>
          <cell r="F361">
            <v>0</v>
          </cell>
        </row>
        <row r="362">
          <cell r="A362" t="str">
            <v>Filabusi-MS5128-G</v>
          </cell>
          <cell r="B362" t="str">
            <v>MS5128</v>
          </cell>
          <cell r="C362" t="str">
            <v>MAT SOUTH</v>
          </cell>
          <cell r="D362" t="str">
            <v>SILVER</v>
          </cell>
          <cell r="E362" t="str">
            <v>SIFA</v>
          </cell>
          <cell r="F362">
            <v>0</v>
          </cell>
        </row>
        <row r="363">
          <cell r="A363" t="str">
            <v>Filabusi-MS5128-U</v>
          </cell>
          <cell r="B363" t="str">
            <v>MS5128</v>
          </cell>
          <cell r="C363" t="str">
            <v>MAT SOUTH</v>
          </cell>
          <cell r="D363" t="str">
            <v>SILVER</v>
          </cell>
          <cell r="E363" t="str">
            <v>SIFA</v>
          </cell>
          <cell r="F363">
            <v>0</v>
          </cell>
        </row>
        <row r="364">
          <cell r="A364" t="str">
            <v>FML Gweru</v>
          </cell>
          <cell r="B364" t="str">
            <v>MD0123</v>
          </cell>
          <cell r="C364" t="str">
            <v>MIDLANDS</v>
          </cell>
          <cell r="D364" t="str">
            <v>PLATINUM</v>
          </cell>
          <cell r="E364" t="str">
            <v>CHARI</v>
          </cell>
          <cell r="F364">
            <v>0</v>
          </cell>
        </row>
        <row r="365">
          <cell r="A365" t="str">
            <v>FMLGweru-MD0123-D</v>
          </cell>
          <cell r="B365" t="str">
            <v>MD0123</v>
          </cell>
          <cell r="C365" t="str">
            <v>MIDLANDS</v>
          </cell>
          <cell r="D365" t="str">
            <v xml:space="preserve">PRIORITY PLATINUM </v>
          </cell>
          <cell r="E365" t="str">
            <v>CHARI</v>
          </cell>
          <cell r="F365">
            <v>0</v>
          </cell>
        </row>
        <row r="366">
          <cell r="A366" t="str">
            <v>FMLGweru-MD0123-G</v>
          </cell>
          <cell r="B366" t="str">
            <v>MD0123</v>
          </cell>
          <cell r="C366" t="str">
            <v>MIDLANDS</v>
          </cell>
          <cell r="D366" t="str">
            <v xml:space="preserve">PRIORITY PLATINUM </v>
          </cell>
          <cell r="E366" t="str">
            <v>CHARI</v>
          </cell>
          <cell r="F366">
            <v>0</v>
          </cell>
        </row>
        <row r="367">
          <cell r="A367" t="str">
            <v>FMLGWERU-MD0123-U</v>
          </cell>
          <cell r="B367" t="str">
            <v>MD0123</v>
          </cell>
          <cell r="C367" t="str">
            <v>MIDLANDS</v>
          </cell>
          <cell r="D367" t="str">
            <v>PLATINUM</v>
          </cell>
          <cell r="E367">
            <v>0</v>
          </cell>
          <cell r="F367">
            <v>0</v>
          </cell>
        </row>
        <row r="368">
          <cell r="A368" t="str">
            <v>FoodChain-HA7084-G</v>
          </cell>
          <cell r="B368" t="str">
            <v>HA7084</v>
          </cell>
          <cell r="C368" t="str">
            <v>HARARE</v>
          </cell>
          <cell r="D368" t="str">
            <v>PLATINUM</v>
          </cell>
          <cell r="E368" t="str">
            <v>LESLIE</v>
          </cell>
          <cell r="F368">
            <v>0</v>
          </cell>
        </row>
        <row r="369">
          <cell r="A369" t="str">
            <v>FoodChain-HA7084-U</v>
          </cell>
          <cell r="B369" t="str">
            <v>HA7084</v>
          </cell>
          <cell r="C369" t="str">
            <v>HARARE</v>
          </cell>
          <cell r="D369" t="str">
            <v>PLATINUM</v>
          </cell>
          <cell r="E369" t="str">
            <v>LESLIE</v>
          </cell>
          <cell r="F369">
            <v>0</v>
          </cell>
        </row>
        <row r="370">
          <cell r="A370" t="str">
            <v>Forbes-MA5155-G</v>
          </cell>
          <cell r="B370" t="str">
            <v>MA5155</v>
          </cell>
          <cell r="C370" t="str">
            <v>MANICALAND</v>
          </cell>
          <cell r="D370" t="str">
            <v>SILVER</v>
          </cell>
          <cell r="E370" t="str">
            <v>MAPFUMBA</v>
          </cell>
          <cell r="F370">
            <v>0</v>
          </cell>
        </row>
        <row r="371">
          <cell r="A371" t="str">
            <v>FredaRMine-MC0009-G</v>
          </cell>
          <cell r="B371" t="str">
            <v>MC0009</v>
          </cell>
          <cell r="C371" t="str">
            <v>MASH CENTRAL</v>
          </cell>
          <cell r="D371" t="str">
            <v>PRIORITY GOLD</v>
          </cell>
          <cell r="E371" t="str">
            <v>KIWA</v>
          </cell>
          <cell r="F371">
            <v>0</v>
          </cell>
        </row>
        <row r="372">
          <cell r="A372" t="str">
            <v>FredaRMine-MC0009-U</v>
          </cell>
          <cell r="B372" t="str">
            <v>MC0009</v>
          </cell>
          <cell r="C372" t="str">
            <v>MASH CENTRAL</v>
          </cell>
          <cell r="D372" t="str">
            <v>PRIORITY GOLD</v>
          </cell>
          <cell r="E372" t="str">
            <v>KIWA</v>
          </cell>
          <cell r="F372">
            <v>0</v>
          </cell>
        </row>
        <row r="373">
          <cell r="A373" t="str">
            <v>Fundo-HA6056-D</v>
          </cell>
          <cell r="B373" t="str">
            <v>HA6056</v>
          </cell>
          <cell r="C373" t="str">
            <v>HARARE</v>
          </cell>
          <cell r="D373" t="str">
            <v>PLATINUM</v>
          </cell>
          <cell r="E373" t="str">
            <v>MODESTA</v>
          </cell>
          <cell r="F373">
            <v>0</v>
          </cell>
        </row>
        <row r="374">
          <cell r="A374" t="str">
            <v>Fundo-HA6056-G</v>
          </cell>
          <cell r="B374" t="str">
            <v>HA6056</v>
          </cell>
          <cell r="C374" t="str">
            <v>HARARE</v>
          </cell>
          <cell r="D374" t="str">
            <v>PLATINUM</v>
          </cell>
          <cell r="E374" t="str">
            <v>MODESTA</v>
          </cell>
          <cell r="F374">
            <v>0</v>
          </cell>
        </row>
        <row r="375">
          <cell r="A375" t="str">
            <v>Fundo-HA6056-U</v>
          </cell>
          <cell r="B375" t="str">
            <v>HA6056</v>
          </cell>
          <cell r="C375" t="str">
            <v>HARARE</v>
          </cell>
          <cell r="D375" t="str">
            <v>PLATINUM</v>
          </cell>
          <cell r="E375" t="str">
            <v>MODESTA</v>
          </cell>
          <cell r="F375">
            <v>0</v>
          </cell>
        </row>
        <row r="376">
          <cell r="A376" t="str">
            <v>Gachegache-MW1771-G</v>
          </cell>
          <cell r="B376" t="str">
            <v>MW1771</v>
          </cell>
          <cell r="C376" t="str">
            <v>MASH WEST</v>
          </cell>
          <cell r="D376" t="str">
            <v>PLATINUM</v>
          </cell>
          <cell r="E376" t="str">
            <v>NET1</v>
          </cell>
          <cell r="F376">
            <v>0</v>
          </cell>
        </row>
        <row r="377">
          <cell r="A377" t="str">
            <v>Gachegache-MW1771-U</v>
          </cell>
          <cell r="B377" t="str">
            <v>MW1771</v>
          </cell>
          <cell r="C377" t="str">
            <v>MASH WEST</v>
          </cell>
          <cell r="D377" t="str">
            <v>PLATINUM</v>
          </cell>
          <cell r="E377" t="str">
            <v>NET1</v>
          </cell>
          <cell r="F377">
            <v>0</v>
          </cell>
        </row>
        <row r="378">
          <cell r="A378" t="str">
            <v>Gadzema-MW6030-G</v>
          </cell>
          <cell r="B378" t="str">
            <v>MW6030</v>
          </cell>
          <cell r="C378" t="str">
            <v>MASH WEST</v>
          </cell>
          <cell r="D378" t="str">
            <v>PLATINUM</v>
          </cell>
          <cell r="E378" t="str">
            <v>ARTWELL</v>
          </cell>
          <cell r="F378">
            <v>0</v>
          </cell>
        </row>
        <row r="379">
          <cell r="A379" t="str">
            <v>Gadzema-MW6030-U</v>
          </cell>
          <cell r="B379" t="str">
            <v>MW6030</v>
          </cell>
          <cell r="C379" t="str">
            <v>MASH WEST</v>
          </cell>
          <cell r="D379" t="str">
            <v>PLATINUM</v>
          </cell>
          <cell r="E379" t="str">
            <v>ARTWELL</v>
          </cell>
          <cell r="F379">
            <v>0</v>
          </cell>
        </row>
        <row r="380">
          <cell r="A380" t="str">
            <v>Gazaland-HA6031-D</v>
          </cell>
          <cell r="B380" t="str">
            <v>HA6031</v>
          </cell>
          <cell r="C380" t="str">
            <v>HARARE</v>
          </cell>
          <cell r="D380" t="str">
            <v>PLATINUM</v>
          </cell>
          <cell r="E380" t="str">
            <v>ARCHIE</v>
          </cell>
          <cell r="F380">
            <v>0</v>
          </cell>
        </row>
        <row r="381">
          <cell r="A381" t="str">
            <v>Gazaland-HA6031-U</v>
          </cell>
          <cell r="B381" t="str">
            <v>HA6031</v>
          </cell>
          <cell r="C381" t="str">
            <v>HARARE</v>
          </cell>
          <cell r="D381" t="str">
            <v>PLATINUM</v>
          </cell>
          <cell r="E381" t="str">
            <v>ARCHIE</v>
          </cell>
          <cell r="F381">
            <v>0</v>
          </cell>
        </row>
        <row r="382">
          <cell r="A382" t="str">
            <v>GeorgeWalker-HA5031</v>
          </cell>
          <cell r="B382" t="str">
            <v>HA5031</v>
          </cell>
          <cell r="C382" t="str">
            <v>HARARE</v>
          </cell>
          <cell r="D382" t="str">
            <v>PLATINUM</v>
          </cell>
          <cell r="E382" t="str">
            <v>MODESTA</v>
          </cell>
          <cell r="F382">
            <v>0</v>
          </cell>
        </row>
        <row r="383">
          <cell r="A383" t="str">
            <v>GeorgeWalker-HA5031-G</v>
          </cell>
          <cell r="B383" t="str">
            <v>HA5031</v>
          </cell>
          <cell r="C383" t="str">
            <v>HARARE</v>
          </cell>
          <cell r="D383" t="str">
            <v>PLATINUM</v>
          </cell>
          <cell r="E383" t="str">
            <v>MODESTA</v>
          </cell>
          <cell r="F383">
            <v>0</v>
          </cell>
        </row>
        <row r="384">
          <cell r="A384" t="str">
            <v>Gilstone-ME7011-G</v>
          </cell>
          <cell r="B384" t="str">
            <v>ME7011</v>
          </cell>
          <cell r="C384" t="str">
            <v>MASH EAST</v>
          </cell>
          <cell r="D384" t="str">
            <v>PLATINUM</v>
          </cell>
          <cell r="E384" t="str">
            <v>LESLIE</v>
          </cell>
          <cell r="F384">
            <v>0</v>
          </cell>
        </row>
        <row r="385">
          <cell r="A385" t="str">
            <v>Gilstone-ME7011-U</v>
          </cell>
          <cell r="B385" t="str">
            <v>ME7011</v>
          </cell>
          <cell r="C385" t="str">
            <v>MASH EAST</v>
          </cell>
          <cell r="D385" t="str">
            <v>PLATINUM</v>
          </cell>
          <cell r="E385" t="str">
            <v>LELSIE</v>
          </cell>
          <cell r="F385">
            <v>0</v>
          </cell>
        </row>
        <row r="386">
          <cell r="A386" t="str">
            <v>Glencova-MV7004-G</v>
          </cell>
          <cell r="B386" t="str">
            <v>MV7004</v>
          </cell>
          <cell r="C386" t="str">
            <v>MASVINGO</v>
          </cell>
          <cell r="D386" t="str">
            <v>SILVER</v>
          </cell>
          <cell r="E386" t="str">
            <v>PARDON</v>
          </cell>
          <cell r="F386">
            <v>0</v>
          </cell>
        </row>
        <row r="387">
          <cell r="A387" t="str">
            <v>Glendale2-MC1728-G</v>
          </cell>
          <cell r="B387" t="str">
            <v>MC1728</v>
          </cell>
          <cell r="C387" t="str">
            <v>MASH CENTRAL</v>
          </cell>
          <cell r="D387" t="str">
            <v>PRIORITY BRONZE</v>
          </cell>
          <cell r="E387" t="str">
            <v>KIWA</v>
          </cell>
          <cell r="F387">
            <v>0</v>
          </cell>
        </row>
        <row r="388">
          <cell r="A388" t="str">
            <v>Glendale2-MC1728-U</v>
          </cell>
          <cell r="B388" t="str">
            <v>MC1728</v>
          </cell>
          <cell r="C388" t="str">
            <v>MASH CENTRAL</v>
          </cell>
          <cell r="D388" t="str">
            <v>PRIORITY BRONZE</v>
          </cell>
          <cell r="E388" t="str">
            <v>KIWA</v>
          </cell>
          <cell r="F388">
            <v>0</v>
          </cell>
        </row>
        <row r="389">
          <cell r="A389" t="str">
            <v>Glendale-MC0035-G</v>
          </cell>
          <cell r="B389" t="str">
            <v>MC0035</v>
          </cell>
          <cell r="C389" t="str">
            <v>MASH CENTRAL</v>
          </cell>
          <cell r="D389" t="str">
            <v>PLATINUM</v>
          </cell>
          <cell r="E389" t="str">
            <v>KIWA</v>
          </cell>
          <cell r="F389">
            <v>0</v>
          </cell>
        </row>
        <row r="390">
          <cell r="A390" t="str">
            <v>Glenlorne-HA5013</v>
          </cell>
          <cell r="B390" t="str">
            <v>HA5013</v>
          </cell>
          <cell r="C390" t="str">
            <v>HARARE</v>
          </cell>
          <cell r="D390" t="str">
            <v>SILVER</v>
          </cell>
          <cell r="E390" t="str">
            <v>KIWA</v>
          </cell>
          <cell r="F390">
            <v>0</v>
          </cell>
        </row>
        <row r="391">
          <cell r="A391" t="str">
            <v>Glenlorne-HA5013-G</v>
          </cell>
          <cell r="B391" t="str">
            <v>HA5013</v>
          </cell>
          <cell r="C391" t="str">
            <v>HARARE</v>
          </cell>
          <cell r="D391" t="str">
            <v>SILVER</v>
          </cell>
          <cell r="E391" t="str">
            <v>KIWA</v>
          </cell>
          <cell r="F391">
            <v>0</v>
          </cell>
        </row>
        <row r="392">
          <cell r="A392" t="str">
            <v>GlenNorah-HA0033-MD</v>
          </cell>
          <cell r="B392" t="str">
            <v>HA0033</v>
          </cell>
          <cell r="C392" t="str">
            <v>HARARE</v>
          </cell>
          <cell r="D392" t="str">
            <v xml:space="preserve">PRIORITY PLATINUM </v>
          </cell>
          <cell r="E392" t="str">
            <v>ARCHIE</v>
          </cell>
          <cell r="F392">
            <v>0</v>
          </cell>
        </row>
        <row r="393">
          <cell r="A393" t="str">
            <v>GlenNorah-HA0033-MG</v>
          </cell>
          <cell r="B393" t="str">
            <v>HA0033</v>
          </cell>
          <cell r="C393" t="str">
            <v>HARARE</v>
          </cell>
          <cell r="D393" t="str">
            <v xml:space="preserve">PRIORITY PLATINUM </v>
          </cell>
          <cell r="E393" t="str">
            <v>ARCHIE</v>
          </cell>
          <cell r="F393">
            <v>0</v>
          </cell>
        </row>
        <row r="394">
          <cell r="A394" t="str">
            <v>GlenNorah-HA0033-U</v>
          </cell>
          <cell r="B394" t="str">
            <v>HA0033</v>
          </cell>
          <cell r="C394" t="str">
            <v>HARARE</v>
          </cell>
          <cell r="D394" t="str">
            <v xml:space="preserve">PRIORITY PLATINUM </v>
          </cell>
          <cell r="E394" t="str">
            <v>ARCHIE</v>
          </cell>
          <cell r="F394">
            <v>0</v>
          </cell>
        </row>
        <row r="395">
          <cell r="A395" t="str">
            <v>GlenNorahPO-HA1701-U</v>
          </cell>
          <cell r="B395" t="str">
            <v>HA1701</v>
          </cell>
          <cell r="C395" t="str">
            <v>HARARE</v>
          </cell>
          <cell r="D395" t="str">
            <v xml:space="preserve">PRIORITY PLATINUM </v>
          </cell>
          <cell r="E395" t="str">
            <v>MODESTA</v>
          </cell>
          <cell r="F395">
            <v>0</v>
          </cell>
        </row>
        <row r="396">
          <cell r="A396" t="str">
            <v>GlenView8-HA6032-D</v>
          </cell>
          <cell r="B396" t="str">
            <v>HA6032</v>
          </cell>
          <cell r="C396" t="str">
            <v>HARARE</v>
          </cell>
          <cell r="D396" t="str">
            <v>PLATINUM</v>
          </cell>
          <cell r="E396" t="str">
            <v>ARCHIE</v>
          </cell>
          <cell r="F396">
            <v>0</v>
          </cell>
        </row>
        <row r="397">
          <cell r="A397" t="str">
            <v>GlenView8-HA6032-G</v>
          </cell>
          <cell r="B397" t="str">
            <v>HA6032</v>
          </cell>
          <cell r="C397" t="str">
            <v>HARARE</v>
          </cell>
          <cell r="D397" t="str">
            <v>PLATINUM</v>
          </cell>
          <cell r="E397" t="str">
            <v>ARCHIE</v>
          </cell>
          <cell r="F397">
            <v>0</v>
          </cell>
        </row>
        <row r="398">
          <cell r="A398" t="str">
            <v>GlenView8-HA6032-U</v>
          </cell>
          <cell r="B398" t="str">
            <v>HA6032</v>
          </cell>
          <cell r="C398" t="str">
            <v>HARARE</v>
          </cell>
          <cell r="D398" t="str">
            <v>PLATINUM</v>
          </cell>
          <cell r="E398" t="str">
            <v>ARCHIE</v>
          </cell>
          <cell r="F398">
            <v>0</v>
          </cell>
        </row>
        <row r="399">
          <cell r="A399" t="str">
            <v>GlenviewExtension-HA1764-U</v>
          </cell>
          <cell r="B399" t="str">
            <v>HA1764</v>
          </cell>
          <cell r="C399" t="str">
            <v>HARARE</v>
          </cell>
          <cell r="D399" t="str">
            <v>PLATINUM</v>
          </cell>
          <cell r="E399" t="str">
            <v>MODESTA</v>
          </cell>
          <cell r="F399">
            <v>0</v>
          </cell>
        </row>
        <row r="400">
          <cell r="A400" t="str">
            <v>GlenviewExtension-HA7222-U</v>
          </cell>
          <cell r="B400" t="str">
            <v>HA7222-U</v>
          </cell>
          <cell r="C400" t="str">
            <v>HARARE</v>
          </cell>
          <cell r="D400" t="str">
            <v>PLATINUM</v>
          </cell>
          <cell r="E400" t="str">
            <v>MODESTA</v>
          </cell>
          <cell r="F400">
            <v>0</v>
          </cell>
        </row>
        <row r="401">
          <cell r="A401" t="str">
            <v>GlenView-HA0034-M</v>
          </cell>
          <cell r="B401" t="str">
            <v>HA0034</v>
          </cell>
          <cell r="C401" t="str">
            <v>HARARE</v>
          </cell>
          <cell r="D401" t="str">
            <v xml:space="preserve">PRIORITY PLATINUM </v>
          </cell>
          <cell r="E401" t="str">
            <v>MODESTA</v>
          </cell>
          <cell r="F401">
            <v>0</v>
          </cell>
        </row>
        <row r="402">
          <cell r="A402" t="str">
            <v>GlenView-HA0034-U</v>
          </cell>
          <cell r="B402" t="str">
            <v>HA0034</v>
          </cell>
          <cell r="C402" t="str">
            <v>HARARE</v>
          </cell>
          <cell r="D402" t="str">
            <v xml:space="preserve">PRIORITY PLATINUM </v>
          </cell>
          <cell r="E402" t="str">
            <v>MODESTA</v>
          </cell>
          <cell r="F402">
            <v>0</v>
          </cell>
        </row>
        <row r="403">
          <cell r="A403" t="str">
            <v>Gletwine-HA0391</v>
          </cell>
          <cell r="B403" t="str">
            <v>HA0391</v>
          </cell>
          <cell r="C403" t="str">
            <v>HARARE</v>
          </cell>
          <cell r="D403" t="str">
            <v>GOLD</v>
          </cell>
          <cell r="E403" t="str">
            <v>KIWA</v>
          </cell>
          <cell r="F403">
            <v>0</v>
          </cell>
        </row>
        <row r="404">
          <cell r="A404" t="str">
            <v>Gletwine-HA0391-G</v>
          </cell>
          <cell r="B404" t="str">
            <v>HA0391</v>
          </cell>
          <cell r="C404" t="str">
            <v>HARARE</v>
          </cell>
          <cell r="D404" t="str">
            <v>GOLD</v>
          </cell>
          <cell r="E404" t="str">
            <v>KIWA</v>
          </cell>
          <cell r="F404">
            <v>0</v>
          </cell>
        </row>
        <row r="405">
          <cell r="A405" t="str">
            <v>GokweCBD-MD6014-G</v>
          </cell>
          <cell r="B405" t="str">
            <v>MD6014</v>
          </cell>
          <cell r="C405" t="str">
            <v>MIDLANDS</v>
          </cell>
          <cell r="D405" t="str">
            <v>PLATINUM</v>
          </cell>
          <cell r="E405" t="str">
            <v>CHIKWAVAVA</v>
          </cell>
          <cell r="F405">
            <v>0</v>
          </cell>
        </row>
        <row r="406">
          <cell r="A406" t="str">
            <v>GokweCBD-MD6014-U</v>
          </cell>
          <cell r="B406" t="str">
            <v>MD6014</v>
          </cell>
          <cell r="C406" t="str">
            <v>MIDLANDS</v>
          </cell>
          <cell r="D406" t="str">
            <v>PLATINUM</v>
          </cell>
          <cell r="E406" t="str">
            <v>CHIKWAVAVA</v>
          </cell>
          <cell r="F406">
            <v>0</v>
          </cell>
        </row>
        <row r="407">
          <cell r="A407" t="str">
            <v>Gokwe-MD0036-G</v>
          </cell>
          <cell r="B407" t="str">
            <v>MD0036</v>
          </cell>
          <cell r="C407" t="str">
            <v>MIDLANDS</v>
          </cell>
          <cell r="D407" t="str">
            <v>SILVER</v>
          </cell>
          <cell r="E407" t="str">
            <v>CHIKWAVAVA</v>
          </cell>
          <cell r="F407">
            <v>0</v>
          </cell>
        </row>
        <row r="408">
          <cell r="A408" t="str">
            <v>Gokwe-MD0036-U</v>
          </cell>
          <cell r="B408" t="str">
            <v>MD0036</v>
          </cell>
          <cell r="C408" t="str">
            <v>MIDLANDS</v>
          </cell>
          <cell r="D408" t="str">
            <v>SILVER</v>
          </cell>
          <cell r="E408" t="str">
            <v>CHIKWAVAVA</v>
          </cell>
          <cell r="F408">
            <v>0</v>
          </cell>
        </row>
        <row r="409">
          <cell r="A409" t="str">
            <v>Goromonzi-ME5181-G</v>
          </cell>
          <cell r="B409" t="str">
            <v>ME5181</v>
          </cell>
          <cell r="C409" t="str">
            <v>MASH EAST</v>
          </cell>
          <cell r="D409" t="str">
            <v>PLATINUM</v>
          </cell>
          <cell r="E409" t="str">
            <v>DHLAKAMA</v>
          </cell>
          <cell r="F409">
            <v>0</v>
          </cell>
        </row>
        <row r="410">
          <cell r="A410" t="str">
            <v>Goromonzi-ME5181-U</v>
          </cell>
          <cell r="B410" t="str">
            <v>ME5182</v>
          </cell>
          <cell r="C410" t="str">
            <v>MASH EAST</v>
          </cell>
          <cell r="D410" t="str">
            <v>PLATINUM</v>
          </cell>
          <cell r="E410" t="str">
            <v>DHLAKAMA</v>
          </cell>
          <cell r="F410">
            <v>0</v>
          </cell>
        </row>
        <row r="411">
          <cell r="A411" t="str">
            <v>Gotshane-MN5250-G</v>
          </cell>
          <cell r="B411" t="str">
            <v>MN5250</v>
          </cell>
          <cell r="C411" t="str">
            <v>MAT NORTH</v>
          </cell>
          <cell r="D411" t="str">
            <v>PLATINUM</v>
          </cell>
          <cell r="E411" t="str">
            <v>MAKETO</v>
          </cell>
          <cell r="F411">
            <v>0</v>
          </cell>
        </row>
        <row r="412">
          <cell r="A412" t="str">
            <v>GPH-MD0275-G</v>
          </cell>
          <cell r="B412" t="str">
            <v>MD0275</v>
          </cell>
          <cell r="C412" t="str">
            <v>MIDLANDS</v>
          </cell>
          <cell r="D412" t="str">
            <v>PLATINUM</v>
          </cell>
          <cell r="E412" t="str">
            <v>CHARI</v>
          </cell>
          <cell r="F412">
            <v>0</v>
          </cell>
        </row>
        <row r="413">
          <cell r="A413" t="str">
            <v>GranaryPark-HA1733-U</v>
          </cell>
          <cell r="B413" t="str">
            <v>HA1733</v>
          </cell>
          <cell r="C413" t="str">
            <v>HARARE</v>
          </cell>
          <cell r="D413" t="str">
            <v>PLATINUM</v>
          </cell>
          <cell r="E413" t="str">
            <v>NGIRAZI</v>
          </cell>
          <cell r="F413">
            <v>0</v>
          </cell>
        </row>
        <row r="414">
          <cell r="A414" t="str">
            <v>GranaryPark-HA1733-U</v>
          </cell>
          <cell r="B414" t="str">
            <v>HA1733</v>
          </cell>
          <cell r="C414" t="str">
            <v>HARARE</v>
          </cell>
          <cell r="D414" t="str">
            <v>PLATINUM</v>
          </cell>
          <cell r="E414" t="str">
            <v>NGIRAZI</v>
          </cell>
          <cell r="F414">
            <v>0</v>
          </cell>
        </row>
        <row r="415">
          <cell r="A415" t="str">
            <v>Granitepark-G</v>
          </cell>
          <cell r="B415" t="str">
            <v>BU5087</v>
          </cell>
          <cell r="C415" t="str">
            <v>BULAWAYO</v>
          </cell>
          <cell r="D415" t="str">
            <v>SILVER</v>
          </cell>
          <cell r="E415" t="str">
            <v>SOFIA</v>
          </cell>
          <cell r="F415">
            <v>0</v>
          </cell>
        </row>
        <row r="416">
          <cell r="A416" t="str">
            <v>GraystonePark-HA5014</v>
          </cell>
          <cell r="B416" t="str">
            <v>HA1733</v>
          </cell>
          <cell r="C416" t="str">
            <v>HARARE</v>
          </cell>
          <cell r="D416" t="str">
            <v>PLATINUM</v>
          </cell>
          <cell r="E416" t="str">
            <v>KIWA</v>
          </cell>
          <cell r="F416">
            <v>0</v>
          </cell>
        </row>
        <row r="417">
          <cell r="A417" t="str">
            <v>GraystonePark-HA5014-G</v>
          </cell>
          <cell r="B417" t="str">
            <v>HA5014</v>
          </cell>
          <cell r="C417" t="str">
            <v>HARARE</v>
          </cell>
          <cell r="D417" t="str">
            <v>GOLD</v>
          </cell>
          <cell r="E417" t="str">
            <v>KIWA</v>
          </cell>
          <cell r="F417">
            <v>0</v>
          </cell>
        </row>
        <row r="418">
          <cell r="A418" t="str">
            <v>GreatDyke-MW0124-G</v>
          </cell>
          <cell r="B418" t="str">
            <v>MW0124</v>
          </cell>
          <cell r="C418" t="str">
            <v>MASH WEST</v>
          </cell>
          <cell r="D418" t="str">
            <v>GOLD</v>
          </cell>
          <cell r="E418" t="str">
            <v>MODESTA</v>
          </cell>
          <cell r="F418">
            <v>0</v>
          </cell>
        </row>
        <row r="419">
          <cell r="A419" t="str">
            <v>Greencroft-HA5058</v>
          </cell>
          <cell r="B419" t="str">
            <v>HA5058</v>
          </cell>
          <cell r="C419" t="str">
            <v>HARARE</v>
          </cell>
          <cell r="D419" t="str">
            <v>GOLD</v>
          </cell>
          <cell r="E419" t="str">
            <v>PRIVILEDGE</v>
          </cell>
          <cell r="F419">
            <v>0</v>
          </cell>
        </row>
        <row r="420">
          <cell r="A420" t="str">
            <v>Greencroft-HA5058-G</v>
          </cell>
          <cell r="B420" t="str">
            <v>HA5058</v>
          </cell>
          <cell r="C420" t="str">
            <v>HARARE</v>
          </cell>
          <cell r="D420" t="str">
            <v>GOLD</v>
          </cell>
          <cell r="E420" t="str">
            <v>PRIVILEDGE</v>
          </cell>
          <cell r="F420">
            <v>0</v>
          </cell>
        </row>
        <row r="421">
          <cell r="A421" t="str">
            <v>Greendale-HA6063-G</v>
          </cell>
          <cell r="B421" t="str">
            <v>HA6063</v>
          </cell>
          <cell r="C421" t="str">
            <v>HARARE</v>
          </cell>
          <cell r="D421" t="str">
            <v>SILVER</v>
          </cell>
          <cell r="E421" t="str">
            <v>RITA</v>
          </cell>
          <cell r="F421">
            <v>0</v>
          </cell>
        </row>
        <row r="422">
          <cell r="A422" t="str">
            <v>Greendale-HA6063-U</v>
          </cell>
          <cell r="B422" t="str">
            <v>HA6063</v>
          </cell>
          <cell r="C422" t="str">
            <v>HARARE</v>
          </cell>
          <cell r="D422" t="str">
            <v>SILVER</v>
          </cell>
          <cell r="E422" t="str">
            <v>RITA</v>
          </cell>
          <cell r="F422">
            <v>0</v>
          </cell>
        </row>
        <row r="423">
          <cell r="A423" t="str">
            <v>Greenwood-HA0037-G</v>
          </cell>
          <cell r="B423" t="str">
            <v>HA0037</v>
          </cell>
          <cell r="C423" t="str">
            <v>HARARE</v>
          </cell>
          <cell r="D423" t="str">
            <v>PLATINUM</v>
          </cell>
          <cell r="E423" t="str">
            <v>MUTYANDA</v>
          </cell>
          <cell r="F423">
            <v>0</v>
          </cell>
        </row>
        <row r="424">
          <cell r="A424" t="str">
            <v>Greenwood-HA0037-U</v>
          </cell>
          <cell r="B424" t="str">
            <v>HA0037</v>
          </cell>
          <cell r="C424" t="str">
            <v>HARARE</v>
          </cell>
          <cell r="D424" t="str">
            <v>PLATINUM</v>
          </cell>
          <cell r="E424" t="str">
            <v>MUTYANDA</v>
          </cell>
          <cell r="F424">
            <v>0</v>
          </cell>
        </row>
        <row r="425">
          <cell r="A425" t="str">
            <v>GreenwoodLodge-HA7081-G</v>
          </cell>
          <cell r="B425" t="str">
            <v>HA7081</v>
          </cell>
          <cell r="C425" t="str">
            <v>HARARE</v>
          </cell>
          <cell r="D425" t="str">
            <v>PLATINUM</v>
          </cell>
          <cell r="E425" t="str">
            <v>MUTYANDA</v>
          </cell>
          <cell r="F425">
            <v>0</v>
          </cell>
        </row>
        <row r="426">
          <cell r="A426" t="str">
            <v>GreenwoodLodge-HA7081-U</v>
          </cell>
          <cell r="B426" t="str">
            <v>HA7081</v>
          </cell>
          <cell r="C426" t="str">
            <v>HARARE</v>
          </cell>
          <cell r="D426" t="str">
            <v>PLATINUM</v>
          </cell>
          <cell r="E426" t="str">
            <v>MUTYANDA</v>
          </cell>
          <cell r="F426">
            <v>0</v>
          </cell>
        </row>
        <row r="427">
          <cell r="A427" t="str">
            <v>Guruve-MC0125-G</v>
          </cell>
          <cell r="B427" t="str">
            <v>MC0125</v>
          </cell>
          <cell r="C427" t="str">
            <v>MASH CENTRAL</v>
          </cell>
          <cell r="D427" t="str">
            <v>PLATINUM</v>
          </cell>
          <cell r="E427" t="str">
            <v>ARTWELL</v>
          </cell>
          <cell r="F427">
            <v>0</v>
          </cell>
        </row>
        <row r="428">
          <cell r="A428" t="str">
            <v>Guruve-MC0125-U</v>
          </cell>
          <cell r="B428" t="str">
            <v>MC0125</v>
          </cell>
          <cell r="C428" t="str">
            <v>MASH CENTRAL</v>
          </cell>
          <cell r="D428" t="str">
            <v>PLATINUM</v>
          </cell>
          <cell r="E428" t="str">
            <v>ARTWELL</v>
          </cell>
          <cell r="F428">
            <v>0</v>
          </cell>
        </row>
        <row r="429">
          <cell r="A429" t="str">
            <v>GUTU-COW</v>
          </cell>
          <cell r="B429" t="str">
            <v>MV0038</v>
          </cell>
          <cell r="C429" t="str">
            <v>MASVINGO</v>
          </cell>
          <cell r="D429" t="str">
            <v>PLATINUM</v>
          </cell>
          <cell r="E429" t="str">
            <v>PARDON</v>
          </cell>
          <cell r="F429">
            <v>0</v>
          </cell>
        </row>
        <row r="430">
          <cell r="A430" t="str">
            <v>GUTU-COW</v>
          </cell>
          <cell r="B430" t="str">
            <v>MV0038</v>
          </cell>
          <cell r="C430" t="str">
            <v>MASVINGO</v>
          </cell>
          <cell r="D430" t="str">
            <v>PLATINUM</v>
          </cell>
          <cell r="E430" t="str">
            <v>PARDON</v>
          </cell>
          <cell r="F430">
            <v>0</v>
          </cell>
        </row>
        <row r="431">
          <cell r="A431" t="str">
            <v>Gutu-MV0038-G</v>
          </cell>
          <cell r="B431" t="str">
            <v>MV0038</v>
          </cell>
          <cell r="C431" t="str">
            <v>MASVINGO</v>
          </cell>
          <cell r="D431" t="str">
            <v>PLATINUM</v>
          </cell>
          <cell r="E431" t="str">
            <v>PARDON</v>
          </cell>
          <cell r="F431">
            <v>0</v>
          </cell>
        </row>
        <row r="432">
          <cell r="A432" t="str">
            <v xml:space="preserve">Gutu-MV0038-G </v>
          </cell>
          <cell r="B432" t="str">
            <v>MV0038</v>
          </cell>
          <cell r="C432" t="str">
            <v>MASVINGO</v>
          </cell>
          <cell r="D432" t="str">
            <v>PLATINUM</v>
          </cell>
          <cell r="E432" t="str">
            <v>PARDON</v>
          </cell>
          <cell r="F432">
            <v>0</v>
          </cell>
        </row>
        <row r="433">
          <cell r="A433" t="str">
            <v>Guyu-MS7012-G</v>
          </cell>
          <cell r="B433" t="str">
            <v>MS7012</v>
          </cell>
          <cell r="C433" t="str">
            <v>MAT SOUTH</v>
          </cell>
          <cell r="D433" t="str">
            <v>SILVER</v>
          </cell>
          <cell r="E433" t="str">
            <v>MASAIRA</v>
          </cell>
          <cell r="F433">
            <v>0</v>
          </cell>
        </row>
        <row r="434">
          <cell r="A434" t="str">
            <v>Gwabalanda-BU5019-U</v>
          </cell>
          <cell r="B434" t="str">
            <v>BU5019</v>
          </cell>
          <cell r="C434" t="str">
            <v>BULAWAYO</v>
          </cell>
          <cell r="D434" t="str">
            <v>GOLD</v>
          </cell>
          <cell r="E434" t="str">
            <v>SIFA</v>
          </cell>
          <cell r="F434">
            <v>0</v>
          </cell>
        </row>
        <row r="435">
          <cell r="A435" t="str">
            <v>Gwabalanda-G</v>
          </cell>
          <cell r="B435" t="str">
            <v>BU5019</v>
          </cell>
          <cell r="C435" t="str">
            <v>BULAWAYO</v>
          </cell>
          <cell r="D435" t="str">
            <v>GOLD</v>
          </cell>
          <cell r="E435" t="str">
            <v>SIFA</v>
          </cell>
          <cell r="F435">
            <v>0</v>
          </cell>
        </row>
        <row r="436">
          <cell r="A436" t="str">
            <v>GwandaCBD-MS6028-G</v>
          </cell>
          <cell r="B436" t="str">
            <v>MS6028</v>
          </cell>
          <cell r="C436" t="str">
            <v>MAT SOUTH</v>
          </cell>
          <cell r="D436" t="str">
            <v>GOLD</v>
          </cell>
          <cell r="E436" t="str">
            <v>MASAIRA</v>
          </cell>
          <cell r="F436">
            <v>0</v>
          </cell>
        </row>
        <row r="437">
          <cell r="A437" t="str">
            <v>GwandaCBD-MS6028-U</v>
          </cell>
          <cell r="B437" t="str">
            <v>MS6028</v>
          </cell>
          <cell r="C437" t="str">
            <v>MAT SOUTH</v>
          </cell>
          <cell r="D437" t="str">
            <v>GOLD</v>
          </cell>
          <cell r="E437" t="str">
            <v>MASAIRA</v>
          </cell>
          <cell r="F437">
            <v>0</v>
          </cell>
        </row>
        <row r="438">
          <cell r="A438" t="str">
            <v>Gwanda-MS0039-G</v>
          </cell>
          <cell r="B438" t="str">
            <v>MS0039</v>
          </cell>
          <cell r="C438" t="str">
            <v>MAT SOUTH</v>
          </cell>
          <cell r="D438" t="str">
            <v>SILVER</v>
          </cell>
          <cell r="E438" t="str">
            <v>MASAIRA</v>
          </cell>
          <cell r="F438">
            <v>0</v>
          </cell>
        </row>
        <row r="439">
          <cell r="A439" t="str">
            <v>Gwanda-MS0039-U</v>
          </cell>
          <cell r="B439" t="str">
            <v>MS0039</v>
          </cell>
          <cell r="C439" t="str">
            <v>MAT SOUTH</v>
          </cell>
          <cell r="D439" t="str">
            <v>SILVER</v>
          </cell>
          <cell r="E439" t="str">
            <v>MASAIRA</v>
          </cell>
          <cell r="F439">
            <v>0</v>
          </cell>
        </row>
        <row r="440">
          <cell r="A440" t="str">
            <v>Gwatemba-MS0344-G</v>
          </cell>
          <cell r="B440" t="str">
            <v>MS0344</v>
          </cell>
          <cell r="C440" t="str">
            <v>MAT SOUTH</v>
          </cell>
          <cell r="D440" t="str">
            <v>BRONZE</v>
          </cell>
          <cell r="E440" t="str">
            <v>MASAIRA</v>
          </cell>
          <cell r="F440">
            <v>0</v>
          </cell>
        </row>
        <row r="441">
          <cell r="A441" t="str">
            <v>Gweru Ascot-MD1729</v>
          </cell>
          <cell r="B441" t="str">
            <v>MD1729</v>
          </cell>
          <cell r="C441" t="str">
            <v>MIDLANDS</v>
          </cell>
          <cell r="D441" t="str">
            <v>PLATINUM</v>
          </cell>
          <cell r="E441" t="str">
            <v>CHARI</v>
          </cell>
          <cell r="F441">
            <v>0</v>
          </cell>
        </row>
        <row r="442">
          <cell r="A442" t="str">
            <v>GWERU BSC SITES</v>
          </cell>
          <cell r="B442" t="str">
            <v>HA0000</v>
          </cell>
          <cell r="C442" t="str">
            <v>MIDLANDS, MASVINGO</v>
          </cell>
          <cell r="D442" t="str">
            <v>SILVER</v>
          </cell>
          <cell r="E442">
            <v>0</v>
          </cell>
          <cell r="F442">
            <v>0</v>
          </cell>
        </row>
        <row r="443">
          <cell r="A443" t="str">
            <v>Gweru Provice Hospital</v>
          </cell>
          <cell r="B443" t="str">
            <v>MD0275</v>
          </cell>
          <cell r="C443" t="str">
            <v>MIDLANDS</v>
          </cell>
          <cell r="D443" t="str">
            <v>PLATINUM</v>
          </cell>
          <cell r="E443" t="str">
            <v>CHARI</v>
          </cell>
          <cell r="F443">
            <v>0</v>
          </cell>
        </row>
        <row r="444">
          <cell r="A444" t="str">
            <v>Gweru-MD0040-G</v>
          </cell>
          <cell r="B444" t="str">
            <v>MD0040</v>
          </cell>
          <cell r="C444" t="str">
            <v>MIDLANDS</v>
          </cell>
          <cell r="D444" t="str">
            <v>PRIORITY GOLD</v>
          </cell>
          <cell r="E444" t="str">
            <v>CHARI</v>
          </cell>
          <cell r="F444">
            <v>0</v>
          </cell>
        </row>
        <row r="445">
          <cell r="A445" t="str">
            <v>Gweshe-MC5026-G</v>
          </cell>
          <cell r="B445" t="str">
            <v>MC5026</v>
          </cell>
          <cell r="C445" t="str">
            <v>MASH CENTRAL</v>
          </cell>
          <cell r="D445" t="str">
            <v>PLATINUM</v>
          </cell>
          <cell r="E445" t="str">
            <v>KIWA</v>
          </cell>
          <cell r="F445">
            <v>0</v>
          </cell>
        </row>
        <row r="446">
          <cell r="A446" t="str">
            <v>HaighPark-HA0230-G</v>
          </cell>
          <cell r="B446" t="str">
            <v>HA0230</v>
          </cell>
          <cell r="C446" t="str">
            <v>HARARE</v>
          </cell>
          <cell r="D446" t="str">
            <v>PLATINUM</v>
          </cell>
          <cell r="E446" t="str">
            <v>MASIMBA</v>
          </cell>
          <cell r="F446">
            <v>0</v>
          </cell>
        </row>
        <row r="447">
          <cell r="A447" t="str">
            <v>HaighPark-HA0230-U</v>
          </cell>
          <cell r="B447" t="str">
            <v>HA0230</v>
          </cell>
          <cell r="C447" t="str">
            <v>HARARE</v>
          </cell>
          <cell r="D447" t="str">
            <v>PLATINUM</v>
          </cell>
          <cell r="E447" t="str">
            <v>MASIMBA</v>
          </cell>
          <cell r="F447">
            <v>0</v>
          </cell>
        </row>
        <row r="448">
          <cell r="A448" t="str">
            <v>HALFWAY-G</v>
          </cell>
          <cell r="B448" t="str">
            <v>MN7008</v>
          </cell>
          <cell r="C448" t="str">
            <v>MAT NORTH</v>
          </cell>
          <cell r="D448" t="str">
            <v>BRONZE</v>
          </cell>
          <cell r="E448" t="str">
            <v>SIFA</v>
          </cell>
          <cell r="F448">
            <v>0</v>
          </cell>
        </row>
        <row r="449">
          <cell r="A449" t="str">
            <v>HALSTEDS-MD0282-G</v>
          </cell>
          <cell r="B449" t="str">
            <v>MD0282</v>
          </cell>
          <cell r="C449" t="str">
            <v>MIDLANDS</v>
          </cell>
          <cell r="D449" t="str">
            <v xml:space="preserve">PRIORITY PLATINUM </v>
          </cell>
          <cell r="E449" t="str">
            <v>CHIKWAVAVA</v>
          </cell>
          <cell r="F449">
            <v>0</v>
          </cell>
        </row>
        <row r="450">
          <cell r="A450" t="str">
            <v>Halsteds-MD0282-G</v>
          </cell>
          <cell r="B450" t="str">
            <v>MD0282</v>
          </cell>
          <cell r="C450" t="str">
            <v>MIDLANDS</v>
          </cell>
          <cell r="D450" t="str">
            <v xml:space="preserve">PRIORITY PLATINUM </v>
          </cell>
          <cell r="E450" t="str">
            <v>CHIKWAVAVA</v>
          </cell>
          <cell r="F450">
            <v>0</v>
          </cell>
        </row>
        <row r="451">
          <cell r="A451" t="str">
            <v>Halsteds-MD0282-U</v>
          </cell>
          <cell r="B451" t="str">
            <v>MD0282</v>
          </cell>
          <cell r="C451" t="str">
            <v>MIDLANDS</v>
          </cell>
          <cell r="D451" t="str">
            <v xml:space="preserve">PRIORITY PLATINUM </v>
          </cell>
          <cell r="E451" t="str">
            <v>CHIKWAVAVA</v>
          </cell>
          <cell r="F451">
            <v>0</v>
          </cell>
        </row>
        <row r="452">
          <cell r="A452" t="str">
            <v>Hambakwe-MW5009-G</v>
          </cell>
          <cell r="B452" t="str">
            <v>MW5009</v>
          </cell>
          <cell r="C452" t="str">
            <v>MASH WEST</v>
          </cell>
          <cell r="D452" t="str">
            <v>SILVER</v>
          </cell>
          <cell r="E452" t="str">
            <v>ARTWELL</v>
          </cell>
          <cell r="F452">
            <v>0</v>
          </cell>
        </row>
        <row r="453">
          <cell r="A453" t="str">
            <v>Hangwa-MS7219-G</v>
          </cell>
          <cell r="B453" t="str">
            <v>MS7219</v>
          </cell>
          <cell r="C453" t="str">
            <v>MAT SOUTH</v>
          </cell>
          <cell r="D453" t="str">
            <v>BRONZE</v>
          </cell>
          <cell r="E453" t="str">
            <v>MASAIRA</v>
          </cell>
          <cell r="F453">
            <v>0</v>
          </cell>
        </row>
        <row r="454">
          <cell r="A454" t="str">
            <v>HARARE SITES</v>
          </cell>
          <cell r="B454" t="str">
            <v>HA0000</v>
          </cell>
          <cell r="C454" t="str">
            <v>HARARE</v>
          </cell>
          <cell r="D454" t="str">
            <v>PLATINUM</v>
          </cell>
          <cell r="E454">
            <v>0</v>
          </cell>
          <cell r="F454">
            <v>0</v>
          </cell>
        </row>
        <row r="455">
          <cell r="A455" t="str">
            <v>Hatcliff2-HA1730-U</v>
          </cell>
          <cell r="B455" t="str">
            <v>HA1730-U</v>
          </cell>
          <cell r="C455" t="str">
            <v>HARARE</v>
          </cell>
          <cell r="D455" t="str">
            <v>PLATINUM</v>
          </cell>
          <cell r="E455" t="str">
            <v>KIWA</v>
          </cell>
          <cell r="F455">
            <v>0</v>
          </cell>
        </row>
        <row r="456">
          <cell r="A456" t="str">
            <v>Hatcliff-HA0041</v>
          </cell>
          <cell r="B456" t="str">
            <v>HA0041</v>
          </cell>
          <cell r="C456" t="str">
            <v>HARARE</v>
          </cell>
          <cell r="D456" t="str">
            <v>PLATINUM</v>
          </cell>
          <cell r="E456" t="str">
            <v>KIWA</v>
          </cell>
          <cell r="F456">
            <v>0</v>
          </cell>
        </row>
        <row r="457">
          <cell r="A457" t="str">
            <v>Hatcliff-HA0041-MD</v>
          </cell>
          <cell r="B457" t="str">
            <v>HA0041</v>
          </cell>
          <cell r="C457" t="str">
            <v>HARARE</v>
          </cell>
          <cell r="D457" t="str">
            <v>PLATINUM</v>
          </cell>
          <cell r="E457" t="str">
            <v>KIWA</v>
          </cell>
          <cell r="F457">
            <v>0</v>
          </cell>
        </row>
        <row r="458">
          <cell r="A458" t="str">
            <v>Hatcliff-HA0041-MG</v>
          </cell>
          <cell r="B458" t="str">
            <v>HA0041</v>
          </cell>
          <cell r="C458" t="str">
            <v>HARARE</v>
          </cell>
          <cell r="D458" t="str">
            <v>PLATINUM</v>
          </cell>
          <cell r="E458" t="str">
            <v>KIWA</v>
          </cell>
          <cell r="F458">
            <v>0</v>
          </cell>
        </row>
        <row r="459">
          <cell r="A459" t="str">
            <v>Hatfield-HA5032</v>
          </cell>
          <cell r="B459" t="str">
            <v>HA5032</v>
          </cell>
          <cell r="C459" t="str">
            <v>HARARE</v>
          </cell>
          <cell r="D459" t="str">
            <v>PLATINUM</v>
          </cell>
          <cell r="E459" t="str">
            <v>MODESTA</v>
          </cell>
          <cell r="F459">
            <v>0</v>
          </cell>
        </row>
        <row r="460">
          <cell r="A460" t="str">
            <v>Hatfield-HA5032-G</v>
          </cell>
          <cell r="B460" t="str">
            <v>HA5032</v>
          </cell>
          <cell r="C460" t="str">
            <v>HARARE</v>
          </cell>
          <cell r="D460" t="str">
            <v>PLATINUM</v>
          </cell>
          <cell r="E460" t="str">
            <v>MODESTA</v>
          </cell>
          <cell r="F460">
            <v>0</v>
          </cell>
        </row>
        <row r="461">
          <cell r="A461" t="str">
            <v>Hauna-MA0126-G</v>
          </cell>
          <cell r="B461" t="str">
            <v>MA0126</v>
          </cell>
          <cell r="C461" t="str">
            <v>MANICALAND</v>
          </cell>
          <cell r="D461" t="str">
            <v>PLATINUM</v>
          </cell>
          <cell r="E461" t="str">
            <v>MANGWIRO</v>
          </cell>
          <cell r="F461">
            <v>0</v>
          </cell>
        </row>
        <row r="462">
          <cell r="A462" t="str">
            <v>Headlands-MA0406-G</v>
          </cell>
          <cell r="B462" t="str">
            <v>MA0406</v>
          </cell>
          <cell r="C462" t="str">
            <v>MANICALAND</v>
          </cell>
          <cell r="D462" t="str">
            <v>SILVER</v>
          </cell>
          <cell r="E462" t="str">
            <v>DHLAKAMA</v>
          </cell>
          <cell r="F462">
            <v>0</v>
          </cell>
        </row>
        <row r="463">
          <cell r="A463" t="str">
            <v>Helensvale-HA5062</v>
          </cell>
          <cell r="B463" t="str">
            <v>HA5062</v>
          </cell>
          <cell r="C463" t="str">
            <v>HARARE</v>
          </cell>
          <cell r="D463" t="str">
            <v>SILVER</v>
          </cell>
          <cell r="E463" t="str">
            <v>KIWA</v>
          </cell>
          <cell r="F463">
            <v>0</v>
          </cell>
        </row>
        <row r="464">
          <cell r="A464" t="str">
            <v>Helensvale-HA5062-G</v>
          </cell>
          <cell r="B464" t="str">
            <v>HA5062</v>
          </cell>
          <cell r="C464" t="str">
            <v>HARARE</v>
          </cell>
          <cell r="D464" t="str">
            <v>SILVER</v>
          </cell>
          <cell r="E464" t="str">
            <v>KIWA</v>
          </cell>
          <cell r="F464">
            <v>0</v>
          </cell>
        </row>
        <row r="465">
          <cell r="A465" t="str">
            <v>Highfields-HA3012-M</v>
          </cell>
          <cell r="B465" t="str">
            <v>HA3012</v>
          </cell>
          <cell r="C465" t="str">
            <v>HARARE</v>
          </cell>
          <cell r="D465" t="str">
            <v>PLATINUM</v>
          </cell>
          <cell r="E465" t="str">
            <v>ARCHIE</v>
          </cell>
          <cell r="F465">
            <v>0</v>
          </cell>
        </row>
        <row r="466">
          <cell r="A466" t="str">
            <v>Highfields-HA3012-U</v>
          </cell>
          <cell r="B466" t="str">
            <v>HA3012</v>
          </cell>
          <cell r="C466" t="str">
            <v>HARARE</v>
          </cell>
          <cell r="D466" t="str">
            <v>PLATINUM</v>
          </cell>
          <cell r="E466" t="str">
            <v>ARCHIE</v>
          </cell>
          <cell r="F466">
            <v>0</v>
          </cell>
        </row>
        <row r="467">
          <cell r="A467" t="str">
            <v>Highlands-HA0200</v>
          </cell>
          <cell r="B467" t="str">
            <v>HA3012</v>
          </cell>
          <cell r="C467" t="str">
            <v>HARARE</v>
          </cell>
          <cell r="D467" t="str">
            <v>PLATINUM</v>
          </cell>
          <cell r="E467" t="str">
            <v>WASHI</v>
          </cell>
          <cell r="F467">
            <v>0</v>
          </cell>
        </row>
        <row r="468">
          <cell r="A468" t="str">
            <v>Highlands-HA0200-G</v>
          </cell>
          <cell r="B468" t="str">
            <v>HA0200</v>
          </cell>
          <cell r="C468" t="str">
            <v>HARARE</v>
          </cell>
          <cell r="D468" t="str">
            <v>GOLD</v>
          </cell>
          <cell r="E468" t="str">
            <v>WASHI</v>
          </cell>
          <cell r="F468">
            <v>0</v>
          </cell>
        </row>
        <row r="469">
          <cell r="A469" t="str">
            <v>Hillcrest-BU3107-U</v>
          </cell>
          <cell r="B469" t="str">
            <v>BU3107</v>
          </cell>
          <cell r="C469" t="str">
            <v>BULAWAYO</v>
          </cell>
          <cell r="D469" t="str">
            <v>SILVER</v>
          </cell>
          <cell r="E469" t="str">
            <v>SOFIA</v>
          </cell>
          <cell r="F469">
            <v>0</v>
          </cell>
        </row>
        <row r="470">
          <cell r="A470" t="str">
            <v>Hillcrest-G</v>
          </cell>
          <cell r="B470" t="str">
            <v>BU3107</v>
          </cell>
          <cell r="C470" t="str">
            <v>BULAWAYO</v>
          </cell>
          <cell r="D470" t="str">
            <v>SILVER</v>
          </cell>
          <cell r="E470" t="str">
            <v>SOFIA</v>
          </cell>
          <cell r="F470">
            <v>0</v>
          </cell>
        </row>
        <row r="471">
          <cell r="A471" t="str">
            <v>Hillside-HA0042-G</v>
          </cell>
          <cell r="B471" t="str">
            <v>HA0042</v>
          </cell>
          <cell r="C471" t="str">
            <v>HARARE</v>
          </cell>
          <cell r="D471" t="str">
            <v>PLATINUM</v>
          </cell>
          <cell r="E471" t="str">
            <v>RITA</v>
          </cell>
          <cell r="F471">
            <v>0</v>
          </cell>
        </row>
        <row r="472">
          <cell r="A472" t="str">
            <v>Hillside-HA0042-U</v>
          </cell>
          <cell r="B472" t="str">
            <v>HA0042</v>
          </cell>
          <cell r="C472" t="str">
            <v>HARARE</v>
          </cell>
          <cell r="D472" t="str">
            <v>PLATINUM</v>
          </cell>
          <cell r="E472" t="str">
            <v>RITA</v>
          </cell>
          <cell r="F472">
            <v>0</v>
          </cell>
        </row>
        <row r="473">
          <cell r="A473" t="str">
            <v>HilltopBar-HA1763-U</v>
          </cell>
          <cell r="B473" t="str">
            <v>HA0042</v>
          </cell>
          <cell r="C473" t="str">
            <v>HARARE</v>
          </cell>
          <cell r="D473" t="str">
            <v>PLATINUM</v>
          </cell>
          <cell r="E473" t="str">
            <v>MODESTA</v>
          </cell>
          <cell r="F473">
            <v>0</v>
          </cell>
        </row>
        <row r="474">
          <cell r="A474" t="str">
            <v>Hintonville-MW6034-G</v>
          </cell>
          <cell r="B474" t="str">
            <v>MW6034</v>
          </cell>
          <cell r="C474" t="str">
            <v>MASH WEST</v>
          </cell>
          <cell r="D474" t="str">
            <v>PRIORITY GOLD</v>
          </cell>
          <cell r="E474" t="str">
            <v>NGIRAZI</v>
          </cell>
          <cell r="F474">
            <v>0</v>
          </cell>
        </row>
        <row r="475">
          <cell r="A475" t="str">
            <v>Hintonville-MW6034-U</v>
          </cell>
          <cell r="B475" t="str">
            <v>MW6034</v>
          </cell>
          <cell r="C475" t="str">
            <v>MASH WEST</v>
          </cell>
          <cell r="D475" t="str">
            <v>PRIORITY GOLD</v>
          </cell>
          <cell r="E475" t="str">
            <v>NGIRAZI</v>
          </cell>
          <cell r="F475">
            <v>0</v>
          </cell>
        </row>
        <row r="476">
          <cell r="A476" t="str">
            <v>HogertyHill-HA5070</v>
          </cell>
          <cell r="B476" t="str">
            <v>HA5070</v>
          </cell>
          <cell r="C476" t="str">
            <v>HARARE</v>
          </cell>
          <cell r="D476" t="str">
            <v>GOLD</v>
          </cell>
          <cell r="E476" t="str">
            <v>KIWA</v>
          </cell>
          <cell r="F476">
            <v>0</v>
          </cell>
        </row>
        <row r="477">
          <cell r="A477" t="str">
            <v>HogertyHill-HA5070-G</v>
          </cell>
          <cell r="B477" t="str">
            <v>HA5070</v>
          </cell>
          <cell r="C477" t="str">
            <v>HARARE</v>
          </cell>
          <cell r="D477" t="str">
            <v>GOLD</v>
          </cell>
          <cell r="E477" t="str">
            <v>KIWA</v>
          </cell>
          <cell r="F477">
            <v>0</v>
          </cell>
        </row>
        <row r="478">
          <cell r="A478" t="str">
            <v>Hopely-HA6058-G</v>
          </cell>
          <cell r="B478" t="str">
            <v>HA6058</v>
          </cell>
          <cell r="C478" t="str">
            <v>HARARE</v>
          </cell>
          <cell r="D478" t="str">
            <v xml:space="preserve">PRIORITY PLATINUM </v>
          </cell>
          <cell r="E478" t="str">
            <v>ARCHIE</v>
          </cell>
          <cell r="F478">
            <v>0</v>
          </cell>
        </row>
        <row r="479">
          <cell r="A479" t="str">
            <v>Hopely-HA6058-U</v>
          </cell>
          <cell r="B479" t="str">
            <v>HA6058</v>
          </cell>
          <cell r="C479" t="str">
            <v>HARARE</v>
          </cell>
          <cell r="D479" t="str">
            <v xml:space="preserve">PRIORITY PLATINUM </v>
          </cell>
          <cell r="E479" t="str">
            <v>ARCHIE</v>
          </cell>
          <cell r="F479">
            <v>0</v>
          </cell>
        </row>
        <row r="480">
          <cell r="A480" t="str">
            <v>HotSprings-MA7014-G</v>
          </cell>
          <cell r="B480" t="str">
            <v>MA7014</v>
          </cell>
          <cell r="C480" t="str">
            <v>MANICALAND</v>
          </cell>
          <cell r="D480" t="str">
            <v>SILVER</v>
          </cell>
          <cell r="E480" t="str">
            <v>MAPFUMBA</v>
          </cell>
          <cell r="F480">
            <v>0</v>
          </cell>
        </row>
        <row r="481">
          <cell r="A481" t="str">
            <v>HoughtonPark-HA6033-D</v>
          </cell>
          <cell r="B481" t="str">
            <v>HA6033</v>
          </cell>
          <cell r="C481" t="str">
            <v>HARARE</v>
          </cell>
          <cell r="D481" t="str">
            <v>PLATINUM</v>
          </cell>
          <cell r="E481" t="str">
            <v>ENIA</v>
          </cell>
          <cell r="F481">
            <v>0</v>
          </cell>
        </row>
        <row r="482">
          <cell r="A482" t="str">
            <v>HoughtonPark-HA6033-G</v>
          </cell>
          <cell r="B482" t="str">
            <v>HA6033</v>
          </cell>
          <cell r="C482" t="str">
            <v>HARARE</v>
          </cell>
          <cell r="D482" t="str">
            <v>PLATINUM</v>
          </cell>
          <cell r="E482" t="str">
            <v>ENIA</v>
          </cell>
          <cell r="F482">
            <v>0</v>
          </cell>
        </row>
        <row r="483">
          <cell r="A483" t="str">
            <v>HoughtonPark-HA6033-U</v>
          </cell>
          <cell r="B483" t="str">
            <v>HA6033</v>
          </cell>
          <cell r="C483" t="str">
            <v>HARARE</v>
          </cell>
          <cell r="D483" t="str">
            <v>PLATINUM</v>
          </cell>
          <cell r="E483" t="str">
            <v>ENIA</v>
          </cell>
          <cell r="F483">
            <v>0</v>
          </cell>
        </row>
        <row r="484">
          <cell r="A484" t="str">
            <v>Howmine</v>
          </cell>
          <cell r="B484" t="str">
            <v>MN5204</v>
          </cell>
          <cell r="C484" t="str">
            <v>MAT NORTH</v>
          </cell>
          <cell r="D484" t="str">
            <v>SILVER</v>
          </cell>
          <cell r="E484" t="str">
            <v>MAKETO</v>
          </cell>
          <cell r="F484">
            <v>0</v>
          </cell>
        </row>
        <row r="485">
          <cell r="A485" t="str">
            <v>Howmine-G</v>
          </cell>
          <cell r="B485" t="str">
            <v>MN5203</v>
          </cell>
          <cell r="C485" t="str">
            <v>MAT NORTH</v>
          </cell>
          <cell r="D485" t="str">
            <v>SILVER</v>
          </cell>
          <cell r="E485" t="str">
            <v>MAKETO</v>
          </cell>
          <cell r="F485">
            <v>0</v>
          </cell>
        </row>
        <row r="486">
          <cell r="A486" t="str">
            <v>Howmine-MN5203-U</v>
          </cell>
          <cell r="B486" t="str">
            <v>MN5203</v>
          </cell>
          <cell r="C486" t="str">
            <v>MAT NORTH</v>
          </cell>
          <cell r="D486" t="str">
            <v>SILVER</v>
          </cell>
          <cell r="E486" t="str">
            <v>MAKETO</v>
          </cell>
          <cell r="F486">
            <v>0</v>
          </cell>
        </row>
        <row r="487">
          <cell r="A487" t="str">
            <v>HunyaniHills-MW0044-G</v>
          </cell>
          <cell r="B487" t="str">
            <v>MW0044</v>
          </cell>
          <cell r="C487" t="str">
            <v>MASH WEST</v>
          </cell>
          <cell r="D487" t="str">
            <v>PLATINUM</v>
          </cell>
          <cell r="E487" t="str">
            <v>NGIRAZI</v>
          </cell>
          <cell r="F487">
            <v>0</v>
          </cell>
        </row>
        <row r="488">
          <cell r="A488" t="str">
            <v>HunyaniHills-MW0044-U</v>
          </cell>
          <cell r="B488" t="str">
            <v>MW0044</v>
          </cell>
          <cell r="C488" t="str">
            <v>MASH WEST</v>
          </cell>
          <cell r="D488" t="str">
            <v>PLATINUM</v>
          </cell>
          <cell r="E488" t="str">
            <v>NGIRAZI</v>
          </cell>
          <cell r="F488">
            <v>0</v>
          </cell>
        </row>
        <row r="489">
          <cell r="A489" t="str">
            <v>Huruyadzo-HA3013-D</v>
          </cell>
          <cell r="B489" t="str">
            <v>HA3013</v>
          </cell>
          <cell r="C489" t="str">
            <v>HARARE</v>
          </cell>
          <cell r="D489" t="str">
            <v xml:space="preserve">PRIORITY PLATINUM </v>
          </cell>
          <cell r="E489" t="str">
            <v>RICHARD</v>
          </cell>
          <cell r="F489">
            <v>0</v>
          </cell>
        </row>
        <row r="490">
          <cell r="A490" t="str">
            <v>Huruyadzo-HA3013-U</v>
          </cell>
          <cell r="B490" t="str">
            <v>HA3013</v>
          </cell>
          <cell r="C490" t="str">
            <v>HARARE</v>
          </cell>
          <cell r="D490" t="str">
            <v xml:space="preserve">PRIORITY PLATINUM </v>
          </cell>
          <cell r="E490" t="str">
            <v>RICHARD</v>
          </cell>
          <cell r="F490">
            <v>0</v>
          </cell>
        </row>
        <row r="491">
          <cell r="A491" t="str">
            <v>Hwali-MS52264-G</v>
          </cell>
          <cell r="B491" t="str">
            <v>MS52264</v>
          </cell>
          <cell r="C491" t="str">
            <v>MAT SOUTH</v>
          </cell>
          <cell r="D491" t="str">
            <v>PLATINUM</v>
          </cell>
          <cell r="E491" t="str">
            <v>BEN</v>
          </cell>
          <cell r="F491">
            <v>0</v>
          </cell>
        </row>
        <row r="492">
          <cell r="A492" t="str">
            <v>Hwali-MS5264-G</v>
          </cell>
          <cell r="B492" t="str">
            <v>MS5264</v>
          </cell>
          <cell r="C492" t="str">
            <v>MAT SOUTH</v>
          </cell>
          <cell r="D492" t="str">
            <v>PLATINUM</v>
          </cell>
          <cell r="E492" t="str">
            <v>BEN</v>
          </cell>
          <cell r="F492">
            <v>0</v>
          </cell>
        </row>
        <row r="493">
          <cell r="A493" t="str">
            <v>Hwali-MS5264-U</v>
          </cell>
          <cell r="B493" t="str">
            <v>MS5264</v>
          </cell>
          <cell r="C493" t="str">
            <v>MAT SOUTH</v>
          </cell>
          <cell r="D493" t="str">
            <v>PLATINUM</v>
          </cell>
          <cell r="E493" t="str">
            <v>BEN</v>
          </cell>
          <cell r="F493">
            <v>0</v>
          </cell>
        </row>
        <row r="494">
          <cell r="A494" t="str">
            <v>Hwange Power-G</v>
          </cell>
          <cell r="B494" t="str">
            <v>MN5421</v>
          </cell>
          <cell r="C494" t="str">
            <v>MAT NORTH</v>
          </cell>
          <cell r="D494" t="str">
            <v>SILVER</v>
          </cell>
          <cell r="E494" t="str">
            <v>HARRIET</v>
          </cell>
          <cell r="F494">
            <v>0</v>
          </cell>
        </row>
        <row r="495">
          <cell r="A495" t="str">
            <v>Hwange Prospect Hill-G</v>
          </cell>
          <cell r="B495" t="str">
            <v>MN6022</v>
          </cell>
          <cell r="C495" t="str">
            <v>MAT NORTH</v>
          </cell>
          <cell r="D495" t="str">
            <v>BRONZE</v>
          </cell>
          <cell r="E495" t="str">
            <v>HARRIET</v>
          </cell>
          <cell r="F495">
            <v>0</v>
          </cell>
        </row>
        <row r="496">
          <cell r="A496" t="str">
            <v>Hwange Safari -G</v>
          </cell>
          <cell r="B496" t="str">
            <v>MN6026</v>
          </cell>
          <cell r="C496" t="str">
            <v>MAT NORTH</v>
          </cell>
          <cell r="D496" t="str">
            <v>BRONZE</v>
          </cell>
          <cell r="E496" t="str">
            <v>HARRIET</v>
          </cell>
          <cell r="F496">
            <v>0</v>
          </cell>
        </row>
        <row r="497">
          <cell r="A497" t="str">
            <v>Hwange-G</v>
          </cell>
          <cell r="B497" t="str">
            <v>MN0045</v>
          </cell>
          <cell r="C497" t="str">
            <v>MAT NORTH</v>
          </cell>
          <cell r="D497" t="str">
            <v>SILVER</v>
          </cell>
          <cell r="E497" t="str">
            <v>HARRIET</v>
          </cell>
          <cell r="F497">
            <v>0</v>
          </cell>
        </row>
        <row r="498">
          <cell r="A498" t="str">
            <v>Hwange-MN0045-U</v>
          </cell>
          <cell r="B498" t="str">
            <v>MN0045</v>
          </cell>
          <cell r="C498" t="str">
            <v>MAT NORTH</v>
          </cell>
          <cell r="D498" t="str">
            <v>SILVER</v>
          </cell>
          <cell r="E498" t="str">
            <v>HARRIET</v>
          </cell>
          <cell r="F498">
            <v>0</v>
          </cell>
        </row>
        <row r="499">
          <cell r="A499" t="str">
            <v>HwangePower-MN5421-U</v>
          </cell>
          <cell r="B499" t="str">
            <v>MN5421</v>
          </cell>
          <cell r="C499" t="str">
            <v>MAT NORTH</v>
          </cell>
          <cell r="D499" t="str">
            <v>SILVER</v>
          </cell>
          <cell r="E499" t="str">
            <v>HARRIET</v>
          </cell>
          <cell r="F499">
            <v>0</v>
          </cell>
        </row>
        <row r="500">
          <cell r="A500" t="str">
            <v>HWANGEPOWER-U</v>
          </cell>
          <cell r="B500" t="str">
            <v>MN5421</v>
          </cell>
          <cell r="C500" t="str">
            <v>MAT NORTH</v>
          </cell>
          <cell r="D500" t="str">
            <v>SILVER</v>
          </cell>
          <cell r="E500" t="str">
            <v>HARRIET</v>
          </cell>
          <cell r="F500">
            <v>0</v>
          </cell>
        </row>
        <row r="501">
          <cell r="A501" t="str">
            <v>HWANGEPROSPECT-U</v>
          </cell>
          <cell r="B501" t="str">
            <v>MN6022</v>
          </cell>
          <cell r="C501" t="str">
            <v>MAT NORTH</v>
          </cell>
          <cell r="D501" t="str">
            <v>BRONZE</v>
          </cell>
          <cell r="E501" t="str">
            <v>HARRIET</v>
          </cell>
          <cell r="F501">
            <v>0</v>
          </cell>
        </row>
        <row r="502">
          <cell r="A502" t="str">
            <v>HWANGE-U</v>
          </cell>
          <cell r="B502" t="str">
            <v>MN0045</v>
          </cell>
          <cell r="C502" t="str">
            <v>MAT NORTH</v>
          </cell>
          <cell r="D502" t="str">
            <v>SILVER</v>
          </cell>
          <cell r="E502" t="str">
            <v>HARRIET</v>
          </cell>
          <cell r="F502">
            <v>0</v>
          </cell>
        </row>
        <row r="503">
          <cell r="A503" t="str">
            <v>Ilanda-BU0046-U</v>
          </cell>
          <cell r="B503" t="str">
            <v>BU0046</v>
          </cell>
          <cell r="C503" t="str">
            <v>BULAWAYO</v>
          </cell>
          <cell r="D503" t="str">
            <v>SILVER</v>
          </cell>
          <cell r="E503" t="str">
            <v>STELLA</v>
          </cell>
          <cell r="F503">
            <v>0</v>
          </cell>
        </row>
        <row r="504">
          <cell r="A504" t="str">
            <v>Ilanda-G</v>
          </cell>
          <cell r="B504" t="str">
            <v>BU0046</v>
          </cell>
          <cell r="C504" t="str">
            <v>BULAWAYO</v>
          </cell>
          <cell r="D504" t="str">
            <v>SILVER</v>
          </cell>
          <cell r="E504" t="str">
            <v>STELLA</v>
          </cell>
          <cell r="F504">
            <v>0</v>
          </cell>
        </row>
        <row r="505">
          <cell r="A505" t="str">
            <v>Imbizo-G</v>
          </cell>
          <cell r="B505" t="str">
            <v>BU0172</v>
          </cell>
          <cell r="C505" t="str">
            <v>BULAWAYO</v>
          </cell>
          <cell r="D505" t="str">
            <v>SILVER</v>
          </cell>
          <cell r="E505" t="str">
            <v>STELLA</v>
          </cell>
          <cell r="F505">
            <v>0</v>
          </cell>
        </row>
        <row r="506">
          <cell r="A506" t="str">
            <v>Imbizo-G</v>
          </cell>
          <cell r="B506">
            <v>0</v>
          </cell>
          <cell r="C506">
            <v>0</v>
          </cell>
          <cell r="D506">
            <v>0</v>
          </cell>
          <cell r="E506" t="str">
            <v>STELLA</v>
          </cell>
          <cell r="F506">
            <v>0</v>
          </cell>
        </row>
        <row r="507">
          <cell r="A507" t="str">
            <v>IMBIZO-U</v>
          </cell>
          <cell r="B507" t="str">
            <v>BU0172</v>
          </cell>
          <cell r="C507" t="str">
            <v>BULAWAYO</v>
          </cell>
          <cell r="D507" t="str">
            <v>SILVER</v>
          </cell>
          <cell r="E507" t="str">
            <v>STELLA</v>
          </cell>
          <cell r="F507">
            <v>0</v>
          </cell>
        </row>
        <row r="508">
          <cell r="A508" t="str">
            <v>INKOSIKAZI-G</v>
          </cell>
          <cell r="B508" t="str">
            <v>MN7015</v>
          </cell>
          <cell r="C508" t="str">
            <v>MAT NORTH</v>
          </cell>
          <cell r="D508" t="str">
            <v>BRONZE</v>
          </cell>
          <cell r="E508" t="str">
            <v>BHEKANI</v>
          </cell>
          <cell r="F508">
            <v>0</v>
          </cell>
        </row>
        <row r="509">
          <cell r="A509" t="str">
            <v>Insiza-MN0127-G</v>
          </cell>
          <cell r="B509" t="str">
            <v>MN0127</v>
          </cell>
          <cell r="C509" t="str">
            <v>MAT NORTH</v>
          </cell>
          <cell r="D509" t="str">
            <v>BRONZE</v>
          </cell>
          <cell r="E509" t="str">
            <v>STELLA</v>
          </cell>
          <cell r="F509">
            <v>0</v>
          </cell>
        </row>
        <row r="510">
          <cell r="A510" t="str">
            <v>INSUZADST-G</v>
          </cell>
          <cell r="B510" t="str">
            <v>MN0400</v>
          </cell>
          <cell r="C510" t="str">
            <v>MAT NORTH</v>
          </cell>
          <cell r="D510" t="str">
            <v>BRONZE</v>
          </cell>
          <cell r="E510">
            <v>0</v>
          </cell>
          <cell r="F510">
            <v>0</v>
          </cell>
        </row>
        <row r="511">
          <cell r="A511" t="str">
            <v>Inverary-HA0215</v>
          </cell>
          <cell r="B511" t="str">
            <v>HA0215</v>
          </cell>
          <cell r="C511" t="str">
            <v>HARARE</v>
          </cell>
          <cell r="D511" t="str">
            <v>SILVER</v>
          </cell>
          <cell r="E511" t="str">
            <v>MUTYANDA</v>
          </cell>
          <cell r="F511">
            <v>0</v>
          </cell>
        </row>
        <row r="512">
          <cell r="A512" t="str">
            <v>Inverary-HA0215-G</v>
          </cell>
          <cell r="B512" t="str">
            <v>HA0215</v>
          </cell>
          <cell r="C512" t="str">
            <v>HARARE</v>
          </cell>
          <cell r="D512" t="str">
            <v>SILVER</v>
          </cell>
          <cell r="E512" t="str">
            <v>MUTYANDA</v>
          </cell>
          <cell r="F512">
            <v>0</v>
          </cell>
        </row>
        <row r="513">
          <cell r="A513" t="str">
            <v>Inyathi-MN0325-G</v>
          </cell>
          <cell r="B513" t="str">
            <v>MN0325</v>
          </cell>
          <cell r="C513" t="str">
            <v>MAT NORTH</v>
          </cell>
          <cell r="D513" t="str">
            <v>SILVER</v>
          </cell>
          <cell r="E513" t="str">
            <v>MAKETO</v>
          </cell>
          <cell r="F513">
            <v>0</v>
          </cell>
        </row>
        <row r="514">
          <cell r="A514" t="str">
            <v>InyatiMine-MA5156-G</v>
          </cell>
          <cell r="B514" t="str">
            <v>MA5156</v>
          </cell>
          <cell r="C514" t="str">
            <v>MANICALAND</v>
          </cell>
          <cell r="D514" t="str">
            <v>SILVER</v>
          </cell>
          <cell r="E514" t="str">
            <v>MANGWIRO</v>
          </cell>
          <cell r="F514">
            <v>0</v>
          </cell>
        </row>
        <row r="515">
          <cell r="A515" t="str">
            <v>Ironcap-MC0047-G</v>
          </cell>
          <cell r="B515" t="str">
            <v>MC0047</v>
          </cell>
          <cell r="C515" t="str">
            <v>MASH CENTRAL</v>
          </cell>
          <cell r="D515" t="str">
            <v>PLATINUM</v>
          </cell>
          <cell r="E515" t="str">
            <v>ARCHIE</v>
          </cell>
          <cell r="F515">
            <v>0</v>
          </cell>
        </row>
        <row r="516">
          <cell r="A516" t="str">
            <v>Jacha-HA5053</v>
          </cell>
          <cell r="B516" t="str">
            <v>HA5053</v>
          </cell>
          <cell r="C516" t="str">
            <v>HARARE</v>
          </cell>
          <cell r="D516" t="str">
            <v>PLATINUM</v>
          </cell>
          <cell r="E516" t="str">
            <v>RICHARD</v>
          </cell>
          <cell r="F516">
            <v>0</v>
          </cell>
        </row>
        <row r="517">
          <cell r="A517" t="str">
            <v>Jacha-HA5053-D</v>
          </cell>
          <cell r="B517" t="str">
            <v>HA5053</v>
          </cell>
          <cell r="C517" t="str">
            <v>HARARE</v>
          </cell>
          <cell r="D517" t="str">
            <v>PLATINUM</v>
          </cell>
          <cell r="E517" t="str">
            <v>RICHARD</v>
          </cell>
          <cell r="F517">
            <v>0</v>
          </cell>
        </row>
        <row r="518">
          <cell r="A518" t="str">
            <v>Jacha-HA5053-G</v>
          </cell>
          <cell r="B518" t="str">
            <v>HA5053</v>
          </cell>
          <cell r="C518" t="str">
            <v>HARARE</v>
          </cell>
          <cell r="D518" t="str">
            <v>PLATINUM</v>
          </cell>
          <cell r="E518">
            <v>0</v>
          </cell>
          <cell r="F518">
            <v>0</v>
          </cell>
        </row>
        <row r="519">
          <cell r="A519" t="str">
            <v>Jopembe-MS5129-G</v>
          </cell>
          <cell r="B519" t="str">
            <v>MS5129</v>
          </cell>
          <cell r="C519" t="str">
            <v>MAT SOUTH</v>
          </cell>
          <cell r="D519" t="str">
            <v>SILVER</v>
          </cell>
          <cell r="E519" t="str">
            <v>BEN</v>
          </cell>
          <cell r="F519">
            <v>0</v>
          </cell>
        </row>
        <row r="520">
          <cell r="A520" t="str">
            <v>JOTSHOLO-G</v>
          </cell>
          <cell r="B520" t="str">
            <v>MN0402</v>
          </cell>
          <cell r="C520" t="str">
            <v>MAT NORTH</v>
          </cell>
          <cell r="D520" t="str">
            <v>BRONZE</v>
          </cell>
          <cell r="E520">
            <v>0</v>
          </cell>
          <cell r="F520">
            <v>0</v>
          </cell>
        </row>
        <row r="521">
          <cell r="A521" t="str">
            <v>Juliasdale-MA0128-G</v>
          </cell>
          <cell r="B521" t="str">
            <v>MA0128</v>
          </cell>
          <cell r="C521" t="str">
            <v>MANICALAND</v>
          </cell>
          <cell r="D521" t="str">
            <v>PLATINUM</v>
          </cell>
          <cell r="E521" t="str">
            <v>MANGWIRO</v>
          </cell>
          <cell r="F521">
            <v>0</v>
          </cell>
        </row>
        <row r="522">
          <cell r="A522" t="str">
            <v>Juliasdale-MA0128-U</v>
          </cell>
          <cell r="B522" t="str">
            <v>MA0128</v>
          </cell>
          <cell r="C522" t="str">
            <v>MANICALAND</v>
          </cell>
          <cell r="D522" t="str">
            <v>PLATINUM</v>
          </cell>
          <cell r="E522" t="str">
            <v>MANGWIRO</v>
          </cell>
          <cell r="F522">
            <v>0</v>
          </cell>
        </row>
        <row r="523">
          <cell r="A523" t="str">
            <v>Juru-ME0129-G</v>
          </cell>
          <cell r="B523" t="str">
            <v>ME0129</v>
          </cell>
          <cell r="C523" t="str">
            <v>MASH EAST</v>
          </cell>
          <cell r="D523" t="str">
            <v>PLATINUM</v>
          </cell>
          <cell r="E523" t="str">
            <v>WASHIE</v>
          </cell>
          <cell r="F523">
            <v>0</v>
          </cell>
        </row>
        <row r="524">
          <cell r="A524" t="str">
            <v>KadomaCBD-MW6033-D</v>
          </cell>
          <cell r="B524" t="str">
            <v>MW6033</v>
          </cell>
          <cell r="C524" t="str">
            <v>MASH WEST</v>
          </cell>
          <cell r="D524" t="str">
            <v xml:space="preserve">PRIORITY PLATINUM </v>
          </cell>
          <cell r="E524" t="str">
            <v>NGIRAZI</v>
          </cell>
          <cell r="F524">
            <v>0</v>
          </cell>
        </row>
        <row r="525">
          <cell r="A525" t="str">
            <v>KadomaCBD-MW6033-G</v>
          </cell>
          <cell r="B525" t="str">
            <v>MW6033</v>
          </cell>
          <cell r="C525" t="str">
            <v>MASH WEST</v>
          </cell>
          <cell r="D525" t="str">
            <v xml:space="preserve">PRIORITY PLATINUM </v>
          </cell>
          <cell r="E525" t="str">
            <v>NGIRZAI</v>
          </cell>
          <cell r="F525">
            <v>0</v>
          </cell>
        </row>
        <row r="526">
          <cell r="A526" t="str">
            <v>KadomaCBD-MW6033-U</v>
          </cell>
          <cell r="B526" t="str">
            <v>MW6033</v>
          </cell>
          <cell r="C526" t="str">
            <v>MASH WEST</v>
          </cell>
          <cell r="D526" t="str">
            <v xml:space="preserve">PRIORITY PLATINUM </v>
          </cell>
          <cell r="E526" t="str">
            <v>NGIRZAI</v>
          </cell>
          <cell r="F526">
            <v>0</v>
          </cell>
        </row>
        <row r="527">
          <cell r="A527" t="str">
            <v>Kadoma-MW0048-G</v>
          </cell>
          <cell r="B527" t="str">
            <v>MW0048</v>
          </cell>
          <cell r="C527" t="str">
            <v>MASH WEST</v>
          </cell>
          <cell r="D527" t="str">
            <v xml:space="preserve">PRIORITY PLATINUM </v>
          </cell>
          <cell r="E527" t="str">
            <v>NGIRAZI</v>
          </cell>
          <cell r="F527">
            <v>0</v>
          </cell>
        </row>
        <row r="528">
          <cell r="A528" t="str">
            <v>Kadoma-MW0048-U</v>
          </cell>
          <cell r="B528" t="str">
            <v>MW0048</v>
          </cell>
          <cell r="C528" t="str">
            <v>MASH WEST</v>
          </cell>
          <cell r="D528" t="str">
            <v xml:space="preserve">PRIORITY PLATINUM </v>
          </cell>
          <cell r="E528" t="str">
            <v>NGIRAZI</v>
          </cell>
          <cell r="F528">
            <v>0</v>
          </cell>
        </row>
        <row r="529">
          <cell r="A529" t="str">
            <v>Kamativi-G</v>
          </cell>
          <cell r="B529" t="str">
            <v>MN0320</v>
          </cell>
          <cell r="C529" t="str">
            <v>MAT NORTH</v>
          </cell>
          <cell r="D529" t="str">
            <v>BRONZE</v>
          </cell>
          <cell r="E529">
            <v>0</v>
          </cell>
          <cell r="F529">
            <v>0</v>
          </cell>
        </row>
        <row r="530">
          <cell r="A530" t="str">
            <v>Kambanje-HA5007</v>
          </cell>
          <cell r="B530" t="str">
            <v>HA5007</v>
          </cell>
          <cell r="C530" t="str">
            <v>HARARE</v>
          </cell>
          <cell r="D530" t="str">
            <v>GOLD</v>
          </cell>
          <cell r="E530" t="str">
            <v>KIWA</v>
          </cell>
          <cell r="F530">
            <v>0</v>
          </cell>
        </row>
        <row r="531">
          <cell r="A531" t="str">
            <v>Kambanje-HA5007-G</v>
          </cell>
          <cell r="B531" t="str">
            <v>HA5007</v>
          </cell>
          <cell r="C531" t="str">
            <v>HARARE</v>
          </cell>
          <cell r="D531" t="str">
            <v>GOLD</v>
          </cell>
          <cell r="E531" t="str">
            <v>KIWA</v>
          </cell>
          <cell r="F531">
            <v>0</v>
          </cell>
        </row>
        <row r="532">
          <cell r="A532" t="str">
            <v>Kambuzuma-HA3014-D</v>
          </cell>
          <cell r="B532" t="str">
            <v>HA3014</v>
          </cell>
          <cell r="C532" t="str">
            <v>HARARE</v>
          </cell>
          <cell r="D532" t="str">
            <v>PLATINUM</v>
          </cell>
          <cell r="E532" t="str">
            <v>MODESTA</v>
          </cell>
          <cell r="F532">
            <v>0</v>
          </cell>
        </row>
        <row r="533">
          <cell r="A533" t="str">
            <v>Kambuzuma-HA3014-U</v>
          </cell>
          <cell r="B533" t="str">
            <v>HA3014</v>
          </cell>
          <cell r="C533" t="str">
            <v>HARARE</v>
          </cell>
          <cell r="D533" t="str">
            <v>PLATINUM</v>
          </cell>
          <cell r="E533" t="str">
            <v>MODESTA</v>
          </cell>
          <cell r="F533">
            <v>0</v>
          </cell>
        </row>
        <row r="534">
          <cell r="A534" t="str">
            <v>Kamfinsa-HA0049</v>
          </cell>
          <cell r="B534" t="str">
            <v>HA0049</v>
          </cell>
          <cell r="C534" t="str">
            <v>HARARE</v>
          </cell>
          <cell r="D534" t="str">
            <v xml:space="preserve">PRIORITY PLATINUM </v>
          </cell>
          <cell r="E534" t="str">
            <v>RITA</v>
          </cell>
          <cell r="F534">
            <v>0</v>
          </cell>
        </row>
        <row r="535">
          <cell r="A535" t="str">
            <v>Kamfinsa-HA0049-G</v>
          </cell>
          <cell r="B535" t="str">
            <v>HA0049</v>
          </cell>
          <cell r="C535" t="str">
            <v>HARARE</v>
          </cell>
          <cell r="D535" t="str">
            <v xml:space="preserve">PRIORITY PLATINUM </v>
          </cell>
          <cell r="E535" t="str">
            <v>MUTYANDA</v>
          </cell>
          <cell r="F535">
            <v>0</v>
          </cell>
        </row>
        <row r="536">
          <cell r="A536" t="str">
            <v>Kanyemba-MC5027-G</v>
          </cell>
          <cell r="B536" t="str">
            <v>MC5027</v>
          </cell>
          <cell r="C536" t="str">
            <v>MASH CENTRAL</v>
          </cell>
          <cell r="D536" t="str">
            <v>PLATINUM</v>
          </cell>
          <cell r="E536" t="str">
            <v>ARTWELL</v>
          </cell>
          <cell r="F536">
            <v>0</v>
          </cell>
        </row>
        <row r="537">
          <cell r="A537" t="str">
            <v>Kanyemba-MC5027-U</v>
          </cell>
          <cell r="B537" t="str">
            <v>MC5027</v>
          </cell>
          <cell r="C537" t="str">
            <v>MASH CENTRAL</v>
          </cell>
          <cell r="D537" t="str">
            <v>PLATINUM</v>
          </cell>
          <cell r="E537" t="str">
            <v>ARTWELL</v>
          </cell>
          <cell r="F537">
            <v>0</v>
          </cell>
        </row>
        <row r="538">
          <cell r="A538" t="str">
            <v>Karanda-MC6009-G</v>
          </cell>
          <cell r="B538" t="str">
            <v>MC6009</v>
          </cell>
          <cell r="C538" t="str">
            <v>MASH CENTRAL</v>
          </cell>
          <cell r="D538" t="str">
            <v>PLATINUM</v>
          </cell>
          <cell r="E538" t="str">
            <v>KIWA</v>
          </cell>
          <cell r="F538">
            <v>0</v>
          </cell>
        </row>
        <row r="539">
          <cell r="A539" t="str">
            <v>KaribaHarbour-MW0050-G</v>
          </cell>
          <cell r="B539" t="str">
            <v>MW0050</v>
          </cell>
          <cell r="C539" t="str">
            <v>MASH WEST</v>
          </cell>
          <cell r="D539" t="str">
            <v>SILVER</v>
          </cell>
          <cell r="E539" t="str">
            <v>ARTWELL</v>
          </cell>
          <cell r="F539">
            <v>0</v>
          </cell>
        </row>
        <row r="540">
          <cell r="A540" t="str">
            <v>KaribaHarbour-MW0050-U</v>
          </cell>
          <cell r="B540" t="str">
            <v>MW0050</v>
          </cell>
          <cell r="C540" t="str">
            <v>MASH WEST</v>
          </cell>
          <cell r="D540" t="str">
            <v>SILVER</v>
          </cell>
          <cell r="E540" t="str">
            <v>ARTWELL</v>
          </cell>
          <cell r="F540">
            <v>0</v>
          </cell>
        </row>
        <row r="541">
          <cell r="A541" t="str">
            <v>KaribaHeights-MW0051-G</v>
          </cell>
          <cell r="B541" t="str">
            <v>MW0051</v>
          </cell>
          <cell r="C541" t="str">
            <v>MASH WEST</v>
          </cell>
          <cell r="D541" t="str">
            <v>PLATINUM</v>
          </cell>
          <cell r="E541" t="str">
            <v>ARTWELL</v>
          </cell>
          <cell r="F541">
            <v>0</v>
          </cell>
        </row>
        <row r="542">
          <cell r="A542" t="str">
            <v>KaribaHeights-MW0051-U</v>
          </cell>
          <cell r="B542" t="str">
            <v>MW0051</v>
          </cell>
          <cell r="C542" t="str">
            <v>MASH WEST</v>
          </cell>
          <cell r="D542" t="str">
            <v>PLATINUM</v>
          </cell>
          <cell r="E542" t="str">
            <v>ARTWELL</v>
          </cell>
          <cell r="F542">
            <v>0</v>
          </cell>
        </row>
        <row r="543">
          <cell r="A543" t="str">
            <v>Karoi-MW0052-G</v>
          </cell>
          <cell r="B543" t="str">
            <v>MW0052</v>
          </cell>
          <cell r="C543" t="str">
            <v>MASH WEST</v>
          </cell>
          <cell r="D543" t="str">
            <v>PLATINUM</v>
          </cell>
          <cell r="E543" t="str">
            <v>ARTWELL</v>
          </cell>
          <cell r="F543">
            <v>0</v>
          </cell>
        </row>
        <row r="544">
          <cell r="A544" t="str">
            <v>Karoi-MW0052-U</v>
          </cell>
          <cell r="B544" t="str">
            <v>MW0052</v>
          </cell>
          <cell r="C544" t="str">
            <v>MASH WEST</v>
          </cell>
          <cell r="D544" t="str">
            <v>PLATINUM</v>
          </cell>
          <cell r="E544" t="str">
            <v>ARTWELL</v>
          </cell>
          <cell r="F544">
            <v>0</v>
          </cell>
        </row>
        <row r="545">
          <cell r="A545" t="str">
            <v>Katanga-MW5310-G</v>
          </cell>
          <cell r="B545" t="str">
            <v>MW5310</v>
          </cell>
          <cell r="C545" t="str">
            <v>MASH WEST</v>
          </cell>
          <cell r="D545" t="str">
            <v xml:space="preserve">PRIORITY PLATINUM </v>
          </cell>
          <cell r="E545" t="str">
            <v>NGIRAZI</v>
          </cell>
          <cell r="F545">
            <v>0</v>
          </cell>
        </row>
        <row r="546">
          <cell r="A546" t="str">
            <v>Katanga-MW5310-U</v>
          </cell>
          <cell r="B546" t="str">
            <v>MW5310</v>
          </cell>
          <cell r="C546" t="str">
            <v>MASH WEST</v>
          </cell>
          <cell r="D546" t="str">
            <v xml:space="preserve">PRIORITY PLATINUM </v>
          </cell>
          <cell r="E546" t="str">
            <v>NGIRAZI</v>
          </cell>
          <cell r="F546">
            <v>0</v>
          </cell>
        </row>
        <row r="547">
          <cell r="A547" t="str">
            <v>KAZUNGULA REP-G</v>
          </cell>
          <cell r="B547" t="str">
            <v>MN7016</v>
          </cell>
          <cell r="C547" t="str">
            <v>MAT NORTH</v>
          </cell>
          <cell r="D547" t="str">
            <v>BRONZE</v>
          </cell>
          <cell r="E547">
            <v>0</v>
          </cell>
          <cell r="F547">
            <v>0</v>
          </cell>
        </row>
        <row r="548">
          <cell r="A548" t="str">
            <v>KAZUNGULA-G</v>
          </cell>
          <cell r="B548" t="str">
            <v>MN7017</v>
          </cell>
          <cell r="C548" t="str">
            <v>MAT NORTH</v>
          </cell>
          <cell r="D548" t="str">
            <v>BRONZE</v>
          </cell>
          <cell r="E548">
            <v>0</v>
          </cell>
          <cell r="F548">
            <v>0</v>
          </cell>
        </row>
        <row r="549">
          <cell r="A549" t="str">
            <v>Kenilworth-HA0053</v>
          </cell>
          <cell r="B549" t="str">
            <v>HA0053</v>
          </cell>
          <cell r="C549" t="str">
            <v>HARARE</v>
          </cell>
          <cell r="D549" t="str">
            <v>GOLD</v>
          </cell>
          <cell r="E549" t="str">
            <v>KIWA</v>
          </cell>
          <cell r="F549">
            <v>0</v>
          </cell>
        </row>
        <row r="550">
          <cell r="A550" t="str">
            <v>Kenilworth-HA0053-G</v>
          </cell>
          <cell r="B550" t="str">
            <v>HA0053</v>
          </cell>
          <cell r="C550" t="str">
            <v>HARARE</v>
          </cell>
          <cell r="D550" t="str">
            <v>GOLD</v>
          </cell>
          <cell r="E550" t="str">
            <v>KIWA</v>
          </cell>
          <cell r="F550">
            <v>0</v>
          </cell>
        </row>
        <row r="551">
          <cell r="A551" t="str">
            <v>KENMUR-G</v>
          </cell>
          <cell r="B551" t="str">
            <v>MN0401</v>
          </cell>
          <cell r="C551" t="str">
            <v>MAT NORTH</v>
          </cell>
          <cell r="D551" t="str">
            <v>BRONZE</v>
          </cell>
          <cell r="E551">
            <v>0</v>
          </cell>
          <cell r="F551">
            <v>0</v>
          </cell>
        </row>
        <row r="552">
          <cell r="A552" t="str">
            <v>Kensington-G</v>
          </cell>
          <cell r="B552" t="str">
            <v>BU3085</v>
          </cell>
          <cell r="C552" t="str">
            <v>BULAWAYO</v>
          </cell>
          <cell r="D552" t="str">
            <v>SILVER</v>
          </cell>
          <cell r="E552">
            <v>0</v>
          </cell>
          <cell r="F552">
            <v>0</v>
          </cell>
        </row>
        <row r="553">
          <cell r="A553" t="str">
            <v>KENSINGTON-U</v>
          </cell>
          <cell r="B553" t="str">
            <v>BU3085</v>
          </cell>
          <cell r="C553" t="str">
            <v>BULAWAYO</v>
          </cell>
          <cell r="D553" t="str">
            <v>SILVER</v>
          </cell>
          <cell r="E553">
            <v>0</v>
          </cell>
          <cell r="F553">
            <v>0</v>
          </cell>
        </row>
        <row r="554">
          <cell r="A554" t="str">
            <v>Kezi-MS0313-G</v>
          </cell>
          <cell r="B554" t="str">
            <v>MS0313</v>
          </cell>
          <cell r="C554" t="str">
            <v>MAT SOUTH</v>
          </cell>
          <cell r="D554" t="str">
            <v>SILVER</v>
          </cell>
          <cell r="E554" t="str">
            <v>SOFIA</v>
          </cell>
          <cell r="F554">
            <v>0</v>
          </cell>
        </row>
        <row r="555">
          <cell r="A555" t="str">
            <v>Khumalo-G</v>
          </cell>
          <cell r="B555" t="str">
            <v>BU0248</v>
          </cell>
          <cell r="C555" t="str">
            <v>BULAWAYO</v>
          </cell>
          <cell r="D555" t="str">
            <v>SILVER</v>
          </cell>
          <cell r="E555">
            <v>0</v>
          </cell>
          <cell r="F555">
            <v>0</v>
          </cell>
        </row>
        <row r="556">
          <cell r="A556" t="str">
            <v>KhumaloNorth-BU0248-U</v>
          </cell>
          <cell r="B556" t="str">
            <v>BU0248</v>
          </cell>
          <cell r="C556" t="str">
            <v>BULAWAYO</v>
          </cell>
          <cell r="D556" t="str">
            <v>SILVER</v>
          </cell>
          <cell r="E556" t="str">
            <v>STELLA</v>
          </cell>
          <cell r="F556">
            <v>0</v>
          </cell>
        </row>
        <row r="557">
          <cell r="A557" t="str">
            <v>KHUMALONORTH-G</v>
          </cell>
          <cell r="B557" t="str">
            <v>BU0248</v>
          </cell>
          <cell r="C557" t="str">
            <v>BULAWAYO</v>
          </cell>
          <cell r="D557" t="str">
            <v>SILVER</v>
          </cell>
          <cell r="E557">
            <v>0</v>
          </cell>
          <cell r="F557">
            <v>0</v>
          </cell>
        </row>
        <row r="558">
          <cell r="A558" t="str">
            <v>Kilwining-HA0376</v>
          </cell>
          <cell r="B558" t="str">
            <v>HA0376</v>
          </cell>
          <cell r="C558" t="str">
            <v>HARARE</v>
          </cell>
          <cell r="D558" t="str">
            <v>PLATINUM</v>
          </cell>
          <cell r="E558" t="str">
            <v>MODESTA</v>
          </cell>
          <cell r="F558">
            <v>0</v>
          </cell>
        </row>
        <row r="559">
          <cell r="A559" t="str">
            <v>Kilwining-HA0376-G</v>
          </cell>
          <cell r="B559" t="str">
            <v>HA0376</v>
          </cell>
          <cell r="C559" t="str">
            <v>HARARE</v>
          </cell>
          <cell r="D559" t="str">
            <v>PLATINUM</v>
          </cell>
          <cell r="E559" t="str">
            <v>MODESTA</v>
          </cell>
          <cell r="F559">
            <v>0</v>
          </cell>
        </row>
        <row r="560">
          <cell r="A560" t="str">
            <v>Kopje-HA0054-M</v>
          </cell>
          <cell r="B560" t="str">
            <v>HA0054</v>
          </cell>
          <cell r="C560" t="str">
            <v>HARARE</v>
          </cell>
          <cell r="D560" t="str">
            <v xml:space="preserve">PRIORITY PLATINUM </v>
          </cell>
          <cell r="E560" t="str">
            <v>LESLIE</v>
          </cell>
          <cell r="F560">
            <v>0</v>
          </cell>
        </row>
        <row r="561">
          <cell r="A561" t="str">
            <v>Kopje-HA0054-U</v>
          </cell>
          <cell r="B561" t="str">
            <v>HA0054</v>
          </cell>
          <cell r="C561" t="str">
            <v>HARARE</v>
          </cell>
          <cell r="D561" t="str">
            <v xml:space="preserve">PRIORITY PLATINUM </v>
          </cell>
          <cell r="E561" t="str">
            <v>LESLIE</v>
          </cell>
          <cell r="F561">
            <v>0</v>
          </cell>
        </row>
        <row r="562">
          <cell r="A562" t="str">
            <v>Kotwa-ME0130-G</v>
          </cell>
          <cell r="B562" t="str">
            <v>ME0130</v>
          </cell>
          <cell r="C562" t="str">
            <v>MASH EAST</v>
          </cell>
          <cell r="D562" t="str">
            <v>PLATINUM</v>
          </cell>
          <cell r="E562" t="str">
            <v>WASHI</v>
          </cell>
          <cell r="F562">
            <v>0</v>
          </cell>
        </row>
        <row r="563">
          <cell r="A563" t="str">
            <v>KristeMambo-MA0404-G</v>
          </cell>
          <cell r="B563" t="str">
            <v>MA0404</v>
          </cell>
          <cell r="C563" t="str">
            <v>MANICALAND</v>
          </cell>
          <cell r="D563" t="str">
            <v>SILVER</v>
          </cell>
          <cell r="E563" t="str">
            <v>MANGWIRO</v>
          </cell>
          <cell r="F563">
            <v>0</v>
          </cell>
        </row>
        <row r="564">
          <cell r="A564" t="str">
            <v>Kutama-MW0055-G</v>
          </cell>
          <cell r="B564" t="str">
            <v>MW0055</v>
          </cell>
          <cell r="C564" t="str">
            <v>MASH WEST</v>
          </cell>
          <cell r="D564" t="str">
            <v xml:space="preserve">PRIORITY PLATINUM </v>
          </cell>
          <cell r="E564" t="str">
            <v>NGIRAZI</v>
          </cell>
          <cell r="F564">
            <v>0</v>
          </cell>
        </row>
        <row r="565">
          <cell r="A565" t="str">
            <v>Kutama-MW0055-U</v>
          </cell>
          <cell r="B565" t="str">
            <v>MW0055</v>
          </cell>
          <cell r="C565" t="str">
            <v>MASH WEST</v>
          </cell>
          <cell r="D565" t="str">
            <v xml:space="preserve">PRIORITY PLATINUM </v>
          </cell>
          <cell r="E565" t="str">
            <v>NGIRAZI</v>
          </cell>
          <cell r="F565">
            <v>0</v>
          </cell>
        </row>
        <row r="566">
          <cell r="A566" t="str">
            <v>Kuwadzana2-HA1732-U</v>
          </cell>
          <cell r="B566" t="str">
            <v>HA0057</v>
          </cell>
          <cell r="C566" t="str">
            <v>HARARE</v>
          </cell>
          <cell r="D566" t="str">
            <v>GOLD</v>
          </cell>
          <cell r="E566" t="str">
            <v>MODESTA</v>
          </cell>
          <cell r="F566">
            <v>0</v>
          </cell>
        </row>
        <row r="567">
          <cell r="A567" t="str">
            <v>Kuwadzana4-HA0057-MD</v>
          </cell>
          <cell r="B567" t="str">
            <v>HA0057</v>
          </cell>
          <cell r="C567" t="str">
            <v>HARARE</v>
          </cell>
          <cell r="D567" t="str">
            <v xml:space="preserve">PRIORITY PLATINUM </v>
          </cell>
          <cell r="E567" t="str">
            <v>MODESTA</v>
          </cell>
          <cell r="F567">
            <v>0</v>
          </cell>
        </row>
        <row r="568">
          <cell r="A568" t="str">
            <v>Kuwadzana4-HA0057-MG</v>
          </cell>
          <cell r="B568" t="str">
            <v>HA0057</v>
          </cell>
          <cell r="C568" t="str">
            <v>HARARE</v>
          </cell>
          <cell r="D568" t="str">
            <v xml:space="preserve">PRIORITY PLATINUM </v>
          </cell>
          <cell r="E568" t="str">
            <v>MODESTA</v>
          </cell>
          <cell r="F568">
            <v>0</v>
          </cell>
        </row>
        <row r="569">
          <cell r="A569" t="str">
            <v>Kuwadzana4-HA0057-U</v>
          </cell>
          <cell r="B569" t="str">
            <v>HA0057</v>
          </cell>
          <cell r="C569" t="str">
            <v>HARARE</v>
          </cell>
          <cell r="D569" t="str">
            <v xml:space="preserve">PRIORITY PLATINUM </v>
          </cell>
          <cell r="E569" t="str">
            <v>MODESTA</v>
          </cell>
          <cell r="F569">
            <v>0</v>
          </cell>
        </row>
        <row r="570">
          <cell r="A570" t="str">
            <v>Kuwadzana7-HA1752-U</v>
          </cell>
          <cell r="B570" t="str">
            <v>HA1752</v>
          </cell>
          <cell r="C570" t="str">
            <v>HARARE</v>
          </cell>
          <cell r="D570" t="str">
            <v xml:space="preserve">PRIORITY PLATINUM </v>
          </cell>
          <cell r="E570" t="str">
            <v>MODESTA</v>
          </cell>
          <cell r="F570">
            <v>0</v>
          </cell>
        </row>
        <row r="571">
          <cell r="A571" t="str">
            <v>KuwadzanaExt-HA3015-MD</v>
          </cell>
          <cell r="B571" t="str">
            <v>HA3015</v>
          </cell>
          <cell r="C571" t="str">
            <v>HARARE</v>
          </cell>
          <cell r="D571" t="str">
            <v xml:space="preserve">PRIORITY PLATINUM </v>
          </cell>
          <cell r="E571" t="str">
            <v>NGIRAZI</v>
          </cell>
          <cell r="F571">
            <v>0</v>
          </cell>
        </row>
        <row r="572">
          <cell r="A572" t="str">
            <v>KuwadzanaExt-HA3015-MG</v>
          </cell>
          <cell r="B572" t="str">
            <v>HA3015</v>
          </cell>
          <cell r="C572" t="str">
            <v>HARARE</v>
          </cell>
          <cell r="D572" t="str">
            <v xml:space="preserve">PRIORITY PLATINUM </v>
          </cell>
          <cell r="E572" t="str">
            <v>NGIRAZI</v>
          </cell>
          <cell r="F572">
            <v>0</v>
          </cell>
        </row>
        <row r="573">
          <cell r="A573" t="str">
            <v>KuwadzanaExt-HA3015-U</v>
          </cell>
          <cell r="B573" t="str">
            <v>HA3015</v>
          </cell>
          <cell r="C573" t="str">
            <v>HARARE</v>
          </cell>
          <cell r="D573" t="str">
            <v xml:space="preserve">PRIORITY PLATINUM </v>
          </cell>
          <cell r="E573" t="str">
            <v>NGIRAZI</v>
          </cell>
          <cell r="F573">
            <v>0</v>
          </cell>
        </row>
        <row r="574">
          <cell r="A574" t="str">
            <v>Kuwadzana-HA0056-MD</v>
          </cell>
          <cell r="B574" t="str">
            <v>HA0056</v>
          </cell>
          <cell r="C574" t="str">
            <v>HARARE</v>
          </cell>
          <cell r="D574" t="str">
            <v xml:space="preserve">PRIORITY PLATINUM </v>
          </cell>
          <cell r="E574" t="str">
            <v>MODESTA</v>
          </cell>
          <cell r="F574">
            <v>0</v>
          </cell>
        </row>
        <row r="575">
          <cell r="A575" t="str">
            <v>Kuwadzana-HA0056-MG</v>
          </cell>
          <cell r="B575" t="str">
            <v>HA0056</v>
          </cell>
          <cell r="C575" t="str">
            <v>HARARE</v>
          </cell>
          <cell r="D575" t="str">
            <v xml:space="preserve">PRIORITY PLATINUM </v>
          </cell>
          <cell r="E575" t="str">
            <v>MODESTA</v>
          </cell>
          <cell r="F575">
            <v>0</v>
          </cell>
        </row>
        <row r="576">
          <cell r="A576" t="str">
            <v>Kuwadzana-HA0056-U</v>
          </cell>
          <cell r="B576" t="str">
            <v>HA0056</v>
          </cell>
          <cell r="C576" t="str">
            <v>HARARE</v>
          </cell>
          <cell r="D576" t="str">
            <v xml:space="preserve">PRIORITY PLATINUM </v>
          </cell>
          <cell r="E576" t="str">
            <v>MODESTA</v>
          </cell>
          <cell r="F576">
            <v>0</v>
          </cell>
        </row>
        <row r="577">
          <cell r="A577" t="str">
            <v>Kwanele-G</v>
          </cell>
          <cell r="B577" t="str">
            <v>MN6021</v>
          </cell>
          <cell r="C577" t="str">
            <v>MAT NORTH</v>
          </cell>
          <cell r="D577" t="str">
            <v>BRONZE</v>
          </cell>
          <cell r="E577">
            <v>0</v>
          </cell>
          <cell r="F577">
            <v>0</v>
          </cell>
        </row>
        <row r="578">
          <cell r="A578" t="str">
            <v>Kwanele-MN6021-U</v>
          </cell>
          <cell r="B578" t="str">
            <v>MN6021</v>
          </cell>
          <cell r="C578" t="str">
            <v>MAT NORTH</v>
          </cell>
          <cell r="D578" t="str">
            <v>BRONZE</v>
          </cell>
          <cell r="E578" t="str">
            <v>HARRIET</v>
          </cell>
          <cell r="F578">
            <v>0</v>
          </cell>
        </row>
        <row r="579">
          <cell r="A579" t="str">
            <v>KWEKWE-MD0058-G</v>
          </cell>
          <cell r="B579" t="str">
            <v>MD0058</v>
          </cell>
          <cell r="C579" t="str">
            <v>MIDLANDS</v>
          </cell>
          <cell r="D579" t="str">
            <v>PRIORITY GOLD</v>
          </cell>
          <cell r="E579" t="str">
            <v>CHIKWAVAVA</v>
          </cell>
          <cell r="F579">
            <v>0</v>
          </cell>
        </row>
        <row r="580">
          <cell r="A580" t="str">
            <v>Kwekwe-MD0058-G</v>
          </cell>
          <cell r="B580" t="str">
            <v>MD0058</v>
          </cell>
          <cell r="C580" t="str">
            <v>MIDLANDS</v>
          </cell>
          <cell r="D580" t="str">
            <v>PRIORITY GOLD</v>
          </cell>
          <cell r="E580" t="str">
            <v>CHIKWAVAVA</v>
          </cell>
          <cell r="F580">
            <v>0</v>
          </cell>
        </row>
        <row r="581">
          <cell r="A581" t="str">
            <v>Kwekwe-MD0058-U</v>
          </cell>
          <cell r="B581" t="str">
            <v>MD0058</v>
          </cell>
          <cell r="C581" t="str">
            <v>MIDLANDS</v>
          </cell>
          <cell r="D581" t="str">
            <v>PRIORITY GOLD</v>
          </cell>
          <cell r="E581" t="str">
            <v>CHIKWAVAVA</v>
          </cell>
          <cell r="F581">
            <v>0</v>
          </cell>
        </row>
        <row r="582">
          <cell r="A582" t="str">
            <v>Lafarge-HA6034</v>
          </cell>
          <cell r="B582" t="str">
            <v>HA6034</v>
          </cell>
          <cell r="C582" t="str">
            <v>HARARE</v>
          </cell>
          <cell r="D582" t="str">
            <v>PLATINUM</v>
          </cell>
          <cell r="E582" t="str">
            <v>DHLAKAMA</v>
          </cell>
          <cell r="F582">
            <v>0</v>
          </cell>
        </row>
        <row r="583">
          <cell r="A583" t="str">
            <v>Lafarge-HA6034-D</v>
          </cell>
          <cell r="B583" t="str">
            <v>HA6034</v>
          </cell>
          <cell r="C583" t="str">
            <v>HARARE</v>
          </cell>
          <cell r="D583" t="str">
            <v>PLATINUM</v>
          </cell>
          <cell r="E583" t="str">
            <v>DHLAKAMA</v>
          </cell>
          <cell r="F583">
            <v>0</v>
          </cell>
        </row>
        <row r="584">
          <cell r="A584" t="str">
            <v>Lafarge-HA6034-G</v>
          </cell>
          <cell r="B584" t="str">
            <v>HA6034</v>
          </cell>
          <cell r="C584" t="str">
            <v>HARARE</v>
          </cell>
          <cell r="D584" t="str">
            <v>PLATINUM</v>
          </cell>
          <cell r="E584" t="str">
            <v>DHLAKAMA</v>
          </cell>
          <cell r="F584">
            <v>0</v>
          </cell>
        </row>
        <row r="585">
          <cell r="A585" t="str">
            <v>Lalapanzi-MD0321-G</v>
          </cell>
          <cell r="B585" t="str">
            <v>MD0321</v>
          </cell>
          <cell r="C585" t="str">
            <v>MIDLANDS</v>
          </cell>
          <cell r="D585" t="str">
            <v>GOLD</v>
          </cell>
          <cell r="E585" t="str">
            <v>CHARI</v>
          </cell>
          <cell r="F585">
            <v>0</v>
          </cell>
        </row>
        <row r="586">
          <cell r="A586" t="str">
            <v xml:space="preserve">Lalapanzi-MD0321-G </v>
          </cell>
          <cell r="B586" t="str">
            <v>MD0322</v>
          </cell>
          <cell r="C586" t="str">
            <v>MIDLANDS</v>
          </cell>
          <cell r="D586" t="str">
            <v>GOLD</v>
          </cell>
          <cell r="E586" t="str">
            <v>CHARI</v>
          </cell>
          <cell r="F586">
            <v>0</v>
          </cell>
        </row>
        <row r="587">
          <cell r="A587" t="str">
            <v>Letombo-HA5066</v>
          </cell>
          <cell r="B587" t="str">
            <v>HA5066</v>
          </cell>
          <cell r="C587" t="str">
            <v>HARARE</v>
          </cell>
          <cell r="D587" t="str">
            <v>GOLD</v>
          </cell>
          <cell r="E587" t="str">
            <v>DHLAKAMA</v>
          </cell>
          <cell r="F587">
            <v>0</v>
          </cell>
        </row>
        <row r="588">
          <cell r="A588" t="str">
            <v>Letombo-HA5066-G</v>
          </cell>
          <cell r="B588" t="str">
            <v>HA5066</v>
          </cell>
          <cell r="C588" t="str">
            <v>HARARE</v>
          </cell>
          <cell r="D588" t="str">
            <v>GOLD</v>
          </cell>
          <cell r="E588" t="str">
            <v>DHLAKAMA</v>
          </cell>
          <cell r="F588">
            <v>0</v>
          </cell>
        </row>
        <row r="589">
          <cell r="A589" t="str">
            <v>Lichendale-HA5065</v>
          </cell>
          <cell r="B589" t="str">
            <v>HA5065</v>
          </cell>
          <cell r="C589" t="str">
            <v>HARARE</v>
          </cell>
          <cell r="D589" t="str">
            <v>PLATINUM</v>
          </cell>
          <cell r="E589" t="str">
            <v>ENIA</v>
          </cell>
          <cell r="F589">
            <v>0</v>
          </cell>
        </row>
        <row r="590">
          <cell r="A590" t="str">
            <v>Lichendale-HA5065-G</v>
          </cell>
          <cell r="B590" t="str">
            <v>HA5065</v>
          </cell>
          <cell r="C590" t="str">
            <v>HARARE</v>
          </cell>
          <cell r="D590" t="str">
            <v>PLATINUM</v>
          </cell>
          <cell r="E590" t="str">
            <v>ENIA</v>
          </cell>
          <cell r="F590">
            <v>0</v>
          </cell>
        </row>
        <row r="591">
          <cell r="A591" t="str">
            <v>Liddesdale-ME7076-G</v>
          </cell>
          <cell r="B591" t="str">
            <v>ME7076</v>
          </cell>
          <cell r="C591" t="str">
            <v>MASH EAST</v>
          </cell>
          <cell r="D591" t="str">
            <v>GOLD</v>
          </cell>
          <cell r="E591" t="str">
            <v>DHLAKAMA</v>
          </cell>
          <cell r="F591">
            <v>0</v>
          </cell>
        </row>
        <row r="592">
          <cell r="A592" t="str">
            <v>Liddesdale-ME7076-U</v>
          </cell>
          <cell r="B592" t="str">
            <v>ME7076</v>
          </cell>
          <cell r="C592" t="str">
            <v>MASH EAST</v>
          </cell>
          <cell r="D592" t="str">
            <v>GOLD</v>
          </cell>
          <cell r="E592" t="str">
            <v>DHLAKAMA</v>
          </cell>
          <cell r="F592">
            <v>0</v>
          </cell>
        </row>
        <row r="593">
          <cell r="A593" t="str">
            <v>Lilburn-HA0059</v>
          </cell>
          <cell r="B593" t="str">
            <v>HA0059</v>
          </cell>
          <cell r="C593" t="str">
            <v>HARARE</v>
          </cell>
          <cell r="D593" t="str">
            <v>PLATINUM</v>
          </cell>
          <cell r="E593" t="str">
            <v>KIWA</v>
          </cell>
          <cell r="F593">
            <v>0</v>
          </cell>
        </row>
        <row r="594">
          <cell r="A594" t="str">
            <v>Lilburn-HA0059-G</v>
          </cell>
          <cell r="B594" t="str">
            <v>HA0059</v>
          </cell>
          <cell r="C594" t="str">
            <v>HARARE</v>
          </cell>
          <cell r="D594" t="str">
            <v>PLATINUM</v>
          </cell>
          <cell r="E594" t="str">
            <v>KIWA</v>
          </cell>
          <cell r="F594">
            <v>0</v>
          </cell>
        </row>
        <row r="595">
          <cell r="A595" t="str">
            <v>LionsDen-MW5010-G</v>
          </cell>
          <cell r="B595" t="str">
            <v>MW5010</v>
          </cell>
          <cell r="C595" t="str">
            <v>MASH WEST</v>
          </cell>
          <cell r="D595" t="str">
            <v>PLATINUM</v>
          </cell>
          <cell r="E595" t="str">
            <v>ARTWELL</v>
          </cell>
          <cell r="F595">
            <v>0</v>
          </cell>
        </row>
        <row r="596">
          <cell r="A596" t="str">
            <v>LionsDen-MW5010-U</v>
          </cell>
          <cell r="B596" t="str">
            <v>MW5010</v>
          </cell>
          <cell r="C596" t="str">
            <v>MASH WEST</v>
          </cell>
          <cell r="D596" t="str">
            <v>PLATINUM</v>
          </cell>
          <cell r="E596" t="str">
            <v>ARTWELL</v>
          </cell>
          <cell r="F596">
            <v>0</v>
          </cell>
        </row>
        <row r="597">
          <cell r="A597" t="str">
            <v>LivingWaters-HA1734-U</v>
          </cell>
          <cell r="B597" t="str">
            <v>HA1734</v>
          </cell>
          <cell r="C597" t="str">
            <v>HARARE</v>
          </cell>
          <cell r="D597" t="str">
            <v>PLATINUM</v>
          </cell>
          <cell r="E597" t="str">
            <v>MODESTA</v>
          </cell>
          <cell r="F597">
            <v>0</v>
          </cell>
        </row>
        <row r="598">
          <cell r="A598" t="str">
            <v>Lobengula West D</v>
          </cell>
          <cell r="B598" t="str">
            <v>BU0249</v>
          </cell>
          <cell r="C598" t="str">
            <v>BULAWAYO</v>
          </cell>
          <cell r="D598" t="str">
            <v xml:space="preserve">PRIORITY PLATINUM </v>
          </cell>
          <cell r="E598" t="str">
            <v>SOFIA</v>
          </cell>
          <cell r="F598">
            <v>0</v>
          </cell>
        </row>
        <row r="599">
          <cell r="A599" t="str">
            <v>Lobengula-BU0060-U</v>
          </cell>
          <cell r="B599" t="str">
            <v>BU0060</v>
          </cell>
          <cell r="C599" t="str">
            <v>BULAWAYO</v>
          </cell>
          <cell r="D599" t="str">
            <v xml:space="preserve">PRIORITY PLATINUM </v>
          </cell>
          <cell r="E599" t="str">
            <v>SOFIA</v>
          </cell>
          <cell r="F599">
            <v>0</v>
          </cell>
        </row>
        <row r="600">
          <cell r="A600" t="str">
            <v>LOBENGULAD</v>
          </cell>
          <cell r="B600" t="str">
            <v>BU0060</v>
          </cell>
          <cell r="C600" t="str">
            <v>BULAWAYO</v>
          </cell>
          <cell r="D600" t="str">
            <v xml:space="preserve">PRIORITY PLATINUM </v>
          </cell>
          <cell r="E600">
            <v>0</v>
          </cell>
          <cell r="F600">
            <v>0</v>
          </cell>
        </row>
        <row r="601">
          <cell r="A601" t="str">
            <v>LOBENGULA-G</v>
          </cell>
          <cell r="B601" t="str">
            <v>BU0060</v>
          </cell>
          <cell r="C601" t="str">
            <v>BULAWAYO</v>
          </cell>
          <cell r="D601" t="str">
            <v xml:space="preserve">PRIORITY PLATINUM </v>
          </cell>
          <cell r="E601">
            <v>0</v>
          </cell>
          <cell r="F601">
            <v>0</v>
          </cell>
        </row>
        <row r="602">
          <cell r="A602" t="str">
            <v>Lobengula-G</v>
          </cell>
          <cell r="B602">
            <v>0</v>
          </cell>
          <cell r="C602">
            <v>0</v>
          </cell>
          <cell r="D602">
            <v>0</v>
          </cell>
          <cell r="E602" t="str">
            <v>MASAIRA</v>
          </cell>
          <cell r="F602">
            <v>0</v>
          </cell>
        </row>
        <row r="603">
          <cell r="A603" t="str">
            <v>LOBENGULAWEST-BU0249-G</v>
          </cell>
          <cell r="B603" t="str">
            <v>BU0249</v>
          </cell>
          <cell r="C603" t="str">
            <v>BULAWAYO</v>
          </cell>
          <cell r="D603" t="str">
            <v>PLATINUM</v>
          </cell>
          <cell r="E603" t="str">
            <v>MASAIRA</v>
          </cell>
          <cell r="F603">
            <v>0</v>
          </cell>
        </row>
        <row r="604">
          <cell r="A604" t="str">
            <v>LobengulaWest-BU0249-U</v>
          </cell>
          <cell r="B604" t="str">
            <v>BU0250</v>
          </cell>
          <cell r="C604" t="str">
            <v>BULAWAYO</v>
          </cell>
          <cell r="D604" t="str">
            <v>PLATINUM</v>
          </cell>
          <cell r="E604" t="str">
            <v>MASAIRA</v>
          </cell>
          <cell r="F604">
            <v>0</v>
          </cell>
        </row>
        <row r="605">
          <cell r="A605" t="str">
            <v>LOCHARDSLOCHARDS</v>
          </cell>
          <cell r="B605" t="str">
            <v>MD0410</v>
          </cell>
          <cell r="C605" t="str">
            <v>MIDLANDS</v>
          </cell>
          <cell r="D605" t="str">
            <v>SILVER</v>
          </cell>
          <cell r="E605" t="str">
            <v>STELLA</v>
          </cell>
          <cell r="F605">
            <v>0</v>
          </cell>
        </row>
        <row r="606">
          <cell r="A606" t="str">
            <v>Lochards-MD0410-G</v>
          </cell>
          <cell r="B606" t="str">
            <v>MD0411</v>
          </cell>
          <cell r="C606" t="str">
            <v>MIDLANDS</v>
          </cell>
          <cell r="D606" t="str">
            <v>SILVER</v>
          </cell>
          <cell r="E606" t="str">
            <v>STELLA</v>
          </cell>
          <cell r="F606">
            <v>0</v>
          </cell>
        </row>
        <row r="607">
          <cell r="A607" t="str">
            <v>Lochinvar-HA1762-U</v>
          </cell>
          <cell r="B607" t="str">
            <v>HA1762</v>
          </cell>
          <cell r="C607" t="str">
            <v>HARARE</v>
          </cell>
          <cell r="D607" t="str">
            <v>SILVER</v>
          </cell>
          <cell r="E607" t="str">
            <v>ARCHIE</v>
          </cell>
          <cell r="F607">
            <v>0</v>
          </cell>
        </row>
        <row r="608">
          <cell r="A608" t="str">
            <v>Lomagundi-HA0061</v>
          </cell>
          <cell r="B608" t="str">
            <v>HA0061</v>
          </cell>
          <cell r="C608" t="str">
            <v>HARARE</v>
          </cell>
          <cell r="D608" t="str">
            <v>PLATINUM</v>
          </cell>
          <cell r="E608" t="str">
            <v>ENIA</v>
          </cell>
          <cell r="F608">
            <v>0</v>
          </cell>
        </row>
        <row r="609">
          <cell r="A609" t="str">
            <v>Lomagundi-HA0061-G</v>
          </cell>
          <cell r="B609" t="str">
            <v>HA0061</v>
          </cell>
          <cell r="C609" t="str">
            <v>HARARE</v>
          </cell>
          <cell r="D609" t="str">
            <v>PLATINUM</v>
          </cell>
          <cell r="E609" t="str">
            <v>ENIA</v>
          </cell>
          <cell r="F609">
            <v>0</v>
          </cell>
        </row>
        <row r="610">
          <cell r="A610" t="str">
            <v>LUKOSI-G</v>
          </cell>
          <cell r="B610" t="str">
            <v>MN7018</v>
          </cell>
          <cell r="C610" t="str">
            <v>MAT NORTH</v>
          </cell>
          <cell r="D610" t="str">
            <v>BRONZE</v>
          </cell>
          <cell r="E610">
            <v>0</v>
          </cell>
          <cell r="F610">
            <v>0</v>
          </cell>
        </row>
        <row r="611">
          <cell r="A611" t="str">
            <v>Lundi park</v>
          </cell>
          <cell r="B611" t="str">
            <v>BU0062</v>
          </cell>
          <cell r="C611" t="str">
            <v>BULAWAYO</v>
          </cell>
          <cell r="D611" t="str">
            <v>GOLD</v>
          </cell>
          <cell r="E611" t="str">
            <v>CHARI</v>
          </cell>
          <cell r="F611">
            <v>0</v>
          </cell>
        </row>
        <row r="612">
          <cell r="A612" t="str">
            <v>Lundi park</v>
          </cell>
          <cell r="B612" t="str">
            <v>MD0276</v>
          </cell>
          <cell r="C612" t="str">
            <v>MIDLANDS</v>
          </cell>
          <cell r="D612" t="str">
            <v>GOLD</v>
          </cell>
          <cell r="E612" t="str">
            <v>CHARI</v>
          </cell>
          <cell r="F612">
            <v>0</v>
          </cell>
        </row>
        <row r="613">
          <cell r="A613" t="str">
            <v>LundiPark-MD0276-G</v>
          </cell>
          <cell r="B613" t="str">
            <v>MD0276</v>
          </cell>
          <cell r="C613" t="str">
            <v>MIDLANDS</v>
          </cell>
          <cell r="D613" t="str">
            <v>GOLD</v>
          </cell>
          <cell r="E613" t="str">
            <v>CHARI</v>
          </cell>
          <cell r="F613">
            <v>0</v>
          </cell>
        </row>
        <row r="614">
          <cell r="A614" t="str">
            <v>LUPANE-G</v>
          </cell>
          <cell r="B614" t="str">
            <v>MN0131</v>
          </cell>
          <cell r="C614" t="str">
            <v>MAT NORTH</v>
          </cell>
          <cell r="D614" t="str">
            <v>BRONZE</v>
          </cell>
          <cell r="E614">
            <v>0</v>
          </cell>
          <cell r="F614">
            <v>0</v>
          </cell>
        </row>
        <row r="615">
          <cell r="A615" t="str">
            <v>Lutumba-MS7020-G</v>
          </cell>
          <cell r="B615" t="str">
            <v>MS7020</v>
          </cell>
          <cell r="C615" t="str">
            <v>MAT SOUTH</v>
          </cell>
          <cell r="D615" t="str">
            <v>SILVER</v>
          </cell>
          <cell r="E615" t="str">
            <v>BEN</v>
          </cell>
          <cell r="F615">
            <v>0</v>
          </cell>
        </row>
        <row r="616">
          <cell r="A616" t="str">
            <v>Luveve-BU0062-U</v>
          </cell>
          <cell r="B616" t="str">
            <v>BU0062</v>
          </cell>
          <cell r="C616" t="str">
            <v>BULAWAYO</v>
          </cell>
          <cell r="D616" t="str">
            <v>GOLD</v>
          </cell>
          <cell r="E616" t="str">
            <v>BHEKANI</v>
          </cell>
          <cell r="F616">
            <v>0</v>
          </cell>
        </row>
        <row r="617">
          <cell r="A617" t="str">
            <v>Luveve-G</v>
          </cell>
          <cell r="B617" t="str">
            <v>BU0063</v>
          </cell>
          <cell r="C617" t="str">
            <v>BULAWAYO</v>
          </cell>
          <cell r="D617" t="str">
            <v>GOLD</v>
          </cell>
          <cell r="E617" t="str">
            <v>BHEKANI</v>
          </cell>
          <cell r="F617">
            <v>0</v>
          </cell>
        </row>
        <row r="618">
          <cell r="A618" t="str">
            <v>LytonRd-HA5224-G</v>
          </cell>
          <cell r="B618" t="str">
            <v>HA5224</v>
          </cell>
          <cell r="C618" t="str">
            <v>HARARE</v>
          </cell>
          <cell r="D618" t="str">
            <v>PLATINUM</v>
          </cell>
          <cell r="E618" t="str">
            <v>ARCHIE</v>
          </cell>
          <cell r="F618">
            <v>0</v>
          </cell>
        </row>
        <row r="619">
          <cell r="A619" t="str">
            <v>LytonRd-HA5224-U</v>
          </cell>
          <cell r="B619" t="str">
            <v>HA5224</v>
          </cell>
          <cell r="C619" t="str">
            <v>HARARE</v>
          </cell>
          <cell r="D619" t="str">
            <v>PLATINUM</v>
          </cell>
          <cell r="E619" t="str">
            <v>ARCHIE</v>
          </cell>
          <cell r="F619">
            <v>0</v>
          </cell>
        </row>
        <row r="620">
          <cell r="A620" t="str">
            <v>Mabelreign-HA0228</v>
          </cell>
          <cell r="B620" t="str">
            <v>HA0228</v>
          </cell>
          <cell r="C620" t="str">
            <v>HARARE</v>
          </cell>
          <cell r="D620" t="str">
            <v>PLATINUM</v>
          </cell>
          <cell r="E620" t="str">
            <v>MASIMBA</v>
          </cell>
          <cell r="F620">
            <v>0</v>
          </cell>
        </row>
        <row r="621">
          <cell r="A621" t="str">
            <v>Mabelreign-HA0228-G</v>
          </cell>
          <cell r="B621" t="str">
            <v>HA0228</v>
          </cell>
          <cell r="C621" t="str">
            <v>HARARE</v>
          </cell>
          <cell r="D621" t="str">
            <v>PLATINUM</v>
          </cell>
          <cell r="E621" t="str">
            <v>MASIMBA</v>
          </cell>
          <cell r="F621">
            <v>0</v>
          </cell>
        </row>
        <row r="622">
          <cell r="A622" t="str">
            <v>Mabhande-ME7160-G</v>
          </cell>
          <cell r="B622" t="str">
            <v>ME7160</v>
          </cell>
          <cell r="C622" t="str">
            <v>MASH EAST</v>
          </cell>
          <cell r="D622" t="str">
            <v>SILVER</v>
          </cell>
          <cell r="E622" t="str">
            <v>RICHARD</v>
          </cell>
          <cell r="F622">
            <v>0</v>
          </cell>
        </row>
        <row r="623">
          <cell r="A623" t="str">
            <v>Mabhande-ME7207-G</v>
          </cell>
          <cell r="B623" t="str">
            <v>ME7207</v>
          </cell>
          <cell r="C623" t="str">
            <v>MASH EAST</v>
          </cell>
          <cell r="D623" t="str">
            <v>SILVER</v>
          </cell>
          <cell r="E623" t="str">
            <v>RICHARD</v>
          </cell>
          <cell r="F623">
            <v>0</v>
          </cell>
        </row>
        <row r="624">
          <cell r="A624" t="str">
            <v>Mabvuku-HA3016</v>
          </cell>
          <cell r="B624" t="str">
            <v>HA3016</v>
          </cell>
          <cell r="C624" t="str">
            <v>HARARE</v>
          </cell>
          <cell r="D624" t="str">
            <v>PLATINUM</v>
          </cell>
          <cell r="E624" t="str">
            <v>DHLKAMA</v>
          </cell>
          <cell r="F624">
            <v>0</v>
          </cell>
        </row>
        <row r="625">
          <cell r="A625" t="str">
            <v>Mabvuku-HA3016-D</v>
          </cell>
          <cell r="B625" t="str">
            <v>HA3016</v>
          </cell>
          <cell r="C625" t="str">
            <v>HARARE</v>
          </cell>
          <cell r="D625" t="str">
            <v>PLATINUM</v>
          </cell>
          <cell r="E625" t="str">
            <v>DHLKAMA</v>
          </cell>
          <cell r="F625">
            <v>0</v>
          </cell>
        </row>
        <row r="626">
          <cell r="A626" t="str">
            <v>MABVUKU-HA3016-G</v>
          </cell>
          <cell r="B626" t="str">
            <v>HA3016</v>
          </cell>
          <cell r="C626" t="str">
            <v>HARARE</v>
          </cell>
          <cell r="D626" t="str">
            <v>PLATINUM</v>
          </cell>
          <cell r="E626">
            <v>0</v>
          </cell>
          <cell r="F626">
            <v>0</v>
          </cell>
        </row>
        <row r="627">
          <cell r="A627" t="str">
            <v>MACHEKE-ME0405-G</v>
          </cell>
          <cell r="B627" t="str">
            <v>ME0405</v>
          </cell>
          <cell r="C627" t="str">
            <v>MASH EAST</v>
          </cell>
          <cell r="D627" t="str">
            <v>PLATINUM</v>
          </cell>
          <cell r="E627" t="str">
            <v>DHLAKAMA</v>
          </cell>
          <cell r="F627">
            <v>0</v>
          </cell>
        </row>
        <row r="628">
          <cell r="A628" t="str">
            <v>Macheke-ME0405-G</v>
          </cell>
          <cell r="B628" t="str">
            <v>ME0405</v>
          </cell>
          <cell r="C628" t="str">
            <v>MASH EAST</v>
          </cell>
          <cell r="D628" t="str">
            <v>PLATINUM</v>
          </cell>
          <cell r="E628" t="str">
            <v>DHLAKAMA</v>
          </cell>
          <cell r="F628">
            <v>0</v>
          </cell>
        </row>
        <row r="629">
          <cell r="A629" t="str">
            <v>Machipisa-HA6041-D</v>
          </cell>
          <cell r="B629" t="str">
            <v>HA6041</v>
          </cell>
          <cell r="C629" t="str">
            <v>HARARE</v>
          </cell>
          <cell r="D629" t="str">
            <v xml:space="preserve">PRIORITY PLATINUM </v>
          </cell>
          <cell r="E629" t="str">
            <v>ARCHIE</v>
          </cell>
          <cell r="F629">
            <v>0</v>
          </cell>
        </row>
        <row r="630">
          <cell r="A630" t="str">
            <v>Machipisa-HA6041-G</v>
          </cell>
          <cell r="B630" t="str">
            <v>HA6041</v>
          </cell>
          <cell r="C630" t="str">
            <v>HARARE</v>
          </cell>
          <cell r="D630" t="str">
            <v xml:space="preserve">PRIORITY PLATINUM </v>
          </cell>
          <cell r="E630" t="str">
            <v>ARCHIE</v>
          </cell>
          <cell r="F630">
            <v>0</v>
          </cell>
        </row>
        <row r="631">
          <cell r="A631" t="str">
            <v>Machipisa-HA6041-U</v>
          </cell>
          <cell r="B631" t="str">
            <v>HA6041</v>
          </cell>
          <cell r="C631" t="str">
            <v>HARARE</v>
          </cell>
          <cell r="D631" t="str">
            <v xml:space="preserve">PRIORITY PLATINUM </v>
          </cell>
          <cell r="E631" t="str">
            <v>ARCHIE</v>
          </cell>
          <cell r="F631">
            <v>0</v>
          </cell>
        </row>
        <row r="632">
          <cell r="A632" t="str">
            <v>MADADZI-MW5209-G</v>
          </cell>
          <cell r="B632" t="str">
            <v>MW5209</v>
          </cell>
          <cell r="C632" t="str">
            <v>MASH WEST</v>
          </cell>
          <cell r="D632" t="str">
            <v>SILVER</v>
          </cell>
          <cell r="E632">
            <v>0</v>
          </cell>
          <cell r="F632">
            <v>0</v>
          </cell>
        </row>
        <row r="633">
          <cell r="A633" t="str">
            <v>Madumapisa-G</v>
          </cell>
          <cell r="B633" t="str">
            <v>MN5311</v>
          </cell>
          <cell r="C633" t="str">
            <v>MAT NORTH</v>
          </cell>
          <cell r="D633" t="str">
            <v>BRONZE</v>
          </cell>
          <cell r="E633">
            <v>0</v>
          </cell>
          <cell r="F633">
            <v>0</v>
          </cell>
        </row>
        <row r="634">
          <cell r="A634" t="str">
            <v>Madziwa-MC5028-G</v>
          </cell>
          <cell r="B634" t="str">
            <v>MC5028</v>
          </cell>
          <cell r="C634" t="str">
            <v>MASH CENTRAL</v>
          </cell>
          <cell r="D634" t="str">
            <v>SILVER</v>
          </cell>
          <cell r="E634" t="str">
            <v>KIWA</v>
          </cell>
          <cell r="F634">
            <v>0</v>
          </cell>
        </row>
        <row r="635">
          <cell r="A635" t="str">
            <v>Magunje-MW5213-G</v>
          </cell>
          <cell r="B635" t="str">
            <v>MW5213</v>
          </cell>
          <cell r="C635" t="str">
            <v>MASH WEST</v>
          </cell>
          <cell r="D635" t="str">
            <v>PLATINUM</v>
          </cell>
          <cell r="E635" t="str">
            <v>ARTWELL</v>
          </cell>
          <cell r="F635">
            <v>0</v>
          </cell>
        </row>
        <row r="636">
          <cell r="A636" t="str">
            <v>MagwegweNorth-BU1736-U</v>
          </cell>
          <cell r="B636" t="str">
            <v>BU1736</v>
          </cell>
          <cell r="C636" t="str">
            <v>BULAWAYO</v>
          </cell>
          <cell r="D636" t="str">
            <v>SILVER</v>
          </cell>
          <cell r="E636" t="str">
            <v>SIFA</v>
          </cell>
          <cell r="F636">
            <v>0</v>
          </cell>
        </row>
        <row r="637">
          <cell r="A637" t="str">
            <v>Mahatshula-BU5089-U</v>
          </cell>
          <cell r="B637" t="str">
            <v>BU5089</v>
          </cell>
          <cell r="C637" t="str">
            <v>BULAWAYO</v>
          </cell>
          <cell r="D637" t="str">
            <v>SILVER</v>
          </cell>
          <cell r="E637" t="str">
            <v>MAKETO</v>
          </cell>
          <cell r="F637">
            <v>0</v>
          </cell>
        </row>
        <row r="638">
          <cell r="A638" t="str">
            <v>Mahatshula-G</v>
          </cell>
          <cell r="B638" t="str">
            <v>BU5089</v>
          </cell>
          <cell r="C638" t="str">
            <v>BULAWAYO</v>
          </cell>
          <cell r="D638" t="str">
            <v>SILVER</v>
          </cell>
          <cell r="E638">
            <v>0</v>
          </cell>
          <cell r="F638">
            <v>0</v>
          </cell>
        </row>
        <row r="639">
          <cell r="A639" t="str">
            <v>Mahenye-MA6013-G</v>
          </cell>
          <cell r="B639" t="str">
            <v>MA6013</v>
          </cell>
          <cell r="C639" t="str">
            <v>MANICALAND</v>
          </cell>
          <cell r="D639" t="str">
            <v>SILVER</v>
          </cell>
          <cell r="E639" t="str">
            <v>PARDON</v>
          </cell>
          <cell r="F639">
            <v>0</v>
          </cell>
        </row>
        <row r="640">
          <cell r="A640" t="str">
            <v>Mahenye-MA6013-G</v>
          </cell>
          <cell r="B640" t="str">
            <v>MA6013</v>
          </cell>
          <cell r="C640" t="str">
            <v>MANICALAND</v>
          </cell>
          <cell r="D640" t="str">
            <v>SILVER</v>
          </cell>
          <cell r="E640" t="str">
            <v>PARDON</v>
          </cell>
          <cell r="F640">
            <v>0</v>
          </cell>
        </row>
        <row r="641">
          <cell r="A641" t="str">
            <v>Mahenye-MA7058-G</v>
          </cell>
          <cell r="B641" t="str">
            <v>MA6013</v>
          </cell>
          <cell r="C641" t="str">
            <v>MANICALAND</v>
          </cell>
          <cell r="D641" t="str">
            <v>SILVER</v>
          </cell>
          <cell r="E641" t="str">
            <v>PARDON</v>
          </cell>
          <cell r="F641">
            <v>0</v>
          </cell>
        </row>
        <row r="642">
          <cell r="A642" t="str">
            <v>Mahombekombe-MW6031-G</v>
          </cell>
          <cell r="B642" t="str">
            <v>MW6031</v>
          </cell>
          <cell r="C642" t="str">
            <v>MASH WEST</v>
          </cell>
          <cell r="D642" t="str">
            <v>GOLD</v>
          </cell>
          <cell r="E642" t="str">
            <v>ARTWELL</v>
          </cell>
          <cell r="F642">
            <v>0</v>
          </cell>
        </row>
        <row r="643">
          <cell r="A643" t="str">
            <v>Mahombekombe-MW6031-U</v>
          </cell>
          <cell r="B643" t="str">
            <v>MW6031</v>
          </cell>
          <cell r="C643" t="str">
            <v>MASH WEST</v>
          </cell>
          <cell r="D643" t="str">
            <v>GOLD</v>
          </cell>
          <cell r="E643" t="str">
            <v>ARTWELL</v>
          </cell>
          <cell r="F643">
            <v>0</v>
          </cell>
        </row>
        <row r="644">
          <cell r="A644" t="str">
            <v>Mahusekwa-ME9009-G</v>
          </cell>
          <cell r="B644" t="str">
            <v>ME9009</v>
          </cell>
          <cell r="C644" t="str">
            <v>MASH EAST</v>
          </cell>
          <cell r="D644" t="str">
            <v>PLATINUM</v>
          </cell>
          <cell r="E644" t="str">
            <v>RICHARD</v>
          </cell>
          <cell r="F644">
            <v>0</v>
          </cell>
        </row>
        <row r="645">
          <cell r="A645" t="str">
            <v>Mahusekwa-ME9009-U</v>
          </cell>
          <cell r="B645" t="str">
            <v>ME9009</v>
          </cell>
          <cell r="C645" t="str">
            <v>MASH EAST</v>
          </cell>
          <cell r="D645" t="str">
            <v>PLATINUM</v>
          </cell>
          <cell r="E645" t="str">
            <v>RICHARD</v>
          </cell>
          <cell r="F645">
            <v>0</v>
          </cell>
        </row>
        <row r="646">
          <cell r="A646" t="str">
            <v>Mainline-MS5133-G</v>
          </cell>
          <cell r="B646" t="str">
            <v>MS5133</v>
          </cell>
          <cell r="C646" t="str">
            <v>MAT SOUTH</v>
          </cell>
          <cell r="D646" t="str">
            <v>BRONZE</v>
          </cell>
          <cell r="E646" t="str">
            <v>SOPHIA</v>
          </cell>
          <cell r="F646">
            <v>0</v>
          </cell>
        </row>
        <row r="647">
          <cell r="A647" t="str">
            <v>Mainline-MS5133-G</v>
          </cell>
          <cell r="B647" t="str">
            <v>MS5133</v>
          </cell>
          <cell r="C647" t="str">
            <v>MAT SOUTH</v>
          </cell>
          <cell r="D647" t="str">
            <v>BRONZE</v>
          </cell>
          <cell r="E647" t="str">
            <v>SOPHIA</v>
          </cell>
          <cell r="F647">
            <v>0</v>
          </cell>
        </row>
        <row r="648">
          <cell r="A648" t="str">
            <v>Maitengwe-MS1703-G</v>
          </cell>
          <cell r="B648" t="str">
            <v>MS1703</v>
          </cell>
          <cell r="C648" t="str">
            <v>MAT SOUTH</v>
          </cell>
          <cell r="D648" t="str">
            <v>BRONZE</v>
          </cell>
          <cell r="E648" t="str">
            <v>STELLA</v>
          </cell>
          <cell r="F648">
            <v>0</v>
          </cell>
        </row>
        <row r="649">
          <cell r="A649" t="str">
            <v>Majecha-HA5054</v>
          </cell>
          <cell r="B649" t="str">
            <v>HA5054</v>
          </cell>
          <cell r="C649" t="str">
            <v>HARARE</v>
          </cell>
          <cell r="D649" t="str">
            <v>PLATINUM</v>
          </cell>
          <cell r="E649" t="str">
            <v>RICHARD</v>
          </cell>
          <cell r="F649">
            <v>0</v>
          </cell>
        </row>
        <row r="650">
          <cell r="A650" t="str">
            <v>Majecha-HA5054-D</v>
          </cell>
          <cell r="B650" t="str">
            <v>HA5054</v>
          </cell>
          <cell r="C650" t="str">
            <v>HARARE</v>
          </cell>
          <cell r="D650" t="str">
            <v>PLATINUM</v>
          </cell>
          <cell r="E650" t="str">
            <v>RICHARD</v>
          </cell>
          <cell r="F650">
            <v>0</v>
          </cell>
        </row>
        <row r="651">
          <cell r="A651" t="str">
            <v>Majecha-HA5054-G</v>
          </cell>
          <cell r="B651" t="str">
            <v>HA5054</v>
          </cell>
          <cell r="C651" t="str">
            <v>HARARE</v>
          </cell>
          <cell r="D651" t="str">
            <v>PLATINUM</v>
          </cell>
          <cell r="E651" t="str">
            <v>RICHARD</v>
          </cell>
          <cell r="F651">
            <v>0</v>
          </cell>
        </row>
        <row r="652">
          <cell r="A652" t="str">
            <v>Makokoba2-BU5090-U</v>
          </cell>
          <cell r="B652" t="str">
            <v>BU5090</v>
          </cell>
          <cell r="C652" t="str">
            <v>BULAWAYO</v>
          </cell>
          <cell r="D652" t="str">
            <v xml:space="preserve">PRIORITY PLATINUM </v>
          </cell>
          <cell r="E652" t="str">
            <v>SOFIA</v>
          </cell>
          <cell r="F652">
            <v>0</v>
          </cell>
        </row>
        <row r="653">
          <cell r="A653" t="str">
            <v>Makokoba2-G</v>
          </cell>
          <cell r="B653" t="str">
            <v>BU5090</v>
          </cell>
          <cell r="C653" t="str">
            <v>BULAWAYO</v>
          </cell>
          <cell r="D653" t="str">
            <v xml:space="preserve">PRIORITY PLATINUM </v>
          </cell>
          <cell r="E653" t="str">
            <v>SOFIA</v>
          </cell>
          <cell r="F653">
            <v>0</v>
          </cell>
        </row>
        <row r="654">
          <cell r="A654" t="str">
            <v>Makuti-MW5214-G</v>
          </cell>
          <cell r="B654" t="str">
            <v>MW5214</v>
          </cell>
          <cell r="C654" t="str">
            <v>MASH WEST</v>
          </cell>
          <cell r="D654" t="str">
            <v>SILVER</v>
          </cell>
          <cell r="E654" t="str">
            <v>ARTWELL</v>
          </cell>
          <cell r="F654">
            <v>0</v>
          </cell>
        </row>
        <row r="655">
          <cell r="A655" t="str">
            <v>Makwiro-MW9157-G</v>
          </cell>
          <cell r="B655" t="str">
            <v>MW9157</v>
          </cell>
          <cell r="C655" t="str">
            <v>MASH WEST</v>
          </cell>
          <cell r="D655" t="str">
            <v>SILVER</v>
          </cell>
          <cell r="E655" t="str">
            <v>NGIRAZI</v>
          </cell>
          <cell r="F655">
            <v>0</v>
          </cell>
        </row>
        <row r="656">
          <cell r="A656" t="str">
            <v>Malborough-HA6067</v>
          </cell>
          <cell r="B656" t="str">
            <v>HA6067</v>
          </cell>
          <cell r="C656" t="str">
            <v>HARARE</v>
          </cell>
          <cell r="D656" t="str">
            <v>GOLD</v>
          </cell>
          <cell r="E656" t="str">
            <v>PRIVLEDGE</v>
          </cell>
          <cell r="F656">
            <v>0</v>
          </cell>
        </row>
        <row r="657">
          <cell r="A657" t="str">
            <v>Malborough-HA6067-G</v>
          </cell>
          <cell r="B657" t="str">
            <v>HA6067</v>
          </cell>
          <cell r="C657" t="str">
            <v>HARARE</v>
          </cell>
          <cell r="D657" t="str">
            <v>GOLD</v>
          </cell>
          <cell r="E657" t="str">
            <v>PRIVLEDGE</v>
          </cell>
          <cell r="F657">
            <v>0</v>
          </cell>
        </row>
        <row r="658">
          <cell r="A658" t="str">
            <v>Malindela-BU5091-U</v>
          </cell>
          <cell r="B658" t="str">
            <v>BU5091</v>
          </cell>
          <cell r="C658" t="str">
            <v>BULAWAYO</v>
          </cell>
          <cell r="D658" t="str">
            <v>SILVER</v>
          </cell>
          <cell r="E658" t="str">
            <v>SOFIA</v>
          </cell>
          <cell r="F658">
            <v>0</v>
          </cell>
        </row>
        <row r="659">
          <cell r="A659" t="str">
            <v>Malindela-G</v>
          </cell>
          <cell r="B659" t="str">
            <v>BU5091</v>
          </cell>
          <cell r="C659" t="str">
            <v>BULAWAYO</v>
          </cell>
          <cell r="D659" t="str">
            <v>SILVER</v>
          </cell>
          <cell r="E659">
            <v>0</v>
          </cell>
          <cell r="F659">
            <v>0</v>
          </cell>
        </row>
        <row r="660">
          <cell r="A660" t="str">
            <v>Malipati-MV7053-G</v>
          </cell>
          <cell r="B660" t="str">
            <v>MV7053</v>
          </cell>
          <cell r="C660" t="str">
            <v>MASVINGO</v>
          </cell>
          <cell r="D660" t="str">
            <v>BRONZE</v>
          </cell>
          <cell r="E660" t="str">
            <v>BEN</v>
          </cell>
          <cell r="F660">
            <v>0</v>
          </cell>
        </row>
        <row r="661">
          <cell r="A661" t="str">
            <v>MALOTA-G</v>
          </cell>
          <cell r="B661" t="str">
            <v>MN7022</v>
          </cell>
          <cell r="C661" t="str">
            <v>MAT NORTH</v>
          </cell>
          <cell r="D661" t="str">
            <v>BRONZE</v>
          </cell>
          <cell r="E661">
            <v>0</v>
          </cell>
          <cell r="F661">
            <v>0</v>
          </cell>
        </row>
        <row r="662">
          <cell r="A662" t="str">
            <v>Mambohigh</v>
          </cell>
          <cell r="B662" t="str">
            <v>MD0254</v>
          </cell>
          <cell r="C662" t="str">
            <v>MIDLANDS</v>
          </cell>
          <cell r="D662" t="str">
            <v>PLATINUM</v>
          </cell>
          <cell r="E662" t="str">
            <v>CHARI</v>
          </cell>
          <cell r="F662">
            <v>0</v>
          </cell>
        </row>
        <row r="663">
          <cell r="A663" t="str">
            <v>Mambo-MD0277-D</v>
          </cell>
          <cell r="B663" t="str">
            <v>MD0277</v>
          </cell>
          <cell r="C663" t="str">
            <v>MIDLANDS</v>
          </cell>
          <cell r="D663" t="str">
            <v>PLATINUM</v>
          </cell>
          <cell r="E663" t="str">
            <v>CHARI</v>
          </cell>
          <cell r="F663">
            <v>0</v>
          </cell>
        </row>
        <row r="664">
          <cell r="A664" t="str">
            <v>MAMBO-MD0277-U</v>
          </cell>
          <cell r="B664" t="str">
            <v>MD0277</v>
          </cell>
          <cell r="C664" t="str">
            <v>MIDLANDS</v>
          </cell>
          <cell r="D664" t="str">
            <v>PLATINUM</v>
          </cell>
          <cell r="E664">
            <v>0</v>
          </cell>
          <cell r="F664">
            <v>0</v>
          </cell>
        </row>
        <row r="665">
          <cell r="A665" t="str">
            <v>Manama-MS7057-G</v>
          </cell>
          <cell r="B665" t="str">
            <v>MS7057</v>
          </cell>
          <cell r="C665" t="str">
            <v>MAT SOUTH</v>
          </cell>
          <cell r="D665" t="str">
            <v>SILVER</v>
          </cell>
          <cell r="E665" t="str">
            <v>MASAIRA</v>
          </cell>
          <cell r="F665">
            <v>0</v>
          </cell>
        </row>
        <row r="666">
          <cell r="A666" t="str">
            <v>Manana-MS7057-G</v>
          </cell>
          <cell r="B666" t="str">
            <v>MS7058</v>
          </cell>
          <cell r="C666" t="str">
            <v>MAT SOUTH</v>
          </cell>
          <cell r="D666" t="str">
            <v>SILVER</v>
          </cell>
          <cell r="E666" t="str">
            <v>MASAIRA</v>
          </cell>
          <cell r="F666">
            <v>0</v>
          </cell>
        </row>
        <row r="667">
          <cell r="A667" t="str">
            <v>Mandamabwe-MV5141-G</v>
          </cell>
          <cell r="B667" t="str">
            <v>MV5141</v>
          </cell>
          <cell r="C667" t="str">
            <v>MASVINGO</v>
          </cell>
          <cell r="D667" t="str">
            <v>GOLD</v>
          </cell>
          <cell r="E667" t="str">
            <v>CECIL</v>
          </cell>
          <cell r="F667">
            <v>0</v>
          </cell>
        </row>
        <row r="668">
          <cell r="A668" t="str">
            <v>MANICALAND3G</v>
          </cell>
          <cell r="B668">
            <v>0</v>
          </cell>
          <cell r="C668">
            <v>0</v>
          </cell>
          <cell r="D668" t="str">
            <v>PLATINUM</v>
          </cell>
          <cell r="E668">
            <v>0</v>
          </cell>
          <cell r="F668">
            <v>0</v>
          </cell>
        </row>
        <row r="669">
          <cell r="A669" t="str">
            <v>Manjokonjo-MV5246-G</v>
          </cell>
          <cell r="B669" t="str">
            <v>MV5246</v>
          </cell>
          <cell r="C669" t="str">
            <v>MASVINGO</v>
          </cell>
          <cell r="D669" t="str">
            <v>GOLD</v>
          </cell>
          <cell r="E669" t="str">
            <v>PARDON</v>
          </cell>
          <cell r="F669">
            <v>0</v>
          </cell>
        </row>
        <row r="670">
          <cell r="A670" t="str">
            <v>MANJOLO</v>
          </cell>
          <cell r="B670" t="str">
            <v>MN</v>
          </cell>
          <cell r="C670" t="str">
            <v>MAT NORTH</v>
          </cell>
          <cell r="D670" t="str">
            <v>BRONZE</v>
          </cell>
          <cell r="E670" t="str">
            <v>HARRIET</v>
          </cell>
          <cell r="F670">
            <v>0</v>
          </cell>
        </row>
        <row r="671">
          <cell r="A671" t="str">
            <v>MANNINGDALE-G</v>
          </cell>
          <cell r="B671" t="str">
            <v>BU0063</v>
          </cell>
          <cell r="C671" t="str">
            <v>BULAWAYO</v>
          </cell>
          <cell r="D671" t="str">
            <v>BRONZE</v>
          </cell>
          <cell r="E671">
            <v>0</v>
          </cell>
          <cell r="F671">
            <v>0</v>
          </cell>
        </row>
        <row r="672">
          <cell r="A672" t="str">
            <v>Manningdale-G</v>
          </cell>
          <cell r="B672" t="str">
            <v>BU0063</v>
          </cell>
          <cell r="C672" t="str">
            <v>BULAWAYO</v>
          </cell>
          <cell r="D672" t="str">
            <v>BRONZE</v>
          </cell>
          <cell r="E672" t="str">
            <v>MAKETO</v>
          </cell>
          <cell r="F672">
            <v>0</v>
          </cell>
        </row>
        <row r="673">
          <cell r="A673" t="str">
            <v>Mapfumo-MD5231-G</v>
          </cell>
          <cell r="B673" t="str">
            <v>MD5231</v>
          </cell>
          <cell r="C673" t="str">
            <v>MIDLANDS</v>
          </cell>
          <cell r="D673" t="str">
            <v>SILVER</v>
          </cell>
          <cell r="E673" t="str">
            <v>CHIKWAVAVA</v>
          </cell>
          <cell r="F673">
            <v>0</v>
          </cell>
        </row>
        <row r="674">
          <cell r="A674" t="str">
            <v>Mapfumo-MD5231-G</v>
          </cell>
          <cell r="B674" t="str">
            <v>MD5231</v>
          </cell>
          <cell r="C674" t="str">
            <v>MIDLANDS</v>
          </cell>
          <cell r="D674" t="str">
            <v>SILVER</v>
          </cell>
          <cell r="E674" t="str">
            <v>CHIKWAVAVA</v>
          </cell>
          <cell r="F674">
            <v>0</v>
          </cell>
        </row>
        <row r="675">
          <cell r="A675" t="str">
            <v>Mapfungautse-MD6015-G</v>
          </cell>
          <cell r="B675" t="str">
            <v>MD6016</v>
          </cell>
          <cell r="C675" t="str">
            <v>MIDLANDS</v>
          </cell>
          <cell r="D675" t="str">
            <v>PLATINUM</v>
          </cell>
          <cell r="E675" t="str">
            <v>CHIKWAVAVA</v>
          </cell>
          <cell r="F675">
            <v>0</v>
          </cell>
        </row>
        <row r="676">
          <cell r="A676" t="str">
            <v>Mapfungautse-MD6015-G</v>
          </cell>
          <cell r="B676" t="str">
            <v>MD6016</v>
          </cell>
          <cell r="C676" t="str">
            <v>MIDLANDS</v>
          </cell>
          <cell r="D676" t="str">
            <v>PLATINUM</v>
          </cell>
          <cell r="E676" t="str">
            <v>CHIKWAVAVA</v>
          </cell>
          <cell r="F676">
            <v>0</v>
          </cell>
        </row>
        <row r="677">
          <cell r="A677" t="str">
            <v>Mapfungautse-MD6015-G</v>
          </cell>
          <cell r="B677" t="str">
            <v>MD6015</v>
          </cell>
          <cell r="C677" t="str">
            <v>MIDLANDS</v>
          </cell>
          <cell r="D677" t="str">
            <v>PLATINUM</v>
          </cell>
          <cell r="E677" t="str">
            <v>CHIKWAVAVA</v>
          </cell>
          <cell r="F677">
            <v>0</v>
          </cell>
        </row>
        <row r="678">
          <cell r="A678" t="str">
            <v>Mapfungautse-MD6015-U</v>
          </cell>
          <cell r="B678" t="str">
            <v>MD6016</v>
          </cell>
          <cell r="C678" t="str">
            <v>MIDLANDS</v>
          </cell>
          <cell r="D678" t="str">
            <v>PLATINUM</v>
          </cell>
          <cell r="E678" t="str">
            <v>CHIKWAVAVA</v>
          </cell>
          <cell r="F678">
            <v>0</v>
          </cell>
        </row>
        <row r="679">
          <cell r="A679" t="str">
            <v>Mapfungautse-MD6015-U</v>
          </cell>
          <cell r="B679" t="str">
            <v>MD6015</v>
          </cell>
          <cell r="C679" t="str">
            <v>MIDLANDS</v>
          </cell>
          <cell r="D679" t="str">
            <v>PLATINUM</v>
          </cell>
          <cell r="E679" t="str">
            <v>CHIKWAVAVA</v>
          </cell>
          <cell r="F679">
            <v>0</v>
          </cell>
        </row>
        <row r="680">
          <cell r="A680" t="str">
            <v>Maphisa-MS0397-G</v>
          </cell>
          <cell r="B680" t="str">
            <v>MS0397</v>
          </cell>
          <cell r="C680" t="str">
            <v>MAT SOUTH</v>
          </cell>
          <cell r="D680" t="str">
            <v>SILVER</v>
          </cell>
          <cell r="E680" t="str">
            <v>SOFIA</v>
          </cell>
          <cell r="F680">
            <v>0</v>
          </cell>
        </row>
        <row r="681">
          <cell r="A681" t="str">
            <v>Mapinga-MW5528-G</v>
          </cell>
          <cell r="B681" t="str">
            <v>MW5528</v>
          </cell>
          <cell r="C681" t="str">
            <v>MASH WEST</v>
          </cell>
          <cell r="D681" t="str">
            <v>GOLD</v>
          </cell>
          <cell r="E681" t="str">
            <v>MODESTA</v>
          </cell>
          <cell r="F681">
            <v>0</v>
          </cell>
        </row>
        <row r="682">
          <cell r="A682" t="str">
            <v>MarangeClinic-MA1761-G</v>
          </cell>
          <cell r="B682" t="str">
            <v>MA1761</v>
          </cell>
          <cell r="C682" t="str">
            <v>MANICALAND</v>
          </cell>
          <cell r="D682" t="str">
            <v>BRONZE</v>
          </cell>
          <cell r="E682" t="str">
            <v>MAPFUMBA</v>
          </cell>
          <cell r="F682">
            <v>0</v>
          </cell>
        </row>
        <row r="683">
          <cell r="A683" t="str">
            <v>MarangeClinic-MA1761-G</v>
          </cell>
          <cell r="B683" t="str">
            <v>MA1761</v>
          </cell>
          <cell r="C683" t="str">
            <v>MANICALAND</v>
          </cell>
          <cell r="D683" t="str">
            <v>BRONZE</v>
          </cell>
          <cell r="E683" t="str">
            <v>MAPFUMBA</v>
          </cell>
          <cell r="F683">
            <v>0</v>
          </cell>
        </row>
        <row r="684">
          <cell r="A684" t="str">
            <v>MARAPOSA-G</v>
          </cell>
          <cell r="B684" t="str">
            <v>MS7023</v>
          </cell>
          <cell r="C684" t="str">
            <v>MAT SOUTH</v>
          </cell>
          <cell r="D684" t="str">
            <v>BRONZE</v>
          </cell>
          <cell r="E684">
            <v>0</v>
          </cell>
          <cell r="F684">
            <v>0</v>
          </cell>
        </row>
        <row r="685">
          <cell r="A685" t="str">
            <v>Maridale-MW0303-G</v>
          </cell>
          <cell r="B685" t="str">
            <v>MW0303</v>
          </cell>
          <cell r="C685" t="str">
            <v>MASH WEST</v>
          </cell>
          <cell r="D685" t="str">
            <v xml:space="preserve">PRIORITY PLATINUM </v>
          </cell>
          <cell r="E685" t="str">
            <v>NGIRAZI</v>
          </cell>
          <cell r="F685">
            <v>0</v>
          </cell>
        </row>
        <row r="686">
          <cell r="A686" t="str">
            <v>Maridale-MW0303-U</v>
          </cell>
          <cell r="B686" t="str">
            <v>MW0303</v>
          </cell>
          <cell r="C686" t="str">
            <v>MASH WEST</v>
          </cell>
          <cell r="D686" t="str">
            <v xml:space="preserve">PRIORITY PLATINUM </v>
          </cell>
          <cell r="E686" t="str">
            <v>NGIRAZI</v>
          </cell>
          <cell r="F686">
            <v>0</v>
          </cell>
        </row>
        <row r="687">
          <cell r="A687" t="str">
            <v>Marimba-HA3018-G</v>
          </cell>
          <cell r="B687" t="str">
            <v>HA3018</v>
          </cell>
          <cell r="C687" t="str">
            <v>HARARE</v>
          </cell>
          <cell r="D687" t="str">
            <v>PLATINUM</v>
          </cell>
          <cell r="E687" t="str">
            <v>LESLIE</v>
          </cell>
          <cell r="F687">
            <v>0</v>
          </cell>
        </row>
        <row r="688">
          <cell r="A688" t="str">
            <v>Marimba-HA3018-U</v>
          </cell>
          <cell r="B688" t="str">
            <v>HA3018</v>
          </cell>
          <cell r="C688" t="str">
            <v>HARARE</v>
          </cell>
          <cell r="D688" t="str">
            <v>PLATINUM</v>
          </cell>
          <cell r="E688" t="str">
            <v>LESLIE</v>
          </cell>
          <cell r="F688">
            <v>0</v>
          </cell>
        </row>
        <row r="689">
          <cell r="A689" t="str">
            <v>Marondera-ME0064-G</v>
          </cell>
          <cell r="B689" t="str">
            <v>ME0064</v>
          </cell>
          <cell r="C689" t="str">
            <v>MASH EAST</v>
          </cell>
          <cell r="D689" t="str">
            <v xml:space="preserve">PRIORITY PLATINUM </v>
          </cell>
          <cell r="E689" t="str">
            <v>DHLAKAMA</v>
          </cell>
          <cell r="F689">
            <v>0</v>
          </cell>
        </row>
        <row r="690">
          <cell r="A690" t="str">
            <v>Marondera-ME0064-U</v>
          </cell>
          <cell r="B690" t="str">
            <v>ME0064</v>
          </cell>
          <cell r="C690" t="str">
            <v>MASH EAST</v>
          </cell>
          <cell r="D690" t="str">
            <v xml:space="preserve">PRIORITY PLATINUM </v>
          </cell>
          <cell r="E690" t="str">
            <v>DHLAKAMA</v>
          </cell>
          <cell r="F690">
            <v>0</v>
          </cell>
        </row>
        <row r="691">
          <cell r="A691" t="str">
            <v>Marongora-MW5215-G</v>
          </cell>
          <cell r="B691" t="str">
            <v>MW5215</v>
          </cell>
          <cell r="C691" t="str">
            <v>MASH WEST</v>
          </cell>
          <cell r="D691" t="str">
            <v>BRONZE</v>
          </cell>
          <cell r="E691" t="str">
            <v>ARTWELL</v>
          </cell>
          <cell r="F691">
            <v>0</v>
          </cell>
        </row>
        <row r="692">
          <cell r="A692" t="str">
            <v>Marongora-MW5215-U</v>
          </cell>
          <cell r="B692" t="str">
            <v>MW5215</v>
          </cell>
          <cell r="C692" t="str">
            <v>MASH WEST</v>
          </cell>
          <cell r="D692" t="str">
            <v>BRONZE</v>
          </cell>
          <cell r="E692" t="str">
            <v>ARTWELL</v>
          </cell>
          <cell r="F692">
            <v>0</v>
          </cell>
        </row>
        <row r="693">
          <cell r="A693" t="str">
            <v>Masasakwekwe-MD0284</v>
          </cell>
          <cell r="B693" t="str">
            <v>MD0284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</row>
        <row r="694">
          <cell r="A694" t="str">
            <v>MASASAKWEKWE-MD0284-G</v>
          </cell>
          <cell r="B694" t="str">
            <v>MD0284</v>
          </cell>
          <cell r="C694" t="str">
            <v>MIDLANDS</v>
          </cell>
          <cell r="D694" t="str">
            <v xml:space="preserve">PRIORITY PLATINUM </v>
          </cell>
          <cell r="E694" t="str">
            <v>CHIKWAVAVA</v>
          </cell>
          <cell r="F694">
            <v>0</v>
          </cell>
        </row>
        <row r="695">
          <cell r="A695" t="str">
            <v>Masasakwekwe-MD0284-G</v>
          </cell>
          <cell r="B695" t="str">
            <v>MD0284</v>
          </cell>
          <cell r="C695" t="str">
            <v>MIDLANDS</v>
          </cell>
          <cell r="D695" t="str">
            <v xml:space="preserve">PRIORITY PLATINUM </v>
          </cell>
          <cell r="E695" t="str">
            <v>CHIKWAVAVA</v>
          </cell>
          <cell r="F695">
            <v>0</v>
          </cell>
        </row>
        <row r="696">
          <cell r="A696" t="str">
            <v>MASASAKWEKWE-MD0284-U</v>
          </cell>
          <cell r="B696" t="str">
            <v>MD0284</v>
          </cell>
          <cell r="C696" t="str">
            <v>MIDLANDS</v>
          </cell>
          <cell r="D696" t="str">
            <v xml:space="preserve">PRIORITY PLATINUM </v>
          </cell>
          <cell r="E696" t="str">
            <v>CHIKWAVAVA</v>
          </cell>
          <cell r="F696">
            <v>0</v>
          </cell>
        </row>
        <row r="697">
          <cell r="A697" t="str">
            <v>MasasaPark-HA3019</v>
          </cell>
          <cell r="B697" t="str">
            <v>HA3019</v>
          </cell>
          <cell r="C697" t="str">
            <v>HARARE</v>
          </cell>
          <cell r="D697" t="str">
            <v xml:space="preserve">PRIORITY PLATINUM </v>
          </cell>
          <cell r="E697" t="str">
            <v>RICHARD</v>
          </cell>
          <cell r="F697">
            <v>0</v>
          </cell>
        </row>
        <row r="698">
          <cell r="A698" t="str">
            <v>MasasaPark-HA3019-G</v>
          </cell>
          <cell r="B698" t="str">
            <v>HA3019</v>
          </cell>
          <cell r="C698" t="str">
            <v>HARARE</v>
          </cell>
          <cell r="D698" t="str">
            <v xml:space="preserve">PRIORITY PLATINUM </v>
          </cell>
          <cell r="E698" t="str">
            <v>RICHARD</v>
          </cell>
          <cell r="F698">
            <v>0</v>
          </cell>
        </row>
        <row r="699">
          <cell r="A699" t="str">
            <v>Mashava-MV0314-G</v>
          </cell>
          <cell r="B699" t="str">
            <v>MV0314</v>
          </cell>
          <cell r="C699" t="str">
            <v>MASVINGO</v>
          </cell>
          <cell r="D699" t="str">
            <v>GOLD</v>
          </cell>
          <cell r="E699" t="str">
            <v>CECIL</v>
          </cell>
          <cell r="F699">
            <v>0</v>
          </cell>
        </row>
        <row r="700">
          <cell r="A700" t="str">
            <v xml:space="preserve">Mashava-MV0314-G </v>
          </cell>
          <cell r="B700" t="str">
            <v>MV0314</v>
          </cell>
          <cell r="C700" t="str">
            <v>MASVINGO</v>
          </cell>
          <cell r="D700" t="str">
            <v>GOLD</v>
          </cell>
          <cell r="E700" t="str">
            <v>CECIL</v>
          </cell>
          <cell r="F700">
            <v>0</v>
          </cell>
        </row>
        <row r="701">
          <cell r="A701" t="str">
            <v>MashavaRD-MV5142-G</v>
          </cell>
          <cell r="B701" t="str">
            <v>MV5142</v>
          </cell>
          <cell r="C701" t="str">
            <v>MASVINGO</v>
          </cell>
          <cell r="D701" t="str">
            <v>SILVER</v>
          </cell>
          <cell r="E701" t="str">
            <v>CECIL</v>
          </cell>
          <cell r="F701">
            <v>0</v>
          </cell>
        </row>
        <row r="702">
          <cell r="A702" t="str">
            <v>Masimbiti-MV5251-G</v>
          </cell>
          <cell r="B702" t="str">
            <v>MV5251</v>
          </cell>
          <cell r="C702" t="str">
            <v>MASVINGO</v>
          </cell>
          <cell r="D702" t="str">
            <v>SILVER</v>
          </cell>
          <cell r="E702" t="str">
            <v>PARDON</v>
          </cell>
          <cell r="F702">
            <v>0</v>
          </cell>
        </row>
        <row r="703">
          <cell r="A703" t="str">
            <v>Masvingo_MV0065-U</v>
          </cell>
          <cell r="B703" t="str">
            <v>MV0065</v>
          </cell>
          <cell r="C703" t="str">
            <v>MASVINGO</v>
          </cell>
          <cell r="D703" t="str">
            <v>PLATINUM</v>
          </cell>
          <cell r="E703" t="str">
            <v>CECIL</v>
          </cell>
          <cell r="F703">
            <v>0</v>
          </cell>
        </row>
        <row r="704">
          <cell r="A704" t="str">
            <v xml:space="preserve">Masvingo_MV0065-U </v>
          </cell>
          <cell r="B704" t="str">
            <v>MV0065</v>
          </cell>
          <cell r="C704" t="str">
            <v>MASVINGO</v>
          </cell>
          <cell r="D704" t="str">
            <v>PLATINUM</v>
          </cell>
          <cell r="E704" t="str">
            <v>CECIL</v>
          </cell>
          <cell r="F704">
            <v>0</v>
          </cell>
        </row>
        <row r="705">
          <cell r="A705" t="str">
            <v>MASVINGOIND-MV5143-G</v>
          </cell>
          <cell r="B705" t="str">
            <v>MV5143</v>
          </cell>
          <cell r="C705" t="str">
            <v>MASVINGO</v>
          </cell>
          <cell r="D705" t="str">
            <v>SILVER</v>
          </cell>
          <cell r="E705">
            <v>0</v>
          </cell>
          <cell r="F705">
            <v>0</v>
          </cell>
        </row>
        <row r="706">
          <cell r="A706" t="str">
            <v>Masvingo-MV0065-G</v>
          </cell>
          <cell r="B706" t="str">
            <v>MV0065</v>
          </cell>
          <cell r="C706" t="str">
            <v>MASVINGO</v>
          </cell>
          <cell r="D706" t="str">
            <v>PLATINUM</v>
          </cell>
          <cell r="E706" t="str">
            <v>CECIL</v>
          </cell>
          <cell r="F706">
            <v>0</v>
          </cell>
        </row>
        <row r="707">
          <cell r="A707" t="str">
            <v>Masvingo-MV0065-U</v>
          </cell>
          <cell r="B707" t="str">
            <v>MV0065</v>
          </cell>
          <cell r="C707" t="str">
            <v>MASVINGO</v>
          </cell>
          <cell r="D707" t="str">
            <v>PLATINUM</v>
          </cell>
          <cell r="E707" t="str">
            <v>CECIL</v>
          </cell>
          <cell r="F707">
            <v>0</v>
          </cell>
        </row>
        <row r="708">
          <cell r="A708" t="str">
            <v>MasvingoPO_MV0133-U</v>
          </cell>
          <cell r="B708" t="str">
            <v>MV0133</v>
          </cell>
          <cell r="C708" t="str">
            <v>MASVINGO</v>
          </cell>
          <cell r="D708" t="str">
            <v>GOLD</v>
          </cell>
          <cell r="E708" t="str">
            <v>CECIL</v>
          </cell>
          <cell r="F708">
            <v>0</v>
          </cell>
        </row>
        <row r="709">
          <cell r="A709" t="str">
            <v>MasvingoPO-MV0133-G</v>
          </cell>
          <cell r="B709" t="str">
            <v>MV0133</v>
          </cell>
          <cell r="C709" t="str">
            <v>MASVINGO</v>
          </cell>
          <cell r="D709" t="str">
            <v>GOLD</v>
          </cell>
          <cell r="E709" t="str">
            <v>CECIL</v>
          </cell>
          <cell r="F709">
            <v>0</v>
          </cell>
        </row>
        <row r="710">
          <cell r="A710" t="str">
            <v>Mataga-MD5322-G</v>
          </cell>
          <cell r="B710" t="str">
            <v>MD5322</v>
          </cell>
          <cell r="C710" t="str">
            <v>MIDLANDS</v>
          </cell>
          <cell r="D710" t="str">
            <v>BRONZE</v>
          </cell>
          <cell r="E710" t="str">
            <v>CHARI</v>
          </cell>
          <cell r="F710">
            <v>0</v>
          </cell>
        </row>
        <row r="711">
          <cell r="A711" t="str">
            <v>Matamve-MV3087-G</v>
          </cell>
          <cell r="B711" t="str">
            <v>MV3087</v>
          </cell>
          <cell r="C711" t="str">
            <v>MASVINGO</v>
          </cell>
          <cell r="D711" t="str">
            <v>BRONZE</v>
          </cell>
          <cell r="E711" t="str">
            <v>BEN</v>
          </cell>
          <cell r="F711">
            <v>0</v>
          </cell>
        </row>
        <row r="712">
          <cell r="A712" t="str">
            <v>Matangeni-MV3090-G</v>
          </cell>
          <cell r="B712" t="str">
            <v>MV3090</v>
          </cell>
          <cell r="C712" t="str">
            <v>MASVINGO</v>
          </cell>
          <cell r="D712" t="str">
            <v>BRONZE</v>
          </cell>
          <cell r="E712" t="str">
            <v>BEN</v>
          </cell>
          <cell r="F712">
            <v>0</v>
          </cell>
        </row>
        <row r="713">
          <cell r="A713" t="str">
            <v>MATETSITURNOFF-G</v>
          </cell>
          <cell r="B713" t="str">
            <v>MN7035</v>
          </cell>
          <cell r="C713" t="str">
            <v>MAT NORTH</v>
          </cell>
          <cell r="D713" t="str">
            <v>BRONZE</v>
          </cell>
          <cell r="E713">
            <v>0</v>
          </cell>
          <cell r="F713">
            <v>0</v>
          </cell>
        </row>
        <row r="714">
          <cell r="A714" t="str">
            <v>Matopo-MS0398-G</v>
          </cell>
          <cell r="B714" t="str">
            <v>MS0398</v>
          </cell>
          <cell r="C714" t="str">
            <v>MAT SOUTH</v>
          </cell>
          <cell r="D714" t="str">
            <v>SILVER</v>
          </cell>
          <cell r="E714" t="str">
            <v>SOPHIA</v>
          </cell>
          <cell r="F714">
            <v>0</v>
          </cell>
        </row>
        <row r="715">
          <cell r="A715" t="str">
            <v>Matsheumhlope-BU0253-U</v>
          </cell>
          <cell r="B715" t="str">
            <v>BU0253</v>
          </cell>
          <cell r="C715" t="str">
            <v>BULAWAYO</v>
          </cell>
          <cell r="D715" t="str">
            <v>SILVER</v>
          </cell>
          <cell r="E715" t="str">
            <v>MAKETO</v>
          </cell>
          <cell r="F715">
            <v>0</v>
          </cell>
        </row>
        <row r="716">
          <cell r="A716" t="str">
            <v xml:space="preserve">Matsheumhlope-BU0253-U </v>
          </cell>
          <cell r="B716" t="str">
            <v>BU0253</v>
          </cell>
          <cell r="C716" t="str">
            <v>BULAWAYO</v>
          </cell>
          <cell r="D716" t="str">
            <v>SILVER</v>
          </cell>
          <cell r="E716" t="str">
            <v>MAKETO</v>
          </cell>
          <cell r="F716">
            <v>0</v>
          </cell>
        </row>
        <row r="717">
          <cell r="A717" t="str">
            <v>Matsheumhlope-G</v>
          </cell>
          <cell r="B717" t="str">
            <v>BU0253</v>
          </cell>
          <cell r="C717" t="str">
            <v>BULAWAYO</v>
          </cell>
          <cell r="D717" t="str">
            <v>SILVER</v>
          </cell>
          <cell r="E717">
            <v>0</v>
          </cell>
          <cell r="F717">
            <v>0</v>
          </cell>
        </row>
        <row r="718">
          <cell r="A718" t="str">
            <v>Mavuradona-MC5029-G</v>
          </cell>
          <cell r="B718" t="str">
            <v>MC5029</v>
          </cell>
          <cell r="C718" t="str">
            <v>MASH CENTRAL</v>
          </cell>
          <cell r="D718" t="str">
            <v>PLATINUM</v>
          </cell>
          <cell r="E718" t="str">
            <v>MUTYANDA</v>
          </cell>
          <cell r="F718">
            <v>0</v>
          </cell>
        </row>
        <row r="719">
          <cell r="A719" t="str">
            <v>Mawabeni-MS0347-G</v>
          </cell>
          <cell r="B719" t="str">
            <v>MS0347</v>
          </cell>
          <cell r="C719" t="str">
            <v>MAT SOUTH</v>
          </cell>
          <cell r="D719" t="str">
            <v>SILVER</v>
          </cell>
          <cell r="E719" t="str">
            <v>SIFA</v>
          </cell>
          <cell r="F719">
            <v>0</v>
          </cell>
        </row>
        <row r="720">
          <cell r="A720" t="str">
            <v>Mayobodo-MS1770-G</v>
          </cell>
          <cell r="B720" t="str">
            <v>MS1770-G</v>
          </cell>
          <cell r="C720" t="str">
            <v>MAT SOUTH</v>
          </cell>
          <cell r="D720" t="str">
            <v>BRONZE</v>
          </cell>
          <cell r="E720" t="str">
            <v>ECONET</v>
          </cell>
          <cell r="F720">
            <v>0</v>
          </cell>
        </row>
        <row r="721">
          <cell r="A721" t="str">
            <v>Mayobodo-MS1770-U</v>
          </cell>
          <cell r="B721" t="str">
            <v>MS1770-G</v>
          </cell>
          <cell r="C721" t="str">
            <v>MAT SOUTH</v>
          </cell>
          <cell r="D721" t="str">
            <v>BRONZE</v>
          </cell>
          <cell r="E721" t="str">
            <v>ECONET</v>
          </cell>
          <cell r="F721">
            <v>0</v>
          </cell>
        </row>
        <row r="722">
          <cell r="A722" t="str">
            <v>Mayo-MA5157-G</v>
          </cell>
          <cell r="B722" t="str">
            <v>MA5157</v>
          </cell>
          <cell r="C722" t="str">
            <v>MANICALAND</v>
          </cell>
          <cell r="D722" t="str">
            <v>PLATINUM</v>
          </cell>
          <cell r="E722" t="str">
            <v>DHLAKAMA</v>
          </cell>
          <cell r="F722">
            <v>0</v>
          </cell>
        </row>
        <row r="723">
          <cell r="A723" t="str">
            <v>MazoweHotel-MC7025-G</v>
          </cell>
          <cell r="B723" t="str">
            <v>MC7025</v>
          </cell>
          <cell r="C723" t="str">
            <v>MASH CENTRAL</v>
          </cell>
          <cell r="D723" t="str">
            <v>PLATINUM</v>
          </cell>
          <cell r="E723" t="str">
            <v>ARCHIE</v>
          </cell>
          <cell r="F723">
            <v>0</v>
          </cell>
        </row>
        <row r="724">
          <cell r="A724" t="str">
            <v>MazoweHotel-MC7025-U</v>
          </cell>
          <cell r="B724" t="str">
            <v>MC7025</v>
          </cell>
          <cell r="C724" t="str">
            <v>MASH CENTRAL</v>
          </cell>
          <cell r="D724" t="str">
            <v>PLATINUM</v>
          </cell>
          <cell r="E724" t="str">
            <v>ARCHIE</v>
          </cell>
          <cell r="F724">
            <v>0</v>
          </cell>
        </row>
        <row r="725">
          <cell r="A725" t="str">
            <v>Mazvikadei-MW5268-G</v>
          </cell>
          <cell r="B725" t="str">
            <v>MW5268</v>
          </cell>
          <cell r="C725" t="str">
            <v>MASH WEST</v>
          </cell>
          <cell r="D725" t="str">
            <v>SILVER</v>
          </cell>
          <cell r="E725" t="str">
            <v>ARTWELL</v>
          </cell>
          <cell r="F725">
            <v>0</v>
          </cell>
        </row>
        <row r="726">
          <cell r="A726" t="str">
            <v>Mbare-HA0066MD</v>
          </cell>
          <cell r="B726" t="str">
            <v>HA0066</v>
          </cell>
          <cell r="C726" t="str">
            <v>HARARE</v>
          </cell>
          <cell r="D726" t="str">
            <v xml:space="preserve">PRIORITY PLATINUM </v>
          </cell>
          <cell r="E726" t="str">
            <v>ARCHIE</v>
          </cell>
          <cell r="F726">
            <v>0</v>
          </cell>
        </row>
        <row r="727">
          <cell r="A727" t="str">
            <v>Mbare-HA0066MG</v>
          </cell>
          <cell r="B727" t="str">
            <v>HA0066</v>
          </cell>
          <cell r="C727" t="str">
            <v>HARARE</v>
          </cell>
          <cell r="D727" t="str">
            <v xml:space="preserve">PRIORITY PLATINUM </v>
          </cell>
          <cell r="E727" t="str">
            <v>ARCHIE</v>
          </cell>
          <cell r="F727">
            <v>0</v>
          </cell>
        </row>
        <row r="728">
          <cell r="A728" t="str">
            <v>Mbare-HA0066-U</v>
          </cell>
          <cell r="B728" t="str">
            <v>HA0066</v>
          </cell>
          <cell r="C728" t="str">
            <v>HARARE</v>
          </cell>
          <cell r="D728" t="str">
            <v xml:space="preserve">PRIORITY PLATINUM </v>
          </cell>
          <cell r="E728" t="str">
            <v>ARCHIE</v>
          </cell>
          <cell r="F728">
            <v>0</v>
          </cell>
        </row>
        <row r="729">
          <cell r="A729" t="str">
            <v>Mberengwa-MD5196-G</v>
          </cell>
          <cell r="B729" t="str">
            <v>MD5196</v>
          </cell>
          <cell r="C729" t="str">
            <v>MIDLANDS</v>
          </cell>
          <cell r="D729" t="str">
            <v>BRONZE</v>
          </cell>
          <cell r="E729" t="str">
            <v>CHARI</v>
          </cell>
          <cell r="F729">
            <v>0</v>
          </cell>
        </row>
        <row r="730">
          <cell r="A730" t="str">
            <v>MBIZO1-MD1737-G</v>
          </cell>
          <cell r="B730" t="str">
            <v>MD01737</v>
          </cell>
          <cell r="C730" t="str">
            <v>MIDLANDS</v>
          </cell>
          <cell r="D730" t="str">
            <v xml:space="preserve">PRIORITY PLATINUM </v>
          </cell>
          <cell r="E730">
            <v>0</v>
          </cell>
          <cell r="F730">
            <v>0</v>
          </cell>
        </row>
        <row r="731">
          <cell r="A731" t="str">
            <v>Mbizo1-MD1737-U</v>
          </cell>
          <cell r="B731" t="str">
            <v>MD01737</v>
          </cell>
          <cell r="C731" t="str">
            <v>MIDLANDS</v>
          </cell>
          <cell r="D731" t="str">
            <v xml:space="preserve">PRIORITY PLATINUM </v>
          </cell>
          <cell r="E731" t="str">
            <v>CHIKWAVAVA</v>
          </cell>
          <cell r="F731">
            <v>0</v>
          </cell>
        </row>
        <row r="732">
          <cell r="A732" t="str">
            <v>MBIZO7-MD0283-D</v>
          </cell>
          <cell r="B732" t="str">
            <v>MD0283</v>
          </cell>
          <cell r="C732" t="str">
            <v>MIDLANDS</v>
          </cell>
          <cell r="D732" t="str">
            <v xml:space="preserve">PRIORITY PLATINUM </v>
          </cell>
          <cell r="E732" t="str">
            <v>CHIKWAVAVA</v>
          </cell>
          <cell r="F732">
            <v>0</v>
          </cell>
        </row>
        <row r="733">
          <cell r="A733" t="str">
            <v>Mbizo7-MD0283-D</v>
          </cell>
          <cell r="B733" t="str">
            <v>MD0283</v>
          </cell>
          <cell r="C733" t="str">
            <v>MIDLANDS</v>
          </cell>
          <cell r="D733" t="str">
            <v xml:space="preserve">PRIORITY PLATINUM </v>
          </cell>
          <cell r="E733" t="str">
            <v>CHIKWAVAVA</v>
          </cell>
          <cell r="F733">
            <v>0</v>
          </cell>
        </row>
        <row r="734">
          <cell r="A734" t="str">
            <v>MBIZO7-MD0283-G</v>
          </cell>
          <cell r="B734" t="str">
            <v>MD0283</v>
          </cell>
          <cell r="C734" t="str">
            <v>MIDLANDS</v>
          </cell>
          <cell r="D734" t="str">
            <v xml:space="preserve">PRIORITY PLATINUM </v>
          </cell>
          <cell r="E734" t="str">
            <v>CHIKWAVAVA</v>
          </cell>
          <cell r="F734">
            <v>0</v>
          </cell>
        </row>
        <row r="735">
          <cell r="A735" t="str">
            <v>Mbizo7-MD0283-U</v>
          </cell>
          <cell r="B735" t="str">
            <v>MD0283</v>
          </cell>
          <cell r="C735" t="str">
            <v>MIDLANDS</v>
          </cell>
          <cell r="D735" t="str">
            <v xml:space="preserve">PRIORITY PLATINUM </v>
          </cell>
          <cell r="E735" t="str">
            <v>CHIKWAVAVA</v>
          </cell>
          <cell r="F735">
            <v>0</v>
          </cell>
        </row>
        <row r="736">
          <cell r="A736" t="str">
            <v>MBIZO-MD0136-G</v>
          </cell>
          <cell r="B736" t="str">
            <v>MD0136</v>
          </cell>
          <cell r="C736" t="str">
            <v>MIDLANDS</v>
          </cell>
          <cell r="D736" t="str">
            <v xml:space="preserve">PRIORITY PLATINUM </v>
          </cell>
          <cell r="E736" t="str">
            <v>CHIKWAVAVA</v>
          </cell>
          <cell r="F736">
            <v>0</v>
          </cell>
        </row>
        <row r="737">
          <cell r="A737" t="str">
            <v>Mbizo-MD0136-G</v>
          </cell>
          <cell r="B737" t="str">
            <v>MD0136</v>
          </cell>
          <cell r="C737" t="str">
            <v>MIDLANDS</v>
          </cell>
          <cell r="D737" t="str">
            <v xml:space="preserve">PRIORITY PLATINUM </v>
          </cell>
          <cell r="E737" t="str">
            <v>CHIKWAVAVA</v>
          </cell>
          <cell r="F737">
            <v>0</v>
          </cell>
        </row>
        <row r="738">
          <cell r="A738" t="str">
            <v>Mbizo-MD0136-U</v>
          </cell>
          <cell r="B738" t="str">
            <v>MD0136</v>
          </cell>
          <cell r="C738" t="str">
            <v>MIDLANDS</v>
          </cell>
          <cell r="D738" t="str">
            <v xml:space="preserve">PRIORITY PLATINUM </v>
          </cell>
          <cell r="E738" t="str">
            <v>CKIKWAVAVA</v>
          </cell>
          <cell r="F738">
            <v>0</v>
          </cell>
        </row>
        <row r="739">
          <cell r="A739" t="str">
            <v>Mbokodo-MS7027-G</v>
          </cell>
          <cell r="B739" t="str">
            <v>MS7027</v>
          </cell>
          <cell r="C739" t="str">
            <v>MAT SOUTH</v>
          </cell>
          <cell r="D739" t="str">
            <v>BRONZE</v>
          </cell>
          <cell r="E739" t="str">
            <v>SIFA</v>
          </cell>
          <cell r="F739">
            <v>0</v>
          </cell>
        </row>
        <row r="740">
          <cell r="A740" t="str">
            <v>Melfort-ME0407-G</v>
          </cell>
          <cell r="B740" t="str">
            <v>ME0407</v>
          </cell>
          <cell r="C740" t="str">
            <v>MASH EAST</v>
          </cell>
          <cell r="D740" t="str">
            <v>SILVER</v>
          </cell>
          <cell r="E740" t="str">
            <v>DHLAKAMA</v>
          </cell>
          <cell r="F740">
            <v>0</v>
          </cell>
        </row>
        <row r="741">
          <cell r="A741" t="str">
            <v>Mereki-HA1738-U</v>
          </cell>
          <cell r="B741" t="str">
            <v>HA1738</v>
          </cell>
          <cell r="C741" t="str">
            <v>HARARE</v>
          </cell>
          <cell r="D741" t="str">
            <v>PLATINUM</v>
          </cell>
          <cell r="E741" t="str">
            <v>MODESTA</v>
          </cell>
          <cell r="F741">
            <v>0</v>
          </cell>
        </row>
        <row r="742">
          <cell r="A742" t="str">
            <v>MhanguraCBD-MW1739-G</v>
          </cell>
          <cell r="B742" t="str">
            <v>MW1739</v>
          </cell>
          <cell r="C742" t="str">
            <v>MASH WEST</v>
          </cell>
          <cell r="D742" t="str">
            <v>PLATINUM</v>
          </cell>
          <cell r="E742" t="str">
            <v>ARTWELL</v>
          </cell>
          <cell r="F742">
            <v>0</v>
          </cell>
        </row>
        <row r="743">
          <cell r="A743" t="str">
            <v>MhanguraCBD-MW1739-U</v>
          </cell>
          <cell r="B743" t="str">
            <v>MW0137</v>
          </cell>
          <cell r="C743" t="str">
            <v>MASH WEST</v>
          </cell>
          <cell r="D743" t="str">
            <v>PLATINUM</v>
          </cell>
          <cell r="E743" t="str">
            <v>ARTWELL</v>
          </cell>
          <cell r="F743">
            <v>0</v>
          </cell>
        </row>
        <row r="744">
          <cell r="A744" t="str">
            <v>Mhangura-MW0137-G</v>
          </cell>
          <cell r="B744" t="str">
            <v>MW0137</v>
          </cell>
          <cell r="C744" t="str">
            <v>MASH WEST</v>
          </cell>
          <cell r="D744" t="str">
            <v>PLATINUM</v>
          </cell>
          <cell r="E744" t="str">
            <v>ARTWELL</v>
          </cell>
          <cell r="F744">
            <v>0</v>
          </cell>
        </row>
        <row r="745">
          <cell r="A745" t="str">
            <v>MhishiMufakose-HA1740-U</v>
          </cell>
          <cell r="B745" t="str">
            <v>HA1740</v>
          </cell>
          <cell r="C745" t="str">
            <v>HARARE</v>
          </cell>
          <cell r="D745" t="str">
            <v>PLATINUM</v>
          </cell>
          <cell r="E745" t="str">
            <v>MODESTA</v>
          </cell>
          <cell r="F745">
            <v>0</v>
          </cell>
        </row>
        <row r="746">
          <cell r="A746" t="str">
            <v>Midlands-HA0067-MD</v>
          </cell>
          <cell r="B746" t="str">
            <v>HA0067</v>
          </cell>
          <cell r="C746" t="str">
            <v>HARARE</v>
          </cell>
          <cell r="D746" t="str">
            <v xml:space="preserve">PRIORITY PLATINUM </v>
          </cell>
          <cell r="E746" t="str">
            <v>ENIA</v>
          </cell>
          <cell r="F746">
            <v>0</v>
          </cell>
        </row>
        <row r="747">
          <cell r="A747" t="str">
            <v>Midlands-HA0067-MG</v>
          </cell>
          <cell r="B747" t="str">
            <v>HA0067</v>
          </cell>
          <cell r="C747" t="str">
            <v>HARARE</v>
          </cell>
          <cell r="D747" t="str">
            <v xml:space="preserve">PRIORITY PLATINUM </v>
          </cell>
          <cell r="E747" t="str">
            <v>ENIA</v>
          </cell>
          <cell r="F747">
            <v>0</v>
          </cell>
        </row>
        <row r="748">
          <cell r="A748" t="str">
            <v>Midlands-HA0067-U</v>
          </cell>
          <cell r="B748" t="str">
            <v>HA0067</v>
          </cell>
          <cell r="C748" t="str">
            <v>HARARE</v>
          </cell>
          <cell r="D748" t="str">
            <v xml:space="preserve">PRIORITY PLATINUM </v>
          </cell>
          <cell r="E748" t="str">
            <v>ENIA</v>
          </cell>
          <cell r="F748">
            <v>0</v>
          </cell>
        </row>
        <row r="749">
          <cell r="A749" t="str">
            <v>Mimosa-MD5197-G</v>
          </cell>
          <cell r="B749" t="str">
            <v>MS7221</v>
          </cell>
          <cell r="C749" t="str">
            <v>MIDLANDS</v>
          </cell>
          <cell r="D749" t="str">
            <v>BRONZE</v>
          </cell>
          <cell r="E749" t="str">
            <v>CHARI</v>
          </cell>
          <cell r="F749">
            <v>0</v>
          </cell>
        </row>
        <row r="750">
          <cell r="A750" t="str">
            <v>Mimosa-MD5197-G</v>
          </cell>
          <cell r="B750" t="str">
            <v>MS7221</v>
          </cell>
          <cell r="C750" t="str">
            <v>MIDLANDS</v>
          </cell>
          <cell r="D750" t="str">
            <v>BRONZE</v>
          </cell>
          <cell r="E750" t="str">
            <v>CHARI</v>
          </cell>
          <cell r="F750">
            <v>0</v>
          </cell>
        </row>
        <row r="751">
          <cell r="A751" t="str">
            <v>Mimosa-MS7220-G</v>
          </cell>
          <cell r="B751" t="str">
            <v>MS7220</v>
          </cell>
          <cell r="C751" t="str">
            <v>MIDLANDS</v>
          </cell>
          <cell r="D751" t="str">
            <v>BRONZE</v>
          </cell>
          <cell r="E751" t="str">
            <v>CHARI</v>
          </cell>
          <cell r="F751">
            <v>0</v>
          </cell>
        </row>
        <row r="752">
          <cell r="A752" t="str">
            <v>Mkoba</v>
          </cell>
          <cell r="B752" t="str">
            <v>MS7221</v>
          </cell>
          <cell r="C752" t="str">
            <v>MIDLANDS</v>
          </cell>
          <cell r="D752" t="str">
            <v>BRONZE</v>
          </cell>
          <cell r="E752" t="str">
            <v>CHARI</v>
          </cell>
          <cell r="F752">
            <v>0</v>
          </cell>
        </row>
        <row r="753">
          <cell r="A753" t="str">
            <v>Mkoba 7</v>
          </cell>
          <cell r="B753" t="str">
            <v>MD0278</v>
          </cell>
          <cell r="C753" t="str">
            <v>MIDLANDS</v>
          </cell>
          <cell r="D753" t="str">
            <v>PLATINUM</v>
          </cell>
          <cell r="E753" t="str">
            <v>CHARI</v>
          </cell>
          <cell r="F753">
            <v>0</v>
          </cell>
        </row>
        <row r="754">
          <cell r="A754" t="str">
            <v>Mkoba17</v>
          </cell>
          <cell r="B754" t="str">
            <v>MD283</v>
          </cell>
          <cell r="C754" t="str">
            <v>MIDLANDS</v>
          </cell>
          <cell r="D754" t="str">
            <v>PLATINUM</v>
          </cell>
          <cell r="E754" t="str">
            <v>CHARI</v>
          </cell>
          <cell r="F754">
            <v>0</v>
          </cell>
        </row>
        <row r="755">
          <cell r="A755" t="str">
            <v>Mkoba17-MD6011-G</v>
          </cell>
          <cell r="B755" t="str">
            <v>MD6011</v>
          </cell>
          <cell r="C755" t="str">
            <v>MIDLANDS</v>
          </cell>
          <cell r="D755" t="str">
            <v xml:space="preserve">PRIORITY PLATINUM </v>
          </cell>
          <cell r="E755" t="str">
            <v>CHARI</v>
          </cell>
          <cell r="F755">
            <v>0</v>
          </cell>
        </row>
        <row r="756">
          <cell r="A756" t="str">
            <v>Mkoba7-MD0278-D</v>
          </cell>
          <cell r="B756" t="str">
            <v>MD0278</v>
          </cell>
          <cell r="C756" t="str">
            <v>MIDLANDS</v>
          </cell>
          <cell r="D756" t="str">
            <v xml:space="preserve">PRIORITY PLATINUM </v>
          </cell>
          <cell r="E756" t="str">
            <v>CHARI</v>
          </cell>
          <cell r="F756">
            <v>0</v>
          </cell>
        </row>
        <row r="757">
          <cell r="A757" t="str">
            <v>Mkoba7-MD0278-G</v>
          </cell>
          <cell r="B757" t="str">
            <v>MD0279</v>
          </cell>
          <cell r="C757" t="str">
            <v>MIDLANDS</v>
          </cell>
          <cell r="D757" t="str">
            <v xml:space="preserve">PRIORITY PLATINUM </v>
          </cell>
          <cell r="E757" t="str">
            <v>CHARI</v>
          </cell>
          <cell r="F757">
            <v>0</v>
          </cell>
        </row>
        <row r="758">
          <cell r="A758" t="str">
            <v>Mkoba-MD0068-G</v>
          </cell>
          <cell r="B758" t="str">
            <v>MD0068</v>
          </cell>
          <cell r="C758" t="str">
            <v>MIDLANDS</v>
          </cell>
          <cell r="D758" t="str">
            <v>PLATINUM</v>
          </cell>
          <cell r="E758" t="str">
            <v>CHARI</v>
          </cell>
          <cell r="F758">
            <v>0</v>
          </cell>
        </row>
        <row r="759">
          <cell r="A759" t="str">
            <v>MKOBA-MD0068-U</v>
          </cell>
          <cell r="B759" t="str">
            <v>MD0068</v>
          </cell>
          <cell r="C759" t="str">
            <v>MIDLANDS</v>
          </cell>
          <cell r="D759" t="str">
            <v>PLATINUM</v>
          </cell>
          <cell r="E759">
            <v>0</v>
          </cell>
          <cell r="F759">
            <v>0</v>
          </cell>
        </row>
        <row r="760">
          <cell r="A760" t="str">
            <v>Mkosana-G</v>
          </cell>
          <cell r="B760" t="str">
            <v>MN5227</v>
          </cell>
          <cell r="C760" t="str">
            <v>MAT NORTH</v>
          </cell>
          <cell r="D760" t="str">
            <v>SILVER</v>
          </cell>
          <cell r="E760">
            <v>0</v>
          </cell>
          <cell r="F760">
            <v>0</v>
          </cell>
        </row>
        <row r="761">
          <cell r="A761" t="str">
            <v>Mkosana-MN5227-U</v>
          </cell>
          <cell r="B761" t="str">
            <v>MN5227</v>
          </cell>
          <cell r="C761" t="str">
            <v>MAT NORTH</v>
          </cell>
          <cell r="D761" t="str">
            <v>SILVER</v>
          </cell>
          <cell r="E761" t="str">
            <v>HARRIET</v>
          </cell>
          <cell r="F761">
            <v>0</v>
          </cell>
        </row>
        <row r="762">
          <cell r="A762" t="str">
            <v>Mkwasine-MV5144-G</v>
          </cell>
          <cell r="B762" t="str">
            <v>MV5144</v>
          </cell>
          <cell r="C762" t="str">
            <v>MASVINGO</v>
          </cell>
          <cell r="D762" t="str">
            <v>SILVER</v>
          </cell>
          <cell r="E762" t="str">
            <v>PARDON</v>
          </cell>
          <cell r="F762">
            <v>0</v>
          </cell>
        </row>
        <row r="763">
          <cell r="A763" t="str">
            <v>Montrose-BU0069-U</v>
          </cell>
          <cell r="B763" t="str">
            <v>BU0069</v>
          </cell>
          <cell r="C763" t="str">
            <v>BULAWAYO</v>
          </cell>
          <cell r="D763" t="str">
            <v>GOLD</v>
          </cell>
          <cell r="E763" t="str">
            <v>SOFIA</v>
          </cell>
          <cell r="F763">
            <v>0</v>
          </cell>
        </row>
        <row r="764">
          <cell r="A764" t="str">
            <v>Montrose-G</v>
          </cell>
          <cell r="B764" t="str">
            <v>BU0069</v>
          </cell>
          <cell r="C764" t="str">
            <v>BULAWAYO</v>
          </cell>
          <cell r="D764" t="str">
            <v>GOLD</v>
          </cell>
          <cell r="E764">
            <v>0</v>
          </cell>
          <cell r="F764">
            <v>0</v>
          </cell>
        </row>
        <row r="765">
          <cell r="A765" t="str">
            <v>Morganster-MV7050-G</v>
          </cell>
          <cell r="B765" t="str">
            <v>MV7050</v>
          </cell>
          <cell r="C765" t="str">
            <v>MASVINGO</v>
          </cell>
          <cell r="D765" t="str">
            <v>SILVER</v>
          </cell>
          <cell r="E765" t="str">
            <v>CECIL</v>
          </cell>
          <cell r="F765">
            <v>0</v>
          </cell>
        </row>
        <row r="766">
          <cell r="A766" t="str">
            <v>Morganster-MV7050-U</v>
          </cell>
          <cell r="B766" t="str">
            <v>MV7050</v>
          </cell>
          <cell r="C766" t="str">
            <v>MASVINGO</v>
          </cell>
          <cell r="D766" t="str">
            <v>SILVER</v>
          </cell>
          <cell r="E766" t="str">
            <v>CECIL</v>
          </cell>
          <cell r="F766">
            <v>0</v>
          </cell>
        </row>
        <row r="767">
          <cell r="A767" t="str">
            <v>Mpopoma2 D</v>
          </cell>
          <cell r="B767" t="str">
            <v>BU5093</v>
          </cell>
          <cell r="C767" t="str">
            <v>BULAWAYO</v>
          </cell>
          <cell r="D767" t="str">
            <v>SILVER</v>
          </cell>
          <cell r="E767" t="str">
            <v>BHEKANI</v>
          </cell>
          <cell r="F767">
            <v>0</v>
          </cell>
        </row>
        <row r="768">
          <cell r="A768" t="str">
            <v>Mpopoma2-BU5093-U</v>
          </cell>
          <cell r="B768" t="str">
            <v>BU5093</v>
          </cell>
          <cell r="C768" t="str">
            <v>BULAWAYO</v>
          </cell>
          <cell r="D768" t="str">
            <v>SILVER</v>
          </cell>
          <cell r="E768" t="str">
            <v>BHEKANI</v>
          </cell>
          <cell r="F768">
            <v>0</v>
          </cell>
        </row>
        <row r="769">
          <cell r="A769" t="str">
            <v>MPOPOMA2D</v>
          </cell>
          <cell r="B769" t="str">
            <v>BU5093</v>
          </cell>
          <cell r="C769" t="str">
            <v>BULAWAYO</v>
          </cell>
          <cell r="D769" t="str">
            <v>SILVER</v>
          </cell>
          <cell r="E769" t="str">
            <v>BHEKANI</v>
          </cell>
          <cell r="F769">
            <v>0</v>
          </cell>
        </row>
        <row r="770">
          <cell r="A770" t="str">
            <v>Mpopoma-BU0138-U</v>
          </cell>
          <cell r="B770" t="str">
            <v>BU0138</v>
          </cell>
          <cell r="C770" t="str">
            <v>BULAWAYO</v>
          </cell>
          <cell r="D770" t="str">
            <v>PLATINUM</v>
          </cell>
          <cell r="E770" t="str">
            <v>MAKETO</v>
          </cell>
          <cell r="F770">
            <v>0</v>
          </cell>
        </row>
        <row r="771">
          <cell r="A771" t="str">
            <v>Mpopoma-BU0138-U</v>
          </cell>
          <cell r="B771" t="str">
            <v>BU5094</v>
          </cell>
          <cell r="C771" t="str">
            <v>BULAWAYO</v>
          </cell>
          <cell r="D771" t="str">
            <v>SILVER</v>
          </cell>
          <cell r="E771" t="str">
            <v>MAKETO</v>
          </cell>
          <cell r="F771">
            <v>0</v>
          </cell>
        </row>
        <row r="772">
          <cell r="A772" t="str">
            <v xml:space="preserve">Mpopoma-BU0138-U </v>
          </cell>
          <cell r="B772" t="str">
            <v>BU0138</v>
          </cell>
          <cell r="C772" t="str">
            <v>BULAWAYO</v>
          </cell>
          <cell r="D772" t="str">
            <v>PLATINUM</v>
          </cell>
          <cell r="E772" t="str">
            <v>MAKETO</v>
          </cell>
          <cell r="F772">
            <v>0</v>
          </cell>
        </row>
        <row r="773">
          <cell r="A773" t="str">
            <v>Mpopoma-G</v>
          </cell>
          <cell r="B773" t="str">
            <v>BU0138</v>
          </cell>
          <cell r="C773" t="str">
            <v>BULAWAYO</v>
          </cell>
          <cell r="D773" t="str">
            <v>PLATINUM</v>
          </cell>
          <cell r="E773" t="str">
            <v>MAKETO</v>
          </cell>
          <cell r="F773">
            <v>0</v>
          </cell>
        </row>
        <row r="774">
          <cell r="A774" t="str">
            <v>Mpopoma-G</v>
          </cell>
          <cell r="B774" t="str">
            <v>BU5093</v>
          </cell>
          <cell r="C774" t="str">
            <v>BULAWAYO</v>
          </cell>
          <cell r="D774" t="str">
            <v>SILVER</v>
          </cell>
          <cell r="E774" t="str">
            <v>MAKETO</v>
          </cell>
          <cell r="F774">
            <v>0</v>
          </cell>
        </row>
        <row r="775">
          <cell r="A775" t="str">
            <v>MSASAKWEKWE-MD0284-G</v>
          </cell>
          <cell r="B775" t="str">
            <v>MD0284</v>
          </cell>
          <cell r="C775" t="str">
            <v>MIDLANDS</v>
          </cell>
          <cell r="D775" t="str">
            <v>BRONZE</v>
          </cell>
          <cell r="E775">
            <v>0</v>
          </cell>
          <cell r="F775">
            <v>0</v>
          </cell>
        </row>
        <row r="776">
          <cell r="A776" t="str">
            <v>MsasaKwekwe-MD0284-U</v>
          </cell>
          <cell r="B776" t="str">
            <v>MD0284</v>
          </cell>
          <cell r="C776" t="str">
            <v>MIDLANDS</v>
          </cell>
          <cell r="D776" t="str">
            <v>BRONZE</v>
          </cell>
          <cell r="E776" t="str">
            <v>CHIKWAVAVA</v>
          </cell>
          <cell r="F776">
            <v>0</v>
          </cell>
        </row>
        <row r="777">
          <cell r="A777" t="str">
            <v>MSU-MD7132-G</v>
          </cell>
          <cell r="B777" t="str">
            <v>MD7132</v>
          </cell>
          <cell r="C777" t="str">
            <v>MIDLANDS</v>
          </cell>
          <cell r="D777" t="str">
            <v>GOLD</v>
          </cell>
          <cell r="E777" t="str">
            <v>CHARI</v>
          </cell>
          <cell r="F777">
            <v>0</v>
          </cell>
        </row>
        <row r="778">
          <cell r="A778" t="str">
            <v>MSU-MD7132-U</v>
          </cell>
          <cell r="B778" t="str">
            <v>MD7132</v>
          </cell>
          <cell r="C778" t="str">
            <v>MIDLANDS</v>
          </cell>
          <cell r="D778" t="str">
            <v>GOLD</v>
          </cell>
          <cell r="E778" t="str">
            <v>CHARI</v>
          </cell>
          <cell r="F778">
            <v>0</v>
          </cell>
        </row>
        <row r="779">
          <cell r="A779" t="str">
            <v>MtapaIND-MD5189-D</v>
          </cell>
          <cell r="B779" t="str">
            <v>MD5189</v>
          </cell>
          <cell r="C779" t="str">
            <v>MIDLANDS</v>
          </cell>
          <cell r="D779" t="str">
            <v>PLATINUM</v>
          </cell>
          <cell r="E779" t="str">
            <v>CHARI</v>
          </cell>
          <cell r="F779">
            <v>0</v>
          </cell>
        </row>
        <row r="780">
          <cell r="A780" t="str">
            <v xml:space="preserve">MtapaIND-MD5189-D </v>
          </cell>
          <cell r="B780" t="str">
            <v>MD5189</v>
          </cell>
          <cell r="C780" t="str">
            <v>MIDLANDS</v>
          </cell>
          <cell r="D780" t="str">
            <v>PLATINUM</v>
          </cell>
          <cell r="E780" t="str">
            <v>CHARI</v>
          </cell>
          <cell r="F780">
            <v>0</v>
          </cell>
        </row>
        <row r="781">
          <cell r="A781" t="str">
            <v>MtapaIND-MD5189-U</v>
          </cell>
          <cell r="B781" t="str">
            <v>MD5189</v>
          </cell>
          <cell r="C781" t="str">
            <v>MIDLANDS</v>
          </cell>
          <cell r="D781" t="str">
            <v>PLATINUM</v>
          </cell>
          <cell r="E781" t="str">
            <v>CHARI</v>
          </cell>
          <cell r="F781">
            <v>0</v>
          </cell>
        </row>
        <row r="782">
          <cell r="A782" t="str">
            <v>Mtawatawa-ME5183-G</v>
          </cell>
          <cell r="B782" t="str">
            <v>ME5183</v>
          </cell>
          <cell r="C782" t="str">
            <v>MASH EAST</v>
          </cell>
          <cell r="D782" t="str">
            <v>PLATINUM</v>
          </cell>
          <cell r="E782" t="str">
            <v>WASHI</v>
          </cell>
          <cell r="F782">
            <v>0</v>
          </cell>
        </row>
        <row r="783">
          <cell r="A783" t="str">
            <v>MtDarwinCBD-MC1757-D</v>
          </cell>
          <cell r="B783" t="str">
            <v>MC1757</v>
          </cell>
          <cell r="C783" t="str">
            <v>MASH CENTRAL</v>
          </cell>
          <cell r="D783" t="str">
            <v>PLATINUM</v>
          </cell>
          <cell r="E783" t="str">
            <v>KIWA</v>
          </cell>
          <cell r="F783">
            <v>0</v>
          </cell>
        </row>
        <row r="784">
          <cell r="A784" t="str">
            <v>MtDarwinCBD-MC1757-U</v>
          </cell>
          <cell r="B784" t="str">
            <v>MC1757</v>
          </cell>
          <cell r="C784" t="str">
            <v>MASH CENTRAL</v>
          </cell>
          <cell r="D784" t="str">
            <v>PLATINUM</v>
          </cell>
          <cell r="E784" t="str">
            <v>KIWA</v>
          </cell>
          <cell r="F784">
            <v>0</v>
          </cell>
        </row>
        <row r="785">
          <cell r="A785" t="str">
            <v>MtHampden-MW5222-G</v>
          </cell>
          <cell r="B785" t="str">
            <v>MW5222</v>
          </cell>
          <cell r="C785" t="str">
            <v>MASH WEST</v>
          </cell>
          <cell r="D785" t="str">
            <v>PLATINUM</v>
          </cell>
          <cell r="E785" t="str">
            <v>MASIMBA</v>
          </cell>
          <cell r="F785">
            <v>0</v>
          </cell>
        </row>
        <row r="786">
          <cell r="A786" t="str">
            <v>MtHampden-MW5222-U</v>
          </cell>
          <cell r="B786" t="str">
            <v>MW5222</v>
          </cell>
          <cell r="C786" t="str">
            <v>MASH WEST</v>
          </cell>
          <cell r="D786" t="str">
            <v>PLATINUM</v>
          </cell>
          <cell r="E786" t="str">
            <v>MASIMBA</v>
          </cell>
          <cell r="F786">
            <v>0</v>
          </cell>
        </row>
        <row r="787">
          <cell r="A787" t="str">
            <v>MtPleasant-HA3106</v>
          </cell>
          <cell r="B787" t="str">
            <v>HA3106</v>
          </cell>
          <cell r="C787" t="str">
            <v>HARARE</v>
          </cell>
          <cell r="D787" t="str">
            <v>SILVER</v>
          </cell>
          <cell r="E787" t="str">
            <v>MUTYANDA</v>
          </cell>
          <cell r="F787">
            <v>0</v>
          </cell>
        </row>
        <row r="788">
          <cell r="A788" t="str">
            <v>MtPleasant-HA3106-D</v>
          </cell>
          <cell r="B788" t="str">
            <v>HA3106</v>
          </cell>
          <cell r="C788" t="str">
            <v>HARARE</v>
          </cell>
          <cell r="D788" t="str">
            <v>SILVER</v>
          </cell>
          <cell r="E788" t="str">
            <v>MUTYANDA</v>
          </cell>
          <cell r="F788">
            <v>0</v>
          </cell>
        </row>
        <row r="789">
          <cell r="A789" t="str">
            <v>MtPleasant-HA3106-G</v>
          </cell>
          <cell r="B789" t="str">
            <v>HA3106</v>
          </cell>
          <cell r="C789" t="str">
            <v>HARARE</v>
          </cell>
          <cell r="D789" t="str">
            <v>SILVER</v>
          </cell>
          <cell r="E789" t="str">
            <v>MUTYANDA</v>
          </cell>
          <cell r="F789">
            <v>0</v>
          </cell>
        </row>
        <row r="790">
          <cell r="A790" t="str">
            <v>MTRIndustrial-MA5170-D</v>
          </cell>
          <cell r="B790" t="str">
            <v>MA5170</v>
          </cell>
          <cell r="C790" t="str">
            <v>MANICALAND</v>
          </cell>
          <cell r="D790" t="str">
            <v>PLATINUM</v>
          </cell>
          <cell r="E790" t="str">
            <v>MAPFUMBA</v>
          </cell>
          <cell r="F790">
            <v>0</v>
          </cell>
        </row>
        <row r="791">
          <cell r="A791" t="str">
            <v>MTRIndustrial-MA5170-U</v>
          </cell>
          <cell r="B791" t="str">
            <v>MA5170</v>
          </cell>
          <cell r="C791" t="str">
            <v>MANICALAND</v>
          </cell>
          <cell r="D791" t="str">
            <v>PLATINUM</v>
          </cell>
          <cell r="E791" t="str">
            <v>MAPFUMBA</v>
          </cell>
          <cell r="F791">
            <v>0</v>
          </cell>
        </row>
        <row r="792">
          <cell r="A792" t="str">
            <v>MtSelinda-MA5169-G</v>
          </cell>
          <cell r="B792" t="str">
            <v>MA5169</v>
          </cell>
          <cell r="C792" t="str">
            <v>MANICALAND</v>
          </cell>
          <cell r="D792" t="str">
            <v>GOLD</v>
          </cell>
          <cell r="E792" t="str">
            <v>MAPFUMBA</v>
          </cell>
          <cell r="F792">
            <v>0</v>
          </cell>
        </row>
        <row r="793">
          <cell r="A793" t="str">
            <v>MtTsakare-MC0071-G</v>
          </cell>
          <cell r="B793" t="str">
            <v>MC0071</v>
          </cell>
          <cell r="C793" t="str">
            <v>MASH CENTRAL</v>
          </cell>
          <cell r="D793" t="str">
            <v>PLATINUM</v>
          </cell>
          <cell r="E793" t="str">
            <v>KIWA</v>
          </cell>
          <cell r="F793">
            <v>0</v>
          </cell>
        </row>
        <row r="794">
          <cell r="A794" t="str">
            <v>Mubayira-MW0315-G</v>
          </cell>
          <cell r="B794" t="str">
            <v>MW0315</v>
          </cell>
          <cell r="C794" t="str">
            <v>MASH WEST</v>
          </cell>
          <cell r="D794" t="str">
            <v>GOLD</v>
          </cell>
          <cell r="E794" t="str">
            <v>LESLIE</v>
          </cell>
          <cell r="F794">
            <v>0</v>
          </cell>
        </row>
        <row r="795">
          <cell r="A795" t="str">
            <v>Muchakata-MV7051-G</v>
          </cell>
          <cell r="B795" t="str">
            <v>MV7051</v>
          </cell>
          <cell r="C795" t="str">
            <v>MASVINGO</v>
          </cell>
          <cell r="D795" t="str">
            <v>SILVER</v>
          </cell>
          <cell r="E795" t="str">
            <v>CECIL</v>
          </cell>
          <cell r="F795">
            <v>0</v>
          </cell>
        </row>
        <row r="796">
          <cell r="A796" t="str">
            <v>Mucheke_MV5145-U</v>
          </cell>
          <cell r="B796" t="str">
            <v>MV5145</v>
          </cell>
          <cell r="C796" t="str">
            <v>MASVINGO</v>
          </cell>
          <cell r="D796" t="str">
            <v>GOLD</v>
          </cell>
          <cell r="E796" t="str">
            <v>CECIL</v>
          </cell>
          <cell r="F796">
            <v>0</v>
          </cell>
        </row>
        <row r="797">
          <cell r="A797" t="str">
            <v>MUCHEKE-MV5145-D</v>
          </cell>
          <cell r="B797" t="str">
            <v>MV5145</v>
          </cell>
          <cell r="C797" t="str">
            <v>MASVINGO</v>
          </cell>
          <cell r="D797" t="str">
            <v>GOLD</v>
          </cell>
          <cell r="E797">
            <v>0</v>
          </cell>
          <cell r="F797">
            <v>0</v>
          </cell>
        </row>
        <row r="798">
          <cell r="A798" t="str">
            <v>Mucheke-MV5145-D</v>
          </cell>
          <cell r="B798" t="str">
            <v>MV5145</v>
          </cell>
          <cell r="C798" t="str">
            <v>MASVINGO</v>
          </cell>
          <cell r="D798" t="str">
            <v>GOLD</v>
          </cell>
          <cell r="E798" t="str">
            <v>CECIL</v>
          </cell>
          <cell r="F798">
            <v>0</v>
          </cell>
        </row>
        <row r="799">
          <cell r="A799" t="str">
            <v>Mucheke-MV5145-U</v>
          </cell>
          <cell r="B799" t="str">
            <v>MV5145</v>
          </cell>
          <cell r="C799" t="str">
            <v>MASVINGO</v>
          </cell>
          <cell r="D799" t="str">
            <v>GOLD</v>
          </cell>
          <cell r="E799" t="str">
            <v>CECIL</v>
          </cell>
          <cell r="F799">
            <v>0</v>
          </cell>
        </row>
        <row r="800">
          <cell r="A800" t="str">
            <v>MUDUMA-MV7021-G</v>
          </cell>
          <cell r="B800" t="str">
            <v>MV7021</v>
          </cell>
          <cell r="C800" t="str">
            <v>MASVINGO</v>
          </cell>
          <cell r="D800" t="str">
            <v>SILVER</v>
          </cell>
          <cell r="E800" t="str">
            <v>PARDON</v>
          </cell>
          <cell r="F800">
            <v>0</v>
          </cell>
        </row>
        <row r="801">
          <cell r="A801" t="str">
            <v>Muduma-MV7021-G</v>
          </cell>
          <cell r="B801" t="str">
            <v>MV7021</v>
          </cell>
          <cell r="C801" t="str">
            <v>MASVINGO</v>
          </cell>
          <cell r="D801" t="str">
            <v>SILVER</v>
          </cell>
          <cell r="E801" t="str">
            <v>PARDON</v>
          </cell>
          <cell r="F801">
            <v>0</v>
          </cell>
        </row>
        <row r="802">
          <cell r="A802" t="str">
            <v>Mudzi-ME0139-G</v>
          </cell>
          <cell r="B802" t="str">
            <v>ME0139</v>
          </cell>
          <cell r="C802" t="str">
            <v>MASH EAST</v>
          </cell>
          <cell r="D802" t="str">
            <v>PLATINUM</v>
          </cell>
          <cell r="E802" t="str">
            <v>WASHI</v>
          </cell>
          <cell r="F802">
            <v>0</v>
          </cell>
        </row>
        <row r="803">
          <cell r="A803" t="str">
            <v>Mufakose-HA0072-MD</v>
          </cell>
          <cell r="B803" t="str">
            <v>HA0072</v>
          </cell>
          <cell r="C803" t="str">
            <v>HARARE</v>
          </cell>
          <cell r="D803" t="str">
            <v xml:space="preserve">PRIORITY PLATINUM </v>
          </cell>
          <cell r="E803" t="str">
            <v>MODESTA</v>
          </cell>
          <cell r="F803">
            <v>0</v>
          </cell>
        </row>
        <row r="804">
          <cell r="A804" t="str">
            <v>Mufakose-HA0072-MG</v>
          </cell>
          <cell r="B804" t="str">
            <v>HA0072</v>
          </cell>
          <cell r="C804" t="str">
            <v>HARARE</v>
          </cell>
          <cell r="D804" t="str">
            <v xml:space="preserve">PRIORITY PLATINUM </v>
          </cell>
          <cell r="E804" t="str">
            <v>MODESTA</v>
          </cell>
          <cell r="F804">
            <v>0</v>
          </cell>
        </row>
        <row r="805">
          <cell r="A805" t="str">
            <v>Mufakose-HA0072-U</v>
          </cell>
          <cell r="B805" t="str">
            <v>HA0072</v>
          </cell>
          <cell r="C805" t="str">
            <v>HARARE</v>
          </cell>
          <cell r="D805" t="str">
            <v xml:space="preserve">PRIORITY PLATINUM </v>
          </cell>
          <cell r="E805" t="str">
            <v>MODESTA</v>
          </cell>
          <cell r="F805">
            <v>0</v>
          </cell>
        </row>
        <row r="806">
          <cell r="A806" t="str">
            <v>Mukandapi-MD5388-G</v>
          </cell>
          <cell r="B806" t="str">
            <v>MD5388</v>
          </cell>
          <cell r="C806" t="str">
            <v>MIDLANDS</v>
          </cell>
          <cell r="D806" t="str">
            <v>GOLD</v>
          </cell>
          <cell r="E806" t="str">
            <v>CHARI</v>
          </cell>
          <cell r="F806">
            <v>0</v>
          </cell>
        </row>
        <row r="807">
          <cell r="A807" t="str">
            <v>MUNYATI-MD0140-G</v>
          </cell>
          <cell r="B807" t="str">
            <v>MD0140</v>
          </cell>
          <cell r="C807" t="str">
            <v>MIDLANDS</v>
          </cell>
          <cell r="D807" t="str">
            <v>PLATINUM</v>
          </cell>
          <cell r="E807" t="str">
            <v>CHIKWAVAVA</v>
          </cell>
          <cell r="F807">
            <v>0</v>
          </cell>
        </row>
        <row r="808">
          <cell r="A808" t="str">
            <v>Munyati-MD0140-G</v>
          </cell>
          <cell r="B808" t="str">
            <v>MD0140</v>
          </cell>
          <cell r="C808" t="str">
            <v>MIDLANDS</v>
          </cell>
          <cell r="D808" t="str">
            <v>PLATINUM</v>
          </cell>
          <cell r="E808" t="str">
            <v>CHIKWAVAVA</v>
          </cell>
          <cell r="F808">
            <v>0</v>
          </cell>
        </row>
        <row r="809">
          <cell r="A809" t="str">
            <v>Mupedzanhamo-HA6072-U</v>
          </cell>
          <cell r="B809" t="str">
            <v>HA6072</v>
          </cell>
          <cell r="C809" t="str">
            <v>HARARE</v>
          </cell>
          <cell r="D809" t="str">
            <v>PLATINUM</v>
          </cell>
          <cell r="E809" t="str">
            <v>LESLIE</v>
          </cell>
          <cell r="F809">
            <v>0</v>
          </cell>
        </row>
        <row r="810">
          <cell r="A810" t="str">
            <v>Mupfure-MS5131-G</v>
          </cell>
          <cell r="B810" t="str">
            <v>MS5131</v>
          </cell>
          <cell r="C810" t="str">
            <v>MAT SOUTH</v>
          </cell>
          <cell r="D810" t="str">
            <v>BRONZE</v>
          </cell>
          <cell r="E810" t="str">
            <v>BEN</v>
          </cell>
          <cell r="F810">
            <v>0</v>
          </cell>
        </row>
        <row r="811">
          <cell r="A811" t="str">
            <v>Murambinda-MA0141-G</v>
          </cell>
          <cell r="B811" t="str">
            <v>MA0141</v>
          </cell>
          <cell r="C811" t="str">
            <v>MANICALAND</v>
          </cell>
          <cell r="D811" t="str">
            <v>GOLD</v>
          </cell>
          <cell r="E811" t="str">
            <v>MANGWIRO</v>
          </cell>
          <cell r="F811">
            <v>0</v>
          </cell>
        </row>
        <row r="812">
          <cell r="A812" t="str">
            <v>MURAMBINDA-MA0141-U</v>
          </cell>
          <cell r="B812" t="str">
            <v>MA0141</v>
          </cell>
          <cell r="C812" t="str">
            <v>MANICALAND</v>
          </cell>
          <cell r="D812" t="str">
            <v>GOLD</v>
          </cell>
          <cell r="E812" t="str">
            <v>MANGWIRO</v>
          </cell>
          <cell r="F812">
            <v>0</v>
          </cell>
        </row>
        <row r="813">
          <cell r="A813" t="str">
            <v>Murambinda-MA0141-U</v>
          </cell>
          <cell r="B813" t="str">
            <v>MA0141</v>
          </cell>
          <cell r="C813" t="str">
            <v>MANICALAND</v>
          </cell>
          <cell r="D813" t="str">
            <v>GOLD</v>
          </cell>
          <cell r="E813" t="str">
            <v>MANGWIRO</v>
          </cell>
          <cell r="F813">
            <v>0</v>
          </cell>
        </row>
        <row r="814">
          <cell r="A814" t="str">
            <v>MurewaCentre-ME1742-G</v>
          </cell>
          <cell r="B814" t="str">
            <v>ME1742</v>
          </cell>
          <cell r="C814" t="str">
            <v>MASH EAST</v>
          </cell>
          <cell r="D814" t="str">
            <v>SILVER</v>
          </cell>
          <cell r="E814" t="str">
            <v>WASHI</v>
          </cell>
          <cell r="F814">
            <v>0</v>
          </cell>
        </row>
        <row r="815">
          <cell r="A815" t="str">
            <v>MurewaCentre-ME1742-U</v>
          </cell>
          <cell r="B815" t="str">
            <v>ME1742</v>
          </cell>
          <cell r="C815" t="str">
            <v>MASH EAST</v>
          </cell>
          <cell r="D815" t="str">
            <v>SILVER</v>
          </cell>
          <cell r="E815" t="str">
            <v>WASHI</v>
          </cell>
          <cell r="F815">
            <v>0</v>
          </cell>
        </row>
        <row r="816">
          <cell r="A816" t="str">
            <v>Murewa-ME0073-G</v>
          </cell>
          <cell r="B816" t="str">
            <v>ME0073</v>
          </cell>
          <cell r="C816" t="str">
            <v>MASH EAST</v>
          </cell>
          <cell r="D816" t="str">
            <v>PLATINUM</v>
          </cell>
          <cell r="E816" t="str">
            <v>WASHI</v>
          </cell>
          <cell r="F816">
            <v>0</v>
          </cell>
        </row>
        <row r="817">
          <cell r="A817" t="str">
            <v>Murombedzi-MW0142-G</v>
          </cell>
          <cell r="B817" t="str">
            <v>MW0142</v>
          </cell>
          <cell r="C817" t="str">
            <v>MASH WEST</v>
          </cell>
          <cell r="D817" t="str">
            <v xml:space="preserve">PRIORITY PLATINUM </v>
          </cell>
          <cell r="E817" t="str">
            <v>NGIRAZI</v>
          </cell>
          <cell r="F817">
            <v>0</v>
          </cell>
        </row>
        <row r="818">
          <cell r="A818" t="str">
            <v>Murombedzi-MW0142-U</v>
          </cell>
          <cell r="B818" t="str">
            <v>MW0142</v>
          </cell>
          <cell r="C818" t="str">
            <v>MASH WEST</v>
          </cell>
          <cell r="D818" t="str">
            <v xml:space="preserve">PRIORITY PLATINUM </v>
          </cell>
          <cell r="E818" t="str">
            <v>NGIRAZI</v>
          </cell>
          <cell r="F818">
            <v>0</v>
          </cell>
        </row>
        <row r="819">
          <cell r="A819" t="str">
            <v>MurowaDiamonds-MD7028-G</v>
          </cell>
          <cell r="B819" t="str">
            <v>MD7028</v>
          </cell>
          <cell r="C819" t="str">
            <v>MIDLANDS</v>
          </cell>
          <cell r="D819" t="str">
            <v>BRONZE</v>
          </cell>
          <cell r="E819" t="str">
            <v>CHARI</v>
          </cell>
          <cell r="F819">
            <v>0</v>
          </cell>
        </row>
        <row r="820">
          <cell r="A820" t="str">
            <v>Mushagashe-MV7019-G</v>
          </cell>
          <cell r="B820" t="str">
            <v>MV7019</v>
          </cell>
          <cell r="C820" t="str">
            <v>MASVINGO</v>
          </cell>
          <cell r="D820" t="str">
            <v>SILVER</v>
          </cell>
          <cell r="E820" t="str">
            <v>PARDON</v>
          </cell>
          <cell r="F820">
            <v>0</v>
          </cell>
        </row>
        <row r="821">
          <cell r="A821" t="str">
            <v>Mushandike-MV7029-G</v>
          </cell>
          <cell r="B821" t="str">
            <v>MV7029</v>
          </cell>
          <cell r="C821" t="str">
            <v>MASVINGO</v>
          </cell>
          <cell r="D821" t="str">
            <v>SILVER</v>
          </cell>
          <cell r="E821" t="str">
            <v>CECIL</v>
          </cell>
          <cell r="F821">
            <v>0</v>
          </cell>
        </row>
        <row r="822">
          <cell r="A822" t="str">
            <v>Mushumbi-MC5210-G</v>
          </cell>
          <cell r="B822" t="str">
            <v>MC5210</v>
          </cell>
          <cell r="C822" t="str">
            <v>MASH CENTRAL</v>
          </cell>
          <cell r="D822" t="str">
            <v>PLATINUM</v>
          </cell>
          <cell r="E822" t="str">
            <v>ARTWELL</v>
          </cell>
          <cell r="F822">
            <v>0</v>
          </cell>
        </row>
        <row r="823">
          <cell r="A823" t="str">
            <v>Musika-HA3020-MD</v>
          </cell>
          <cell r="B823" t="str">
            <v>HA3020</v>
          </cell>
          <cell r="C823" t="str">
            <v>HARARE</v>
          </cell>
          <cell r="D823" t="str">
            <v xml:space="preserve">PRIORITY PLATINUM </v>
          </cell>
          <cell r="E823" t="str">
            <v>ARCHIE</v>
          </cell>
          <cell r="F823">
            <v>0</v>
          </cell>
        </row>
        <row r="824">
          <cell r="A824" t="str">
            <v>Musika-HA3020-MG</v>
          </cell>
          <cell r="B824" t="str">
            <v>HA3020</v>
          </cell>
          <cell r="C824" t="str">
            <v>HARARE</v>
          </cell>
          <cell r="D824" t="str">
            <v xml:space="preserve">PRIORITY PLATINUM </v>
          </cell>
          <cell r="E824" t="str">
            <v>ARCHIE</v>
          </cell>
          <cell r="F824">
            <v>0</v>
          </cell>
        </row>
        <row r="825">
          <cell r="A825" t="str">
            <v>Musika-HA3020-U</v>
          </cell>
          <cell r="B825" t="str">
            <v>HA3020</v>
          </cell>
          <cell r="C825" t="str">
            <v>HARARE</v>
          </cell>
          <cell r="D825" t="str">
            <v xml:space="preserve">PRIORITY PLATINUM </v>
          </cell>
          <cell r="E825" t="str">
            <v>ARCHIE</v>
          </cell>
          <cell r="F825">
            <v>0</v>
          </cell>
        </row>
        <row r="826">
          <cell r="A826" t="str">
            <v>Musonede-MC1769-G</v>
          </cell>
          <cell r="B826" t="str">
            <v>MC1769-G</v>
          </cell>
          <cell r="C826" t="str">
            <v>MASH CENTRAL</v>
          </cell>
          <cell r="D826" t="str">
            <v>BRONZE</v>
          </cell>
          <cell r="E826" t="str">
            <v>NETONE</v>
          </cell>
          <cell r="F826">
            <v>0</v>
          </cell>
        </row>
        <row r="827">
          <cell r="A827" t="str">
            <v>Musonede-MC1769-U</v>
          </cell>
          <cell r="B827" t="str">
            <v>MC1769-G</v>
          </cell>
          <cell r="C827" t="str">
            <v>MASH CENTRAL</v>
          </cell>
          <cell r="D827" t="str">
            <v>BRONZE</v>
          </cell>
          <cell r="E827" t="str">
            <v>NETONE</v>
          </cell>
          <cell r="F827">
            <v>0</v>
          </cell>
        </row>
        <row r="828">
          <cell r="A828" t="str">
            <v>Muswiti-MW7063-G</v>
          </cell>
          <cell r="B828" t="str">
            <v>MW7063</v>
          </cell>
          <cell r="C828" t="str">
            <v>MASH WEST</v>
          </cell>
          <cell r="D828" t="str">
            <v>GOLD</v>
          </cell>
          <cell r="E828" t="str">
            <v>ARTWELL</v>
          </cell>
          <cell r="F828">
            <v>0</v>
          </cell>
        </row>
        <row r="829">
          <cell r="A829" t="str">
            <v>Mutapa Industrial</v>
          </cell>
          <cell r="B829" t="str">
            <v>MD5189</v>
          </cell>
          <cell r="C829" t="str">
            <v>MIDLANDS</v>
          </cell>
          <cell r="D829" t="str">
            <v>PLATINUM</v>
          </cell>
          <cell r="E829" t="str">
            <v>CHARI</v>
          </cell>
          <cell r="F829">
            <v>0</v>
          </cell>
        </row>
        <row r="830">
          <cell r="A830" t="str">
            <v>MutareJunior-MA0266-G</v>
          </cell>
          <cell r="B830" t="str">
            <v>MA0266</v>
          </cell>
          <cell r="C830" t="str">
            <v>MANICALAND</v>
          </cell>
          <cell r="D830" t="str">
            <v>PLATINUM</v>
          </cell>
          <cell r="E830" t="str">
            <v>MAPFUMBA</v>
          </cell>
          <cell r="F830">
            <v>0</v>
          </cell>
        </row>
        <row r="831">
          <cell r="A831" t="str">
            <v>MutareJunior-MA0266-U</v>
          </cell>
          <cell r="B831" t="str">
            <v>MA0266</v>
          </cell>
          <cell r="C831" t="str">
            <v>MANICALAND</v>
          </cell>
          <cell r="D831" t="str">
            <v>PLATINUM</v>
          </cell>
          <cell r="E831" t="str">
            <v>MAPFUMBA</v>
          </cell>
          <cell r="F831">
            <v>0</v>
          </cell>
        </row>
        <row r="832">
          <cell r="A832" t="str">
            <v>Mutare-MA0074-M</v>
          </cell>
          <cell r="B832" t="str">
            <v>MA0074</v>
          </cell>
          <cell r="C832" t="str">
            <v>MANICALAND</v>
          </cell>
          <cell r="D832" t="str">
            <v>PLATINUM TOP PRIORITY</v>
          </cell>
          <cell r="E832" t="str">
            <v>MAPFUMBA</v>
          </cell>
          <cell r="F832">
            <v>0</v>
          </cell>
        </row>
        <row r="833">
          <cell r="A833" t="str">
            <v>Mutare-MA0074-U</v>
          </cell>
          <cell r="B833" t="str">
            <v>MA0074</v>
          </cell>
          <cell r="C833" t="str">
            <v>MANICALAND</v>
          </cell>
          <cell r="D833" t="str">
            <v>PLATINUM TOP PRIORITY</v>
          </cell>
          <cell r="E833" t="str">
            <v>MAPFUMBA</v>
          </cell>
          <cell r="F833">
            <v>0</v>
          </cell>
        </row>
        <row r="834">
          <cell r="A834" t="str">
            <v>MUTAREMGW-MA0014-G</v>
          </cell>
          <cell r="B834" t="str">
            <v>MA0014</v>
          </cell>
          <cell r="C834" t="str">
            <v>MANICALAND</v>
          </cell>
          <cell r="D834" t="str">
            <v>PLATINUM TOP PRIORITY</v>
          </cell>
          <cell r="E834" t="str">
            <v>MAPFUMBA</v>
          </cell>
          <cell r="F834">
            <v>0</v>
          </cell>
        </row>
        <row r="835">
          <cell r="A835" t="str">
            <v>Mutasa-MA5171-G</v>
          </cell>
          <cell r="B835" t="str">
            <v>MA5171</v>
          </cell>
          <cell r="C835" t="str">
            <v>MANICALAND</v>
          </cell>
          <cell r="D835" t="str">
            <v>GOLD</v>
          </cell>
          <cell r="E835" t="str">
            <v>MANGWIRO</v>
          </cell>
          <cell r="F835">
            <v>0</v>
          </cell>
        </row>
        <row r="836">
          <cell r="A836" t="str">
            <v>Mutasa-MA5171-U</v>
          </cell>
          <cell r="B836" t="str">
            <v>MA5171</v>
          </cell>
          <cell r="C836" t="str">
            <v>MANICALAND</v>
          </cell>
          <cell r="D836" t="str">
            <v>GOLD</v>
          </cell>
          <cell r="E836" t="str">
            <v>MANGWIRO</v>
          </cell>
          <cell r="F836">
            <v>0</v>
          </cell>
        </row>
        <row r="837">
          <cell r="A837" t="str">
            <v>Mutimutema-MD5198-G</v>
          </cell>
          <cell r="B837" t="str">
            <v>MD5158</v>
          </cell>
          <cell r="C837" t="str">
            <v>MIDLANDS</v>
          </cell>
          <cell r="D837" t="str">
            <v>SILVER</v>
          </cell>
          <cell r="E837" t="str">
            <v>CHIKWAVAVA</v>
          </cell>
          <cell r="F837">
            <v>0</v>
          </cell>
        </row>
        <row r="838">
          <cell r="A838" t="str">
            <v>Mutoko-ME0075-G</v>
          </cell>
          <cell r="B838" t="str">
            <v>ME0075</v>
          </cell>
          <cell r="C838" t="str">
            <v>MASH EAST</v>
          </cell>
          <cell r="D838" t="str">
            <v>PLATINUM</v>
          </cell>
          <cell r="E838" t="str">
            <v>WASHI</v>
          </cell>
          <cell r="F838">
            <v>0</v>
          </cell>
        </row>
        <row r="839">
          <cell r="A839" t="str">
            <v>Mutoko-ME0075-U</v>
          </cell>
          <cell r="B839" t="str">
            <v>ME0075</v>
          </cell>
          <cell r="C839" t="str">
            <v>MASH EAST</v>
          </cell>
          <cell r="D839" t="str">
            <v>PLATINUM</v>
          </cell>
          <cell r="E839" t="str">
            <v>WASHI</v>
          </cell>
          <cell r="F839">
            <v>0</v>
          </cell>
        </row>
        <row r="840">
          <cell r="A840" t="str">
            <v>Mutorashanga-MW0076-G</v>
          </cell>
          <cell r="B840" t="str">
            <v>MW0076</v>
          </cell>
          <cell r="C840" t="str">
            <v>MASH WEST</v>
          </cell>
          <cell r="D840" t="str">
            <v>PLATINUM</v>
          </cell>
          <cell r="E840" t="str">
            <v>ARTWELL</v>
          </cell>
          <cell r="F840">
            <v>0</v>
          </cell>
        </row>
        <row r="841">
          <cell r="A841" t="str">
            <v>Muzarabani-MC5270-G</v>
          </cell>
          <cell r="B841" t="str">
            <v>MC5270</v>
          </cell>
          <cell r="C841" t="str">
            <v>MASH CENTRAL</v>
          </cell>
          <cell r="D841" t="str">
            <v>PLATINUM</v>
          </cell>
          <cell r="E841" t="str">
            <v>ARCHIE</v>
          </cell>
          <cell r="F841">
            <v>0</v>
          </cell>
        </row>
        <row r="842">
          <cell r="A842" t="str">
            <v>Muzari-MW6001-G</v>
          </cell>
          <cell r="B842" t="str">
            <v>MW6001</v>
          </cell>
          <cell r="C842" t="str">
            <v>MASH WEST</v>
          </cell>
          <cell r="D842" t="str">
            <v>PLATINUM</v>
          </cell>
          <cell r="E842" t="str">
            <v>ARTWELL</v>
          </cell>
          <cell r="F842">
            <v>0</v>
          </cell>
        </row>
        <row r="843">
          <cell r="A843" t="str">
            <v>Muzari-MW6001-U</v>
          </cell>
          <cell r="B843" t="str">
            <v>MW6001</v>
          </cell>
          <cell r="C843" t="str">
            <v>MASH WEST</v>
          </cell>
          <cell r="D843" t="str">
            <v>PLATINUM</v>
          </cell>
          <cell r="E843" t="str">
            <v>ARTWELL</v>
          </cell>
          <cell r="F843">
            <v>0</v>
          </cell>
        </row>
        <row r="844">
          <cell r="A844" t="str">
            <v>Muzokomba-MA7077-G</v>
          </cell>
          <cell r="B844" t="str">
            <v>MA7077</v>
          </cell>
          <cell r="C844" t="str">
            <v>MANICALAND</v>
          </cell>
          <cell r="D844" t="str">
            <v>GOLD</v>
          </cell>
          <cell r="E844" t="str">
            <v>MAPFUMBA</v>
          </cell>
          <cell r="F844">
            <v>0</v>
          </cell>
        </row>
        <row r="845">
          <cell r="A845" t="str">
            <v>Mvuma-MD0143-G</v>
          </cell>
          <cell r="B845" t="str">
            <v>MD0143</v>
          </cell>
          <cell r="C845" t="str">
            <v>MIDLANDS</v>
          </cell>
          <cell r="D845" t="str">
            <v>SILVER</v>
          </cell>
          <cell r="E845" t="str">
            <v>CHARI</v>
          </cell>
          <cell r="F845">
            <v>0</v>
          </cell>
        </row>
        <row r="846">
          <cell r="A846" t="str">
            <v>Mvurwi-MC0144-G</v>
          </cell>
          <cell r="B846" t="str">
            <v>MC0144</v>
          </cell>
          <cell r="C846" t="str">
            <v>MASH CENTRAL</v>
          </cell>
          <cell r="D846" t="str">
            <v xml:space="preserve">PRIORITY PLATINUM </v>
          </cell>
          <cell r="E846" t="str">
            <v>ARCHIE</v>
          </cell>
          <cell r="F846">
            <v>0</v>
          </cell>
        </row>
        <row r="847">
          <cell r="A847" t="str">
            <v>Mvurwi-MC0144-U</v>
          </cell>
          <cell r="B847" t="str">
            <v>MC0144</v>
          </cell>
          <cell r="C847" t="str">
            <v>MASH CENTRAL</v>
          </cell>
          <cell r="D847" t="str">
            <v xml:space="preserve">PRIORITY PLATINUM </v>
          </cell>
          <cell r="E847" t="str">
            <v>ARCHIE</v>
          </cell>
          <cell r="F847">
            <v>0</v>
          </cell>
        </row>
        <row r="848">
          <cell r="A848" t="str">
            <v>MWENEZI-MV5146-G</v>
          </cell>
          <cell r="B848" t="str">
            <v>MV5146</v>
          </cell>
          <cell r="C848" t="str">
            <v>MASVINGO</v>
          </cell>
          <cell r="D848" t="str">
            <v>SILVER</v>
          </cell>
          <cell r="E848">
            <v>0</v>
          </cell>
          <cell r="F848">
            <v>0</v>
          </cell>
        </row>
        <row r="849">
          <cell r="A849" t="str">
            <v>Mwenezi-MV5146-G</v>
          </cell>
          <cell r="B849" t="str">
            <v>MV5146</v>
          </cell>
          <cell r="C849" t="str">
            <v>MASVINGO</v>
          </cell>
          <cell r="D849" t="str">
            <v>SILVER</v>
          </cell>
          <cell r="E849" t="str">
            <v>BEN</v>
          </cell>
          <cell r="F849">
            <v>0</v>
          </cell>
        </row>
        <row r="850">
          <cell r="A850" t="str">
            <v>MZILIKAZI D</v>
          </cell>
          <cell r="B850" t="str">
            <v>BU0250</v>
          </cell>
          <cell r="C850" t="str">
            <v>BULAWAYO</v>
          </cell>
          <cell r="D850" t="str">
            <v>SILVER</v>
          </cell>
          <cell r="E850" t="str">
            <v>MAKETO</v>
          </cell>
          <cell r="F850">
            <v>0</v>
          </cell>
        </row>
        <row r="851">
          <cell r="A851" t="str">
            <v>Mzilikazi-BU0250-U</v>
          </cell>
          <cell r="B851" t="str">
            <v>BU0250</v>
          </cell>
          <cell r="C851" t="str">
            <v>BULAWAYO</v>
          </cell>
          <cell r="D851" t="str">
            <v>SILVER</v>
          </cell>
          <cell r="E851" t="str">
            <v>MAKETO</v>
          </cell>
          <cell r="F851">
            <v>0</v>
          </cell>
        </row>
        <row r="852">
          <cell r="A852" t="str">
            <v>NationalSports-HA7231-U</v>
          </cell>
          <cell r="B852" t="str">
            <v>HA7231</v>
          </cell>
          <cell r="C852" t="str">
            <v>HARARE</v>
          </cell>
          <cell r="D852" t="str">
            <v>SILVER</v>
          </cell>
          <cell r="E852" t="str">
            <v>ENIA</v>
          </cell>
          <cell r="F852">
            <v>0</v>
          </cell>
        </row>
        <row r="853">
          <cell r="A853" t="str">
            <v>Nedziwa-MA3022-G</v>
          </cell>
          <cell r="B853" t="str">
            <v>MA3022</v>
          </cell>
          <cell r="C853" t="str">
            <v>MANICALAND</v>
          </cell>
          <cell r="D853" t="str">
            <v>PLATINUM</v>
          </cell>
          <cell r="E853" t="str">
            <v>MANGWIRO</v>
          </cell>
          <cell r="F853">
            <v>0</v>
          </cell>
        </row>
        <row r="854">
          <cell r="A854" t="str">
            <v>Nemashakwe-MV1702-G</v>
          </cell>
          <cell r="B854" t="str">
            <v>MV1702</v>
          </cell>
          <cell r="C854" t="str">
            <v>MASVINGO</v>
          </cell>
          <cell r="D854" t="str">
            <v>BRONZE</v>
          </cell>
          <cell r="E854" t="str">
            <v>CECIL</v>
          </cell>
          <cell r="F854">
            <v>0</v>
          </cell>
        </row>
        <row r="855">
          <cell r="A855" t="str">
            <v>Nembudziya-MD1745-G</v>
          </cell>
          <cell r="B855" t="str">
            <v>MD1745</v>
          </cell>
          <cell r="C855" t="str">
            <v>MIDLANDS</v>
          </cell>
          <cell r="D855" t="str">
            <v>GOLD</v>
          </cell>
          <cell r="E855" t="str">
            <v>CHIKWAVAVA</v>
          </cell>
          <cell r="F855">
            <v>0</v>
          </cell>
        </row>
        <row r="856">
          <cell r="A856" t="str">
            <v>Nembudziya-MD1745-U</v>
          </cell>
          <cell r="B856" t="str">
            <v>MD1745</v>
          </cell>
          <cell r="C856" t="str">
            <v>MIDLANDS</v>
          </cell>
          <cell r="D856" t="str">
            <v>GOLD</v>
          </cell>
          <cell r="E856" t="str">
            <v>CHIKWAVAVA</v>
          </cell>
          <cell r="F856">
            <v>0</v>
          </cell>
        </row>
        <row r="857">
          <cell r="A857" t="str">
            <v>Neuso-MW5272-G</v>
          </cell>
          <cell r="B857" t="str">
            <v>MW5272</v>
          </cell>
          <cell r="C857" t="str">
            <v>MASH WEST</v>
          </cell>
          <cell r="D857" t="str">
            <v>SILVER</v>
          </cell>
          <cell r="E857" t="str">
            <v>LESLIE</v>
          </cell>
          <cell r="F857">
            <v>0</v>
          </cell>
        </row>
        <row r="858">
          <cell r="A858" t="str">
            <v>New Malborough-HA5068</v>
          </cell>
          <cell r="B858" t="str">
            <v>HA5068</v>
          </cell>
          <cell r="C858" t="str">
            <v>HARARE</v>
          </cell>
          <cell r="D858" t="str">
            <v>PLATINUM</v>
          </cell>
          <cell r="E858" t="str">
            <v>PRIVILEDGE</v>
          </cell>
          <cell r="F858">
            <v>0</v>
          </cell>
        </row>
        <row r="859">
          <cell r="A859" t="str">
            <v>NewAlexPark-HA5067</v>
          </cell>
          <cell r="B859" t="str">
            <v>HA5067</v>
          </cell>
          <cell r="C859" t="str">
            <v>HARARE</v>
          </cell>
          <cell r="D859" t="str">
            <v>PLATINUM</v>
          </cell>
          <cell r="E859" t="str">
            <v>MUTANDA</v>
          </cell>
          <cell r="F859">
            <v>0</v>
          </cell>
        </row>
        <row r="860">
          <cell r="A860" t="str">
            <v>NewAlexPark-HA5067-G</v>
          </cell>
          <cell r="B860" t="str">
            <v>HA5067</v>
          </cell>
          <cell r="C860" t="str">
            <v>HARARE</v>
          </cell>
          <cell r="D860" t="str">
            <v>PLATINUM</v>
          </cell>
          <cell r="E860" t="str">
            <v>MUTANDA</v>
          </cell>
          <cell r="F860">
            <v>0</v>
          </cell>
        </row>
        <row r="861">
          <cell r="A861" t="str">
            <v>Newlands-HA0077-G</v>
          </cell>
          <cell r="B861" t="str">
            <v>HA0077</v>
          </cell>
          <cell r="C861" t="str">
            <v>HARARE</v>
          </cell>
          <cell r="D861" t="str">
            <v>PLATINUM</v>
          </cell>
          <cell r="E861" t="str">
            <v>MUTYANDA</v>
          </cell>
          <cell r="F861">
            <v>0</v>
          </cell>
        </row>
        <row r="862">
          <cell r="A862" t="str">
            <v>Newlands-HA0077-U</v>
          </cell>
          <cell r="B862" t="str">
            <v>HA0077</v>
          </cell>
          <cell r="C862" t="str">
            <v>HARARE</v>
          </cell>
          <cell r="D862" t="str">
            <v>PLATINUM</v>
          </cell>
          <cell r="E862" t="str">
            <v>MUTYANDA</v>
          </cell>
          <cell r="F862">
            <v>0</v>
          </cell>
        </row>
        <row r="863">
          <cell r="A863" t="str">
            <v>NewMalborough-HA5068-G</v>
          </cell>
          <cell r="B863" t="str">
            <v>HA5068</v>
          </cell>
          <cell r="C863" t="str">
            <v>HARARE</v>
          </cell>
          <cell r="D863" t="str">
            <v>PLATINUM</v>
          </cell>
          <cell r="E863" t="str">
            <v>PRIVILEDGE</v>
          </cell>
          <cell r="F863">
            <v>0</v>
          </cell>
        </row>
        <row r="864">
          <cell r="A864" t="str">
            <v>NEWTOWN-MD5192-G</v>
          </cell>
          <cell r="B864" t="str">
            <v>MD5192</v>
          </cell>
          <cell r="C864" t="str">
            <v>MIDLANDS</v>
          </cell>
          <cell r="D864" t="str">
            <v>PRIORITY SILVER</v>
          </cell>
          <cell r="E864" t="str">
            <v>CHIKWAVAVA</v>
          </cell>
          <cell r="F864">
            <v>0</v>
          </cell>
        </row>
        <row r="865">
          <cell r="A865" t="str">
            <v>Newtown-MD5192-G</v>
          </cell>
          <cell r="B865" t="str">
            <v>MD5192</v>
          </cell>
          <cell r="C865" t="str">
            <v>MIDLANDS</v>
          </cell>
          <cell r="D865" t="str">
            <v>PRIORITY SILVER</v>
          </cell>
          <cell r="E865" t="str">
            <v>CHIKWAVAVA</v>
          </cell>
          <cell r="F865">
            <v>0</v>
          </cell>
        </row>
        <row r="866">
          <cell r="A866" t="str">
            <v>NEWTOWN-MD5192-U</v>
          </cell>
          <cell r="B866" t="str">
            <v>MD5192</v>
          </cell>
          <cell r="C866" t="str">
            <v>MIDLANDS</v>
          </cell>
          <cell r="D866" t="str">
            <v>PRIORITY SILVER</v>
          </cell>
          <cell r="E866" t="str">
            <v>CHIKWAVAVA</v>
          </cell>
          <cell r="F866">
            <v>0</v>
          </cell>
        </row>
        <row r="867">
          <cell r="A867" t="str">
            <v>NewZengeza4-HA6044-G</v>
          </cell>
          <cell r="B867" t="str">
            <v>HA6044</v>
          </cell>
          <cell r="C867" t="str">
            <v>HARARE</v>
          </cell>
          <cell r="D867" t="str">
            <v>PLATINUM</v>
          </cell>
          <cell r="E867" t="str">
            <v>RICHARD</v>
          </cell>
          <cell r="F867">
            <v>0</v>
          </cell>
        </row>
        <row r="868">
          <cell r="A868" t="str">
            <v>NewZengeza4-HA6044-U</v>
          </cell>
          <cell r="B868" t="str">
            <v>HA6044</v>
          </cell>
          <cell r="C868" t="str">
            <v>HARARE</v>
          </cell>
          <cell r="D868" t="str">
            <v>PLATINUM</v>
          </cell>
          <cell r="E868" t="str">
            <v>RICHARD</v>
          </cell>
          <cell r="F868">
            <v>0</v>
          </cell>
        </row>
        <row r="869">
          <cell r="A869" t="str">
            <v>NgeziKadoma-MW1746-G</v>
          </cell>
          <cell r="B869" t="str">
            <v>MW0145</v>
          </cell>
          <cell r="C869" t="str">
            <v>MASH WEST</v>
          </cell>
          <cell r="D869" t="str">
            <v>PLATINUM</v>
          </cell>
          <cell r="E869" t="str">
            <v>COLLEN</v>
          </cell>
          <cell r="F869">
            <v>0</v>
          </cell>
        </row>
        <row r="870">
          <cell r="A870" t="str">
            <v>NgeziKadoma-MW1746-U</v>
          </cell>
          <cell r="B870" t="str">
            <v>MW0145</v>
          </cell>
          <cell r="C870" t="str">
            <v>MASH WEST</v>
          </cell>
          <cell r="D870" t="str">
            <v>PLATINUM</v>
          </cell>
          <cell r="E870" t="str">
            <v>COLLEN</v>
          </cell>
          <cell r="F870">
            <v>0</v>
          </cell>
        </row>
        <row r="871">
          <cell r="A871" t="str">
            <v>Ngezi-MW0145-G</v>
          </cell>
          <cell r="B871" t="str">
            <v>MW0145</v>
          </cell>
          <cell r="C871" t="str">
            <v>MASH WEST</v>
          </cell>
          <cell r="D871" t="str">
            <v>PLATINUM</v>
          </cell>
          <cell r="E871" t="str">
            <v>COLLEN</v>
          </cell>
          <cell r="F871">
            <v>0</v>
          </cell>
        </row>
        <row r="872">
          <cell r="A872" t="str">
            <v>Ngondoma-MD5230-G</v>
          </cell>
          <cell r="B872" t="str">
            <v>MD5230</v>
          </cell>
          <cell r="C872" t="str">
            <v>MIDLANDS</v>
          </cell>
          <cell r="D872" t="str">
            <v>SILVER</v>
          </cell>
          <cell r="E872" t="str">
            <v>CHIKWAVAVA</v>
          </cell>
          <cell r="F872">
            <v>0</v>
          </cell>
        </row>
        <row r="873">
          <cell r="A873" t="str">
            <v>Ngundu-MV0146-G</v>
          </cell>
          <cell r="B873" t="str">
            <v>MV0146</v>
          </cell>
          <cell r="C873" t="str">
            <v>MASVINGO</v>
          </cell>
          <cell r="D873" t="str">
            <v>SILVER</v>
          </cell>
          <cell r="E873" t="str">
            <v>CECIL</v>
          </cell>
          <cell r="F873">
            <v>0</v>
          </cell>
        </row>
        <row r="874">
          <cell r="A874" t="str">
            <v>Nharira-ME7031-G</v>
          </cell>
          <cell r="B874" t="str">
            <v>ME7031</v>
          </cell>
          <cell r="C874" t="str">
            <v>MASH EAST</v>
          </cell>
          <cell r="D874" t="str">
            <v>SILVER</v>
          </cell>
          <cell r="E874" t="str">
            <v>MANGWIRO</v>
          </cell>
          <cell r="F874">
            <v>0</v>
          </cell>
        </row>
        <row r="875">
          <cell r="A875" t="str">
            <v>NhoweMission-ME5184-G</v>
          </cell>
          <cell r="B875" t="str">
            <v>ME5184</v>
          </cell>
          <cell r="C875" t="str">
            <v>MASH EAST</v>
          </cell>
          <cell r="D875" t="str">
            <v>PLATINUM</v>
          </cell>
          <cell r="E875" t="str">
            <v>DHLAKAMA</v>
          </cell>
          <cell r="F875">
            <v>0</v>
          </cell>
        </row>
        <row r="876">
          <cell r="A876" t="str">
            <v>Nkayi-MN5116-G</v>
          </cell>
          <cell r="B876" t="str">
            <v>MN5116</v>
          </cell>
          <cell r="C876" t="str">
            <v>MAT NORTH</v>
          </cell>
          <cell r="D876" t="str">
            <v>SILVER</v>
          </cell>
          <cell r="E876" t="str">
            <v>CHIKWAVAVA</v>
          </cell>
          <cell r="F876">
            <v>0</v>
          </cell>
        </row>
        <row r="877">
          <cell r="A877" t="str">
            <v>Nkayi-MN5116-U</v>
          </cell>
          <cell r="B877" t="str">
            <v>MN5116</v>
          </cell>
          <cell r="C877" t="str">
            <v>MAT NORTH</v>
          </cell>
          <cell r="D877" t="str">
            <v>SILVER</v>
          </cell>
          <cell r="E877" t="str">
            <v>CHIKWAVAVA</v>
          </cell>
          <cell r="F877">
            <v>0</v>
          </cell>
        </row>
        <row r="878">
          <cell r="A878" t="str">
            <v>Nketa7 D</v>
          </cell>
          <cell r="B878" t="str">
            <v>BU5106</v>
          </cell>
          <cell r="C878" t="str">
            <v>BULAWAYO</v>
          </cell>
          <cell r="D878" t="str">
            <v>GOLD</v>
          </cell>
          <cell r="E878" t="str">
            <v>SIFA</v>
          </cell>
          <cell r="F878">
            <v>0</v>
          </cell>
        </row>
        <row r="879">
          <cell r="A879" t="str">
            <v>Nketa7-BU5106-U</v>
          </cell>
          <cell r="B879" t="str">
            <v>BU5106</v>
          </cell>
          <cell r="C879" t="str">
            <v>BULAWAYO</v>
          </cell>
          <cell r="D879" t="str">
            <v>GOLD</v>
          </cell>
          <cell r="E879" t="str">
            <v>SIFA</v>
          </cell>
          <cell r="F879">
            <v>0</v>
          </cell>
        </row>
        <row r="880">
          <cell r="A880" t="str">
            <v>Nketa8-BU1724-U</v>
          </cell>
          <cell r="B880" t="str">
            <v>BU1724</v>
          </cell>
          <cell r="C880" t="str">
            <v>BULAWAYO</v>
          </cell>
          <cell r="D880" t="str">
            <v>GOLD</v>
          </cell>
          <cell r="E880" t="str">
            <v>SIFA</v>
          </cell>
          <cell r="F880">
            <v>0</v>
          </cell>
        </row>
        <row r="881">
          <cell r="A881" t="str">
            <v>NKETA8-G</v>
          </cell>
          <cell r="B881" t="str">
            <v>BU1724</v>
          </cell>
          <cell r="C881" t="str">
            <v>BULAWAYO</v>
          </cell>
          <cell r="D881" t="str">
            <v>GOLD</v>
          </cell>
          <cell r="E881" t="str">
            <v>SIFA</v>
          </cell>
          <cell r="F881">
            <v>0</v>
          </cell>
        </row>
        <row r="882">
          <cell r="A882" t="str">
            <v>Nketa-BU1747-U</v>
          </cell>
          <cell r="B882" t="str">
            <v>BU1707</v>
          </cell>
          <cell r="C882" t="str">
            <v>BULAWAYO</v>
          </cell>
          <cell r="D882" t="str">
            <v>GOLD</v>
          </cell>
          <cell r="E882" t="str">
            <v>SIFA</v>
          </cell>
          <cell r="F882">
            <v>0</v>
          </cell>
        </row>
        <row r="883">
          <cell r="A883" t="str">
            <v>NKOSANA</v>
          </cell>
          <cell r="B883" t="str">
            <v>MN5227</v>
          </cell>
          <cell r="C883" t="str">
            <v>MAT NORTH</v>
          </cell>
          <cell r="D883" t="str">
            <v>SILVER</v>
          </cell>
          <cell r="E883">
            <v>0</v>
          </cell>
          <cell r="F883">
            <v>0</v>
          </cell>
        </row>
        <row r="884">
          <cell r="A884" t="str">
            <v>Nkulumane12</v>
          </cell>
          <cell r="B884" t="str">
            <v>BU0252</v>
          </cell>
          <cell r="C884" t="str">
            <v>BULAWAYO</v>
          </cell>
          <cell r="D884" t="str">
            <v>GOLD</v>
          </cell>
          <cell r="E884" t="str">
            <v>BHEKANI</v>
          </cell>
          <cell r="F884">
            <v>0</v>
          </cell>
        </row>
        <row r="885">
          <cell r="A885" t="str">
            <v>Nkulumane12-BU0252-U</v>
          </cell>
          <cell r="B885" t="str">
            <v>BU0252</v>
          </cell>
          <cell r="C885" t="str">
            <v>BULAWAYO</v>
          </cell>
          <cell r="D885" t="str">
            <v>GOLD</v>
          </cell>
          <cell r="E885" t="str">
            <v>BHEKANI</v>
          </cell>
          <cell r="F885">
            <v>0</v>
          </cell>
        </row>
        <row r="886">
          <cell r="A886" t="str">
            <v>Nkulumane12-G</v>
          </cell>
          <cell r="B886" t="str">
            <v>BU0252</v>
          </cell>
          <cell r="C886" t="str">
            <v>BULAWAYO</v>
          </cell>
          <cell r="D886" t="str">
            <v>GOLD</v>
          </cell>
          <cell r="E886">
            <v>0</v>
          </cell>
          <cell r="F886">
            <v>0</v>
          </cell>
        </row>
        <row r="887">
          <cell r="A887" t="str">
            <v>Nkulumane2-BU1748-U</v>
          </cell>
          <cell r="B887" t="str">
            <v>BU0078</v>
          </cell>
          <cell r="C887" t="str">
            <v>BULAWAYO</v>
          </cell>
          <cell r="D887" t="str">
            <v>PLATINUM</v>
          </cell>
          <cell r="E887" t="str">
            <v>BHEKANI</v>
          </cell>
          <cell r="F887">
            <v>0</v>
          </cell>
        </row>
        <row r="888">
          <cell r="A888" t="str">
            <v>Nkulumane-BU0078-U</v>
          </cell>
          <cell r="B888" t="str">
            <v>BU0078</v>
          </cell>
          <cell r="C888" t="str">
            <v>BULAWAYO</v>
          </cell>
          <cell r="D888" t="str">
            <v>PLATINUM</v>
          </cell>
          <cell r="E888" t="str">
            <v>BHEKANI</v>
          </cell>
          <cell r="F888">
            <v>0</v>
          </cell>
        </row>
        <row r="889">
          <cell r="A889" t="str">
            <v>Nkulumane-G</v>
          </cell>
          <cell r="B889" t="str">
            <v>BU0078</v>
          </cell>
          <cell r="C889" t="str">
            <v>BULAWAYO</v>
          </cell>
          <cell r="D889" t="str">
            <v>PLATINUM</v>
          </cell>
          <cell r="E889" t="str">
            <v>BHEKANI</v>
          </cell>
          <cell r="F889">
            <v>0</v>
          </cell>
        </row>
        <row r="890">
          <cell r="A890" t="str">
            <v>NOCZim-HA0079-M</v>
          </cell>
          <cell r="B890" t="str">
            <v>HA0079</v>
          </cell>
          <cell r="C890" t="str">
            <v>HARARE</v>
          </cell>
          <cell r="D890" t="str">
            <v xml:space="preserve">PRIORITY PLATINUM </v>
          </cell>
          <cell r="E890" t="str">
            <v>LESLIE</v>
          </cell>
          <cell r="F890">
            <v>0</v>
          </cell>
        </row>
        <row r="891">
          <cell r="A891" t="str">
            <v>NOCZim-HA0079-U</v>
          </cell>
          <cell r="B891" t="str">
            <v>HA0079</v>
          </cell>
          <cell r="C891" t="str">
            <v>HARARE</v>
          </cell>
          <cell r="D891" t="str">
            <v xml:space="preserve">PRIORITY PLATINUM </v>
          </cell>
          <cell r="E891" t="str">
            <v>LESLIE</v>
          </cell>
          <cell r="F891">
            <v>0</v>
          </cell>
        </row>
        <row r="892">
          <cell r="A892" t="str">
            <v>Northend-BU0247-U d</v>
          </cell>
          <cell r="B892" t="str">
            <v>BU0247</v>
          </cell>
          <cell r="C892" t="str">
            <v>BULAWAYO</v>
          </cell>
          <cell r="D892" t="str">
            <v>SILVER</v>
          </cell>
          <cell r="E892" t="str">
            <v>STELLA</v>
          </cell>
          <cell r="F892">
            <v>0</v>
          </cell>
        </row>
        <row r="893">
          <cell r="A893" t="str">
            <v>NORTHENDEXCH-BU5094-U</v>
          </cell>
          <cell r="B893" t="str">
            <v>BU5094</v>
          </cell>
          <cell r="C893" t="str">
            <v>BULAWAYO</v>
          </cell>
          <cell r="D893" t="str">
            <v>SILVER</v>
          </cell>
          <cell r="E893" t="str">
            <v>STELLA</v>
          </cell>
          <cell r="F893">
            <v>0</v>
          </cell>
        </row>
        <row r="894">
          <cell r="A894" t="str">
            <v>Northendexch-BU5094-U</v>
          </cell>
          <cell r="B894" t="str">
            <v>BU5095</v>
          </cell>
          <cell r="C894" t="str">
            <v>BULAWAYO</v>
          </cell>
          <cell r="D894" t="str">
            <v>SILVER</v>
          </cell>
          <cell r="E894" t="str">
            <v>STELLA</v>
          </cell>
          <cell r="F894">
            <v>0</v>
          </cell>
        </row>
        <row r="895">
          <cell r="A895" t="str">
            <v>NorthendEXCH-G</v>
          </cell>
          <cell r="B895" t="str">
            <v>BU5094</v>
          </cell>
          <cell r="C895" t="str">
            <v>BULAWAYO</v>
          </cell>
          <cell r="D895" t="str">
            <v>SILVER</v>
          </cell>
          <cell r="E895" t="str">
            <v>STELLA</v>
          </cell>
          <cell r="F895">
            <v>0</v>
          </cell>
        </row>
        <row r="896">
          <cell r="A896" t="str">
            <v>Northend-G</v>
          </cell>
          <cell r="B896" t="str">
            <v>BU0247</v>
          </cell>
          <cell r="C896" t="str">
            <v>BULAWAYO</v>
          </cell>
          <cell r="D896" t="str">
            <v>SILVER</v>
          </cell>
          <cell r="E896" t="str">
            <v>STELLA</v>
          </cell>
          <cell r="F896">
            <v>0</v>
          </cell>
        </row>
        <row r="897">
          <cell r="A897" t="str">
            <v>Northgate-BU5095-U</v>
          </cell>
          <cell r="B897" t="str">
            <v>BU5095</v>
          </cell>
          <cell r="C897" t="str">
            <v>BULAWAYO</v>
          </cell>
          <cell r="D897" t="str">
            <v>SILVER</v>
          </cell>
          <cell r="E897" t="str">
            <v>STELLA</v>
          </cell>
          <cell r="F897">
            <v>0</v>
          </cell>
        </row>
        <row r="898">
          <cell r="A898" t="str">
            <v>Northgate-G</v>
          </cell>
          <cell r="B898" t="str">
            <v>BU5096</v>
          </cell>
          <cell r="C898" t="str">
            <v>BULAWAYO</v>
          </cell>
          <cell r="D898" t="str">
            <v>SILVER</v>
          </cell>
          <cell r="E898" t="str">
            <v>STELLA</v>
          </cell>
          <cell r="F898">
            <v>0</v>
          </cell>
        </row>
        <row r="899">
          <cell r="A899" t="str">
            <v>Northwood-HA5024</v>
          </cell>
          <cell r="B899" t="str">
            <v>HA5024</v>
          </cell>
          <cell r="C899" t="str">
            <v>HARARE</v>
          </cell>
          <cell r="D899" t="str">
            <v>GOLD</v>
          </cell>
          <cell r="E899" t="str">
            <v>MUTYANDA</v>
          </cell>
          <cell r="F899">
            <v>0</v>
          </cell>
        </row>
        <row r="900">
          <cell r="A900" t="str">
            <v>Northwood-HA5024-G</v>
          </cell>
          <cell r="B900" t="str">
            <v>HA5024</v>
          </cell>
          <cell r="C900" t="str">
            <v>HARARE</v>
          </cell>
          <cell r="D900" t="str">
            <v>GOLD</v>
          </cell>
          <cell r="E900" t="str">
            <v>MUTYANDA</v>
          </cell>
          <cell r="F900">
            <v>0</v>
          </cell>
        </row>
        <row r="901">
          <cell r="A901" t="str">
            <v>Norton-MW0080-G</v>
          </cell>
          <cell r="B901" t="str">
            <v>MW0080</v>
          </cell>
          <cell r="C901" t="str">
            <v>MASH WEST</v>
          </cell>
          <cell r="D901" t="str">
            <v xml:space="preserve">PRIORITY PLATINUM </v>
          </cell>
          <cell r="E901" t="str">
            <v>NGIRAZI</v>
          </cell>
          <cell r="F901">
            <v>0</v>
          </cell>
        </row>
        <row r="902">
          <cell r="A902" t="str">
            <v>Norton-MW0080-U</v>
          </cell>
          <cell r="B902" t="str">
            <v>MW0080</v>
          </cell>
          <cell r="C902" t="str">
            <v>MASH WEST</v>
          </cell>
          <cell r="D902" t="str">
            <v xml:space="preserve">PRIORITY PLATINUM </v>
          </cell>
          <cell r="E902" t="str">
            <v>NGIRAZI</v>
          </cell>
          <cell r="F902">
            <v>0</v>
          </cell>
        </row>
        <row r="903">
          <cell r="A903" t="str">
            <v>NRZ-HA0081-G</v>
          </cell>
          <cell r="B903" t="str">
            <v>HA0081</v>
          </cell>
          <cell r="C903" t="str">
            <v>HARARE</v>
          </cell>
          <cell r="D903" t="str">
            <v xml:space="preserve">PRIORITY PLATINUM </v>
          </cell>
          <cell r="E903" t="str">
            <v>LESLIE</v>
          </cell>
          <cell r="F903">
            <v>0</v>
          </cell>
        </row>
        <row r="904">
          <cell r="A904" t="str">
            <v>NRZ-HA0081-U</v>
          </cell>
          <cell r="B904" t="str">
            <v>HA0081</v>
          </cell>
          <cell r="C904" t="str">
            <v>HARARE</v>
          </cell>
          <cell r="D904" t="str">
            <v xml:space="preserve">PRIORITY PLATINUM </v>
          </cell>
          <cell r="E904" t="str">
            <v>LESLIE</v>
          </cell>
          <cell r="F904">
            <v>0</v>
          </cell>
        </row>
        <row r="905">
          <cell r="A905" t="str">
            <v>Nusa-MA8010-G</v>
          </cell>
          <cell r="B905" t="str">
            <v>MA8010</v>
          </cell>
          <cell r="C905" t="str">
            <v>MANICALAND</v>
          </cell>
          <cell r="D905" t="str">
            <v>SILVER</v>
          </cell>
          <cell r="E905" t="str">
            <v>MANGWIRO</v>
          </cell>
          <cell r="F905">
            <v>0</v>
          </cell>
        </row>
        <row r="906">
          <cell r="A906" t="str">
            <v>Nyabira-MW5206-G</v>
          </cell>
          <cell r="B906" t="str">
            <v>MW5206</v>
          </cell>
          <cell r="C906" t="str">
            <v>MASH WEST</v>
          </cell>
          <cell r="D906" t="str">
            <v>PLATINUM</v>
          </cell>
          <cell r="E906" t="str">
            <v>MASIMBA</v>
          </cell>
          <cell r="F906">
            <v>0</v>
          </cell>
        </row>
        <row r="907">
          <cell r="A907" t="str">
            <v>Nyabira-MW5206-U</v>
          </cell>
          <cell r="B907" t="str">
            <v>MW5206</v>
          </cell>
          <cell r="C907" t="str">
            <v>MASH WEST</v>
          </cell>
          <cell r="D907" t="str">
            <v>PLATINUM</v>
          </cell>
          <cell r="E907" t="str">
            <v>MASIMBA</v>
          </cell>
          <cell r="F907">
            <v>0</v>
          </cell>
        </row>
        <row r="908">
          <cell r="A908" t="str">
            <v>Nyadiri-ME5185-G</v>
          </cell>
          <cell r="B908" t="str">
            <v>ME5185</v>
          </cell>
          <cell r="C908" t="str">
            <v>MASH EAST</v>
          </cell>
          <cell r="D908" t="str">
            <v>GOLD</v>
          </cell>
          <cell r="E908" t="str">
            <v>WASHI</v>
          </cell>
          <cell r="F908">
            <v>0</v>
          </cell>
        </row>
        <row r="909">
          <cell r="A909" t="str">
            <v>NYAMANDLOVU-G</v>
          </cell>
          <cell r="B909" t="str">
            <v>MN0318</v>
          </cell>
          <cell r="C909" t="str">
            <v>MAT NORTH</v>
          </cell>
          <cell r="D909" t="str">
            <v>SILVER</v>
          </cell>
          <cell r="E909">
            <v>0</v>
          </cell>
          <cell r="F909">
            <v>0</v>
          </cell>
        </row>
        <row r="910">
          <cell r="A910" t="str">
            <v>Nyamapanda-ME3094-G</v>
          </cell>
          <cell r="B910" t="str">
            <v>ME3094</v>
          </cell>
          <cell r="C910" t="str">
            <v>MASH EAST</v>
          </cell>
          <cell r="D910" t="str">
            <v>PLATINUM</v>
          </cell>
          <cell r="E910" t="str">
            <v>WASHI</v>
          </cell>
          <cell r="F910">
            <v>0</v>
          </cell>
        </row>
        <row r="911">
          <cell r="A911" t="str">
            <v>Nyamapanda-ME3094-U</v>
          </cell>
          <cell r="B911" t="str">
            <v>ME3094</v>
          </cell>
          <cell r="C911" t="str">
            <v>MASH EAST</v>
          </cell>
          <cell r="D911" t="str">
            <v>PLATINUM</v>
          </cell>
          <cell r="E911" t="str">
            <v>WASHI</v>
          </cell>
          <cell r="F911">
            <v>0</v>
          </cell>
        </row>
        <row r="912">
          <cell r="A912" t="str">
            <v>Nyamaropa-MA5172-G</v>
          </cell>
          <cell r="B912" t="str">
            <v>MA5172</v>
          </cell>
          <cell r="C912" t="str">
            <v>MANICALAND</v>
          </cell>
          <cell r="D912" t="str">
            <v>SILVER</v>
          </cell>
          <cell r="E912" t="str">
            <v>MANGWIRO</v>
          </cell>
          <cell r="F912">
            <v>0</v>
          </cell>
        </row>
        <row r="913">
          <cell r="A913" t="str">
            <v>Nyameni-ME5182-G</v>
          </cell>
          <cell r="B913" t="str">
            <v>ME5182</v>
          </cell>
          <cell r="C913" t="str">
            <v>MASH EAST</v>
          </cell>
          <cell r="D913" t="str">
            <v>PLATINUM</v>
          </cell>
          <cell r="E913" t="str">
            <v>DHLAKAMA</v>
          </cell>
          <cell r="F913">
            <v>0</v>
          </cell>
        </row>
        <row r="914">
          <cell r="A914" t="str">
            <v>Nyameni-ME5182-U</v>
          </cell>
          <cell r="B914" t="str">
            <v>ME5182</v>
          </cell>
          <cell r="C914" t="str">
            <v>MASH EAST</v>
          </cell>
          <cell r="D914" t="str">
            <v>PLATINUM</v>
          </cell>
          <cell r="E914" t="str">
            <v>DHLAKAMA</v>
          </cell>
          <cell r="F914">
            <v>0</v>
          </cell>
        </row>
        <row r="915">
          <cell r="A915" t="str">
            <v>Nyamhunga-MW5238-D</v>
          </cell>
          <cell r="B915" t="str">
            <v>MW5238</v>
          </cell>
          <cell r="C915" t="str">
            <v>MASH WEST</v>
          </cell>
          <cell r="D915" t="str">
            <v>PLATINUM</v>
          </cell>
          <cell r="E915" t="str">
            <v>ARTWELL</v>
          </cell>
          <cell r="F915">
            <v>0</v>
          </cell>
        </row>
        <row r="916">
          <cell r="A916" t="str">
            <v>Nyamhunga-MW5238-G</v>
          </cell>
          <cell r="B916" t="str">
            <v>MW5238</v>
          </cell>
          <cell r="C916" t="str">
            <v>MASH WEST</v>
          </cell>
          <cell r="D916" t="str">
            <v>PLATINUM</v>
          </cell>
          <cell r="E916" t="str">
            <v>ARTWELL</v>
          </cell>
          <cell r="F916">
            <v>0</v>
          </cell>
        </row>
        <row r="917">
          <cell r="A917" t="str">
            <v>Nyamhunga-MW5238-U</v>
          </cell>
          <cell r="B917" t="str">
            <v>MW5238</v>
          </cell>
          <cell r="C917" t="str">
            <v>MASH WEST</v>
          </cell>
          <cell r="D917" t="str">
            <v>PLATINUM</v>
          </cell>
          <cell r="E917" t="str">
            <v>ARTWELL</v>
          </cell>
          <cell r="F917">
            <v>0</v>
          </cell>
        </row>
        <row r="918">
          <cell r="A918" t="str">
            <v>NyangaHospital-MA1749-U</v>
          </cell>
          <cell r="B918" t="str">
            <v>MA1749</v>
          </cell>
          <cell r="C918" t="str">
            <v>MANICALAND</v>
          </cell>
          <cell r="D918" t="str">
            <v>PLATINUM</v>
          </cell>
          <cell r="E918" t="str">
            <v>MANGWIRO</v>
          </cell>
          <cell r="F918">
            <v>0</v>
          </cell>
        </row>
        <row r="919">
          <cell r="A919" t="str">
            <v>Nyanga-MA0150-G</v>
          </cell>
          <cell r="B919" t="str">
            <v>MA0150</v>
          </cell>
          <cell r="C919" t="str">
            <v>MANICALAND</v>
          </cell>
          <cell r="D919" t="str">
            <v>PLATINUM</v>
          </cell>
          <cell r="E919" t="str">
            <v>MANGWIRO</v>
          </cell>
          <cell r="F919">
            <v>0</v>
          </cell>
        </row>
        <row r="920">
          <cell r="A920" t="str">
            <v>Nyanga-MA0150-U</v>
          </cell>
          <cell r="B920" t="str">
            <v>MA0150</v>
          </cell>
          <cell r="C920" t="str">
            <v>MANICALAND</v>
          </cell>
          <cell r="D920" t="str">
            <v>PLATINUM</v>
          </cell>
          <cell r="E920" t="str">
            <v>MANGWIRO</v>
          </cell>
          <cell r="F920">
            <v>0</v>
          </cell>
        </row>
        <row r="921">
          <cell r="A921" t="str">
            <v>Nyanyadzi-MA5173-G</v>
          </cell>
          <cell r="B921" t="str">
            <v>MA5173</v>
          </cell>
          <cell r="C921" t="str">
            <v>MANICALAND</v>
          </cell>
          <cell r="D921" t="str">
            <v>GOLD</v>
          </cell>
          <cell r="E921" t="str">
            <v>MAPFUMBA</v>
          </cell>
          <cell r="F921">
            <v>0</v>
          </cell>
        </row>
        <row r="922">
          <cell r="A922" t="str">
            <v>Nyanyadzi-MA5173-U</v>
          </cell>
          <cell r="B922" t="str">
            <v>MA5173</v>
          </cell>
          <cell r="C922" t="str">
            <v>MANICALAND</v>
          </cell>
          <cell r="D922" t="str">
            <v>GOLD</v>
          </cell>
          <cell r="E922" t="str">
            <v>MAPFUMBA</v>
          </cell>
          <cell r="F922">
            <v>0</v>
          </cell>
        </row>
        <row r="923">
          <cell r="A923" t="str">
            <v>Nyazura-MA0151-G</v>
          </cell>
          <cell r="B923" t="str">
            <v>MA0151</v>
          </cell>
          <cell r="C923" t="str">
            <v>MANICALAND</v>
          </cell>
          <cell r="D923" t="str">
            <v>PLATINUM</v>
          </cell>
          <cell r="E923" t="str">
            <v>MANGWIRO</v>
          </cell>
          <cell r="F923">
            <v>0</v>
          </cell>
        </row>
        <row r="924">
          <cell r="A924" t="str">
            <v>Nyika-MV5266-G</v>
          </cell>
          <cell r="B924" t="str">
            <v>MV5266</v>
          </cell>
          <cell r="C924" t="str">
            <v>MASVINGO</v>
          </cell>
          <cell r="D924" t="str">
            <v>SILVER</v>
          </cell>
          <cell r="E924" t="str">
            <v>PARDON</v>
          </cell>
          <cell r="F924">
            <v>0</v>
          </cell>
        </row>
        <row r="925">
          <cell r="A925" t="str">
            <v>Nyika-MV5266-G-U</v>
          </cell>
          <cell r="B925" t="str">
            <v>MV5266</v>
          </cell>
          <cell r="C925" t="str">
            <v>MASVINGO</v>
          </cell>
          <cell r="D925" t="str">
            <v>SILVER</v>
          </cell>
          <cell r="E925" t="str">
            <v>PARDON</v>
          </cell>
          <cell r="F925">
            <v>0</v>
          </cell>
        </row>
        <row r="926">
          <cell r="A926" t="str">
            <v>Nyika-MV5266-U</v>
          </cell>
          <cell r="B926" t="str">
            <v>MV5266</v>
          </cell>
          <cell r="C926" t="str">
            <v>MASVINGO</v>
          </cell>
          <cell r="D926" t="str">
            <v>SILVER</v>
          </cell>
          <cell r="E926" t="str">
            <v>PARDON</v>
          </cell>
          <cell r="F926">
            <v>0</v>
          </cell>
        </row>
        <row r="927">
          <cell r="A927" t="str">
            <v>Nzwananzi-MD5243-G</v>
          </cell>
          <cell r="B927" t="str">
            <v>MD5243</v>
          </cell>
          <cell r="C927" t="str">
            <v>MIDLANDS</v>
          </cell>
          <cell r="D927" t="str">
            <v>GOLD</v>
          </cell>
          <cell r="E927" t="str">
            <v>CHIKWAVAVA</v>
          </cell>
          <cell r="F927">
            <v>0</v>
          </cell>
        </row>
        <row r="928">
          <cell r="A928" t="str">
            <v>Odzi-MA0153-G</v>
          </cell>
          <cell r="B928" t="str">
            <v>MA0153</v>
          </cell>
          <cell r="C928" t="str">
            <v>MANICALAND</v>
          </cell>
          <cell r="D928" t="str">
            <v>GOLD</v>
          </cell>
          <cell r="E928" t="str">
            <v>MANGWIRO</v>
          </cell>
          <cell r="F928">
            <v>0</v>
          </cell>
        </row>
        <row r="929">
          <cell r="A929" t="str">
            <v>Ojaz_MS0006-U</v>
          </cell>
          <cell r="B929" t="str">
            <v>MS0006</v>
          </cell>
          <cell r="C929" t="str">
            <v>MAT SOUTH</v>
          </cell>
          <cell r="D929" t="str">
            <v>PLATINUM</v>
          </cell>
          <cell r="E929" t="str">
            <v>BEN</v>
          </cell>
          <cell r="F929">
            <v>0</v>
          </cell>
        </row>
        <row r="930">
          <cell r="A930" t="str">
            <v>Ojaz-MS0006-G</v>
          </cell>
          <cell r="B930" t="str">
            <v>MS0006</v>
          </cell>
          <cell r="C930" t="str">
            <v>MAT SOUTH</v>
          </cell>
          <cell r="D930" t="str">
            <v>PLATINUM</v>
          </cell>
          <cell r="E930" t="str">
            <v>BEN</v>
          </cell>
          <cell r="F930">
            <v>0</v>
          </cell>
        </row>
        <row r="931">
          <cell r="A931" t="str">
            <v>Ojaz-MS0006-U</v>
          </cell>
          <cell r="B931" t="str">
            <v>MS0006</v>
          </cell>
          <cell r="C931" t="str">
            <v>MAT SOUTH</v>
          </cell>
          <cell r="D931" t="str">
            <v>PLATINUM</v>
          </cell>
          <cell r="E931" t="str">
            <v>BEN</v>
          </cell>
          <cell r="F931">
            <v>0</v>
          </cell>
        </row>
        <row r="932">
          <cell r="A932" t="str">
            <v>OKFifeAve-HA7082-G</v>
          </cell>
          <cell r="B932" t="str">
            <v>HA7082</v>
          </cell>
          <cell r="C932" t="str">
            <v>HARARE</v>
          </cell>
          <cell r="D932" t="str">
            <v>SILVER</v>
          </cell>
          <cell r="E932" t="str">
            <v>MUTYANDA</v>
          </cell>
          <cell r="F932">
            <v>0</v>
          </cell>
        </row>
        <row r="933">
          <cell r="A933" t="str">
            <v>OKFifeAve-HA7082-U</v>
          </cell>
          <cell r="B933" t="str">
            <v>HA7082</v>
          </cell>
          <cell r="C933" t="str">
            <v>HARARE</v>
          </cell>
          <cell r="D933" t="str">
            <v>SILVER</v>
          </cell>
          <cell r="E933" t="str">
            <v>MUTYANDA</v>
          </cell>
          <cell r="F933">
            <v>0</v>
          </cell>
        </row>
        <row r="934">
          <cell r="A934" t="str">
            <v>OLD Pumula-G</v>
          </cell>
          <cell r="B934" t="str">
            <v>BU0086</v>
          </cell>
          <cell r="C934" t="str">
            <v>BULAWAYO</v>
          </cell>
          <cell r="D934" t="str">
            <v>PLATINUM</v>
          </cell>
          <cell r="E934">
            <v>0</v>
          </cell>
          <cell r="F934">
            <v>0</v>
          </cell>
        </row>
        <row r="935">
          <cell r="A935" t="str">
            <v>OldMagamba-MA1735-U</v>
          </cell>
          <cell r="B935" t="str">
            <v>MA1735</v>
          </cell>
          <cell r="C935" t="str">
            <v>MANICALAND</v>
          </cell>
          <cell r="D935" t="str">
            <v>SILVER</v>
          </cell>
          <cell r="E935" t="str">
            <v>MANGWIRO</v>
          </cell>
          <cell r="F935">
            <v>0</v>
          </cell>
        </row>
        <row r="936">
          <cell r="A936" t="str">
            <v>OldPumula-BU0086-U</v>
          </cell>
          <cell r="B936" t="str">
            <v>BU0086</v>
          </cell>
          <cell r="C936" t="str">
            <v>BULAWAYO</v>
          </cell>
          <cell r="D936" t="str">
            <v>PLATINUM</v>
          </cell>
          <cell r="E936" t="str">
            <v>BHEKANI</v>
          </cell>
          <cell r="F936">
            <v>0</v>
          </cell>
        </row>
        <row r="937">
          <cell r="A937" t="str">
            <v>Oliphants-MA0174-G</v>
          </cell>
          <cell r="B937" t="str">
            <v>MA0174</v>
          </cell>
          <cell r="C937" t="str">
            <v>MANICALAND</v>
          </cell>
          <cell r="D937" t="str">
            <v>GOLD</v>
          </cell>
          <cell r="E937" t="str">
            <v>MANGWIRO</v>
          </cell>
          <cell r="F937">
            <v>0</v>
          </cell>
        </row>
        <row r="938">
          <cell r="A938" t="str">
            <v>OsborneDam-MA5174-G</v>
          </cell>
          <cell r="B938" t="str">
            <v>MA5174</v>
          </cell>
          <cell r="C938" t="str">
            <v>MANICALAND</v>
          </cell>
          <cell r="D938" t="str">
            <v>GOLD</v>
          </cell>
          <cell r="E938" t="str">
            <v>MANGWIRO</v>
          </cell>
          <cell r="F938">
            <v>0</v>
          </cell>
        </row>
        <row r="939">
          <cell r="A939" t="str">
            <v>OTS-MA5159-D</v>
          </cell>
          <cell r="B939" t="str">
            <v>MA5159</v>
          </cell>
          <cell r="C939" t="str">
            <v>MANICALAND</v>
          </cell>
          <cell r="D939" t="str">
            <v>PLATINUM TOP PRIORITY</v>
          </cell>
          <cell r="E939" t="str">
            <v>MAPFUMBA</v>
          </cell>
          <cell r="F939">
            <v>0</v>
          </cell>
        </row>
        <row r="940">
          <cell r="A940" t="str">
            <v>OTS-MA5159-U</v>
          </cell>
          <cell r="B940" t="str">
            <v>MA5159</v>
          </cell>
          <cell r="C940" t="str">
            <v>MANICALAND</v>
          </cell>
          <cell r="D940" t="str">
            <v>PLATINUM TOP PRIORITY</v>
          </cell>
          <cell r="E940" t="str">
            <v>MAPFUMBA</v>
          </cell>
          <cell r="F940">
            <v>0</v>
          </cell>
        </row>
        <row r="941">
          <cell r="A941" t="str">
            <v>OvalPark-HA5041</v>
          </cell>
          <cell r="B941" t="str">
            <v>HA5041</v>
          </cell>
          <cell r="C941" t="str">
            <v>HARARE</v>
          </cell>
          <cell r="D941" t="str">
            <v>GOLD</v>
          </cell>
          <cell r="E941" t="str">
            <v>RITA</v>
          </cell>
          <cell r="F941">
            <v>0</v>
          </cell>
        </row>
        <row r="942">
          <cell r="A942" t="str">
            <v>OvalPark-HA5041-G</v>
          </cell>
          <cell r="B942" t="str">
            <v>HA5041</v>
          </cell>
          <cell r="C942" t="str">
            <v>HARARE</v>
          </cell>
          <cell r="D942" t="str">
            <v>GOLD</v>
          </cell>
          <cell r="E942" t="str">
            <v>RITA</v>
          </cell>
          <cell r="F942">
            <v>0</v>
          </cell>
        </row>
        <row r="943">
          <cell r="A943" t="str">
            <v>Overspill-HA0205</v>
          </cell>
          <cell r="B943" t="str">
            <v>HA0205</v>
          </cell>
          <cell r="C943" t="str">
            <v>HARARE</v>
          </cell>
          <cell r="D943" t="str">
            <v>PLATINUM</v>
          </cell>
          <cell r="E943" t="str">
            <v>RICHARD</v>
          </cell>
          <cell r="F943">
            <v>0</v>
          </cell>
        </row>
        <row r="944">
          <cell r="A944" t="str">
            <v>Overspill-HA0205-MD</v>
          </cell>
          <cell r="B944" t="str">
            <v>HA0205</v>
          </cell>
          <cell r="C944" t="str">
            <v>HARARE</v>
          </cell>
          <cell r="D944" t="str">
            <v>PLATINUM</v>
          </cell>
          <cell r="E944" t="str">
            <v>RICHARD</v>
          </cell>
          <cell r="F944">
            <v>0</v>
          </cell>
        </row>
        <row r="945">
          <cell r="A945" t="str">
            <v>Overspill-HA0205-MG</v>
          </cell>
          <cell r="B945" t="str">
            <v>HA0205</v>
          </cell>
          <cell r="C945" t="str">
            <v>HARARE</v>
          </cell>
          <cell r="D945" t="str">
            <v>PLATINUM</v>
          </cell>
          <cell r="E945" t="str">
            <v>RICHARD</v>
          </cell>
          <cell r="F945">
            <v>0</v>
          </cell>
        </row>
        <row r="946">
          <cell r="A946" t="str">
            <v>Pacific-HA7033-G</v>
          </cell>
          <cell r="B946" t="str">
            <v>HA7033</v>
          </cell>
          <cell r="C946" t="str">
            <v>HARARE</v>
          </cell>
          <cell r="D946" t="str">
            <v>PLATINUM</v>
          </cell>
          <cell r="E946" t="str">
            <v>ARCHIE</v>
          </cell>
          <cell r="F946">
            <v>0</v>
          </cell>
        </row>
        <row r="947">
          <cell r="A947" t="str">
            <v>Pacific-HA7033-U</v>
          </cell>
          <cell r="B947" t="str">
            <v>HA7033</v>
          </cell>
          <cell r="C947" t="str">
            <v>HARARE</v>
          </cell>
          <cell r="D947" t="str">
            <v>PLATINUM</v>
          </cell>
          <cell r="E947" t="str">
            <v>ARCHIE</v>
          </cell>
          <cell r="F947">
            <v>0</v>
          </cell>
        </row>
        <row r="948">
          <cell r="A948" t="str">
            <v>Pagokoro-HA6064</v>
          </cell>
          <cell r="B948" t="str">
            <v>HA6064</v>
          </cell>
          <cell r="C948" t="str">
            <v>HARARE</v>
          </cell>
          <cell r="D948" t="str">
            <v>SILVER</v>
          </cell>
          <cell r="E948" t="str">
            <v>MUTYANDA</v>
          </cell>
          <cell r="F948">
            <v>0</v>
          </cell>
        </row>
        <row r="949">
          <cell r="A949" t="str">
            <v>Pagokoro-HA6064-G</v>
          </cell>
          <cell r="B949" t="str">
            <v>HA6064</v>
          </cell>
          <cell r="C949" t="str">
            <v>HARARE</v>
          </cell>
          <cell r="D949" t="str">
            <v>SILVER</v>
          </cell>
          <cell r="E949" t="str">
            <v>MUTYANDA</v>
          </cell>
          <cell r="F949">
            <v>0</v>
          </cell>
        </row>
        <row r="950">
          <cell r="A950" t="str">
            <v>Paradise-HA3026-D</v>
          </cell>
          <cell r="B950" t="str">
            <v>HA3026</v>
          </cell>
          <cell r="C950" t="str">
            <v>HARARE</v>
          </cell>
          <cell r="D950" t="str">
            <v>PLATINUM</v>
          </cell>
          <cell r="E950" t="str">
            <v>ARCHIE</v>
          </cell>
          <cell r="F950">
            <v>0</v>
          </cell>
        </row>
        <row r="951">
          <cell r="A951" t="str">
            <v>Paradise-HA3026-G</v>
          </cell>
          <cell r="B951" t="str">
            <v>HA3026</v>
          </cell>
          <cell r="C951" t="str">
            <v>HARARE</v>
          </cell>
          <cell r="D951" t="str">
            <v>PLATINUM</v>
          </cell>
          <cell r="E951" t="str">
            <v>ARCHIE</v>
          </cell>
          <cell r="F951">
            <v>0</v>
          </cell>
        </row>
        <row r="952">
          <cell r="A952" t="str">
            <v>Paradise-HA3026-U</v>
          </cell>
          <cell r="B952" t="str">
            <v>HA3026</v>
          </cell>
          <cell r="C952" t="str">
            <v>HARARE</v>
          </cell>
          <cell r="D952" t="str">
            <v>PLATINUM</v>
          </cell>
          <cell r="E952" t="str">
            <v>ARCHIE</v>
          </cell>
          <cell r="F952">
            <v>0</v>
          </cell>
        </row>
        <row r="953">
          <cell r="A953" t="str">
            <v>Parirenyatwa-HA5060-G</v>
          </cell>
          <cell r="B953" t="str">
            <v>HA5060</v>
          </cell>
          <cell r="C953" t="str">
            <v>HARARE</v>
          </cell>
          <cell r="D953" t="str">
            <v>PLATINUM</v>
          </cell>
          <cell r="E953" t="str">
            <v>ENIA</v>
          </cell>
          <cell r="F953">
            <v>0</v>
          </cell>
        </row>
        <row r="954">
          <cell r="A954" t="str">
            <v>Parirenyatwa-HA5060-U</v>
          </cell>
          <cell r="B954" t="str">
            <v>HA5060</v>
          </cell>
          <cell r="C954" t="str">
            <v>HARARE</v>
          </cell>
          <cell r="D954" t="str">
            <v>PLATINUM</v>
          </cell>
          <cell r="E954" t="str">
            <v>ENIA</v>
          </cell>
          <cell r="F954">
            <v>0</v>
          </cell>
        </row>
        <row r="955">
          <cell r="A955" t="str">
            <v>Parktown-HA0208-G</v>
          </cell>
          <cell r="B955" t="str">
            <v>HA0208</v>
          </cell>
          <cell r="C955" t="str">
            <v>HARARE</v>
          </cell>
          <cell r="D955" t="str">
            <v xml:space="preserve">PRIORITY PLATINUM </v>
          </cell>
          <cell r="E955" t="str">
            <v>ENIA</v>
          </cell>
          <cell r="F955">
            <v>0</v>
          </cell>
        </row>
        <row r="956">
          <cell r="A956" t="str">
            <v>Parktown-HA0208-U</v>
          </cell>
          <cell r="B956" t="str">
            <v>HA0208</v>
          </cell>
          <cell r="C956" t="str">
            <v>HARARE</v>
          </cell>
          <cell r="D956" t="str">
            <v xml:space="preserve">PRIORITY PLATINUM </v>
          </cell>
          <cell r="E956" t="str">
            <v>ENIA</v>
          </cell>
          <cell r="F956">
            <v>0</v>
          </cell>
        </row>
        <row r="957">
          <cell r="A957" t="str">
            <v>Parkview-BU5096-U</v>
          </cell>
          <cell r="B957" t="str">
            <v>BU5096</v>
          </cell>
          <cell r="C957" t="str">
            <v>BULAWAYO</v>
          </cell>
          <cell r="D957" t="str">
            <v>SILVER</v>
          </cell>
          <cell r="E957" t="str">
            <v>SOFIA</v>
          </cell>
          <cell r="F957">
            <v>0</v>
          </cell>
        </row>
        <row r="958">
          <cell r="A958" t="str">
            <v>Parkview-G</v>
          </cell>
          <cell r="B958" t="str">
            <v>BU5096</v>
          </cell>
          <cell r="C958" t="str">
            <v>BULAWAYO</v>
          </cell>
          <cell r="D958" t="str">
            <v>SILVER</v>
          </cell>
          <cell r="E958" t="str">
            <v>SOFIA</v>
          </cell>
          <cell r="F958">
            <v>0</v>
          </cell>
        </row>
        <row r="959">
          <cell r="A959" t="str">
            <v>PaRoy-MV7032-G</v>
          </cell>
          <cell r="B959" t="str">
            <v>MV7032</v>
          </cell>
          <cell r="C959" t="str">
            <v>MASVINGO</v>
          </cell>
          <cell r="D959" t="str">
            <v>SILVER</v>
          </cell>
          <cell r="E959" t="str">
            <v>PARDON</v>
          </cell>
          <cell r="F959">
            <v>0</v>
          </cell>
        </row>
        <row r="960">
          <cell r="A960" t="str">
            <v>PatchwayMine-MW7166-G</v>
          </cell>
          <cell r="B960" t="str">
            <v>MW7166</v>
          </cell>
          <cell r="C960" t="str">
            <v>MASH EAST</v>
          </cell>
          <cell r="D960" t="str">
            <v>GOLD</v>
          </cell>
          <cell r="E960" t="str">
            <v>NGIRAZI</v>
          </cell>
          <cell r="F960">
            <v>0</v>
          </cell>
        </row>
        <row r="961">
          <cell r="A961" t="str">
            <v>PatchwayMine-MW7166-U</v>
          </cell>
          <cell r="B961" t="str">
            <v>MW7166</v>
          </cell>
          <cell r="C961" t="str">
            <v>MASH EAST</v>
          </cell>
          <cell r="D961" t="str">
            <v>GOLD</v>
          </cell>
          <cell r="E961" t="str">
            <v>NGIRAZI</v>
          </cell>
          <cell r="F961">
            <v>0</v>
          </cell>
        </row>
        <row r="962">
          <cell r="A962" t="str">
            <v>Penhalonga-MA0323-G</v>
          </cell>
          <cell r="B962" t="str">
            <v>MA0323</v>
          </cell>
          <cell r="C962" t="str">
            <v>MANICALAND</v>
          </cell>
          <cell r="D962" t="str">
            <v>GOLD</v>
          </cell>
          <cell r="E962" t="str">
            <v>MANGWIRO</v>
          </cell>
          <cell r="F962">
            <v>0</v>
          </cell>
        </row>
        <row r="963">
          <cell r="A963" t="str">
            <v>Peterhouse-ME0395-G</v>
          </cell>
          <cell r="B963" t="str">
            <v>ME0395</v>
          </cell>
          <cell r="C963" t="str">
            <v>MASH EAST</v>
          </cell>
          <cell r="D963" t="str">
            <v>GOLD</v>
          </cell>
          <cell r="E963" t="str">
            <v>DHLAKAMA</v>
          </cell>
          <cell r="F963">
            <v>0</v>
          </cell>
        </row>
        <row r="964">
          <cell r="A964" t="str">
            <v>Peterhouse-ME0395-U</v>
          </cell>
          <cell r="B964" t="str">
            <v>ME0395</v>
          </cell>
          <cell r="C964" t="str">
            <v>MASH EAST</v>
          </cell>
          <cell r="D964" t="str">
            <v>GOLD</v>
          </cell>
          <cell r="E964" t="str">
            <v>DHLAKAMA</v>
          </cell>
          <cell r="F964">
            <v>0</v>
          </cell>
        </row>
        <row r="965">
          <cell r="A965" t="str">
            <v>Pfungwe-ME7060-G</v>
          </cell>
          <cell r="B965" t="str">
            <v>ME7060</v>
          </cell>
          <cell r="C965" t="str">
            <v>MASH EAST</v>
          </cell>
          <cell r="D965" t="str">
            <v>PLATINUM</v>
          </cell>
          <cell r="E965" t="str">
            <v>WASHI</v>
          </cell>
          <cell r="F965">
            <v>0</v>
          </cell>
        </row>
        <row r="966">
          <cell r="A966" t="str">
            <v>Pfupajena-MW5313-D</v>
          </cell>
          <cell r="B966" t="str">
            <v>MW5313</v>
          </cell>
          <cell r="C966" t="str">
            <v>MASH WEST</v>
          </cell>
          <cell r="D966" t="str">
            <v xml:space="preserve">PRIORITY PLATINUM </v>
          </cell>
          <cell r="E966" t="str">
            <v>NGIRAZI</v>
          </cell>
          <cell r="F966">
            <v>0</v>
          </cell>
        </row>
        <row r="967">
          <cell r="A967" t="str">
            <v>Pfupajena-MW5313-G</v>
          </cell>
          <cell r="B967" t="str">
            <v>MW5313</v>
          </cell>
          <cell r="C967" t="str">
            <v>MASH WEST</v>
          </cell>
          <cell r="D967" t="str">
            <v xml:space="preserve">PRIORITY PLATINUM </v>
          </cell>
          <cell r="E967" t="str">
            <v>NGIRAZI</v>
          </cell>
          <cell r="F967">
            <v>0</v>
          </cell>
        </row>
        <row r="968">
          <cell r="A968" t="str">
            <v>Pfupajena-MW5313-U</v>
          </cell>
          <cell r="B968" t="str">
            <v>MW5313</v>
          </cell>
          <cell r="C968" t="str">
            <v>MASH WEST</v>
          </cell>
          <cell r="D968" t="str">
            <v xml:space="preserve">PRIORITY PLATINUM </v>
          </cell>
          <cell r="E968" t="str">
            <v>NGIRAZI</v>
          </cell>
          <cell r="F968">
            <v>0</v>
          </cell>
        </row>
        <row r="969">
          <cell r="A969" t="str">
            <v>Pioneer2-BU0082-U</v>
          </cell>
          <cell r="B969" t="str">
            <v>BU0082</v>
          </cell>
          <cell r="C969" t="str">
            <v>BULAWAYO</v>
          </cell>
          <cell r="D969" t="str">
            <v xml:space="preserve">PRIORITY PLATINUM </v>
          </cell>
          <cell r="E969" t="str">
            <v>MASAIRA</v>
          </cell>
          <cell r="F969">
            <v>0</v>
          </cell>
        </row>
        <row r="970">
          <cell r="A970" t="str">
            <v>Pioneer-G</v>
          </cell>
          <cell r="B970" t="str">
            <v>BU0082</v>
          </cell>
          <cell r="C970" t="str">
            <v>BULAWAYO</v>
          </cell>
          <cell r="D970" t="str">
            <v xml:space="preserve">PRIORITY PLATINUM </v>
          </cell>
          <cell r="E970" t="str">
            <v>MASAIRA</v>
          </cell>
          <cell r="F970">
            <v>0</v>
          </cell>
        </row>
        <row r="971">
          <cell r="A971" t="str">
            <v>PlatinumPark_MD0388-U</v>
          </cell>
          <cell r="B971" t="str">
            <v>MD0388</v>
          </cell>
          <cell r="C971" t="str">
            <v>MIDLANDS</v>
          </cell>
          <cell r="D971" t="str">
            <v>PLATINUM</v>
          </cell>
          <cell r="E971" t="str">
            <v>CHARI</v>
          </cell>
          <cell r="F971">
            <v>0</v>
          </cell>
        </row>
        <row r="972">
          <cell r="A972" t="str">
            <v>PlatinumPark-MD0388-G</v>
          </cell>
          <cell r="B972" t="str">
            <v>MD0388</v>
          </cell>
          <cell r="C972" t="str">
            <v>MIDLANDS</v>
          </cell>
          <cell r="D972" t="str">
            <v>PLATINUM</v>
          </cell>
          <cell r="E972" t="str">
            <v>CHARI</v>
          </cell>
          <cell r="F972">
            <v>0</v>
          </cell>
        </row>
        <row r="973">
          <cell r="A973" t="str">
            <v>PLUMTREEBORDER-G</v>
          </cell>
          <cell r="B973" t="str">
            <v>MS0083</v>
          </cell>
          <cell r="C973" t="str">
            <v>MAT SOUTH</v>
          </cell>
          <cell r="D973" t="str">
            <v>SILVER</v>
          </cell>
          <cell r="E973">
            <v>0</v>
          </cell>
          <cell r="F973">
            <v>0</v>
          </cell>
        </row>
        <row r="974">
          <cell r="A974" t="str">
            <v>Plumtreetown</v>
          </cell>
          <cell r="B974" t="str">
            <v>MS0084</v>
          </cell>
          <cell r="C974" t="str">
            <v>MAT SOUTH</v>
          </cell>
          <cell r="D974" t="str">
            <v>GOLD</v>
          </cell>
          <cell r="E974" t="str">
            <v>STELLA</v>
          </cell>
          <cell r="F974">
            <v>0</v>
          </cell>
        </row>
        <row r="975">
          <cell r="A975" t="str">
            <v>PLUMTREETOWN-G</v>
          </cell>
          <cell r="B975" t="str">
            <v>MS0084</v>
          </cell>
          <cell r="C975" t="str">
            <v>MAT SOUTH</v>
          </cell>
          <cell r="D975" t="str">
            <v>GOLD</v>
          </cell>
          <cell r="E975">
            <v>0</v>
          </cell>
          <cell r="F975">
            <v>0</v>
          </cell>
        </row>
        <row r="976">
          <cell r="A976" t="str">
            <v>PlumtreeTown-MS0084-U</v>
          </cell>
          <cell r="B976" t="str">
            <v>MS0084</v>
          </cell>
          <cell r="C976" t="str">
            <v>MAT SOUTH</v>
          </cell>
          <cell r="D976" t="str">
            <v>GOLD</v>
          </cell>
          <cell r="E976" t="str">
            <v>STELLA</v>
          </cell>
          <cell r="F976">
            <v>0</v>
          </cell>
        </row>
        <row r="977">
          <cell r="A977" t="str">
            <v>PocketsHill-HA0377</v>
          </cell>
          <cell r="B977" t="str">
            <v>HA0377</v>
          </cell>
          <cell r="C977" t="str">
            <v>HARARE</v>
          </cell>
          <cell r="D977" t="str">
            <v>SILVER</v>
          </cell>
          <cell r="E977" t="str">
            <v>MUYANDA</v>
          </cell>
          <cell r="F977">
            <v>0</v>
          </cell>
        </row>
        <row r="978">
          <cell r="A978" t="str">
            <v>PocketsHill-HA0377-G</v>
          </cell>
          <cell r="B978" t="str">
            <v>HA0377</v>
          </cell>
          <cell r="C978" t="str">
            <v>HARARE</v>
          </cell>
          <cell r="D978" t="str">
            <v>SILVER</v>
          </cell>
          <cell r="E978" t="str">
            <v>MUYANDA</v>
          </cell>
          <cell r="F978">
            <v>0</v>
          </cell>
        </row>
        <row r="979">
          <cell r="A979" t="str">
            <v>Pricewater House-G</v>
          </cell>
          <cell r="B979" t="str">
            <v>BU0085</v>
          </cell>
          <cell r="C979" t="str">
            <v>BULAWAYO</v>
          </cell>
          <cell r="D979" t="str">
            <v>PLATINUM</v>
          </cell>
          <cell r="E979">
            <v>0</v>
          </cell>
          <cell r="F979">
            <v>0</v>
          </cell>
        </row>
        <row r="980">
          <cell r="A980" t="str">
            <v>PricewaterHse-BU0085-U</v>
          </cell>
          <cell r="B980" t="str">
            <v>BU0085</v>
          </cell>
          <cell r="C980" t="str">
            <v>BULAWAYO</v>
          </cell>
          <cell r="D980" t="str">
            <v>PLATINUM</v>
          </cell>
          <cell r="E980" t="str">
            <v>MAKETO</v>
          </cell>
          <cell r="F980">
            <v>0</v>
          </cell>
        </row>
        <row r="981">
          <cell r="A981" t="str">
            <v>Printflow-HA6050-D</v>
          </cell>
          <cell r="B981" t="str">
            <v>HA6050</v>
          </cell>
          <cell r="C981" t="str">
            <v>HARARE</v>
          </cell>
          <cell r="D981" t="str">
            <v>PLATINUM</v>
          </cell>
          <cell r="E981" t="str">
            <v>RITA</v>
          </cell>
          <cell r="F981">
            <v>0</v>
          </cell>
        </row>
        <row r="982">
          <cell r="A982" t="str">
            <v>Printflow-HA6050-G</v>
          </cell>
          <cell r="B982" t="str">
            <v>HA6050</v>
          </cell>
          <cell r="C982" t="str">
            <v>HARARE</v>
          </cell>
          <cell r="D982" t="str">
            <v>PLATINUM</v>
          </cell>
          <cell r="E982" t="str">
            <v>RITA</v>
          </cell>
          <cell r="F982">
            <v>0</v>
          </cell>
        </row>
        <row r="983">
          <cell r="A983" t="str">
            <v>Printflow-HA6050-U</v>
          </cell>
          <cell r="B983" t="str">
            <v>HA6050</v>
          </cell>
          <cell r="C983" t="str">
            <v>HARARE</v>
          </cell>
          <cell r="D983" t="str">
            <v>PLATINUM</v>
          </cell>
          <cell r="E983" t="str">
            <v>RITA</v>
          </cell>
          <cell r="F983">
            <v>0</v>
          </cell>
        </row>
        <row r="984">
          <cell r="A984" t="str">
            <v>Prospect-HA0207-G</v>
          </cell>
          <cell r="B984" t="str">
            <v>HA0207</v>
          </cell>
          <cell r="C984" t="str">
            <v>HARARE</v>
          </cell>
          <cell r="D984" t="str">
            <v>PLATINUM</v>
          </cell>
          <cell r="E984" t="str">
            <v>ENIA</v>
          </cell>
          <cell r="F984">
            <v>0</v>
          </cell>
        </row>
        <row r="985">
          <cell r="A985" t="str">
            <v>Prospect-HA0207-U</v>
          </cell>
          <cell r="B985" t="str">
            <v>HA0207</v>
          </cell>
          <cell r="C985" t="str">
            <v>HARARE</v>
          </cell>
          <cell r="D985" t="str">
            <v>PLATINUM</v>
          </cell>
          <cell r="E985" t="str">
            <v>ENIA</v>
          </cell>
          <cell r="F985">
            <v>0</v>
          </cell>
        </row>
        <row r="986">
          <cell r="A986" t="str">
            <v>ProspectPrimary-HA1750-U</v>
          </cell>
          <cell r="B986" t="str">
            <v>HA1750</v>
          </cell>
          <cell r="C986" t="str">
            <v>HARARE</v>
          </cell>
          <cell r="D986" t="str">
            <v>PLATINUM</v>
          </cell>
          <cell r="E986" t="str">
            <v>ENIA</v>
          </cell>
          <cell r="F986">
            <v>0</v>
          </cell>
        </row>
        <row r="987">
          <cell r="A987" t="str">
            <v>PUMULA</v>
          </cell>
          <cell r="B987" t="str">
            <v>BU0086</v>
          </cell>
          <cell r="C987" t="str">
            <v>BULAWAYO</v>
          </cell>
          <cell r="D987" t="str">
            <v>PLATINUM</v>
          </cell>
          <cell r="E987">
            <v>0</v>
          </cell>
          <cell r="F987">
            <v>0</v>
          </cell>
        </row>
        <row r="988">
          <cell r="A988" t="str">
            <v>Pumula North</v>
          </cell>
          <cell r="B988" t="str">
            <v>BU5098</v>
          </cell>
          <cell r="C988" t="str">
            <v>BULAWAYO</v>
          </cell>
          <cell r="D988" t="str">
            <v>PLATINUM</v>
          </cell>
          <cell r="E988" t="str">
            <v>BHEKANI</v>
          </cell>
          <cell r="F988">
            <v>0</v>
          </cell>
        </row>
        <row r="989">
          <cell r="A989" t="str">
            <v>Pumula North D</v>
          </cell>
          <cell r="B989" t="str">
            <v>BU5098</v>
          </cell>
          <cell r="C989" t="str">
            <v>BULAWAYO</v>
          </cell>
          <cell r="D989" t="str">
            <v>PLATINUM</v>
          </cell>
          <cell r="E989">
            <v>0</v>
          </cell>
          <cell r="F989">
            <v>0</v>
          </cell>
        </row>
        <row r="990">
          <cell r="A990" t="str">
            <v>Pumula South-G</v>
          </cell>
          <cell r="B990" t="str">
            <v>BU5105</v>
          </cell>
          <cell r="C990" t="str">
            <v>BULAWAYO</v>
          </cell>
          <cell r="D990" t="str">
            <v>GOLD</v>
          </cell>
          <cell r="E990" t="str">
            <v>BHEKANI</v>
          </cell>
          <cell r="F990">
            <v>0</v>
          </cell>
        </row>
        <row r="991">
          <cell r="A991" t="str">
            <v>PumulaEast-BU1744-U</v>
          </cell>
          <cell r="B991" t="str">
            <v>BU1744</v>
          </cell>
          <cell r="C991" t="str">
            <v>BULAWAYO</v>
          </cell>
          <cell r="D991" t="str">
            <v>SILVER</v>
          </cell>
          <cell r="E991" t="str">
            <v>BHEKANI</v>
          </cell>
          <cell r="F991">
            <v>0</v>
          </cell>
        </row>
        <row r="992">
          <cell r="A992" t="str">
            <v>PumulaNorth-BU5098-U North</v>
          </cell>
          <cell r="B992" t="str">
            <v>BU5098</v>
          </cell>
          <cell r="C992" t="str">
            <v>BULAWAYO</v>
          </cell>
          <cell r="D992" t="str">
            <v>PLATINUM</v>
          </cell>
          <cell r="E992" t="str">
            <v>BHEKANI</v>
          </cell>
          <cell r="F992">
            <v>0</v>
          </cell>
        </row>
        <row r="993">
          <cell r="A993" t="str">
            <v>PUMULANORTHD-G</v>
          </cell>
          <cell r="B993" t="str">
            <v>BU5098</v>
          </cell>
          <cell r="C993" t="str">
            <v>BULAWAYO</v>
          </cell>
          <cell r="D993" t="str">
            <v>PLATINUM</v>
          </cell>
          <cell r="E993">
            <v>0</v>
          </cell>
          <cell r="F993">
            <v>0</v>
          </cell>
        </row>
        <row r="994">
          <cell r="A994" t="str">
            <v>PumulaSouth-BU5233-U</v>
          </cell>
          <cell r="B994" t="str">
            <v>BU5105</v>
          </cell>
          <cell r="C994" t="str">
            <v>BULAWAYO</v>
          </cell>
          <cell r="D994" t="str">
            <v>GOLD</v>
          </cell>
          <cell r="E994" t="str">
            <v>BHEKANI</v>
          </cell>
          <cell r="F994">
            <v>0</v>
          </cell>
        </row>
        <row r="995">
          <cell r="A995" t="str">
            <v>PUMULASOUTH-G</v>
          </cell>
          <cell r="B995" t="str">
            <v>BU5105</v>
          </cell>
          <cell r="C995" t="str">
            <v>BULAWAYO</v>
          </cell>
          <cell r="D995" t="str">
            <v>GOLD</v>
          </cell>
          <cell r="E995">
            <v>0</v>
          </cell>
          <cell r="F995">
            <v>0</v>
          </cell>
        </row>
        <row r="996">
          <cell r="A996" t="str">
            <v>PumulaUSF-MN1772-G</v>
          </cell>
          <cell r="B996" t="str">
            <v>MN1772-G</v>
          </cell>
          <cell r="C996" t="str">
            <v>MAT NORTH</v>
          </cell>
          <cell r="D996" t="str">
            <v>BRONZE</v>
          </cell>
          <cell r="E996" t="str">
            <v>ECONET</v>
          </cell>
          <cell r="F996">
            <v>0</v>
          </cell>
        </row>
        <row r="997">
          <cell r="A997" t="str">
            <v>PumulaUSF-MN1772-U</v>
          </cell>
          <cell r="B997" t="str">
            <v>MN1772-G</v>
          </cell>
          <cell r="C997" t="str">
            <v>MAT NORTH</v>
          </cell>
          <cell r="D997" t="str">
            <v>BRONZE</v>
          </cell>
          <cell r="E997" t="str">
            <v>ECONET</v>
          </cell>
          <cell r="F997">
            <v>0</v>
          </cell>
        </row>
        <row r="998">
          <cell r="A998" t="str">
            <v>Queensdale-HA0203</v>
          </cell>
          <cell r="B998" t="str">
            <v>HA0203</v>
          </cell>
          <cell r="C998" t="str">
            <v>HARARE</v>
          </cell>
          <cell r="D998" t="str">
            <v xml:space="preserve">PRIORITY PLATINUM </v>
          </cell>
          <cell r="E998" t="str">
            <v>MODESTA</v>
          </cell>
          <cell r="F998">
            <v>0</v>
          </cell>
        </row>
        <row r="999">
          <cell r="A999" t="str">
            <v>Queensdale-HA0203-G</v>
          </cell>
          <cell r="B999" t="str">
            <v>HA0203</v>
          </cell>
          <cell r="C999" t="str">
            <v>HARARE</v>
          </cell>
          <cell r="D999" t="str">
            <v xml:space="preserve">PRIORITY PLATINUM </v>
          </cell>
          <cell r="E999" t="str">
            <v>MODESTA</v>
          </cell>
          <cell r="F999">
            <v>0</v>
          </cell>
        </row>
        <row r="1000">
          <cell r="A1000" t="str">
            <v>Queens-HA0087-M</v>
          </cell>
          <cell r="B1000" t="str">
            <v>HA0087</v>
          </cell>
          <cell r="C1000" t="str">
            <v>HARARE</v>
          </cell>
          <cell r="D1000" t="str">
            <v xml:space="preserve">PRIORITY PLATINUM </v>
          </cell>
          <cell r="E1000" t="str">
            <v>LESLIE</v>
          </cell>
          <cell r="F1000">
            <v>0</v>
          </cell>
        </row>
        <row r="1001">
          <cell r="A1001" t="str">
            <v>Queens-HA0087-U</v>
          </cell>
          <cell r="B1001" t="str">
            <v>HA0087</v>
          </cell>
          <cell r="C1001" t="str">
            <v>HARARE</v>
          </cell>
          <cell r="D1001" t="str">
            <v xml:space="preserve">PRIORITY PLATINUM </v>
          </cell>
          <cell r="E1001" t="str">
            <v>LESLIE</v>
          </cell>
          <cell r="F1001">
            <v>0</v>
          </cell>
        </row>
        <row r="1002">
          <cell r="A1002" t="str">
            <v>QueensMine-MN5117-G</v>
          </cell>
          <cell r="B1002" t="str">
            <v>MN5117</v>
          </cell>
          <cell r="C1002" t="str">
            <v>MAT NORTH</v>
          </cell>
          <cell r="D1002" t="str">
            <v>SILVER</v>
          </cell>
          <cell r="E1002" t="str">
            <v>MAKETO</v>
          </cell>
          <cell r="F1002">
            <v>0</v>
          </cell>
        </row>
        <row r="1003">
          <cell r="A1003" t="str">
            <v>Queenspark-G</v>
          </cell>
          <cell r="B1003" t="str">
            <v>BU0088</v>
          </cell>
          <cell r="C1003" t="str">
            <v>BULAWAYO</v>
          </cell>
          <cell r="D1003" t="str">
            <v>SILVER</v>
          </cell>
          <cell r="E1003">
            <v>0</v>
          </cell>
          <cell r="F1003">
            <v>0</v>
          </cell>
        </row>
        <row r="1004">
          <cell r="A1004" t="str">
            <v>QUEENSPARK-U</v>
          </cell>
          <cell r="B1004" t="str">
            <v>BU0088</v>
          </cell>
          <cell r="C1004" t="str">
            <v>BULAWAYO</v>
          </cell>
          <cell r="D1004" t="str">
            <v>SILVER</v>
          </cell>
          <cell r="E1004">
            <v>0</v>
          </cell>
          <cell r="F1004">
            <v>0</v>
          </cell>
        </row>
        <row r="1005">
          <cell r="A1005" t="str">
            <v>Quinington-HA5071</v>
          </cell>
          <cell r="B1005" t="str">
            <v>HA5071</v>
          </cell>
          <cell r="C1005" t="str">
            <v>HARARE</v>
          </cell>
          <cell r="D1005" t="str">
            <v>SILVER</v>
          </cell>
          <cell r="E1005" t="str">
            <v>KIWA</v>
          </cell>
          <cell r="F1005">
            <v>0</v>
          </cell>
        </row>
        <row r="1006">
          <cell r="A1006" t="str">
            <v>Quinington-HA5071-G</v>
          </cell>
          <cell r="B1006" t="str">
            <v>HA5071</v>
          </cell>
          <cell r="C1006" t="str">
            <v>HARARE</v>
          </cell>
          <cell r="D1006" t="str">
            <v>SILVER</v>
          </cell>
          <cell r="E1006" t="str">
            <v>KIWA</v>
          </cell>
          <cell r="F1006">
            <v>0</v>
          </cell>
        </row>
        <row r="1007">
          <cell r="A1007" t="str">
            <v>Racecourse-HA0089</v>
          </cell>
          <cell r="B1007" t="str">
            <v>HA0089</v>
          </cell>
          <cell r="C1007" t="str">
            <v>HARARE</v>
          </cell>
          <cell r="D1007" t="str">
            <v>GOLD</v>
          </cell>
          <cell r="E1007" t="str">
            <v>MUTYANDA</v>
          </cell>
          <cell r="F1007">
            <v>0</v>
          </cell>
        </row>
        <row r="1008">
          <cell r="A1008" t="str">
            <v>Racecourse-HA0089-G</v>
          </cell>
          <cell r="B1008" t="str">
            <v>HA0089</v>
          </cell>
          <cell r="C1008" t="str">
            <v>HARARE</v>
          </cell>
          <cell r="D1008" t="str">
            <v>GOLD</v>
          </cell>
          <cell r="E1008" t="str">
            <v>MUTYANDA</v>
          </cell>
          <cell r="F1008">
            <v>0</v>
          </cell>
        </row>
        <row r="1009">
          <cell r="A1009" t="str">
            <v>Rafingora-MW5016-G</v>
          </cell>
          <cell r="B1009" t="str">
            <v>MW5016</v>
          </cell>
          <cell r="C1009" t="str">
            <v>MASH WEST</v>
          </cell>
          <cell r="D1009" t="str">
            <v>PRIORITY GOLD</v>
          </cell>
          <cell r="E1009" t="str">
            <v>ARTWELL</v>
          </cell>
          <cell r="F1009">
            <v>0</v>
          </cell>
        </row>
        <row r="1010">
          <cell r="A1010" t="str">
            <v>Rafingora-MW5016-U</v>
          </cell>
          <cell r="B1010" t="str">
            <v>MW5016</v>
          </cell>
          <cell r="C1010" t="str">
            <v>MASH WEST</v>
          </cell>
          <cell r="D1010" t="str">
            <v>PRIORITY GOLD</v>
          </cell>
          <cell r="E1010" t="str">
            <v>ARTWELL</v>
          </cell>
          <cell r="F1010">
            <v>0</v>
          </cell>
        </row>
        <row r="1011">
          <cell r="A1011" t="str">
            <v>Railton-BU1751-U</v>
          </cell>
          <cell r="B1011" t="str">
            <v>BU1751</v>
          </cell>
          <cell r="C1011" t="str">
            <v>BULAWAYO</v>
          </cell>
          <cell r="D1011" t="str">
            <v>GOLD</v>
          </cell>
          <cell r="E1011" t="str">
            <v>SOFIA</v>
          </cell>
          <cell r="F1011">
            <v>0</v>
          </cell>
        </row>
        <row r="1012">
          <cell r="A1012" t="str">
            <v>RailyWay-HA0380-G</v>
          </cell>
          <cell r="B1012" t="str">
            <v>HA0380</v>
          </cell>
          <cell r="C1012" t="str">
            <v>HARARE</v>
          </cell>
          <cell r="D1012" t="str">
            <v xml:space="preserve">PRIORITY PLATINUM </v>
          </cell>
          <cell r="E1012" t="str">
            <v>LESLIE</v>
          </cell>
          <cell r="F1012">
            <v>0</v>
          </cell>
        </row>
        <row r="1013">
          <cell r="A1013" t="str">
            <v>RailyWay-HA0380-U</v>
          </cell>
          <cell r="B1013" t="str">
            <v>HA0380</v>
          </cell>
          <cell r="C1013" t="str">
            <v>HARARE</v>
          </cell>
          <cell r="D1013" t="str">
            <v xml:space="preserve">PRIORITY PLATINUM </v>
          </cell>
          <cell r="E1013" t="str">
            <v>LESLIE</v>
          </cell>
          <cell r="F1013">
            <v>0</v>
          </cell>
        </row>
        <row r="1014">
          <cell r="A1014" t="str">
            <v>REDCLIFF-MD0090-G</v>
          </cell>
          <cell r="B1014" t="str">
            <v>MD0090</v>
          </cell>
          <cell r="C1014" t="str">
            <v>MIDLANDS</v>
          </cell>
          <cell r="D1014" t="str">
            <v xml:space="preserve">PRIORITY PLATINUM </v>
          </cell>
          <cell r="E1014" t="str">
            <v>CHIKWAVAVA</v>
          </cell>
          <cell r="F1014">
            <v>0</v>
          </cell>
        </row>
        <row r="1015">
          <cell r="A1015" t="str">
            <v>Redcliff-MD0090-G</v>
          </cell>
          <cell r="B1015" t="str">
            <v>MD0090</v>
          </cell>
          <cell r="C1015" t="str">
            <v>MIDLANDS</v>
          </cell>
          <cell r="D1015" t="str">
            <v xml:space="preserve">PRIORITY PLATINUM </v>
          </cell>
          <cell r="E1015" t="str">
            <v>CHIKWAVAVA</v>
          </cell>
          <cell r="F1015">
            <v>0</v>
          </cell>
        </row>
        <row r="1016">
          <cell r="A1016" t="str">
            <v>Redcliff-MD0090-U</v>
          </cell>
          <cell r="B1016" t="str">
            <v>MD0090</v>
          </cell>
          <cell r="C1016" t="str">
            <v>MIDLANDS</v>
          </cell>
          <cell r="D1016" t="str">
            <v xml:space="preserve">PRIORITY PLATINUM </v>
          </cell>
          <cell r="E1016" t="str">
            <v>CHIKWAVAVA</v>
          </cell>
          <cell r="F1016">
            <v>0</v>
          </cell>
        </row>
        <row r="1017">
          <cell r="A1017" t="str">
            <v>ReginaCoeli-MA5235-G</v>
          </cell>
          <cell r="B1017" t="str">
            <v>MA5235</v>
          </cell>
          <cell r="C1017" t="str">
            <v>MANICALAND</v>
          </cell>
          <cell r="D1017" t="str">
            <v>SILVER</v>
          </cell>
          <cell r="E1017" t="str">
            <v>MANGWIRO</v>
          </cell>
          <cell r="F1017">
            <v>0</v>
          </cell>
        </row>
        <row r="1018">
          <cell r="A1018" t="str">
            <v>Remiti-MA0384-G</v>
          </cell>
          <cell r="B1018" t="str">
            <v>MA0384</v>
          </cell>
          <cell r="C1018" t="str">
            <v>MANICALAND</v>
          </cell>
          <cell r="D1018" t="str">
            <v>SILVER</v>
          </cell>
          <cell r="E1018" t="str">
            <v>MAPFUMBA</v>
          </cell>
          <cell r="F1018">
            <v>0</v>
          </cell>
        </row>
        <row r="1019">
          <cell r="A1019" t="str">
            <v>Renco-MV7034-G</v>
          </cell>
          <cell r="B1019" t="str">
            <v>MV7034</v>
          </cell>
          <cell r="C1019" t="str">
            <v>MASVINGO</v>
          </cell>
          <cell r="D1019" t="str">
            <v>BRONZE</v>
          </cell>
          <cell r="E1019" t="str">
            <v>CECIL</v>
          </cell>
          <cell r="F1019">
            <v>0</v>
          </cell>
        </row>
        <row r="1020">
          <cell r="A1020" t="str">
            <v>Revuli-MV0091-G</v>
          </cell>
          <cell r="B1020" t="str">
            <v>MV0091</v>
          </cell>
          <cell r="C1020" t="str">
            <v>MASVINGO</v>
          </cell>
          <cell r="D1020" t="str">
            <v>GOLD</v>
          </cell>
          <cell r="E1020" t="str">
            <v>CECIL</v>
          </cell>
          <cell r="F1020">
            <v>0</v>
          </cell>
        </row>
        <row r="1021">
          <cell r="A1021" t="str">
            <v xml:space="preserve">Rhodene_MV0287-U </v>
          </cell>
          <cell r="B1021" t="str">
            <v>MV0268</v>
          </cell>
          <cell r="C1021" t="str">
            <v>MASVINGO</v>
          </cell>
          <cell r="D1021" t="str">
            <v>GOLD</v>
          </cell>
          <cell r="E1021" t="str">
            <v>CECIL</v>
          </cell>
          <cell r="F1021">
            <v>0</v>
          </cell>
        </row>
        <row r="1022">
          <cell r="A1022" t="str">
            <v>Rhodene-MV0287-G</v>
          </cell>
          <cell r="B1022" t="str">
            <v>MV0287</v>
          </cell>
          <cell r="C1022" t="str">
            <v>MASVINGO</v>
          </cell>
          <cell r="D1022" t="str">
            <v>GOLD</v>
          </cell>
          <cell r="E1022" t="str">
            <v>CECIL</v>
          </cell>
          <cell r="F1022">
            <v>0</v>
          </cell>
        </row>
        <row r="1023">
          <cell r="A1023" t="str">
            <v>Rhodene-MV0287-U</v>
          </cell>
          <cell r="B1023" t="str">
            <v>MV0288</v>
          </cell>
          <cell r="C1023" t="str">
            <v>MASVINGO</v>
          </cell>
          <cell r="D1023" t="str">
            <v>GOLD</v>
          </cell>
          <cell r="E1023" t="str">
            <v>CECIL</v>
          </cell>
          <cell r="F1023">
            <v>0</v>
          </cell>
        </row>
        <row r="1024">
          <cell r="A1024" t="str">
            <v>Rhodesville-HA6062</v>
          </cell>
          <cell r="B1024" t="str">
            <v>HA6062</v>
          </cell>
          <cell r="C1024" t="str">
            <v>HARARE</v>
          </cell>
          <cell r="D1024" t="str">
            <v>SILVER</v>
          </cell>
          <cell r="E1024" t="str">
            <v>RITA</v>
          </cell>
          <cell r="F1024">
            <v>0</v>
          </cell>
        </row>
        <row r="1025">
          <cell r="A1025" t="str">
            <v>Rhodesville-HA6062-G</v>
          </cell>
          <cell r="B1025" t="str">
            <v>HA6062</v>
          </cell>
          <cell r="C1025" t="str">
            <v>HARARE</v>
          </cell>
          <cell r="D1025" t="str">
            <v>SILVER</v>
          </cell>
          <cell r="E1025" t="str">
            <v>RITA</v>
          </cell>
          <cell r="F1025">
            <v>0</v>
          </cell>
        </row>
        <row r="1026">
          <cell r="A1026" t="str">
            <v>Richmond-BU5099-U</v>
          </cell>
          <cell r="B1026" t="str">
            <v>BU5099</v>
          </cell>
          <cell r="C1026" t="str">
            <v>BULAWAYO</v>
          </cell>
          <cell r="D1026" t="str">
            <v>GOLD</v>
          </cell>
          <cell r="E1026" t="str">
            <v>MAKETO</v>
          </cell>
          <cell r="F1026">
            <v>0</v>
          </cell>
        </row>
        <row r="1027">
          <cell r="A1027" t="str">
            <v>Richmond-G</v>
          </cell>
          <cell r="B1027" t="str">
            <v>BU5099</v>
          </cell>
          <cell r="C1027" t="str">
            <v>BULAWAYO</v>
          </cell>
          <cell r="D1027" t="str">
            <v>GOLD</v>
          </cell>
          <cell r="E1027" t="str">
            <v>MAKETO</v>
          </cell>
          <cell r="F1027">
            <v>0</v>
          </cell>
        </row>
        <row r="1028">
          <cell r="A1028" t="str">
            <v>Rimuka2-MW6036-D</v>
          </cell>
          <cell r="B1028" t="str">
            <v>MW6036</v>
          </cell>
          <cell r="C1028" t="str">
            <v>MASH WEST</v>
          </cell>
          <cell r="D1028" t="str">
            <v xml:space="preserve">PRIORITY PLATINUM </v>
          </cell>
          <cell r="E1028" t="str">
            <v>NGIRAZI</v>
          </cell>
          <cell r="F1028">
            <v>0</v>
          </cell>
        </row>
        <row r="1029">
          <cell r="A1029" t="str">
            <v>Rimuka2-MW6036-U</v>
          </cell>
          <cell r="B1029" t="str">
            <v>MW6036</v>
          </cell>
          <cell r="C1029" t="str">
            <v>MASH WEST</v>
          </cell>
          <cell r="D1029" t="str">
            <v xml:space="preserve">PRIORITY PLATINUM </v>
          </cell>
          <cell r="E1029" t="str">
            <v>NGIRAZI</v>
          </cell>
          <cell r="F1029">
            <v>0</v>
          </cell>
        </row>
        <row r="1030">
          <cell r="A1030" t="str">
            <v>River Side</v>
          </cell>
          <cell r="B1030" t="str">
            <v>BU5092</v>
          </cell>
          <cell r="C1030" t="str">
            <v>BULAWAYO</v>
          </cell>
          <cell r="D1030" t="str">
            <v>SILVER</v>
          </cell>
          <cell r="E1030" t="str">
            <v>MASAIRA</v>
          </cell>
          <cell r="F1030">
            <v>0</v>
          </cell>
        </row>
        <row r="1031">
          <cell r="A1031" t="str">
            <v>Riverside-BU5092-U Side</v>
          </cell>
          <cell r="B1031" t="str">
            <v>BU5092</v>
          </cell>
          <cell r="C1031" t="str">
            <v>BULAWAYO</v>
          </cell>
          <cell r="D1031" t="str">
            <v>SILVER</v>
          </cell>
          <cell r="E1031" t="str">
            <v>MASAIRA</v>
          </cell>
          <cell r="F1031">
            <v>0</v>
          </cell>
        </row>
        <row r="1032">
          <cell r="A1032" t="str">
            <v>Riverside-G</v>
          </cell>
          <cell r="B1032" t="str">
            <v>BU5092</v>
          </cell>
          <cell r="C1032" t="str">
            <v>BULAWAYO</v>
          </cell>
          <cell r="D1032" t="str">
            <v>SILVER</v>
          </cell>
          <cell r="E1032" t="str">
            <v>MASAIRA</v>
          </cell>
          <cell r="F1032">
            <v>0</v>
          </cell>
        </row>
        <row r="1033">
          <cell r="A1033" t="str">
            <v>RNC-HUAWEI</v>
          </cell>
          <cell r="B1033" t="str">
            <v>HRE-1</v>
          </cell>
          <cell r="C1033" t="str">
            <v>HARARE</v>
          </cell>
          <cell r="D1033" t="str">
            <v>PLATINUM</v>
          </cell>
          <cell r="E1033">
            <v>0</v>
          </cell>
          <cell r="F1033">
            <v>0</v>
          </cell>
        </row>
        <row r="1034">
          <cell r="A1034" t="str">
            <v>Rowena-BU0240-U</v>
          </cell>
          <cell r="B1034" t="str">
            <v>MV5148</v>
          </cell>
          <cell r="C1034" t="str">
            <v>MASVINGO</v>
          </cell>
          <cell r="D1034" t="str">
            <v>PLATINUM</v>
          </cell>
          <cell r="E1034" t="str">
            <v>STELLA</v>
          </cell>
          <cell r="F1034">
            <v>0</v>
          </cell>
        </row>
        <row r="1035">
          <cell r="A1035" t="str">
            <v>Rowena-BU0240-U</v>
          </cell>
          <cell r="B1035" t="str">
            <v>BU0240</v>
          </cell>
          <cell r="C1035" t="str">
            <v>BULAWAYO</v>
          </cell>
          <cell r="D1035" t="str">
            <v>SILVER</v>
          </cell>
          <cell r="E1035" t="str">
            <v>STELLA</v>
          </cell>
          <cell r="F1035">
            <v>0</v>
          </cell>
        </row>
        <row r="1036">
          <cell r="A1036" t="str">
            <v>ROWENA-G</v>
          </cell>
          <cell r="B1036" t="str">
            <v>BU0240</v>
          </cell>
          <cell r="C1036" t="str">
            <v>BULAWAYO</v>
          </cell>
          <cell r="D1036" t="str">
            <v>SILVER</v>
          </cell>
          <cell r="E1036">
            <v>0</v>
          </cell>
          <cell r="F1036">
            <v>0</v>
          </cell>
        </row>
        <row r="1037">
          <cell r="A1037" t="str">
            <v>Rujeko_MV5148-U</v>
          </cell>
          <cell r="B1037" t="str">
            <v>MV5149</v>
          </cell>
          <cell r="C1037" t="str">
            <v>MASVINGO</v>
          </cell>
          <cell r="D1037" t="str">
            <v>PLATINUM</v>
          </cell>
          <cell r="E1037" t="str">
            <v>CECIL</v>
          </cell>
          <cell r="F1037">
            <v>0</v>
          </cell>
        </row>
        <row r="1038">
          <cell r="A1038" t="str">
            <v>Rujeko-MV5148-G</v>
          </cell>
          <cell r="B1038" t="str">
            <v>MV5148</v>
          </cell>
          <cell r="C1038" t="str">
            <v>MASVINGO</v>
          </cell>
          <cell r="D1038" t="str">
            <v>PLATINUM</v>
          </cell>
          <cell r="E1038" t="str">
            <v>CECIL</v>
          </cell>
          <cell r="F1038">
            <v>0</v>
          </cell>
        </row>
        <row r="1039">
          <cell r="A1039" t="str">
            <v>Rukotso-MA5248-G</v>
          </cell>
          <cell r="B1039" t="str">
            <v>MA5248</v>
          </cell>
          <cell r="C1039" t="str">
            <v>MANICALAND</v>
          </cell>
          <cell r="D1039" t="str">
            <v>SILVER</v>
          </cell>
          <cell r="E1039" t="str">
            <v>MANGWIRO</v>
          </cell>
          <cell r="F1039">
            <v>0</v>
          </cell>
        </row>
        <row r="1040">
          <cell r="A1040" t="str">
            <v>Runde-MV7036-G</v>
          </cell>
          <cell r="B1040" t="str">
            <v>MV7036</v>
          </cell>
          <cell r="C1040" t="str">
            <v>MASVINGO</v>
          </cell>
          <cell r="D1040" t="str">
            <v>SILVER</v>
          </cell>
          <cell r="E1040" t="str">
            <v>BEN</v>
          </cell>
          <cell r="F1040">
            <v>0</v>
          </cell>
        </row>
        <row r="1041">
          <cell r="A1041" t="str">
            <v>Runnivale-HA5063-G</v>
          </cell>
          <cell r="B1041" t="str">
            <v>HA5063</v>
          </cell>
          <cell r="C1041" t="str">
            <v>HARARE</v>
          </cell>
          <cell r="D1041" t="str">
            <v>SILVER</v>
          </cell>
          <cell r="E1041" t="str">
            <v>WASHI</v>
          </cell>
          <cell r="F1041">
            <v>0</v>
          </cell>
        </row>
        <row r="1042">
          <cell r="A1042" t="str">
            <v>Runnivale-HA5063-U</v>
          </cell>
          <cell r="B1042" t="str">
            <v>HA5063</v>
          </cell>
          <cell r="C1042" t="str">
            <v>HARARE</v>
          </cell>
          <cell r="D1042" t="str">
            <v>SILVER</v>
          </cell>
          <cell r="E1042" t="str">
            <v>WASHI</v>
          </cell>
          <cell r="F1042">
            <v>0</v>
          </cell>
        </row>
        <row r="1043">
          <cell r="A1043" t="str">
            <v>Rusape-MA0092-G</v>
          </cell>
          <cell r="B1043" t="str">
            <v>MA0092</v>
          </cell>
          <cell r="C1043" t="str">
            <v>MANICALAND</v>
          </cell>
          <cell r="D1043" t="str">
            <v>PLATINUM</v>
          </cell>
          <cell r="E1043" t="str">
            <v>MANGWIRO</v>
          </cell>
          <cell r="F1043">
            <v>0</v>
          </cell>
        </row>
        <row r="1044">
          <cell r="A1044" t="str">
            <v>Rusape-MA0092-U</v>
          </cell>
          <cell r="B1044" t="str">
            <v>MA0092</v>
          </cell>
          <cell r="C1044" t="str">
            <v>MANICALAND</v>
          </cell>
          <cell r="D1044" t="str">
            <v>PLATINUM</v>
          </cell>
          <cell r="E1044" t="str">
            <v>MANGWIRO</v>
          </cell>
          <cell r="F1044">
            <v>0</v>
          </cell>
        </row>
        <row r="1045">
          <cell r="A1045" t="str">
            <v>RusapeNRZ-MA6005-G</v>
          </cell>
          <cell r="B1045" t="str">
            <v>MA6005</v>
          </cell>
          <cell r="C1045" t="str">
            <v>MANICALAND</v>
          </cell>
          <cell r="D1045" t="str">
            <v>GOLD</v>
          </cell>
          <cell r="E1045" t="str">
            <v>MANGWIRO</v>
          </cell>
          <cell r="F1045">
            <v>0</v>
          </cell>
        </row>
        <row r="1046">
          <cell r="A1046" t="str">
            <v>RusapeNRZ-MA6005-U</v>
          </cell>
          <cell r="B1046" t="str">
            <v>MA6005</v>
          </cell>
          <cell r="C1046" t="str">
            <v>MANICALAND</v>
          </cell>
          <cell r="D1046" t="str">
            <v>GOLD</v>
          </cell>
          <cell r="E1046" t="str">
            <v>MANGWIRO</v>
          </cell>
          <cell r="F1046">
            <v>0</v>
          </cell>
        </row>
        <row r="1047">
          <cell r="A1047" t="str">
            <v>Rushinga-MC0154-G</v>
          </cell>
          <cell r="B1047" t="str">
            <v>MC0154</v>
          </cell>
          <cell r="C1047" t="str">
            <v>MASH CENTRAL</v>
          </cell>
          <cell r="D1047" t="str">
            <v>PLATINUM</v>
          </cell>
          <cell r="E1047" t="str">
            <v>KIWA</v>
          </cell>
          <cell r="F1047">
            <v>0</v>
          </cell>
        </row>
        <row r="1048">
          <cell r="A1048" t="str">
            <v>RUTENDO-MD6016-G</v>
          </cell>
          <cell r="B1048" t="str">
            <v>MD6016</v>
          </cell>
          <cell r="C1048" t="str">
            <v>MIDLANDS</v>
          </cell>
          <cell r="D1048" t="str">
            <v>PLATINUM</v>
          </cell>
          <cell r="E1048" t="str">
            <v>CHIKWAVAVA</v>
          </cell>
          <cell r="F1048">
            <v>0</v>
          </cell>
        </row>
        <row r="1049">
          <cell r="A1049" t="str">
            <v>Rutendo-MD6016-G</v>
          </cell>
          <cell r="B1049" t="str">
            <v>MD6016</v>
          </cell>
          <cell r="C1049" t="str">
            <v>MIDLANDS</v>
          </cell>
          <cell r="D1049" t="str">
            <v>PLATINUM</v>
          </cell>
          <cell r="E1049" t="str">
            <v>CHIKWAVAVA</v>
          </cell>
          <cell r="F1049">
            <v>0</v>
          </cell>
        </row>
        <row r="1050">
          <cell r="A1050" t="str">
            <v>Rutendo-MD6016-U</v>
          </cell>
          <cell r="B1050" t="str">
            <v>MD6016</v>
          </cell>
          <cell r="C1050" t="str">
            <v>MIDLANDS</v>
          </cell>
          <cell r="D1050" t="str">
            <v>PLATINUM</v>
          </cell>
          <cell r="E1050" t="str">
            <v>CHIKWAVAVA</v>
          </cell>
          <cell r="F1050">
            <v>0</v>
          </cell>
        </row>
        <row r="1051">
          <cell r="A1051" t="str">
            <v>Rutenga-MV0155-G</v>
          </cell>
          <cell r="B1051" t="str">
            <v>MV0155</v>
          </cell>
          <cell r="C1051" t="str">
            <v>MASVINGO</v>
          </cell>
          <cell r="D1051" t="str">
            <v>SILVER</v>
          </cell>
          <cell r="E1051" t="str">
            <v>BEN</v>
          </cell>
          <cell r="F1051">
            <v>0</v>
          </cell>
        </row>
        <row r="1052">
          <cell r="A1052" t="str">
            <v>Rutenga-MV0155-U</v>
          </cell>
          <cell r="B1052" t="str">
            <v>MV0155</v>
          </cell>
          <cell r="C1052" t="str">
            <v>MASVINGO</v>
          </cell>
          <cell r="D1052" t="str">
            <v>SILVER</v>
          </cell>
          <cell r="E1052" t="str">
            <v>BEN</v>
          </cell>
          <cell r="F1052">
            <v>0</v>
          </cell>
        </row>
        <row r="1053">
          <cell r="A1053" t="str">
            <v>Ruvimbo-ME7086-D</v>
          </cell>
          <cell r="B1053" t="str">
            <v>ME7086</v>
          </cell>
          <cell r="C1053" t="str">
            <v>MASH EAST</v>
          </cell>
          <cell r="D1053" t="str">
            <v>PLATINUM</v>
          </cell>
          <cell r="E1053" t="str">
            <v>DHLAKAMA</v>
          </cell>
          <cell r="F1053">
            <v>0</v>
          </cell>
        </row>
        <row r="1054">
          <cell r="A1054" t="str">
            <v>Ruvimbo-ME7086-U</v>
          </cell>
          <cell r="B1054" t="str">
            <v>ME7086</v>
          </cell>
          <cell r="C1054" t="str">
            <v>MASH EAST</v>
          </cell>
          <cell r="D1054" t="str">
            <v>PLATINUM</v>
          </cell>
          <cell r="E1054" t="str">
            <v>DHLAKAMA</v>
          </cell>
          <cell r="F1054">
            <v>0</v>
          </cell>
        </row>
        <row r="1055">
          <cell r="A1055" t="str">
            <v>Ruwa-ME0093-M</v>
          </cell>
          <cell r="B1055" t="str">
            <v>ME0093</v>
          </cell>
          <cell r="C1055" t="str">
            <v>MASH EAST</v>
          </cell>
          <cell r="D1055" t="str">
            <v xml:space="preserve">PRIORITY PLATINUM </v>
          </cell>
          <cell r="E1055" t="str">
            <v>DHLAKAMA</v>
          </cell>
          <cell r="F1055">
            <v>0</v>
          </cell>
        </row>
        <row r="1056">
          <cell r="A1056" t="str">
            <v>Ruwa-ME0093-U</v>
          </cell>
          <cell r="B1056" t="str">
            <v>ME0093</v>
          </cell>
          <cell r="C1056" t="str">
            <v>MASH EAST</v>
          </cell>
          <cell r="D1056" t="str">
            <v xml:space="preserve">PRIORITY PLATINUM </v>
          </cell>
          <cell r="E1056" t="str">
            <v>DHLAKAMA</v>
          </cell>
          <cell r="F1056">
            <v>0</v>
          </cell>
        </row>
        <row r="1057">
          <cell r="A1057" t="str">
            <v>Ruwanda-MA7037-G</v>
          </cell>
          <cell r="B1057" t="str">
            <v>MA7037</v>
          </cell>
          <cell r="C1057" t="str">
            <v>MANICALAND</v>
          </cell>
          <cell r="D1057" t="str">
            <v>SILVER</v>
          </cell>
          <cell r="E1057" t="str">
            <v>MANGWIRO</v>
          </cell>
          <cell r="F1057">
            <v>0</v>
          </cell>
        </row>
        <row r="1058">
          <cell r="A1058" t="str">
            <v>Ruwangwe-MA5269-G</v>
          </cell>
          <cell r="B1058" t="str">
            <v>MA5269</v>
          </cell>
          <cell r="C1058" t="str">
            <v>MANICALAND</v>
          </cell>
          <cell r="D1058" t="str">
            <v>PLATINUM</v>
          </cell>
          <cell r="E1058" t="str">
            <v>MANGWIRO</v>
          </cell>
          <cell r="F1058">
            <v>0</v>
          </cell>
        </row>
        <row r="1059">
          <cell r="A1059" t="str">
            <v>RuzFarm-ME7080-G</v>
          </cell>
          <cell r="B1059" t="str">
            <v>ME7080</v>
          </cell>
          <cell r="C1059" t="str">
            <v>MASH EAST</v>
          </cell>
          <cell r="D1059" t="str">
            <v>SILVER</v>
          </cell>
          <cell r="E1059" t="str">
            <v>LESLIE</v>
          </cell>
          <cell r="F1059">
            <v>0</v>
          </cell>
        </row>
        <row r="1060">
          <cell r="A1060" t="str">
            <v>Sadza-ME5186-G</v>
          </cell>
          <cell r="B1060" t="str">
            <v>ME5186</v>
          </cell>
          <cell r="C1060" t="str">
            <v>MASH EAST</v>
          </cell>
          <cell r="D1060" t="str">
            <v>GOLD</v>
          </cell>
          <cell r="E1060" t="str">
            <v>RICHARD</v>
          </cell>
          <cell r="F1060">
            <v>0</v>
          </cell>
        </row>
        <row r="1061">
          <cell r="A1061" t="str">
            <v>Sakubva-MA0271-M</v>
          </cell>
          <cell r="B1061" t="str">
            <v>MA0271</v>
          </cell>
          <cell r="C1061" t="str">
            <v>MANICALAND</v>
          </cell>
          <cell r="D1061" t="str">
            <v>PLATINUM TOP PRIORITY</v>
          </cell>
          <cell r="E1061" t="str">
            <v>MAPFUMBA</v>
          </cell>
          <cell r="F1061">
            <v>0</v>
          </cell>
        </row>
        <row r="1062">
          <cell r="A1062" t="str">
            <v>Sakubva-MA0271-U</v>
          </cell>
          <cell r="B1062" t="str">
            <v>MA0271</v>
          </cell>
          <cell r="C1062" t="str">
            <v>MANICALAND</v>
          </cell>
          <cell r="D1062" t="str">
            <v>PLATINUM TOP PRIORITY</v>
          </cell>
          <cell r="E1062" t="str">
            <v>MAPFUMBA</v>
          </cell>
          <cell r="F1062">
            <v>0</v>
          </cell>
        </row>
        <row r="1063">
          <cell r="A1063" t="str">
            <v>SamLevy-HA0413</v>
          </cell>
          <cell r="B1063" t="str">
            <v>HA0413</v>
          </cell>
          <cell r="C1063" t="str">
            <v>HARARE</v>
          </cell>
          <cell r="D1063" t="str">
            <v>PLATINUM</v>
          </cell>
          <cell r="E1063" t="str">
            <v>MUTYANDA</v>
          </cell>
          <cell r="F1063">
            <v>0</v>
          </cell>
        </row>
        <row r="1064">
          <cell r="A1064" t="str">
            <v>SamLevy-HA0413-G</v>
          </cell>
          <cell r="B1064" t="str">
            <v>HA0413</v>
          </cell>
          <cell r="C1064" t="str">
            <v>HARARE</v>
          </cell>
          <cell r="D1064" t="str">
            <v>PLATINUM</v>
          </cell>
          <cell r="E1064" t="str">
            <v>KIWA</v>
          </cell>
          <cell r="F1064">
            <v>0</v>
          </cell>
        </row>
        <row r="1065">
          <cell r="A1065" t="str">
            <v>SamoraMachel-HA5011-G</v>
          </cell>
          <cell r="B1065" t="str">
            <v>HA5011</v>
          </cell>
          <cell r="C1065" t="str">
            <v>HARARE</v>
          </cell>
          <cell r="D1065" t="str">
            <v>GOLD</v>
          </cell>
          <cell r="E1065" t="str">
            <v>RITA</v>
          </cell>
          <cell r="F1065">
            <v>0</v>
          </cell>
        </row>
        <row r="1066">
          <cell r="A1066" t="str">
            <v>SamoraMachel-HA5011-M</v>
          </cell>
          <cell r="B1066" t="str">
            <v>HA5011</v>
          </cell>
          <cell r="C1066" t="str">
            <v>HARARE</v>
          </cell>
          <cell r="D1066" t="str">
            <v>GOLD</v>
          </cell>
          <cell r="E1066" t="str">
            <v>RITA</v>
          </cell>
          <cell r="F1066">
            <v>0</v>
          </cell>
        </row>
        <row r="1067">
          <cell r="A1067" t="str">
            <v>SamoraMachel-HA5011-U</v>
          </cell>
          <cell r="B1067" t="str">
            <v>HA5011</v>
          </cell>
          <cell r="C1067" t="str">
            <v>HARARE</v>
          </cell>
          <cell r="D1067" t="str">
            <v>GOLD</v>
          </cell>
          <cell r="E1067" t="str">
            <v>RITA</v>
          </cell>
          <cell r="F1067">
            <v>0</v>
          </cell>
        </row>
        <row r="1068">
          <cell r="A1068" t="str">
            <v>Sanyati-MW5020-G</v>
          </cell>
          <cell r="B1068" t="str">
            <v>MW5020</v>
          </cell>
          <cell r="C1068" t="str">
            <v>MASH WEST</v>
          </cell>
          <cell r="D1068" t="str">
            <v>SILVER</v>
          </cell>
          <cell r="E1068" t="str">
            <v>CHIKWAVAVA</v>
          </cell>
          <cell r="F1068">
            <v>0</v>
          </cell>
        </row>
        <row r="1069">
          <cell r="A1069" t="str">
            <v>Saucerstown-BU5101-U</v>
          </cell>
          <cell r="B1069" t="str">
            <v>BU5101</v>
          </cell>
          <cell r="C1069" t="str">
            <v>BULAWAYO</v>
          </cell>
          <cell r="D1069" t="str">
            <v>SILVER</v>
          </cell>
          <cell r="E1069" t="str">
            <v>MASAIRA</v>
          </cell>
          <cell r="F1069">
            <v>0</v>
          </cell>
        </row>
        <row r="1070">
          <cell r="A1070" t="str">
            <v>Sauerstown-G</v>
          </cell>
          <cell r="B1070" t="str">
            <v>BU5101</v>
          </cell>
          <cell r="C1070" t="str">
            <v>BULAWAYO</v>
          </cell>
          <cell r="D1070" t="str">
            <v>SILVER</v>
          </cell>
          <cell r="E1070">
            <v>0</v>
          </cell>
          <cell r="F1070">
            <v>0</v>
          </cell>
        </row>
        <row r="1071">
          <cell r="A1071" t="str">
            <v>Save-MV5304-G</v>
          </cell>
          <cell r="B1071" t="str">
            <v>MV5304</v>
          </cell>
          <cell r="C1071" t="str">
            <v>MASVINGO</v>
          </cell>
          <cell r="D1071" t="str">
            <v>SILVER</v>
          </cell>
          <cell r="E1071" t="str">
            <v>PARDON</v>
          </cell>
          <cell r="F1071">
            <v>0</v>
          </cell>
        </row>
        <row r="1072">
          <cell r="A1072" t="str">
            <v>SekeUnitG-HA0094-M</v>
          </cell>
          <cell r="B1072" t="str">
            <v>HA0094</v>
          </cell>
          <cell r="C1072" t="str">
            <v>HARARE</v>
          </cell>
          <cell r="D1072" t="str">
            <v xml:space="preserve">PRIORITY PLATINUM </v>
          </cell>
          <cell r="E1072" t="str">
            <v>RICHARD</v>
          </cell>
          <cell r="F1072">
            <v>0</v>
          </cell>
        </row>
        <row r="1073">
          <cell r="A1073" t="str">
            <v>SekeUnitG-HA0094-U</v>
          </cell>
          <cell r="B1073" t="str">
            <v>HA0094</v>
          </cell>
          <cell r="C1073" t="str">
            <v>HARARE</v>
          </cell>
          <cell r="D1073" t="str">
            <v xml:space="preserve">PRIORITY PLATINUM </v>
          </cell>
          <cell r="E1073" t="str">
            <v>RICHARD</v>
          </cell>
          <cell r="F1073">
            <v>0</v>
          </cell>
        </row>
        <row r="1074">
          <cell r="A1074" t="str">
            <v>SekeUnitH-HA6046-D</v>
          </cell>
          <cell r="B1074" t="str">
            <v>HA6046</v>
          </cell>
          <cell r="C1074" t="str">
            <v>HARARE</v>
          </cell>
          <cell r="D1074" t="str">
            <v xml:space="preserve">PRIORITY PLATINUM </v>
          </cell>
          <cell r="E1074" t="str">
            <v>RICHARD</v>
          </cell>
          <cell r="F1074">
            <v>0</v>
          </cell>
        </row>
        <row r="1075">
          <cell r="A1075" t="str">
            <v>SekeUnitH-HA6046-G</v>
          </cell>
          <cell r="B1075" t="str">
            <v>HA6046</v>
          </cell>
          <cell r="C1075" t="str">
            <v>HARARE</v>
          </cell>
          <cell r="D1075" t="str">
            <v xml:space="preserve">PRIORITY PLATINUM </v>
          </cell>
          <cell r="E1075" t="str">
            <v>RICHARD</v>
          </cell>
          <cell r="F1075">
            <v>0</v>
          </cell>
        </row>
        <row r="1076">
          <cell r="A1076" t="str">
            <v>SekeUnitH-HA6046-U</v>
          </cell>
          <cell r="B1076" t="str">
            <v>HA6046</v>
          </cell>
          <cell r="C1076" t="str">
            <v>HARARE</v>
          </cell>
          <cell r="D1076" t="str">
            <v xml:space="preserve">PRIORITY PLATINUM </v>
          </cell>
          <cell r="E1076" t="str">
            <v>RICHARD</v>
          </cell>
          <cell r="F1076">
            <v>0</v>
          </cell>
        </row>
        <row r="1077">
          <cell r="A1077" t="str">
            <v>SekeUnitJ-HA6045-D</v>
          </cell>
          <cell r="B1077" t="str">
            <v>HA6045</v>
          </cell>
          <cell r="C1077" t="str">
            <v>HARARE</v>
          </cell>
          <cell r="D1077" t="str">
            <v>PLATINUM</v>
          </cell>
          <cell r="E1077" t="str">
            <v>RICHARD</v>
          </cell>
          <cell r="F1077">
            <v>0</v>
          </cell>
        </row>
        <row r="1078">
          <cell r="A1078" t="str">
            <v>SekeUnitJ-HA6045-G</v>
          </cell>
          <cell r="B1078" t="str">
            <v>HA6045</v>
          </cell>
          <cell r="C1078" t="str">
            <v>HARARE</v>
          </cell>
          <cell r="D1078" t="str">
            <v>PLATINUM</v>
          </cell>
          <cell r="E1078" t="str">
            <v>RICHARD</v>
          </cell>
          <cell r="F1078">
            <v>0</v>
          </cell>
        </row>
        <row r="1079">
          <cell r="A1079" t="str">
            <v>SekeUnitJ-HA6045-U</v>
          </cell>
          <cell r="B1079" t="str">
            <v>HA6045</v>
          </cell>
          <cell r="C1079" t="str">
            <v>HARARE</v>
          </cell>
          <cell r="D1079" t="str">
            <v>PLATINUM</v>
          </cell>
          <cell r="E1079" t="str">
            <v>RICHARD</v>
          </cell>
          <cell r="F1079">
            <v>0</v>
          </cell>
        </row>
        <row r="1080">
          <cell r="A1080" t="str">
            <v>SekeUnitL-HA3027-D</v>
          </cell>
          <cell r="B1080" t="str">
            <v>HA3027</v>
          </cell>
          <cell r="C1080" t="str">
            <v>HARARE</v>
          </cell>
          <cell r="D1080" t="str">
            <v>PLATINUM</v>
          </cell>
          <cell r="E1080" t="str">
            <v>RICHARD</v>
          </cell>
          <cell r="F1080">
            <v>0</v>
          </cell>
        </row>
        <row r="1081">
          <cell r="A1081" t="str">
            <v>SekeUnitL-HA3027-G</v>
          </cell>
          <cell r="B1081" t="str">
            <v>HA3027</v>
          </cell>
          <cell r="C1081" t="str">
            <v>HARARE</v>
          </cell>
          <cell r="D1081" t="str">
            <v>PLATINUM</v>
          </cell>
          <cell r="E1081" t="str">
            <v>RICHARD</v>
          </cell>
          <cell r="F1081">
            <v>0</v>
          </cell>
        </row>
        <row r="1082">
          <cell r="A1082" t="str">
            <v>SekeUnitL-HA3027-U</v>
          </cell>
          <cell r="B1082" t="str">
            <v>HA3027</v>
          </cell>
          <cell r="C1082" t="str">
            <v>HARARE</v>
          </cell>
          <cell r="D1082" t="str">
            <v>PLATINUM</v>
          </cell>
          <cell r="E1082" t="str">
            <v>RICHARD</v>
          </cell>
          <cell r="F1082">
            <v>0</v>
          </cell>
        </row>
        <row r="1083">
          <cell r="A1083" t="str">
            <v>SekeUnitN-HA6047-D</v>
          </cell>
          <cell r="B1083" t="str">
            <v>HA6047</v>
          </cell>
          <cell r="C1083" t="str">
            <v>HARARE</v>
          </cell>
          <cell r="D1083" t="str">
            <v>PLATINUM</v>
          </cell>
          <cell r="E1083" t="str">
            <v>RICHARD</v>
          </cell>
          <cell r="F1083">
            <v>0</v>
          </cell>
        </row>
        <row r="1084">
          <cell r="A1084" t="str">
            <v>SekeUnitN-HA6047-U</v>
          </cell>
          <cell r="B1084" t="str">
            <v>HA6047</v>
          </cell>
          <cell r="C1084" t="str">
            <v>HARARE</v>
          </cell>
          <cell r="D1084" t="str">
            <v>PLATINUM</v>
          </cell>
          <cell r="E1084" t="str">
            <v>RICHARD</v>
          </cell>
          <cell r="F1084">
            <v>0</v>
          </cell>
        </row>
        <row r="1085">
          <cell r="A1085" t="str">
            <v>SekeUnitO-HA7169-U</v>
          </cell>
          <cell r="B1085" t="str">
            <v>HA6047</v>
          </cell>
          <cell r="C1085" t="str">
            <v>HARARE</v>
          </cell>
          <cell r="D1085" t="str">
            <v>PLATINUM</v>
          </cell>
          <cell r="E1085" t="str">
            <v>RICHARD</v>
          </cell>
          <cell r="F1085">
            <v>0</v>
          </cell>
        </row>
        <row r="1086">
          <cell r="A1086" t="str">
            <v>Selby-HA0403-G</v>
          </cell>
          <cell r="B1086" t="str">
            <v>HA0403</v>
          </cell>
          <cell r="C1086" t="str">
            <v>HARARE</v>
          </cell>
          <cell r="D1086" t="str">
            <v>SILVER</v>
          </cell>
          <cell r="E1086" t="str">
            <v>MASIMBA</v>
          </cell>
          <cell r="F1086">
            <v>0</v>
          </cell>
        </row>
        <row r="1087">
          <cell r="A1087" t="str">
            <v>Selby-HA0403-U</v>
          </cell>
          <cell r="B1087" t="str">
            <v>HA0403</v>
          </cell>
          <cell r="C1087" t="str">
            <v>HARARE</v>
          </cell>
          <cell r="D1087" t="str">
            <v>SILVER</v>
          </cell>
          <cell r="E1087" t="str">
            <v>MASIMBA</v>
          </cell>
          <cell r="F1087">
            <v>0</v>
          </cell>
        </row>
        <row r="1088">
          <cell r="A1088" t="str">
            <v>Selous-MW0157-G</v>
          </cell>
          <cell r="B1088" t="str">
            <v>MW0157</v>
          </cell>
          <cell r="C1088" t="str">
            <v>MASH WEST</v>
          </cell>
          <cell r="D1088" t="str">
            <v>SILVER</v>
          </cell>
          <cell r="E1088" t="str">
            <v>NGIRAZI</v>
          </cell>
          <cell r="F1088">
            <v>0</v>
          </cell>
        </row>
        <row r="1089">
          <cell r="A1089" t="str">
            <v>Senga</v>
          </cell>
          <cell r="B1089" t="str">
            <v>MD5199</v>
          </cell>
          <cell r="C1089" t="str">
            <v>MIDLANDS</v>
          </cell>
          <cell r="D1089" t="str">
            <v>GOLD</v>
          </cell>
          <cell r="E1089" t="str">
            <v>CHARI</v>
          </cell>
          <cell r="F1089">
            <v>0</v>
          </cell>
        </row>
        <row r="1090">
          <cell r="A1090" t="str">
            <v>Senga-MD5199-D</v>
          </cell>
          <cell r="B1090" t="str">
            <v>MD5199</v>
          </cell>
          <cell r="C1090" t="str">
            <v>MIDLANDS</v>
          </cell>
          <cell r="D1090" t="str">
            <v>GOLD</v>
          </cell>
          <cell r="E1090" t="str">
            <v>CHARI</v>
          </cell>
          <cell r="F1090">
            <v>0</v>
          </cell>
        </row>
        <row r="1091">
          <cell r="A1091" t="str">
            <v>Senga-MD5199-U</v>
          </cell>
          <cell r="B1091" t="str">
            <v>MD5199</v>
          </cell>
          <cell r="C1091" t="str">
            <v>MIDLANDS</v>
          </cell>
          <cell r="D1091" t="str">
            <v>GOLD</v>
          </cell>
          <cell r="E1091" t="str">
            <v>CHARI</v>
          </cell>
          <cell r="F1091">
            <v>0</v>
          </cell>
        </row>
        <row r="1092">
          <cell r="A1092" t="str">
            <v>Sentosa-HA0158</v>
          </cell>
          <cell r="B1092" t="str">
            <v>HA0158</v>
          </cell>
          <cell r="C1092" t="str">
            <v>HARARE</v>
          </cell>
          <cell r="D1092" t="str">
            <v>PLATINUM</v>
          </cell>
          <cell r="E1092" t="str">
            <v>MASIMBA</v>
          </cell>
          <cell r="F1092">
            <v>0</v>
          </cell>
        </row>
        <row r="1093">
          <cell r="A1093" t="str">
            <v>Sentosa-HA0158-G</v>
          </cell>
          <cell r="B1093" t="str">
            <v>HA0158</v>
          </cell>
          <cell r="C1093" t="str">
            <v>HARARE</v>
          </cell>
          <cell r="D1093" t="str">
            <v>PLATINUM</v>
          </cell>
          <cell r="E1093" t="str">
            <v>MASIMBA</v>
          </cell>
          <cell r="F1093">
            <v>0</v>
          </cell>
        </row>
        <row r="1094">
          <cell r="A1094" t="str">
            <v>Sese-MV3088-G</v>
          </cell>
          <cell r="B1094" t="str">
            <v>MV3088</v>
          </cell>
          <cell r="C1094" t="str">
            <v>MASVINGO</v>
          </cell>
          <cell r="D1094" t="str">
            <v>GOLD</v>
          </cell>
          <cell r="E1094" t="str">
            <v>CECIL</v>
          </cell>
          <cell r="F1094">
            <v>0</v>
          </cell>
        </row>
        <row r="1095">
          <cell r="A1095" t="str">
            <v>Sessami-MD5260-G</v>
          </cell>
          <cell r="B1095" t="str">
            <v>MD5260</v>
          </cell>
          <cell r="C1095" t="str">
            <v>MIDLANDS</v>
          </cell>
          <cell r="D1095" t="str">
            <v>GOLD</v>
          </cell>
          <cell r="E1095" t="str">
            <v>CHIKWAVAVA</v>
          </cell>
          <cell r="F1095">
            <v>0</v>
          </cell>
        </row>
        <row r="1096">
          <cell r="A1096" t="str">
            <v>Sessami-MD5260-U</v>
          </cell>
          <cell r="B1096" t="str">
            <v>MD5260</v>
          </cell>
          <cell r="C1096" t="str">
            <v>MIDLANDS</v>
          </cell>
          <cell r="D1096" t="str">
            <v>GOLD</v>
          </cell>
          <cell r="E1096" t="str">
            <v>CHIKWAVAVA</v>
          </cell>
          <cell r="F1096">
            <v>0</v>
          </cell>
        </row>
        <row r="1097">
          <cell r="A1097" t="str">
            <v>Shamba-MD7038-G</v>
          </cell>
          <cell r="B1097" t="str">
            <v>MD7038</v>
          </cell>
          <cell r="C1097" t="str">
            <v>MIDLANDS</v>
          </cell>
          <cell r="D1097" t="str">
            <v>BRONZE</v>
          </cell>
          <cell r="E1097" t="str">
            <v>MASAIRA</v>
          </cell>
          <cell r="F1097">
            <v>0</v>
          </cell>
        </row>
        <row r="1098">
          <cell r="A1098" t="str">
            <v>Shamba-MS7038-G</v>
          </cell>
          <cell r="B1098" t="str">
            <v>MD7038</v>
          </cell>
          <cell r="C1098" t="str">
            <v>MIDLANDS</v>
          </cell>
          <cell r="D1098" t="str">
            <v>BRONZE</v>
          </cell>
          <cell r="E1098" t="str">
            <v>MASAIRA</v>
          </cell>
          <cell r="F1098">
            <v>0</v>
          </cell>
        </row>
        <row r="1099">
          <cell r="A1099" t="str">
            <v>Shamva-MC0159-G</v>
          </cell>
          <cell r="B1099" t="str">
            <v>MC0159</v>
          </cell>
          <cell r="C1099" t="str">
            <v>MASH CENTRAL</v>
          </cell>
          <cell r="D1099" t="str">
            <v>PLATINUM</v>
          </cell>
          <cell r="E1099" t="str">
            <v>KIWA</v>
          </cell>
          <cell r="F1099">
            <v>0</v>
          </cell>
        </row>
        <row r="1100">
          <cell r="A1100" t="str">
            <v>Shangani-MS5132-G</v>
          </cell>
          <cell r="B1100" t="str">
            <v>MS5132</v>
          </cell>
          <cell r="C1100" t="str">
            <v>MAT SOUTH</v>
          </cell>
          <cell r="D1100" t="str">
            <v>BRONZE</v>
          </cell>
          <cell r="E1100" t="str">
            <v>CHARI</v>
          </cell>
          <cell r="F1100">
            <v>0</v>
          </cell>
        </row>
        <row r="1101">
          <cell r="A1101" t="str">
            <v>ShaptonBar-MW7039-G</v>
          </cell>
          <cell r="B1101" t="str">
            <v>MW7039</v>
          </cell>
          <cell r="C1101" t="str">
            <v>MASH WEST</v>
          </cell>
          <cell r="D1101" t="str">
            <v>GOLD</v>
          </cell>
          <cell r="E1101" t="str">
            <v>NGIRAZI</v>
          </cell>
          <cell r="F1101">
            <v>0</v>
          </cell>
        </row>
        <row r="1102">
          <cell r="A1102" t="str">
            <v>ShashaniTOFF-MS5130-G</v>
          </cell>
          <cell r="B1102" t="str">
            <v>MS5130</v>
          </cell>
          <cell r="C1102" t="str">
            <v>MAT SOUTH</v>
          </cell>
          <cell r="D1102" t="str">
            <v>BRONZE</v>
          </cell>
          <cell r="E1102" t="str">
            <v>SOPHIA</v>
          </cell>
          <cell r="F1102">
            <v>0</v>
          </cell>
        </row>
        <row r="1103">
          <cell r="A1103" t="str">
            <v>ShashaniTOFF-MS5130-G</v>
          </cell>
          <cell r="B1103" t="str">
            <v>MS5130</v>
          </cell>
          <cell r="C1103" t="str">
            <v>MAT SOUTH</v>
          </cell>
          <cell r="D1103" t="str">
            <v>BRONZE</v>
          </cell>
          <cell r="E1103" t="str">
            <v>SOPHIA</v>
          </cell>
          <cell r="F1103">
            <v>0</v>
          </cell>
        </row>
        <row r="1104">
          <cell r="A1104" t="str">
            <v>Shiriyedenga-HA1753-U</v>
          </cell>
          <cell r="B1104" t="str">
            <v>HA1753</v>
          </cell>
          <cell r="C1104" t="str">
            <v>HARARE</v>
          </cell>
          <cell r="D1104" t="str">
            <v>PRIORITY BRONZE</v>
          </cell>
          <cell r="E1104" t="str">
            <v>ARCHIE</v>
          </cell>
          <cell r="F1104">
            <v>0</v>
          </cell>
        </row>
        <row r="1105">
          <cell r="A1105" t="str">
            <v>Shurugwi-MD0161-G</v>
          </cell>
          <cell r="B1105" t="str">
            <v>MD0161</v>
          </cell>
          <cell r="C1105" t="str">
            <v>MIDLANDS</v>
          </cell>
          <cell r="D1105" t="str">
            <v>PRIORITY GOLD</v>
          </cell>
          <cell r="E1105" t="str">
            <v>CHARI</v>
          </cell>
          <cell r="F1105">
            <v>0</v>
          </cell>
        </row>
        <row r="1106">
          <cell r="A1106" t="str">
            <v>ShurugwiTown-MD1754-U</v>
          </cell>
          <cell r="B1106" t="str">
            <v>MD0161</v>
          </cell>
          <cell r="C1106" t="str">
            <v>MIDLANDS</v>
          </cell>
          <cell r="D1106" t="str">
            <v>GOLD</v>
          </cell>
          <cell r="E1106" t="str">
            <v>CHARI</v>
          </cell>
          <cell r="F1106">
            <v>0</v>
          </cell>
        </row>
        <row r="1107">
          <cell r="A1107" t="str">
            <v>Siakobvu-MW5216-G</v>
          </cell>
          <cell r="B1107" t="str">
            <v>MW5216</v>
          </cell>
          <cell r="C1107" t="str">
            <v>MASH WEST</v>
          </cell>
          <cell r="D1107" t="str">
            <v>SILVER</v>
          </cell>
          <cell r="E1107" t="str">
            <v>CHIKWAVAVA</v>
          </cell>
          <cell r="F1107">
            <v>0</v>
          </cell>
        </row>
        <row r="1108">
          <cell r="A1108" t="str">
            <v>SIANSUNDU-G</v>
          </cell>
          <cell r="B1108" t="str">
            <v>MN5245</v>
          </cell>
          <cell r="C1108" t="str">
            <v>MAT NORTH</v>
          </cell>
          <cell r="D1108" t="str">
            <v>SILVER</v>
          </cell>
          <cell r="E1108">
            <v>0</v>
          </cell>
          <cell r="F1108">
            <v>0</v>
          </cell>
        </row>
        <row r="1109">
          <cell r="A1109" t="str">
            <v>SIANSUNDU-U</v>
          </cell>
          <cell r="B1109" t="str">
            <v>MN5245</v>
          </cell>
          <cell r="C1109" t="str">
            <v>MAT NORTH</v>
          </cell>
          <cell r="D1109" t="str">
            <v>SILVER</v>
          </cell>
          <cell r="E1109">
            <v>0</v>
          </cell>
          <cell r="F1109">
            <v>0</v>
          </cell>
        </row>
        <row r="1110">
          <cell r="A1110" t="str">
            <v>Sigola-BU1731-U</v>
          </cell>
          <cell r="B1110" t="str">
            <v>MN1731</v>
          </cell>
          <cell r="C1110" t="str">
            <v>MAT NORTH</v>
          </cell>
          <cell r="D1110" t="str">
            <v>GOLD</v>
          </cell>
          <cell r="E1110" t="str">
            <v>STELLA</v>
          </cell>
          <cell r="F1110">
            <v>0</v>
          </cell>
        </row>
        <row r="1111">
          <cell r="A1111" t="str">
            <v>Sikabala-G</v>
          </cell>
          <cell r="B1111" t="str">
            <v>MN5118</v>
          </cell>
          <cell r="C1111" t="str">
            <v>MAT NORTH</v>
          </cell>
          <cell r="D1111" t="str">
            <v>SILVER</v>
          </cell>
          <cell r="E1111">
            <v>0</v>
          </cell>
          <cell r="F1111">
            <v>0</v>
          </cell>
        </row>
        <row r="1112">
          <cell r="A1112" t="str">
            <v>Sikumi Lodge-G</v>
          </cell>
          <cell r="B1112" t="str">
            <v>MN5111</v>
          </cell>
          <cell r="C1112" t="str">
            <v>MAT NORTH</v>
          </cell>
          <cell r="D1112" t="str">
            <v>BRONZE</v>
          </cell>
          <cell r="E1112" t="str">
            <v>SIFA</v>
          </cell>
          <cell r="F1112">
            <v>0</v>
          </cell>
        </row>
        <row r="1113">
          <cell r="A1113" t="str">
            <v>SIKUMILODGE-G</v>
          </cell>
          <cell r="B1113" t="str">
            <v>MN5111</v>
          </cell>
          <cell r="C1113" t="str">
            <v>MAT NORTH</v>
          </cell>
          <cell r="D1113" t="str">
            <v>BRONZE</v>
          </cell>
          <cell r="E1113">
            <v>0</v>
          </cell>
          <cell r="F1113">
            <v>0</v>
          </cell>
        </row>
        <row r="1114">
          <cell r="A1114" t="str">
            <v>Silobela-MD5200-G</v>
          </cell>
          <cell r="B1114" t="str">
            <v>MD5200</v>
          </cell>
          <cell r="C1114" t="str">
            <v>MIDLANDS</v>
          </cell>
          <cell r="D1114" t="str">
            <v>SILVER</v>
          </cell>
          <cell r="E1114" t="str">
            <v>CHIKWAVAVA</v>
          </cell>
          <cell r="F1114">
            <v>0</v>
          </cell>
        </row>
        <row r="1115">
          <cell r="A1115" t="str">
            <v>Siyalima-MC1756-G</v>
          </cell>
          <cell r="B1115" t="str">
            <v>MC1756</v>
          </cell>
          <cell r="C1115" t="str">
            <v>MASH CENTRAL</v>
          </cell>
          <cell r="D1115" t="str">
            <v>BRONZE</v>
          </cell>
          <cell r="E1115" t="str">
            <v>ARTWELL</v>
          </cell>
          <cell r="F1115">
            <v>0</v>
          </cell>
        </row>
        <row r="1116">
          <cell r="A1116" t="str">
            <v>SIYANSUNDA-G</v>
          </cell>
          <cell r="B1116" t="str">
            <v>MN5245</v>
          </cell>
          <cell r="C1116" t="str">
            <v>MAT NORTH</v>
          </cell>
          <cell r="D1116" t="str">
            <v>SILVER</v>
          </cell>
          <cell r="E1116" t="str">
            <v>HARRIET</v>
          </cell>
          <cell r="F1116">
            <v>0</v>
          </cell>
        </row>
        <row r="1117">
          <cell r="A1117" t="str">
            <v>Solani-HA5237</v>
          </cell>
          <cell r="B1117" t="str">
            <v>HA5237</v>
          </cell>
          <cell r="C1117" t="str">
            <v>HARARE</v>
          </cell>
          <cell r="D1117" t="str">
            <v xml:space="preserve">PRIORITY PLATINUM </v>
          </cell>
          <cell r="E1117" t="str">
            <v>RICHARD</v>
          </cell>
          <cell r="F1117">
            <v>0</v>
          </cell>
        </row>
        <row r="1118">
          <cell r="A1118" t="str">
            <v>Solani-HA5237-D</v>
          </cell>
          <cell r="B1118" t="str">
            <v>HA5237</v>
          </cell>
          <cell r="C1118" t="str">
            <v>HARARE</v>
          </cell>
          <cell r="D1118" t="str">
            <v xml:space="preserve">PRIORITY PLATINUM </v>
          </cell>
          <cell r="E1118" t="str">
            <v>RICHARD</v>
          </cell>
          <cell r="F1118">
            <v>0</v>
          </cell>
        </row>
        <row r="1119">
          <cell r="A1119" t="str">
            <v>Solusi_MS0162-U</v>
          </cell>
          <cell r="B1119" t="str">
            <v>MS0162</v>
          </cell>
          <cell r="C1119" t="str">
            <v>MAT SOUTH</v>
          </cell>
          <cell r="D1119" t="str">
            <v>SILVER</v>
          </cell>
          <cell r="E1119" t="str">
            <v>SOFIA</v>
          </cell>
          <cell r="F1119">
            <v>0</v>
          </cell>
        </row>
        <row r="1120">
          <cell r="A1120" t="str">
            <v>Solusi-MS0162-G</v>
          </cell>
          <cell r="B1120" t="str">
            <v>MS0162</v>
          </cell>
          <cell r="C1120" t="str">
            <v>MAT SOUTH</v>
          </cell>
          <cell r="D1120" t="str">
            <v>SILVER</v>
          </cell>
          <cell r="E1120" t="str">
            <v>SOFIA</v>
          </cell>
          <cell r="F1120">
            <v>0</v>
          </cell>
        </row>
        <row r="1121">
          <cell r="A1121" t="str">
            <v>Sosera-MV5244-G</v>
          </cell>
          <cell r="B1121" t="str">
            <v>MV5244</v>
          </cell>
          <cell r="C1121" t="str">
            <v>MASVINGO</v>
          </cell>
          <cell r="D1121" t="str">
            <v>SILVER</v>
          </cell>
          <cell r="E1121" t="str">
            <v>PARDON</v>
          </cell>
          <cell r="F1121">
            <v>0</v>
          </cell>
        </row>
        <row r="1122">
          <cell r="A1122" t="str">
            <v>South Downs</v>
          </cell>
          <cell r="B1122" t="str">
            <v>MD6010</v>
          </cell>
          <cell r="C1122" t="str">
            <v>MIDLANDS</v>
          </cell>
          <cell r="D1122" t="str">
            <v>SILVER</v>
          </cell>
          <cell r="E1122" t="str">
            <v>CHARI</v>
          </cell>
          <cell r="F1122">
            <v>0</v>
          </cell>
        </row>
        <row r="1123">
          <cell r="A1123" t="str">
            <v>SouthDowns-MD6010-G</v>
          </cell>
          <cell r="B1123" t="str">
            <v>MD6010</v>
          </cell>
          <cell r="C1123" t="str">
            <v>MIDLANDS</v>
          </cell>
          <cell r="D1123" t="str">
            <v>SILVER</v>
          </cell>
          <cell r="E1123" t="str">
            <v>CHARI</v>
          </cell>
          <cell r="F1123">
            <v>0</v>
          </cell>
        </row>
        <row r="1124">
          <cell r="A1124" t="str">
            <v>Southerton-HA0095-M</v>
          </cell>
          <cell r="B1124" t="str">
            <v>HA0095</v>
          </cell>
          <cell r="C1124" t="str">
            <v>HARARE</v>
          </cell>
          <cell r="D1124" t="str">
            <v xml:space="preserve">PRIORITY PLATINUM </v>
          </cell>
          <cell r="E1124" t="str">
            <v>ARCHIE</v>
          </cell>
          <cell r="F1124">
            <v>0</v>
          </cell>
        </row>
        <row r="1125">
          <cell r="A1125" t="str">
            <v>Southerton-HA0095-U</v>
          </cell>
          <cell r="B1125" t="str">
            <v>HA0095</v>
          </cell>
          <cell r="C1125" t="str">
            <v>HARARE</v>
          </cell>
          <cell r="D1125" t="str">
            <v xml:space="preserve">PRIORITY PLATINUM </v>
          </cell>
          <cell r="E1125" t="str">
            <v>ARCHIE</v>
          </cell>
          <cell r="F1125">
            <v>0</v>
          </cell>
        </row>
        <row r="1126">
          <cell r="A1126" t="str">
            <v>Spaceman-HA3010-D</v>
          </cell>
          <cell r="B1126" t="str">
            <v>HA3010</v>
          </cell>
          <cell r="C1126" t="str">
            <v>HARARE</v>
          </cell>
          <cell r="D1126" t="str">
            <v xml:space="preserve">PRIORITY PLATINUM </v>
          </cell>
          <cell r="E1126" t="str">
            <v>ARCHIE</v>
          </cell>
          <cell r="F1126">
            <v>0</v>
          </cell>
        </row>
        <row r="1127">
          <cell r="A1127" t="str">
            <v>Spaceman-HA3010-U</v>
          </cell>
          <cell r="B1127" t="str">
            <v>HA3010</v>
          </cell>
          <cell r="C1127" t="str">
            <v>HARARE</v>
          </cell>
          <cell r="D1127" t="str">
            <v xml:space="preserve">PRIORITY PLATINUM </v>
          </cell>
          <cell r="E1127" t="str">
            <v>ARCHIE</v>
          </cell>
          <cell r="F1127">
            <v>0</v>
          </cell>
        </row>
        <row r="1128">
          <cell r="A1128" t="str">
            <v>SPRINGRANGE CONDENE-G</v>
          </cell>
          <cell r="B1128" t="str">
            <v>MS7009</v>
          </cell>
          <cell r="C1128" t="str">
            <v>MAT NORTH</v>
          </cell>
          <cell r="D1128" t="str">
            <v>BRONZE</v>
          </cell>
          <cell r="E1128">
            <v>0</v>
          </cell>
          <cell r="F1128">
            <v>0</v>
          </cell>
        </row>
        <row r="1129">
          <cell r="A1129" t="str">
            <v>StAlberts-MC6007-G</v>
          </cell>
          <cell r="B1129" t="str">
            <v>MC6007</v>
          </cell>
          <cell r="C1129" t="str">
            <v>MASH CENTRAL</v>
          </cell>
          <cell r="D1129" t="str">
            <v>PLATINUM</v>
          </cell>
          <cell r="E1129" t="str">
            <v>ARCHIE</v>
          </cell>
          <cell r="F1129">
            <v>0</v>
          </cell>
        </row>
        <row r="1130">
          <cell r="A1130" t="str">
            <v>StAlberts-MC6007-U</v>
          </cell>
          <cell r="B1130" t="str">
            <v>MC6007</v>
          </cell>
          <cell r="C1130" t="str">
            <v>MASH CENTRAL</v>
          </cell>
          <cell r="D1130" t="str">
            <v>PLATINUM</v>
          </cell>
          <cell r="E1130" t="str">
            <v>ARCHIE</v>
          </cell>
          <cell r="F1130">
            <v>0</v>
          </cell>
        </row>
        <row r="1131">
          <cell r="A1131" t="str">
            <v>StAndrews-HA7083-G</v>
          </cell>
          <cell r="B1131" t="str">
            <v>HA7083</v>
          </cell>
          <cell r="C1131" t="str">
            <v>HARARE</v>
          </cell>
          <cell r="D1131" t="str">
            <v>GOLD</v>
          </cell>
          <cell r="E1131" t="str">
            <v>LESLIE</v>
          </cell>
          <cell r="F1131">
            <v>0</v>
          </cell>
        </row>
        <row r="1132">
          <cell r="A1132" t="str">
            <v>StAndrews-HA7083-U</v>
          </cell>
          <cell r="B1132" t="str">
            <v>HA7083</v>
          </cell>
          <cell r="C1132" t="str">
            <v>HARARE</v>
          </cell>
          <cell r="D1132" t="str">
            <v>GOLD</v>
          </cell>
          <cell r="E1132" t="str">
            <v>LESLIE</v>
          </cell>
          <cell r="F1132">
            <v>0</v>
          </cell>
        </row>
        <row r="1133">
          <cell r="A1133" t="str">
            <v>Steeldale-BU0430-U</v>
          </cell>
          <cell r="B1133" t="str">
            <v>BU0430</v>
          </cell>
          <cell r="C1133" t="str">
            <v>BULAWAYO</v>
          </cell>
          <cell r="D1133" t="str">
            <v>SILVER</v>
          </cell>
          <cell r="E1133" t="str">
            <v>STELLA</v>
          </cell>
          <cell r="F1133">
            <v>0</v>
          </cell>
        </row>
        <row r="1134">
          <cell r="A1134" t="str">
            <v>Steeldale-G</v>
          </cell>
          <cell r="B1134" t="str">
            <v>BU0430</v>
          </cell>
          <cell r="C1134" t="str">
            <v>BULAWAYO</v>
          </cell>
          <cell r="D1134" t="str">
            <v>PLATINUM</v>
          </cell>
          <cell r="E1134" t="str">
            <v>STELLA</v>
          </cell>
          <cell r="F1134">
            <v>0</v>
          </cell>
        </row>
        <row r="1135">
          <cell r="A1135" t="str">
            <v>Sternmore-MS5134-G</v>
          </cell>
          <cell r="B1135" t="str">
            <v>MS5134</v>
          </cell>
          <cell r="C1135" t="str">
            <v>MAT SOUTH</v>
          </cell>
          <cell r="D1135" t="str">
            <v>SILVER</v>
          </cell>
          <cell r="E1135" t="str">
            <v>SIFA</v>
          </cell>
          <cell r="F1135">
            <v>0</v>
          </cell>
        </row>
        <row r="1136">
          <cell r="A1136" t="str">
            <v>StIgnatious-ME7040-G</v>
          </cell>
          <cell r="B1136" t="str">
            <v>ME7040</v>
          </cell>
          <cell r="C1136" t="str">
            <v>MASH EAST</v>
          </cell>
          <cell r="D1136" t="str">
            <v>GOLD</v>
          </cell>
          <cell r="E1136" t="str">
            <v>WASHI</v>
          </cell>
          <cell r="F1136">
            <v>0</v>
          </cell>
        </row>
        <row r="1137">
          <cell r="A1137" t="str">
            <v>StIgnatious-ME7040-U</v>
          </cell>
          <cell r="B1137" t="str">
            <v>ME7040</v>
          </cell>
          <cell r="C1137" t="str">
            <v>MASH EAST</v>
          </cell>
          <cell r="D1137" t="str">
            <v>GOLD</v>
          </cell>
          <cell r="E1137" t="str">
            <v>WASHI</v>
          </cell>
          <cell r="F1137">
            <v>0</v>
          </cell>
        </row>
        <row r="1138">
          <cell r="A1138" t="str">
            <v>StJoseph-MA5166-D</v>
          </cell>
          <cell r="B1138" t="str">
            <v>MA5166</v>
          </cell>
          <cell r="C1138" t="str">
            <v>MANICALAND</v>
          </cell>
          <cell r="D1138" t="str">
            <v>PLATINUM</v>
          </cell>
          <cell r="E1138" t="str">
            <v>MAPFUMBA</v>
          </cell>
          <cell r="F1138">
            <v>0</v>
          </cell>
        </row>
        <row r="1139">
          <cell r="A1139" t="str">
            <v>StJosephs-MA5166-U</v>
          </cell>
          <cell r="B1139" t="str">
            <v>MA5166</v>
          </cell>
          <cell r="C1139" t="str">
            <v>MANICALAND</v>
          </cell>
          <cell r="D1139" t="str">
            <v>PLATINUM</v>
          </cell>
          <cell r="E1139" t="str">
            <v>MAPFUMBA</v>
          </cell>
          <cell r="F1139">
            <v>0</v>
          </cell>
        </row>
        <row r="1140">
          <cell r="A1140" t="str">
            <v>StMarys-HA0096-M</v>
          </cell>
          <cell r="B1140" t="str">
            <v>HA0096</v>
          </cell>
          <cell r="C1140" t="str">
            <v>HARARE</v>
          </cell>
          <cell r="D1140" t="str">
            <v xml:space="preserve">PRIORITY PLATINUM </v>
          </cell>
          <cell r="E1140" t="str">
            <v>RICHARD</v>
          </cell>
          <cell r="F1140">
            <v>0</v>
          </cell>
        </row>
        <row r="1141">
          <cell r="A1141" t="str">
            <v>StMarys-HA0096-U</v>
          </cell>
          <cell r="B1141" t="str">
            <v>HA0096</v>
          </cell>
          <cell r="C1141" t="str">
            <v>HARARE</v>
          </cell>
          <cell r="D1141" t="str">
            <v xml:space="preserve">PRIORITY PLATINUM </v>
          </cell>
          <cell r="E1141" t="str">
            <v>RICHARD</v>
          </cell>
          <cell r="F1141">
            <v>0</v>
          </cell>
        </row>
        <row r="1142">
          <cell r="A1142" t="str">
            <v>Stodart-HA1756-U</v>
          </cell>
          <cell r="B1142" t="str">
            <v>HA1756</v>
          </cell>
          <cell r="C1142" t="str">
            <v>HARARE</v>
          </cell>
          <cell r="D1142" t="str">
            <v xml:space="preserve">PRIORITY PLATINUM </v>
          </cell>
          <cell r="E1142" t="str">
            <v>ENIA</v>
          </cell>
          <cell r="F1142">
            <v>0</v>
          </cell>
        </row>
        <row r="1143">
          <cell r="A1143" t="str">
            <v>Suburbs2-BU5103-U</v>
          </cell>
          <cell r="B1143" t="str">
            <v>BU5103</v>
          </cell>
          <cell r="C1143" t="str">
            <v>BULAWAYO</v>
          </cell>
          <cell r="D1143" t="str">
            <v>BRONZE</v>
          </cell>
          <cell r="E1143" t="str">
            <v>STELLA</v>
          </cell>
          <cell r="F1143">
            <v>0</v>
          </cell>
        </row>
        <row r="1144">
          <cell r="A1144" t="str">
            <v>Suburbs2-G</v>
          </cell>
          <cell r="B1144" t="str">
            <v>BU5103</v>
          </cell>
          <cell r="C1144" t="str">
            <v>BULAWAYO</v>
          </cell>
          <cell r="D1144" t="str">
            <v>BRONZE</v>
          </cell>
          <cell r="E1144" t="str">
            <v>STELLA</v>
          </cell>
          <cell r="F1144">
            <v>0</v>
          </cell>
        </row>
        <row r="1145">
          <cell r="A1145" t="str">
            <v>SUBURBS-BU5103-U</v>
          </cell>
          <cell r="B1145" t="str">
            <v>BU5103</v>
          </cell>
          <cell r="C1145" t="str">
            <v>BULAWAYO</v>
          </cell>
          <cell r="D1145" t="str">
            <v>BRONZE</v>
          </cell>
          <cell r="E1145">
            <v>0</v>
          </cell>
          <cell r="F1145">
            <v>0</v>
          </cell>
        </row>
        <row r="1146">
          <cell r="A1146" t="str">
            <v>Suburbs-G</v>
          </cell>
          <cell r="B1146" t="str">
            <v>BU5103</v>
          </cell>
          <cell r="C1146" t="str">
            <v>BULAWAYO</v>
          </cell>
          <cell r="D1146" t="str">
            <v>BRONZE</v>
          </cell>
          <cell r="E1146" t="str">
            <v>STELLA</v>
          </cell>
          <cell r="F1146">
            <v>0</v>
          </cell>
        </row>
        <row r="1147">
          <cell r="A1147" t="str">
            <v>Sunning hill</v>
          </cell>
          <cell r="B1147" t="str">
            <v>BU0256</v>
          </cell>
          <cell r="C1147" t="str">
            <v>BULAWAYO</v>
          </cell>
          <cell r="D1147" t="str">
            <v>SILVER</v>
          </cell>
          <cell r="E1147" t="str">
            <v>MAKETO</v>
          </cell>
          <cell r="F1147">
            <v>0</v>
          </cell>
        </row>
        <row r="1148">
          <cell r="A1148" t="str">
            <v>Sunningdale-HA6066-U</v>
          </cell>
          <cell r="B1148" t="str">
            <v>HA6066</v>
          </cell>
          <cell r="C1148" t="str">
            <v>HARARE</v>
          </cell>
          <cell r="D1148" t="str">
            <v xml:space="preserve">PRIORITY PLATINUM </v>
          </cell>
          <cell r="E1148" t="str">
            <v>ENIA</v>
          </cell>
          <cell r="F1148">
            <v>0</v>
          </cell>
        </row>
        <row r="1149">
          <cell r="A1149" t="str">
            <v>Sunninghill-BU0256-U</v>
          </cell>
          <cell r="B1149" t="str">
            <v>BU0256</v>
          </cell>
          <cell r="C1149" t="str">
            <v>BULAWAYO</v>
          </cell>
          <cell r="D1149" t="str">
            <v>SILVER</v>
          </cell>
          <cell r="E1149" t="str">
            <v>MAKETO</v>
          </cell>
          <cell r="F1149">
            <v>0</v>
          </cell>
        </row>
        <row r="1150">
          <cell r="A1150" t="str">
            <v>Sunninghill-G</v>
          </cell>
          <cell r="B1150" t="str">
            <v>BU0256</v>
          </cell>
          <cell r="C1150" t="str">
            <v>BULAWAYO</v>
          </cell>
          <cell r="D1150" t="str">
            <v>SILVER</v>
          </cell>
          <cell r="E1150">
            <v>0</v>
          </cell>
          <cell r="F1150">
            <v>0</v>
          </cell>
        </row>
        <row r="1151">
          <cell r="A1151" t="str">
            <v>Sunridge-HA0226</v>
          </cell>
          <cell r="B1151" t="str">
            <v>HA0226</v>
          </cell>
          <cell r="C1151" t="str">
            <v>HARARE</v>
          </cell>
          <cell r="D1151" t="str">
            <v>PLATINUM</v>
          </cell>
          <cell r="E1151" t="str">
            <v>PRIVLEDGE</v>
          </cell>
          <cell r="F1151">
            <v>0</v>
          </cell>
        </row>
        <row r="1152">
          <cell r="A1152" t="str">
            <v>Sunridge-HA0226-G</v>
          </cell>
          <cell r="B1152" t="str">
            <v>HA0226</v>
          </cell>
          <cell r="C1152" t="str">
            <v>HARARE</v>
          </cell>
          <cell r="D1152" t="str">
            <v>PLATINUM</v>
          </cell>
          <cell r="E1152" t="str">
            <v>PRIVLEDGE</v>
          </cell>
          <cell r="F1152">
            <v>0</v>
          </cell>
        </row>
        <row r="1153">
          <cell r="A1153" t="str">
            <v>SURBURBS 2 -G</v>
          </cell>
          <cell r="B1153" t="str">
            <v>BU5102</v>
          </cell>
          <cell r="C1153" t="str">
            <v>BULAWAYO</v>
          </cell>
          <cell r="D1153" t="str">
            <v>SILVER</v>
          </cell>
          <cell r="E1153">
            <v>0</v>
          </cell>
          <cell r="F1153">
            <v>0</v>
          </cell>
        </row>
        <row r="1154">
          <cell r="A1154" t="str">
            <v>SURBURBS 2 -U</v>
          </cell>
          <cell r="B1154" t="str">
            <v>BU5102</v>
          </cell>
          <cell r="C1154" t="str">
            <v>BULAWAYO</v>
          </cell>
          <cell r="D1154" t="str">
            <v>SILVER</v>
          </cell>
          <cell r="E1154">
            <v>0</v>
          </cell>
          <cell r="F1154">
            <v>0</v>
          </cell>
        </row>
        <row r="1155">
          <cell r="A1155" t="str">
            <v>SURBURBS-G</v>
          </cell>
          <cell r="B1155" t="str">
            <v>BU5102</v>
          </cell>
          <cell r="C1155" t="str">
            <v>BULAWAYO</v>
          </cell>
          <cell r="D1155" t="str">
            <v>SILVER</v>
          </cell>
          <cell r="E1155">
            <v>0</v>
          </cell>
          <cell r="F1155">
            <v>0</v>
          </cell>
        </row>
        <row r="1156">
          <cell r="A1156" t="str">
            <v>Suswe-ME7041-G</v>
          </cell>
          <cell r="B1156" t="str">
            <v>ME7041</v>
          </cell>
          <cell r="C1156" t="str">
            <v>MASH EAST</v>
          </cell>
          <cell r="D1156" t="str">
            <v>PLATINUM</v>
          </cell>
          <cell r="E1156" t="str">
            <v>WASHI</v>
          </cell>
          <cell r="F1156">
            <v>0</v>
          </cell>
        </row>
        <row r="1157">
          <cell r="A1157" t="str">
            <v>Tafara-HA0097-M</v>
          </cell>
          <cell r="B1157" t="str">
            <v>HA0097</v>
          </cell>
          <cell r="C1157" t="str">
            <v>HARARE</v>
          </cell>
          <cell r="D1157" t="str">
            <v xml:space="preserve">PRIORITY PLATINUM </v>
          </cell>
          <cell r="E1157" t="str">
            <v>DHLAKAMA</v>
          </cell>
          <cell r="F1157">
            <v>0</v>
          </cell>
        </row>
        <row r="1158">
          <cell r="A1158" t="str">
            <v>Tafara-HA0097-M</v>
          </cell>
          <cell r="B1158" t="str">
            <v>HA0097</v>
          </cell>
          <cell r="C1158" t="str">
            <v>HARARE</v>
          </cell>
          <cell r="D1158" t="str">
            <v xml:space="preserve">PRIORITY PLATINUM </v>
          </cell>
          <cell r="E1158" t="str">
            <v>DHLAKAMA</v>
          </cell>
          <cell r="F1158">
            <v>0</v>
          </cell>
        </row>
        <row r="1159">
          <cell r="A1159" t="str">
            <v>Tamba-MS7006-G</v>
          </cell>
          <cell r="B1159" t="str">
            <v>MS7006</v>
          </cell>
          <cell r="C1159" t="str">
            <v>MAT SOUTH</v>
          </cell>
          <cell r="D1159" t="str">
            <v>BRONZE</v>
          </cell>
          <cell r="E1159" t="str">
            <v>BEN</v>
          </cell>
          <cell r="F1159">
            <v>0</v>
          </cell>
        </row>
        <row r="1160">
          <cell r="A1160" t="str">
            <v>Tekiola-MW5261-G</v>
          </cell>
          <cell r="B1160" t="str">
            <v>MW5261</v>
          </cell>
          <cell r="C1160" t="str">
            <v>MASH WEST</v>
          </cell>
          <cell r="D1160" t="str">
            <v>SILVER</v>
          </cell>
          <cell r="E1160" t="str">
            <v>CHIKWAVAVA</v>
          </cell>
          <cell r="F1160">
            <v>0</v>
          </cell>
        </row>
        <row r="1161">
          <cell r="A1161" t="str">
            <v>TELECEL</v>
          </cell>
          <cell r="B1161">
            <v>0</v>
          </cell>
          <cell r="C1161">
            <v>0</v>
          </cell>
          <cell r="D1161" t="str">
            <v>PLATINUM</v>
          </cell>
          <cell r="E1161">
            <v>0</v>
          </cell>
          <cell r="F1161">
            <v>0</v>
          </cell>
        </row>
        <row r="1162">
          <cell r="A1162" t="str">
            <v>Telecel Byo-G</v>
          </cell>
          <cell r="B1162" t="str">
            <v>BU5104</v>
          </cell>
          <cell r="C1162" t="str">
            <v>BULAWAYO</v>
          </cell>
          <cell r="D1162" t="str">
            <v>PLATINUM</v>
          </cell>
          <cell r="E1162">
            <v>0</v>
          </cell>
          <cell r="F1162">
            <v>0</v>
          </cell>
        </row>
        <row r="1163">
          <cell r="A1163" t="str">
            <v>TELECELBYO-U</v>
          </cell>
          <cell r="B1163" t="str">
            <v>BU5104</v>
          </cell>
          <cell r="C1163" t="str">
            <v>BULAWAYO</v>
          </cell>
          <cell r="D1163" t="str">
            <v>PLATINUM</v>
          </cell>
          <cell r="E1163">
            <v>0</v>
          </cell>
          <cell r="F1163">
            <v>0</v>
          </cell>
        </row>
        <row r="1164">
          <cell r="A1164" t="str">
            <v>TelecelHQ-HA0098-M</v>
          </cell>
          <cell r="B1164" t="str">
            <v>HA0098</v>
          </cell>
          <cell r="C1164" t="str">
            <v>HARARE</v>
          </cell>
          <cell r="D1164" t="str">
            <v xml:space="preserve">PRIORITY PLATINUM </v>
          </cell>
          <cell r="E1164" t="str">
            <v>ENIA</v>
          </cell>
          <cell r="F1164">
            <v>0</v>
          </cell>
        </row>
        <row r="1165">
          <cell r="A1165" t="str">
            <v>TelecelHQ-HA0098-U</v>
          </cell>
          <cell r="B1165" t="str">
            <v>HA0098</v>
          </cell>
          <cell r="C1165" t="str">
            <v>HARARE</v>
          </cell>
          <cell r="D1165" t="str">
            <v xml:space="preserve">PRIORITY PLATINUM </v>
          </cell>
          <cell r="E1165" t="str">
            <v>ENIA</v>
          </cell>
          <cell r="F1165">
            <v>0</v>
          </cell>
        </row>
        <row r="1166">
          <cell r="A1166" t="str">
            <v>Tendeseka-HA6070-G</v>
          </cell>
          <cell r="B1166" t="str">
            <v>HA6070</v>
          </cell>
          <cell r="C1166" t="str">
            <v>HARARE</v>
          </cell>
          <cell r="D1166" t="str">
            <v>PLATINUM</v>
          </cell>
          <cell r="E1166" t="str">
            <v>WASHI</v>
          </cell>
          <cell r="F1166">
            <v>0</v>
          </cell>
        </row>
        <row r="1167">
          <cell r="A1167" t="str">
            <v>Tendeseka-HA6070-U</v>
          </cell>
          <cell r="B1167" t="str">
            <v>HA6070</v>
          </cell>
          <cell r="C1167" t="str">
            <v>HARARE</v>
          </cell>
          <cell r="D1167" t="str">
            <v>PLATINUM</v>
          </cell>
          <cell r="E1167" t="str">
            <v>WASHI</v>
          </cell>
          <cell r="F1167">
            <v>0</v>
          </cell>
        </row>
        <row r="1168">
          <cell r="A1168" t="str">
            <v>Themafarm-MD0163-G</v>
          </cell>
          <cell r="B1168" t="str">
            <v>MD0163</v>
          </cell>
          <cell r="C1168" t="str">
            <v>MIDLANDS</v>
          </cell>
          <cell r="D1168" t="str">
            <v>PLATINUM</v>
          </cell>
          <cell r="E1168" t="str">
            <v>CHARI</v>
          </cell>
          <cell r="F1168">
            <v>0</v>
          </cell>
        </row>
        <row r="1169">
          <cell r="A1169" t="str">
            <v>Tichagarika-HA3001-MD</v>
          </cell>
          <cell r="B1169" t="str">
            <v>HA3001</v>
          </cell>
          <cell r="C1169" t="str">
            <v>HARARE</v>
          </cell>
          <cell r="D1169" t="str">
            <v>PLATINUM</v>
          </cell>
          <cell r="E1169" t="str">
            <v>ARCHIE</v>
          </cell>
          <cell r="F1169">
            <v>0</v>
          </cell>
        </row>
        <row r="1170">
          <cell r="A1170" t="str">
            <v>Tichagarika-HA3001-MG</v>
          </cell>
          <cell r="B1170" t="str">
            <v>HA3001</v>
          </cell>
          <cell r="C1170" t="str">
            <v>HARARE</v>
          </cell>
          <cell r="D1170" t="str">
            <v>PLATINUM</v>
          </cell>
          <cell r="E1170" t="str">
            <v>ARCHIE</v>
          </cell>
          <cell r="F1170">
            <v>0</v>
          </cell>
        </row>
        <row r="1171">
          <cell r="A1171" t="str">
            <v>Tichagarika-HA3001-U</v>
          </cell>
          <cell r="B1171" t="str">
            <v>HA3001</v>
          </cell>
          <cell r="C1171" t="str">
            <v>HARARE</v>
          </cell>
          <cell r="D1171" t="str">
            <v>PLATINUM</v>
          </cell>
          <cell r="E1171" t="str">
            <v>ARCHIE</v>
          </cell>
          <cell r="F1171">
            <v>0</v>
          </cell>
        </row>
        <row r="1172">
          <cell r="A1172" t="str">
            <v>TONGOGARAST-MD5193-G</v>
          </cell>
          <cell r="B1172" t="str">
            <v>MD5193</v>
          </cell>
          <cell r="C1172" t="str">
            <v>MIDLANDS</v>
          </cell>
          <cell r="D1172" t="str">
            <v>SILVER</v>
          </cell>
          <cell r="E1172" t="str">
            <v>CHIKWAVAVA</v>
          </cell>
          <cell r="F1172">
            <v>0</v>
          </cell>
        </row>
        <row r="1173">
          <cell r="A1173" t="str">
            <v>TongogaraSt-MD5193-G</v>
          </cell>
          <cell r="B1173" t="str">
            <v>MD5193</v>
          </cell>
          <cell r="C1173" t="str">
            <v>MIDLANDS</v>
          </cell>
          <cell r="D1173" t="str">
            <v>SILVER</v>
          </cell>
          <cell r="E1173" t="str">
            <v>CHIKWAVAVA</v>
          </cell>
          <cell r="F1173">
            <v>0</v>
          </cell>
        </row>
        <row r="1174">
          <cell r="A1174" t="str">
            <v>TongogaraSt-MD5193-U</v>
          </cell>
          <cell r="B1174" t="str">
            <v>MD5193</v>
          </cell>
          <cell r="C1174" t="str">
            <v>MIDLANDS</v>
          </cell>
          <cell r="D1174" t="str">
            <v>SILVER</v>
          </cell>
          <cell r="E1174" t="str">
            <v>CIKWAVAVA</v>
          </cell>
          <cell r="F1174">
            <v>0</v>
          </cell>
        </row>
        <row r="1175">
          <cell r="A1175" t="str">
            <v>Topics-HA0099-G</v>
          </cell>
          <cell r="B1175" t="str">
            <v>HA0099</v>
          </cell>
          <cell r="C1175" t="str">
            <v>HARARE</v>
          </cell>
          <cell r="D1175" t="str">
            <v>PLATINUM</v>
          </cell>
          <cell r="E1175" t="str">
            <v>LESLIE</v>
          </cell>
          <cell r="F1175">
            <v>0</v>
          </cell>
        </row>
        <row r="1176">
          <cell r="A1176" t="str">
            <v>Topics-HA0099-U</v>
          </cell>
          <cell r="B1176" t="str">
            <v>HA0099</v>
          </cell>
          <cell r="C1176" t="str">
            <v>HARARE</v>
          </cell>
          <cell r="D1176" t="str">
            <v>PLATINUM</v>
          </cell>
          <cell r="E1176" t="str">
            <v>LESLIE</v>
          </cell>
          <cell r="F1176">
            <v>0</v>
          </cell>
        </row>
        <row r="1177">
          <cell r="A1177" t="str">
            <v>TORWOOD-MD0412-D</v>
          </cell>
          <cell r="B1177" t="str">
            <v>MD0412</v>
          </cell>
          <cell r="C1177" t="str">
            <v>MIDLANDS</v>
          </cell>
          <cell r="D1177" t="str">
            <v>PLATINUM</v>
          </cell>
          <cell r="E1177" t="str">
            <v>CHIKWAVAVA</v>
          </cell>
          <cell r="F1177">
            <v>0</v>
          </cell>
        </row>
        <row r="1178">
          <cell r="A1178" t="str">
            <v>TORWOOD-MD0412-G</v>
          </cell>
          <cell r="B1178" t="str">
            <v>MD0412</v>
          </cell>
          <cell r="C1178" t="str">
            <v>MIDLANDS</v>
          </cell>
          <cell r="D1178" t="str">
            <v>PLATINUM</v>
          </cell>
          <cell r="E1178" t="str">
            <v>CHIKWAVAVA</v>
          </cell>
          <cell r="F1178">
            <v>0</v>
          </cell>
        </row>
        <row r="1179">
          <cell r="A1179" t="str">
            <v>Torwood-MD0412-G</v>
          </cell>
          <cell r="B1179" t="str">
            <v>MD0412</v>
          </cell>
          <cell r="C1179" t="str">
            <v>MIDLANDS</v>
          </cell>
          <cell r="D1179" t="str">
            <v>PLATINUM</v>
          </cell>
          <cell r="E1179" t="str">
            <v>CHIKWAVAVA</v>
          </cell>
          <cell r="F1179">
            <v>0</v>
          </cell>
        </row>
        <row r="1180">
          <cell r="A1180" t="str">
            <v>Torwood-MD0412-U</v>
          </cell>
          <cell r="B1180" t="str">
            <v>MD0412</v>
          </cell>
          <cell r="C1180" t="str">
            <v>MIDLANDS</v>
          </cell>
          <cell r="D1180" t="str">
            <v>PLATINUM</v>
          </cell>
          <cell r="E1180" t="str">
            <v>CHIKWAVAVA</v>
          </cell>
          <cell r="F1180">
            <v>0</v>
          </cell>
        </row>
        <row r="1181">
          <cell r="A1181" t="str">
            <v>TreeTops-MD7042-G</v>
          </cell>
          <cell r="B1181" t="str">
            <v>MD7042</v>
          </cell>
          <cell r="C1181" t="str">
            <v>MIDLANDS</v>
          </cell>
          <cell r="D1181" t="str">
            <v>SILVER</v>
          </cell>
          <cell r="E1181" t="str">
            <v>CHARI</v>
          </cell>
          <cell r="F1181">
            <v>0</v>
          </cell>
        </row>
        <row r="1182">
          <cell r="A1182" t="str">
            <v>Trelawney-MW5017-G</v>
          </cell>
          <cell r="B1182" t="str">
            <v>MW5017</v>
          </cell>
          <cell r="C1182" t="str">
            <v>MASH WEST</v>
          </cell>
          <cell r="D1182" t="str">
            <v>SILVER</v>
          </cell>
          <cell r="E1182" t="str">
            <v>MODESTA</v>
          </cell>
          <cell r="F1182">
            <v>0</v>
          </cell>
        </row>
        <row r="1183">
          <cell r="A1183" t="str">
            <v>Triangle-MV0164-G</v>
          </cell>
          <cell r="B1183" t="str">
            <v>MV0164</v>
          </cell>
          <cell r="C1183" t="str">
            <v>MASVINGO</v>
          </cell>
          <cell r="D1183" t="str">
            <v>PLATINUM</v>
          </cell>
          <cell r="E1183" t="str">
            <v>PARDON</v>
          </cell>
          <cell r="F1183">
            <v>0</v>
          </cell>
        </row>
        <row r="1184">
          <cell r="A1184" t="str">
            <v>Triangle-MV0164-U</v>
          </cell>
          <cell r="B1184" t="str">
            <v>MV0164</v>
          </cell>
          <cell r="C1184" t="str">
            <v>MASVINGO</v>
          </cell>
          <cell r="D1184" t="str">
            <v>PLATINUM</v>
          </cell>
          <cell r="E1184" t="str">
            <v>PARDON</v>
          </cell>
          <cell r="F1184">
            <v>0</v>
          </cell>
        </row>
        <row r="1185">
          <cell r="A1185" t="str">
            <v>TrojanMine-MC5212-G</v>
          </cell>
          <cell r="B1185" t="str">
            <v>MC5212</v>
          </cell>
          <cell r="C1185" t="str">
            <v>MASH CENTRAL</v>
          </cell>
          <cell r="D1185" t="str">
            <v xml:space="preserve">PRIORITY PLATINUM </v>
          </cell>
          <cell r="E1185" t="str">
            <v>KIWA</v>
          </cell>
          <cell r="F1185">
            <v>0</v>
          </cell>
        </row>
        <row r="1186">
          <cell r="A1186" t="str">
            <v>TrojanMine-MC5212-U</v>
          </cell>
          <cell r="B1186" t="str">
            <v>MC5212</v>
          </cell>
          <cell r="C1186" t="str">
            <v>MASH CENTRAL</v>
          </cell>
          <cell r="D1186" t="str">
            <v xml:space="preserve">PRIORITY PLATINUM </v>
          </cell>
          <cell r="E1186" t="str">
            <v>KIWA</v>
          </cell>
          <cell r="F1186">
            <v>0</v>
          </cell>
        </row>
        <row r="1187">
          <cell r="A1187" t="str">
            <v>Trokiadza-MW5023-G</v>
          </cell>
          <cell r="B1187" t="str">
            <v>MW5023</v>
          </cell>
          <cell r="C1187" t="str">
            <v>MASH WEST</v>
          </cell>
          <cell r="D1187" t="str">
            <v>GOLD</v>
          </cell>
          <cell r="E1187" t="str">
            <v>ARTWELL</v>
          </cell>
          <cell r="F1187">
            <v>0</v>
          </cell>
        </row>
        <row r="1188">
          <cell r="A1188" t="str">
            <v>Troutbeck-MA5176-G</v>
          </cell>
          <cell r="B1188" t="str">
            <v>MA5176</v>
          </cell>
          <cell r="C1188" t="str">
            <v>MANICALAND</v>
          </cell>
          <cell r="D1188" t="str">
            <v>GOLD</v>
          </cell>
          <cell r="E1188" t="str">
            <v>MANGWIRO</v>
          </cell>
          <cell r="F1188">
            <v>0</v>
          </cell>
        </row>
        <row r="1189">
          <cell r="A1189" t="str">
            <v>Troutbeck-MA5176-U</v>
          </cell>
          <cell r="B1189" t="str">
            <v>MA5176</v>
          </cell>
          <cell r="C1189" t="str">
            <v>MANICALAND</v>
          </cell>
          <cell r="D1189" t="str">
            <v>GOLD</v>
          </cell>
          <cell r="E1189" t="str">
            <v>MANGWIRO</v>
          </cell>
          <cell r="F1189">
            <v>0</v>
          </cell>
        </row>
        <row r="1190">
          <cell r="A1190" t="str">
            <v>Tsanzaguru-MA1757-G</v>
          </cell>
          <cell r="B1190" t="str">
            <v>MA1757</v>
          </cell>
          <cell r="C1190" t="str">
            <v>MANICALAND</v>
          </cell>
          <cell r="D1190" t="str">
            <v>PLATINUM</v>
          </cell>
          <cell r="E1190" t="str">
            <v>MANGWIRO</v>
          </cell>
          <cell r="F1190">
            <v>0</v>
          </cell>
        </row>
        <row r="1191">
          <cell r="A1191" t="str">
            <v>Tsanzaguru-MA1757-U</v>
          </cell>
          <cell r="B1191" t="str">
            <v>MA1757</v>
          </cell>
          <cell r="C1191" t="str">
            <v>MANICALAND</v>
          </cell>
          <cell r="D1191" t="str">
            <v>PLATINUM</v>
          </cell>
          <cell r="E1191" t="str">
            <v>MANGWIRO</v>
          </cell>
          <cell r="F1191">
            <v>0</v>
          </cell>
        </row>
        <row r="1192">
          <cell r="A1192" t="str">
            <v>Tshabalala D</v>
          </cell>
          <cell r="B1192" t="str">
            <v>BU5022</v>
          </cell>
          <cell r="C1192" t="str">
            <v>BULAWAYO</v>
          </cell>
          <cell r="D1192" t="str">
            <v>SILVER</v>
          </cell>
          <cell r="E1192">
            <v>0</v>
          </cell>
          <cell r="F1192">
            <v>0</v>
          </cell>
        </row>
        <row r="1193">
          <cell r="A1193" t="str">
            <v>Tshabalala-BU5022-U</v>
          </cell>
          <cell r="B1193" t="str">
            <v>BU5022</v>
          </cell>
          <cell r="C1193" t="str">
            <v>BULAWAYO</v>
          </cell>
          <cell r="D1193" t="str">
            <v>SILVER</v>
          </cell>
          <cell r="E1193" t="str">
            <v>SIFA</v>
          </cell>
          <cell r="F1193">
            <v>0</v>
          </cell>
        </row>
        <row r="1194">
          <cell r="A1194" t="str">
            <v>Tsholotsho-MN5229-G</v>
          </cell>
          <cell r="B1194" t="str">
            <v>MN5229</v>
          </cell>
          <cell r="C1194" t="str">
            <v>MAT NORTH</v>
          </cell>
          <cell r="D1194" t="str">
            <v>SILVER</v>
          </cell>
          <cell r="E1194" t="str">
            <v>MAKETO</v>
          </cell>
          <cell r="F1194">
            <v>0</v>
          </cell>
        </row>
        <row r="1195">
          <cell r="A1195" t="str">
            <v>Tsholotsho-MN5229-U</v>
          </cell>
          <cell r="B1195" t="str">
            <v>MN5229</v>
          </cell>
          <cell r="C1195" t="str">
            <v>MAT NORTH</v>
          </cell>
          <cell r="D1195" t="str">
            <v>SILVER</v>
          </cell>
          <cell r="E1195" t="str">
            <v>MAKETO</v>
          </cell>
          <cell r="F1195">
            <v>0</v>
          </cell>
        </row>
        <row r="1196">
          <cell r="A1196" t="str">
            <v>TSHOVANI-G</v>
          </cell>
          <cell r="B1196" t="str">
            <v>MV1758</v>
          </cell>
          <cell r="C1196" t="str">
            <v>MASVINGO</v>
          </cell>
          <cell r="D1196" t="str">
            <v>BRONZE</v>
          </cell>
          <cell r="E1196">
            <v>0</v>
          </cell>
          <cell r="F1196">
            <v>0</v>
          </cell>
        </row>
        <row r="1197">
          <cell r="A1197" t="str">
            <v>Tshovani-MV1758-U</v>
          </cell>
          <cell r="B1197" t="str">
            <v>MV1758</v>
          </cell>
          <cell r="C1197" t="str">
            <v>MASVINGO</v>
          </cell>
          <cell r="D1197" t="str">
            <v>BRONZE</v>
          </cell>
          <cell r="E1197" t="str">
            <v>PARDON</v>
          </cell>
          <cell r="F1197">
            <v>0</v>
          </cell>
        </row>
        <row r="1198">
          <cell r="A1198" t="str">
            <v>Tynwald-HA3028-G</v>
          </cell>
          <cell r="B1198" t="str">
            <v>HA3028</v>
          </cell>
          <cell r="C1198" t="str">
            <v>HARARE</v>
          </cell>
          <cell r="D1198" t="str">
            <v xml:space="preserve">PRIORITY PLATINUM </v>
          </cell>
          <cell r="E1198" t="str">
            <v>MASIMBA</v>
          </cell>
          <cell r="F1198">
            <v>0</v>
          </cell>
        </row>
        <row r="1199">
          <cell r="A1199" t="str">
            <v>Tynwald-HA3028-U</v>
          </cell>
          <cell r="B1199" t="str">
            <v>HA3028</v>
          </cell>
          <cell r="C1199" t="str">
            <v>HARARE</v>
          </cell>
          <cell r="D1199" t="str">
            <v xml:space="preserve">PRIORITY PLATINUM </v>
          </cell>
          <cell r="E1199" t="str">
            <v>MASIMBA</v>
          </cell>
          <cell r="F1199">
            <v>0</v>
          </cell>
        </row>
        <row r="1200">
          <cell r="A1200" t="str">
            <v>Umzingwane-MS9002-G</v>
          </cell>
          <cell r="B1200" t="str">
            <v>MS9002</v>
          </cell>
          <cell r="C1200" t="str">
            <v>MAT SOUTH</v>
          </cell>
          <cell r="D1200" t="str">
            <v>PRIORITY GOLD</v>
          </cell>
          <cell r="E1200" t="str">
            <v>SIFA</v>
          </cell>
          <cell r="F1200">
            <v>0</v>
          </cell>
        </row>
        <row r="1201">
          <cell r="A1201" t="str">
            <v>Unicem-BU0100-U</v>
          </cell>
          <cell r="B1201" t="str">
            <v>BU0100</v>
          </cell>
          <cell r="C1201" t="str">
            <v>BULAWAYO</v>
          </cell>
          <cell r="D1201" t="str">
            <v>GOLD</v>
          </cell>
          <cell r="E1201" t="str">
            <v>SOFIA</v>
          </cell>
          <cell r="F1201">
            <v>0</v>
          </cell>
        </row>
        <row r="1202">
          <cell r="A1202" t="str">
            <v>Unicem-G</v>
          </cell>
          <cell r="B1202" t="str">
            <v>BU0100</v>
          </cell>
          <cell r="C1202" t="str">
            <v>BULAWAYO</v>
          </cell>
          <cell r="D1202" t="str">
            <v>GOLD</v>
          </cell>
          <cell r="E1202">
            <v>0</v>
          </cell>
          <cell r="F1202">
            <v>0</v>
          </cell>
        </row>
        <row r="1203">
          <cell r="A1203" t="str">
            <v>Unki-MD5201-G</v>
          </cell>
          <cell r="B1203" t="str">
            <v>MD5201</v>
          </cell>
          <cell r="C1203" t="str">
            <v>MIDLANDS</v>
          </cell>
          <cell r="D1203" t="str">
            <v>SILVER</v>
          </cell>
          <cell r="E1203" t="str">
            <v>CHARI</v>
          </cell>
          <cell r="F1203">
            <v>0</v>
          </cell>
        </row>
        <row r="1204">
          <cell r="A1204" t="str">
            <v>Utopia-MA5160-G</v>
          </cell>
          <cell r="B1204" t="str">
            <v>MA5160</v>
          </cell>
          <cell r="C1204" t="str">
            <v>MANICALAND</v>
          </cell>
          <cell r="D1204" t="str">
            <v>PLATINUM</v>
          </cell>
          <cell r="E1204" t="str">
            <v>MANGWIRO</v>
          </cell>
          <cell r="F1204">
            <v>0</v>
          </cell>
        </row>
        <row r="1205">
          <cell r="A1205" t="str">
            <v>Utopia-MA5160-U</v>
          </cell>
          <cell r="B1205" t="str">
            <v>MA5160</v>
          </cell>
          <cell r="C1205" t="str">
            <v>MANICALAND</v>
          </cell>
          <cell r="D1205" t="str">
            <v>PLATINUM</v>
          </cell>
          <cell r="E1205" t="str">
            <v>MANGWIRO</v>
          </cell>
          <cell r="F1205">
            <v>0</v>
          </cell>
        </row>
        <row r="1206">
          <cell r="A1206" t="str">
            <v>Utsiga-MC5247-G</v>
          </cell>
          <cell r="B1206" t="str">
            <v>MC5247</v>
          </cell>
          <cell r="C1206" t="str">
            <v>MASH CENTRAL</v>
          </cell>
          <cell r="D1206" t="str">
            <v>PLATINUM</v>
          </cell>
          <cell r="E1206" t="str">
            <v>ARTWELL</v>
          </cell>
          <cell r="F1206">
            <v>0</v>
          </cell>
        </row>
        <row r="1207">
          <cell r="A1207" t="str">
            <v>UZ-HA5040</v>
          </cell>
          <cell r="B1207" t="str">
            <v>HA5040</v>
          </cell>
          <cell r="C1207" t="str">
            <v>HARARE</v>
          </cell>
          <cell r="D1207" t="str">
            <v>SILVER</v>
          </cell>
          <cell r="E1207" t="str">
            <v>MUTYANDA</v>
          </cell>
          <cell r="F1207">
            <v>0</v>
          </cell>
        </row>
        <row r="1208">
          <cell r="A1208" t="str">
            <v>UZ-HA5040-G</v>
          </cell>
          <cell r="B1208" t="str">
            <v>HA5040</v>
          </cell>
          <cell r="C1208" t="str">
            <v>HARARE</v>
          </cell>
          <cell r="D1208" t="str">
            <v>SILVER</v>
          </cell>
          <cell r="E1208" t="str">
            <v>MUTYANDA</v>
          </cell>
          <cell r="F1208">
            <v>0</v>
          </cell>
        </row>
        <row r="1209">
          <cell r="A1209" t="str">
            <v>Uzumba-ME6052-G</v>
          </cell>
          <cell r="B1209" t="str">
            <v>ME6052</v>
          </cell>
          <cell r="C1209" t="str">
            <v>MASH EAST</v>
          </cell>
          <cell r="D1209" t="str">
            <v>GOLD</v>
          </cell>
          <cell r="E1209" t="str">
            <v>WASHI</v>
          </cell>
          <cell r="F1209">
            <v>0</v>
          </cell>
        </row>
        <row r="1210">
          <cell r="A1210" t="str">
            <v>Vainona-HA0104</v>
          </cell>
          <cell r="B1210" t="str">
            <v>HA0104</v>
          </cell>
          <cell r="C1210" t="str">
            <v>HARARE</v>
          </cell>
          <cell r="D1210" t="str">
            <v>SILVER</v>
          </cell>
          <cell r="E1210" t="str">
            <v>MUTYANDA</v>
          </cell>
          <cell r="F1210">
            <v>0</v>
          </cell>
        </row>
        <row r="1211">
          <cell r="A1211" t="str">
            <v>Vainona-HA0104-G</v>
          </cell>
          <cell r="B1211" t="str">
            <v>HA0104</v>
          </cell>
          <cell r="C1211" t="str">
            <v>HARARE</v>
          </cell>
          <cell r="D1211" t="str">
            <v>SILVER</v>
          </cell>
          <cell r="E1211" t="str">
            <v>MUTYANDA</v>
          </cell>
          <cell r="F1211">
            <v>0</v>
          </cell>
        </row>
        <row r="1212">
          <cell r="A1212" t="str">
            <v>Vengere-MA5300-G</v>
          </cell>
          <cell r="B1212" t="str">
            <v>MA5300</v>
          </cell>
          <cell r="C1212" t="str">
            <v>MANICALAND</v>
          </cell>
          <cell r="D1212" t="str">
            <v>PLATINUM</v>
          </cell>
          <cell r="E1212" t="str">
            <v>MANGWIRO</v>
          </cell>
          <cell r="F1212">
            <v>0</v>
          </cell>
        </row>
        <row r="1213">
          <cell r="A1213" t="str">
            <v>Vengere-MA5300-U</v>
          </cell>
          <cell r="B1213" t="str">
            <v>MA5300</v>
          </cell>
          <cell r="C1213" t="str">
            <v>MANICALAND</v>
          </cell>
          <cell r="D1213" t="str">
            <v>PLATINUM</v>
          </cell>
          <cell r="E1213" t="str">
            <v>MANGWIRO</v>
          </cell>
          <cell r="F1213">
            <v>0</v>
          </cell>
        </row>
        <row r="1214">
          <cell r="A1214" t="str">
            <v>VeniceTurnoff-MW7043-G</v>
          </cell>
          <cell r="B1214" t="str">
            <v>MW7043</v>
          </cell>
          <cell r="C1214" t="str">
            <v>MASH WEST</v>
          </cell>
          <cell r="D1214" t="str">
            <v>PLATINUM</v>
          </cell>
          <cell r="E1214" t="str">
            <v>CHIKWAVAVA</v>
          </cell>
          <cell r="F1214">
            <v>0</v>
          </cell>
        </row>
        <row r="1215">
          <cell r="A1215" t="str">
            <v>Vfallsairport-MN0102-U</v>
          </cell>
          <cell r="B1215" t="str">
            <v>MN0102</v>
          </cell>
          <cell r="C1215" t="str">
            <v>MAT NORTH</v>
          </cell>
          <cell r="D1215" t="str">
            <v>SILVER</v>
          </cell>
          <cell r="E1215" t="str">
            <v>HARRIET</v>
          </cell>
          <cell r="F1215">
            <v>0</v>
          </cell>
        </row>
        <row r="1216">
          <cell r="A1216" t="str">
            <v>VfallsPolice-MN0103-U</v>
          </cell>
          <cell r="B1216" t="str">
            <v>MN0103</v>
          </cell>
          <cell r="C1216" t="str">
            <v>MAT NORTH</v>
          </cell>
          <cell r="D1216" t="str">
            <v>SILVER</v>
          </cell>
          <cell r="E1216" t="str">
            <v>HARRIET</v>
          </cell>
          <cell r="F1216">
            <v>0</v>
          </cell>
        </row>
        <row r="1217">
          <cell r="A1217" t="str">
            <v>VfallSprayview-MN0101-U</v>
          </cell>
          <cell r="B1217" t="str">
            <v>MN0102</v>
          </cell>
          <cell r="C1217" t="str">
            <v>MAT NORTH</v>
          </cell>
          <cell r="D1217" t="str">
            <v>SILVER</v>
          </cell>
          <cell r="E1217" t="str">
            <v>HARRIET</v>
          </cell>
          <cell r="F1217">
            <v>0</v>
          </cell>
        </row>
        <row r="1218">
          <cell r="A1218" t="str">
            <v>Vicfalls Airport-G</v>
          </cell>
          <cell r="B1218" t="str">
            <v>MN0102</v>
          </cell>
          <cell r="C1218" t="str">
            <v>MAT NORTH</v>
          </cell>
          <cell r="D1218" t="str">
            <v>SILVER</v>
          </cell>
          <cell r="E1218">
            <v>0</v>
          </cell>
          <cell r="F1218">
            <v>0</v>
          </cell>
        </row>
        <row r="1219">
          <cell r="A1219" t="str">
            <v>Vicfalls Police-G</v>
          </cell>
          <cell r="B1219" t="str">
            <v>MN0103</v>
          </cell>
          <cell r="C1219" t="str">
            <v>MAT NORTH</v>
          </cell>
          <cell r="D1219" t="str">
            <v>SILVER</v>
          </cell>
          <cell r="E1219" t="str">
            <v>HARRIET</v>
          </cell>
          <cell r="F1219">
            <v>0</v>
          </cell>
        </row>
        <row r="1220">
          <cell r="A1220" t="str">
            <v>Vicfalls Sprayview-G</v>
          </cell>
          <cell r="B1220" t="str">
            <v>MN0101</v>
          </cell>
          <cell r="C1220" t="str">
            <v>MAT NORTH</v>
          </cell>
          <cell r="D1220" t="str">
            <v>SILVER</v>
          </cell>
          <cell r="E1220" t="str">
            <v>HARRIET</v>
          </cell>
          <cell r="F1220">
            <v>0</v>
          </cell>
        </row>
        <row r="1221">
          <cell r="A1221" t="str">
            <v>Vicfalls Sprayview-G</v>
          </cell>
          <cell r="B1221" t="str">
            <v>MN0101</v>
          </cell>
          <cell r="C1221" t="str">
            <v>MAT NORTH</v>
          </cell>
          <cell r="D1221" t="str">
            <v>SILVER</v>
          </cell>
          <cell r="E1221" t="str">
            <v>HARRIET</v>
          </cell>
          <cell r="F1221">
            <v>0</v>
          </cell>
        </row>
        <row r="1222">
          <cell r="A1222" t="str">
            <v>VictoriaRange-MV5143-G</v>
          </cell>
          <cell r="B1222" t="str">
            <v>MV5143</v>
          </cell>
          <cell r="C1222" t="str">
            <v>MASVINGO</v>
          </cell>
          <cell r="D1222" t="str">
            <v>BRONZE</v>
          </cell>
          <cell r="E1222" t="str">
            <v>CECIL</v>
          </cell>
          <cell r="F1222">
            <v>0</v>
          </cell>
        </row>
        <row r="1223">
          <cell r="A1223" t="str">
            <v>Vilivili-MV7044-G</v>
          </cell>
          <cell r="B1223" t="str">
            <v>MV7044</v>
          </cell>
          <cell r="C1223" t="str">
            <v>MASVINGO</v>
          </cell>
          <cell r="D1223" t="str">
            <v>BRONZE</v>
          </cell>
          <cell r="E1223" t="str">
            <v>BEN</v>
          </cell>
          <cell r="F1223">
            <v>0</v>
          </cell>
        </row>
        <row r="1224">
          <cell r="A1224" t="str">
            <v>Vuti-MW5223-G</v>
          </cell>
          <cell r="B1224" t="str">
            <v>MW5223</v>
          </cell>
          <cell r="C1224" t="str">
            <v>MASH WEST</v>
          </cell>
          <cell r="D1224" t="str">
            <v>SILVER</v>
          </cell>
          <cell r="E1224" t="str">
            <v>ARTWELL</v>
          </cell>
          <cell r="F1224">
            <v>0</v>
          </cell>
        </row>
        <row r="1225">
          <cell r="A1225" t="str">
            <v>WarrenParkCommunityCenter-HA1760-U</v>
          </cell>
          <cell r="B1225" t="str">
            <v>HA0105</v>
          </cell>
          <cell r="C1225" t="str">
            <v>HARARE</v>
          </cell>
          <cell r="D1225" t="str">
            <v>PLATINUM</v>
          </cell>
          <cell r="E1225" t="str">
            <v>MODESTA</v>
          </cell>
          <cell r="F1225">
            <v>0</v>
          </cell>
        </row>
        <row r="1226">
          <cell r="A1226" t="str">
            <v>WarrenPark-HA0105-MD</v>
          </cell>
          <cell r="B1226" t="str">
            <v>HA0105</v>
          </cell>
          <cell r="C1226" t="str">
            <v>HARARE</v>
          </cell>
          <cell r="D1226" t="str">
            <v xml:space="preserve">PRIORITY PLATINUM </v>
          </cell>
          <cell r="E1226" t="str">
            <v>MODESTA</v>
          </cell>
          <cell r="F1226">
            <v>0</v>
          </cell>
        </row>
        <row r="1227">
          <cell r="A1227" t="str">
            <v>WarrenPark-HA0105-MG</v>
          </cell>
          <cell r="B1227" t="str">
            <v>HA0105</v>
          </cell>
          <cell r="C1227" t="str">
            <v>HARARE</v>
          </cell>
          <cell r="D1227" t="str">
            <v xml:space="preserve">PRIORITY PLATINUM </v>
          </cell>
          <cell r="E1227" t="str">
            <v>MODESTA</v>
          </cell>
          <cell r="F1227">
            <v>0</v>
          </cell>
        </row>
        <row r="1228">
          <cell r="A1228" t="str">
            <v>WarrenPark-HA0105-U</v>
          </cell>
          <cell r="B1228" t="str">
            <v>HA0105</v>
          </cell>
          <cell r="C1228" t="str">
            <v>HARARE</v>
          </cell>
          <cell r="D1228" t="str">
            <v xml:space="preserve">PRIORITY PLATINUM </v>
          </cell>
          <cell r="E1228" t="str">
            <v>MODESTA</v>
          </cell>
          <cell r="F1228">
            <v>0</v>
          </cell>
        </row>
        <row r="1229">
          <cell r="A1229" t="str">
            <v>Watsomba-MA7045-G</v>
          </cell>
          <cell r="B1229" t="str">
            <v>MA7045</v>
          </cell>
          <cell r="C1229" t="str">
            <v>MANICALAND</v>
          </cell>
          <cell r="D1229" t="str">
            <v>GOLD</v>
          </cell>
          <cell r="E1229" t="str">
            <v>MANGWIRO</v>
          </cell>
          <cell r="F1229">
            <v>0</v>
          </cell>
        </row>
        <row r="1230">
          <cell r="A1230" t="str">
            <v>Wedza-ME0166-G</v>
          </cell>
          <cell r="B1230" t="str">
            <v>ME0166</v>
          </cell>
          <cell r="C1230" t="str">
            <v>MASH EAST</v>
          </cell>
          <cell r="D1230" t="str">
            <v>PLATINUM</v>
          </cell>
          <cell r="E1230" t="str">
            <v>RICHARD</v>
          </cell>
          <cell r="F1230">
            <v>0</v>
          </cell>
        </row>
        <row r="1231">
          <cell r="A1231" t="str">
            <v>Weir Avenue-G</v>
          </cell>
          <cell r="B1231" t="str">
            <v>BU5080</v>
          </cell>
          <cell r="C1231" t="str">
            <v>BULAWAYO</v>
          </cell>
          <cell r="D1231" t="str">
            <v>BRONZE</v>
          </cell>
          <cell r="E1231">
            <v>0</v>
          </cell>
          <cell r="F1231">
            <v>0</v>
          </cell>
        </row>
        <row r="1232">
          <cell r="A1232" t="str">
            <v>Westgate-HA0106</v>
          </cell>
          <cell r="B1232" t="str">
            <v>HA0106</v>
          </cell>
          <cell r="C1232" t="str">
            <v>HARARE</v>
          </cell>
          <cell r="D1232" t="str">
            <v xml:space="preserve">PRIORITY PLATINUM </v>
          </cell>
          <cell r="E1232" t="str">
            <v>ENIA</v>
          </cell>
          <cell r="F1232">
            <v>0</v>
          </cell>
        </row>
        <row r="1233">
          <cell r="A1233" t="str">
            <v>Westgate-HA0106-G</v>
          </cell>
          <cell r="B1233" t="str">
            <v>HA0106</v>
          </cell>
          <cell r="C1233" t="str">
            <v>HARARE</v>
          </cell>
          <cell r="D1233" t="str">
            <v xml:space="preserve">PRIORITY PLATINUM </v>
          </cell>
          <cell r="E1233" t="str">
            <v>ENIA</v>
          </cell>
          <cell r="F1233">
            <v>0</v>
          </cell>
        </row>
        <row r="1234">
          <cell r="A1234" t="str">
            <v>Westlea-HA7115-G</v>
          </cell>
          <cell r="B1234" t="str">
            <v>HA7115</v>
          </cell>
          <cell r="C1234" t="str">
            <v>HARARE</v>
          </cell>
          <cell r="D1234" t="str">
            <v>PLATINUM</v>
          </cell>
          <cell r="E1234" t="str">
            <v>MASIMBA</v>
          </cell>
          <cell r="F1234">
            <v>0</v>
          </cell>
        </row>
        <row r="1235">
          <cell r="A1235" t="str">
            <v>Westlea-HA7115-U</v>
          </cell>
          <cell r="B1235" t="str">
            <v>HA7115</v>
          </cell>
          <cell r="C1235" t="str">
            <v>HARARE</v>
          </cell>
          <cell r="D1235" t="str">
            <v>PLATINUM</v>
          </cell>
          <cell r="E1235" t="str">
            <v>MASIMBA</v>
          </cell>
          <cell r="F1235">
            <v>0</v>
          </cell>
        </row>
        <row r="1236">
          <cell r="A1236" t="str">
            <v>WestMinister-ME7046-G</v>
          </cell>
          <cell r="B1236" t="str">
            <v>ME7046</v>
          </cell>
          <cell r="C1236" t="str">
            <v>MASH EAST</v>
          </cell>
          <cell r="D1236" t="str">
            <v>SILVER</v>
          </cell>
          <cell r="E1236" t="str">
            <v>LESLIE</v>
          </cell>
          <cell r="F1236">
            <v>0</v>
          </cell>
        </row>
        <row r="1237">
          <cell r="A1237" t="str">
            <v>WestNicholson-MS0326-G</v>
          </cell>
          <cell r="B1237" t="str">
            <v>MS0326</v>
          </cell>
          <cell r="C1237" t="str">
            <v>MAT NORTH</v>
          </cell>
          <cell r="D1237" t="str">
            <v>PLATINUM</v>
          </cell>
          <cell r="E1237" t="str">
            <v>MASAIRA</v>
          </cell>
          <cell r="F1237">
            <v>0</v>
          </cell>
        </row>
        <row r="1238">
          <cell r="A1238" t="str">
            <v>Westview-MW7217-U</v>
          </cell>
          <cell r="B1238" t="str">
            <v>MW7217</v>
          </cell>
          <cell r="C1238" t="str">
            <v>MASH WEST</v>
          </cell>
          <cell r="D1238" t="str">
            <v>BRONZE</v>
          </cell>
          <cell r="E1238" t="str">
            <v>NGIRAZI</v>
          </cell>
          <cell r="F1238">
            <v>0</v>
          </cell>
        </row>
        <row r="1239">
          <cell r="A1239" t="str">
            <v>Whitesrun-MN0167-G</v>
          </cell>
          <cell r="B1239" t="str">
            <v>MN0167</v>
          </cell>
          <cell r="C1239" t="str">
            <v>MAT NORTH</v>
          </cell>
          <cell r="D1239" t="str">
            <v>SILVER</v>
          </cell>
          <cell r="E1239" t="str">
            <v>STELLA</v>
          </cell>
          <cell r="F1239">
            <v>0</v>
          </cell>
        </row>
        <row r="1240">
          <cell r="A1240" t="str">
            <v>Wida-MD0168-G</v>
          </cell>
          <cell r="B1240" t="str">
            <v>MD0168</v>
          </cell>
          <cell r="C1240" t="str">
            <v>MIDLANDS</v>
          </cell>
          <cell r="D1240" t="str">
            <v>SILVER</v>
          </cell>
          <cell r="E1240" t="str">
            <v>CHARI</v>
          </cell>
          <cell r="F1240">
            <v>0</v>
          </cell>
        </row>
        <row r="1241">
          <cell r="A1241" t="str">
            <v>Willowvale-HA0107-M</v>
          </cell>
          <cell r="B1241" t="str">
            <v>HA0107</v>
          </cell>
          <cell r="C1241" t="str">
            <v>HARARE</v>
          </cell>
          <cell r="D1241" t="str">
            <v xml:space="preserve">PRIORITY PLATINUM </v>
          </cell>
          <cell r="E1241" t="str">
            <v>ARCHIE</v>
          </cell>
          <cell r="F1241">
            <v>0</v>
          </cell>
        </row>
        <row r="1242">
          <cell r="A1242" t="str">
            <v>Willowvale-HA0107-U</v>
          </cell>
          <cell r="B1242" t="str">
            <v>HA0107</v>
          </cell>
          <cell r="C1242" t="str">
            <v>HARARE</v>
          </cell>
          <cell r="D1242" t="str">
            <v xml:space="preserve">PRIORITY PLATINUM </v>
          </cell>
          <cell r="E1242" t="str">
            <v>ARCHIE</v>
          </cell>
          <cell r="F1242">
            <v>0</v>
          </cell>
        </row>
        <row r="1243">
          <cell r="A1243" t="str">
            <v>Winchdon-HA6057</v>
          </cell>
          <cell r="B1243" t="str">
            <v>HA6057</v>
          </cell>
          <cell r="C1243" t="str">
            <v>HARARE</v>
          </cell>
          <cell r="D1243" t="str">
            <v>PLATINUM</v>
          </cell>
          <cell r="E1243" t="str">
            <v>KIWA</v>
          </cell>
          <cell r="F1243">
            <v>0</v>
          </cell>
        </row>
        <row r="1244">
          <cell r="A1244" t="str">
            <v>Winchdon-HA6057-G</v>
          </cell>
          <cell r="B1244" t="str">
            <v>HA6057</v>
          </cell>
          <cell r="C1244" t="str">
            <v>HARARE</v>
          </cell>
          <cell r="D1244" t="str">
            <v>PLATINUM</v>
          </cell>
          <cell r="E1244" t="str">
            <v>KIWA</v>
          </cell>
          <cell r="F1244">
            <v>0</v>
          </cell>
        </row>
        <row r="1245">
          <cell r="A1245" t="str">
            <v>WindsorPark-ME6018-G</v>
          </cell>
          <cell r="B1245" t="str">
            <v>ME6018</v>
          </cell>
          <cell r="C1245" t="str">
            <v>MASH EAST</v>
          </cell>
          <cell r="D1245" t="str">
            <v>PLATINUM</v>
          </cell>
          <cell r="E1245" t="str">
            <v>DHLAKAMA</v>
          </cell>
          <cell r="F1245">
            <v>0</v>
          </cell>
        </row>
        <row r="1246">
          <cell r="A1246" t="str">
            <v>WindsorPark-ME6018-U</v>
          </cell>
          <cell r="B1246" t="str">
            <v>ME6018</v>
          </cell>
          <cell r="C1246" t="str">
            <v>MASH EAST</v>
          </cell>
          <cell r="D1246" t="str">
            <v>PLATINUM</v>
          </cell>
          <cell r="E1246" t="str">
            <v>DHLAKAMA</v>
          </cell>
          <cell r="F1246">
            <v>0</v>
          </cell>
        </row>
        <row r="1247">
          <cell r="A1247" t="str">
            <v>Winston-ME6019-G</v>
          </cell>
          <cell r="B1247" t="str">
            <v>ME6019</v>
          </cell>
          <cell r="C1247" t="str">
            <v>MASH EAST</v>
          </cell>
          <cell r="D1247" t="str">
            <v>PLATINUM</v>
          </cell>
          <cell r="E1247" t="str">
            <v>DHLAKAMA</v>
          </cell>
          <cell r="F1247">
            <v>0</v>
          </cell>
        </row>
        <row r="1248">
          <cell r="A1248" t="str">
            <v>Winston-ME6019-U</v>
          </cell>
          <cell r="B1248" t="str">
            <v>ME6019</v>
          </cell>
          <cell r="C1248" t="str">
            <v>MASH EAST</v>
          </cell>
          <cell r="D1248" t="str">
            <v>PLATINUM</v>
          </cell>
          <cell r="E1248" t="str">
            <v>DHLAKAMA</v>
          </cell>
          <cell r="F1248">
            <v>0</v>
          </cell>
        </row>
        <row r="1249">
          <cell r="A1249" t="str">
            <v>Workington-HA0108-G</v>
          </cell>
          <cell r="B1249" t="str">
            <v>HA0108</v>
          </cell>
          <cell r="C1249" t="str">
            <v>HARARE</v>
          </cell>
          <cell r="D1249" t="str">
            <v>PLATINUM</v>
          </cell>
          <cell r="E1249" t="str">
            <v>LESLIE</v>
          </cell>
          <cell r="F1249">
            <v>0</v>
          </cell>
        </row>
        <row r="1250">
          <cell r="A1250" t="str">
            <v>Workington-HA0108-U</v>
          </cell>
          <cell r="B1250" t="str">
            <v>HA0108</v>
          </cell>
          <cell r="C1250" t="str">
            <v>HARARE</v>
          </cell>
          <cell r="D1250" t="str">
            <v>PLATINUM</v>
          </cell>
          <cell r="E1250" t="str">
            <v>LESLIE</v>
          </cell>
          <cell r="F1250">
            <v>0</v>
          </cell>
        </row>
        <row r="1251">
          <cell r="A1251" t="str">
            <v>Zaka-MV5147-G</v>
          </cell>
          <cell r="B1251" t="str">
            <v>MV5147</v>
          </cell>
          <cell r="C1251" t="str">
            <v>MASVINGO</v>
          </cell>
          <cell r="D1251" t="str">
            <v>SILVER</v>
          </cell>
          <cell r="E1251" t="str">
            <v>PARDON</v>
          </cell>
          <cell r="F1251">
            <v>0</v>
          </cell>
        </row>
        <row r="1252">
          <cell r="A1252" t="str">
            <v>Zambara-MA0169-G</v>
          </cell>
          <cell r="B1252" t="str">
            <v>MA0169</v>
          </cell>
          <cell r="C1252" t="str">
            <v>MANICALAND</v>
          </cell>
          <cell r="D1252" t="str">
            <v>GOLD</v>
          </cell>
          <cell r="E1252" t="str">
            <v>DHLAKAMA</v>
          </cell>
        </row>
        <row r="1253">
          <cell r="A1253" t="str">
            <v>ZANKUNJA-G</v>
          </cell>
          <cell r="B1253" t="str">
            <v>MN7047</v>
          </cell>
          <cell r="C1253" t="str">
            <v>MAT NORTH</v>
          </cell>
          <cell r="D1253" t="str">
            <v>BRONZE</v>
          </cell>
          <cell r="E1253">
            <v>0</v>
          </cell>
        </row>
        <row r="1254">
          <cell r="A1254" t="str">
            <v>Zengeza2-HA1720-U</v>
          </cell>
          <cell r="B1254" t="str">
            <v>HA1720</v>
          </cell>
          <cell r="C1254" t="str">
            <v>HARARE</v>
          </cell>
          <cell r="D1254" t="str">
            <v>PLATINUM</v>
          </cell>
          <cell r="E1254" t="str">
            <v>RICHARD</v>
          </cell>
        </row>
        <row r="1255">
          <cell r="A1255" t="str">
            <v>Zengeza3Ext-HA3032-D</v>
          </cell>
          <cell r="B1255" t="str">
            <v>HA3032</v>
          </cell>
          <cell r="C1255" t="str">
            <v>HARARE</v>
          </cell>
          <cell r="D1255" t="str">
            <v xml:space="preserve">PRIORITY PLATINUM </v>
          </cell>
          <cell r="E1255" t="str">
            <v>RICHARD</v>
          </cell>
        </row>
        <row r="1256">
          <cell r="A1256" t="str">
            <v>Zengeza3Ext-HA3032-U</v>
          </cell>
          <cell r="B1256" t="str">
            <v>HA3032</v>
          </cell>
          <cell r="C1256" t="str">
            <v>HARARE</v>
          </cell>
          <cell r="D1256" t="str">
            <v xml:space="preserve">PRIORITY PLATINUM </v>
          </cell>
          <cell r="E1256" t="str">
            <v>RICHARD</v>
          </cell>
        </row>
        <row r="1257">
          <cell r="A1257" t="str">
            <v>Zengeza5-HA6043-D</v>
          </cell>
          <cell r="B1257" t="str">
            <v>HA3032</v>
          </cell>
          <cell r="C1257" t="str">
            <v>HARARE</v>
          </cell>
          <cell r="D1257" t="str">
            <v>PLATINUM</v>
          </cell>
          <cell r="E1257" t="str">
            <v>RICHARD</v>
          </cell>
        </row>
        <row r="1258">
          <cell r="A1258" t="str">
            <v>Zengeza5-HA6043-U</v>
          </cell>
          <cell r="B1258" t="str">
            <v>HA6043</v>
          </cell>
          <cell r="C1258" t="str">
            <v>HARARE</v>
          </cell>
          <cell r="D1258" t="str">
            <v>PLATINUM</v>
          </cell>
          <cell r="E1258" t="str">
            <v>RICHARD</v>
          </cell>
        </row>
        <row r="1259">
          <cell r="A1259" t="str">
            <v>Zezani-MS5309-G</v>
          </cell>
          <cell r="B1259" t="str">
            <v>MS5309</v>
          </cell>
          <cell r="C1259" t="str">
            <v>MAT SOUTH</v>
          </cell>
          <cell r="D1259" t="str">
            <v>SILVER</v>
          </cell>
          <cell r="E1259" t="str">
            <v>BEN</v>
          </cell>
        </row>
        <row r="1260">
          <cell r="A1260" t="str">
            <v>Zhombe-MD5202-G</v>
          </cell>
          <cell r="B1260" t="str">
            <v>MD5202</v>
          </cell>
          <cell r="C1260" t="str">
            <v>MIDLANDS</v>
          </cell>
          <cell r="D1260" t="str">
            <v>GOLD</v>
          </cell>
          <cell r="E1260" t="str">
            <v>CHIKWAVAVA</v>
          </cell>
        </row>
        <row r="1261">
          <cell r="A1261" t="str">
            <v>Zhombe-MD5202-U</v>
          </cell>
          <cell r="B1261" t="str">
            <v>MD5202</v>
          </cell>
          <cell r="C1261" t="str">
            <v>MIDLANDS</v>
          </cell>
          <cell r="D1261" t="str">
            <v>GOLD</v>
          </cell>
          <cell r="E1261" t="str">
            <v>CHIKWAVAVA</v>
          </cell>
        </row>
        <row r="1262">
          <cell r="A1262" t="str">
            <v>Zibungululu-MN7056</v>
          </cell>
          <cell r="B1262" t="str">
            <v>MN7056</v>
          </cell>
          <cell r="C1262" t="str">
            <v>MAT NORTH</v>
          </cell>
          <cell r="D1262" t="str">
            <v>BRONZE</v>
          </cell>
          <cell r="E1262" t="str">
            <v>MAKETO</v>
          </cell>
        </row>
        <row r="1263">
          <cell r="A1263" t="str">
            <v>ZimrePark-HA3033</v>
          </cell>
          <cell r="B1263" t="str">
            <v>HA3033</v>
          </cell>
          <cell r="C1263" t="str">
            <v>HARARE</v>
          </cell>
          <cell r="D1263" t="str">
            <v xml:space="preserve">PRIORITY PLATINUM </v>
          </cell>
          <cell r="E1263" t="str">
            <v>DHLAKAMA</v>
          </cell>
        </row>
        <row r="1264">
          <cell r="A1264" t="str">
            <v>ZimrePark-HA3033-G</v>
          </cell>
          <cell r="B1264" t="str">
            <v>HA3033</v>
          </cell>
          <cell r="C1264" t="str">
            <v>HARARE</v>
          </cell>
          <cell r="D1264" t="str">
            <v xml:space="preserve">PRIORITY PLATINUM </v>
          </cell>
          <cell r="E1264" t="str">
            <v>DHLAKAMA</v>
          </cell>
        </row>
        <row r="1265">
          <cell r="A1265" t="str">
            <v>Zimta-MA5151-G</v>
          </cell>
          <cell r="B1265" t="str">
            <v>MA5151</v>
          </cell>
          <cell r="C1265" t="str">
            <v>MANICALAND</v>
          </cell>
          <cell r="D1265" t="str">
            <v>GOLD</v>
          </cell>
          <cell r="E1265" t="str">
            <v>MAPFUMBA</v>
          </cell>
        </row>
        <row r="1266">
          <cell r="A1266" t="str">
            <v>Zimta-MA5151-U</v>
          </cell>
          <cell r="B1266" t="str">
            <v>MA5151</v>
          </cell>
          <cell r="C1266" t="str">
            <v>MANICALAND</v>
          </cell>
          <cell r="D1266" t="str">
            <v>GOLD</v>
          </cell>
          <cell r="E1266" t="str">
            <v>MAPFUMBA</v>
          </cell>
        </row>
        <row r="1267">
          <cell r="A1267" t="str">
            <v>Zimunya-MA0272-G</v>
          </cell>
          <cell r="B1267" t="str">
            <v>MA0272</v>
          </cell>
          <cell r="C1267" t="str">
            <v>MANICALAND</v>
          </cell>
          <cell r="D1267" t="str">
            <v>PLATINUM</v>
          </cell>
          <cell r="E1267" t="str">
            <v>MAPFUMBA</v>
          </cell>
        </row>
        <row r="1268">
          <cell r="A1268" t="str">
            <v>Zimunya-MA0272-U</v>
          </cell>
          <cell r="B1268" t="str">
            <v>MA0272</v>
          </cell>
          <cell r="C1268" t="str">
            <v>MANICALAND</v>
          </cell>
          <cell r="D1268" t="str">
            <v>PLATINUM</v>
          </cell>
          <cell r="E1268" t="str">
            <v>MAPFUMBA</v>
          </cell>
        </row>
        <row r="1269">
          <cell r="A1269" t="str">
            <v>Zindoga-HA5033-G</v>
          </cell>
          <cell r="B1269" t="str">
            <v>HA5033</v>
          </cell>
          <cell r="C1269" t="str">
            <v>HARARE</v>
          </cell>
          <cell r="D1269" t="str">
            <v xml:space="preserve">PRIORITY PLATINUM </v>
          </cell>
          <cell r="E1269" t="str">
            <v>ENIA</v>
          </cell>
        </row>
        <row r="1270">
          <cell r="A1270" t="str">
            <v>Zindoga-HA5033-U</v>
          </cell>
          <cell r="B1270" t="str">
            <v>HA5033</v>
          </cell>
          <cell r="C1270" t="str">
            <v>HARARE</v>
          </cell>
          <cell r="D1270" t="str">
            <v xml:space="preserve">PRIORITY PLATINUM </v>
          </cell>
          <cell r="E1270" t="str">
            <v>ENIA</v>
          </cell>
        </row>
        <row r="1271">
          <cell r="A1271" t="str">
            <v>Zvinoitavamwe-MV7049-G</v>
          </cell>
          <cell r="B1271" t="str">
            <v>MV7049</v>
          </cell>
          <cell r="C1271" t="str">
            <v>MASVINGO</v>
          </cell>
          <cell r="D1271" t="str">
            <v>SILVER</v>
          </cell>
          <cell r="E1271" t="str">
            <v>CECIL</v>
          </cell>
        </row>
        <row r="1272">
          <cell r="A1272" t="str">
            <v>Zvishavane-MD0109-G</v>
          </cell>
          <cell r="B1272" t="str">
            <v>MD0109</v>
          </cell>
          <cell r="C1272" t="str">
            <v>MIDLANDS</v>
          </cell>
          <cell r="D1272" t="str">
            <v>PLATINUM</v>
          </cell>
          <cell r="E1272" t="str">
            <v>CHARI</v>
          </cell>
        </row>
        <row r="1273">
          <cell r="A1273" t="str">
            <v>Zvishavane-MD0109-U</v>
          </cell>
          <cell r="B1273" t="str">
            <v>MD0109</v>
          </cell>
          <cell r="C1273" t="str">
            <v>MIDLANDS</v>
          </cell>
          <cell r="D1273" t="str">
            <v>PLATINUM</v>
          </cell>
          <cell r="E1273" t="str">
            <v>CHARI</v>
          </cell>
        </row>
        <row r="1274">
          <cell r="A1274" t="str">
            <v>Athlone-MD0274-U</v>
          </cell>
          <cell r="B1274" t="str">
            <v>MD0274</v>
          </cell>
          <cell r="C1274" t="str">
            <v>MIDLANDS</v>
          </cell>
          <cell r="D1274" t="str">
            <v>PLATINUM</v>
          </cell>
          <cell r="E1274" t="str">
            <v>CHARI</v>
          </cell>
        </row>
        <row r="1275">
          <cell r="A1275" t="str">
            <v>LundiPark-MD0276-U</v>
          </cell>
          <cell r="B1275" t="str">
            <v>MD0276</v>
          </cell>
          <cell r="C1275" t="str">
            <v>MIDLANDS</v>
          </cell>
          <cell r="D1275" t="str">
            <v>GOLD</v>
          </cell>
          <cell r="E1275" t="str">
            <v>CHARI</v>
          </cell>
        </row>
        <row r="1276">
          <cell r="A1276" t="str">
            <v>Mkoba17-MD6011-U</v>
          </cell>
          <cell r="B1276" t="str">
            <v>MD283</v>
          </cell>
          <cell r="C1276" t="str">
            <v>MIDLANDS</v>
          </cell>
          <cell r="D1276" t="str">
            <v>PLATINUM</v>
          </cell>
          <cell r="E1276" t="str">
            <v>CHARI</v>
          </cell>
        </row>
        <row r="1277">
          <cell r="A1277" t="str">
            <v>Mkoba7-MD0278-U</v>
          </cell>
          <cell r="B1277" t="str">
            <v>MD0278</v>
          </cell>
          <cell r="C1277" t="str">
            <v>MIDLANDS</v>
          </cell>
          <cell r="D1277" t="str">
            <v xml:space="preserve">PRIORITY PLATINUM </v>
          </cell>
          <cell r="E1277" t="str">
            <v>CHARI</v>
          </cell>
        </row>
        <row r="1278">
          <cell r="A1278" t="str">
            <v>SouthDowns-MD6010-U</v>
          </cell>
          <cell r="B1278" t="str">
            <v>MD6010</v>
          </cell>
          <cell r="C1278" t="str">
            <v>MIDLANDS</v>
          </cell>
          <cell r="D1278" t="str">
            <v>SILVER</v>
          </cell>
          <cell r="E1278" t="str">
            <v>CHARI</v>
          </cell>
        </row>
        <row r="1279">
          <cell r="A1279" t="str">
            <v>Chesvingo-MV0286-U</v>
          </cell>
          <cell r="B1279" t="str">
            <v>MV0286</v>
          </cell>
          <cell r="C1279" t="str">
            <v>MASVINGO</v>
          </cell>
          <cell r="D1279" t="str">
            <v>PLATINUM</v>
          </cell>
          <cell r="E1279" t="str">
            <v>CECIL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51"/>
  <sheetViews>
    <sheetView topLeftCell="A550" workbookViewId="0">
      <selection activeCell="O2" sqref="O2:P2"/>
    </sheetView>
  </sheetViews>
  <sheetFormatPr baseColWidth="10" defaultColWidth="8.83203125" defaultRowHeight="15" x14ac:dyDescent="0.2"/>
  <cols>
    <col min="8" max="8" width="15.5" bestFit="1" customWidth="1"/>
    <col min="9" max="9" width="20.5" bestFit="1" customWidth="1"/>
    <col min="12" max="12" width="15.5" bestFit="1" customWidth="1"/>
    <col min="13" max="13" width="13.83203125" bestFit="1" customWidth="1"/>
    <col min="18" max="18" width="17.6640625" bestFit="1" customWidth="1"/>
  </cols>
  <sheetData>
    <row r="1" spans="1:18" x14ac:dyDescent="0.2">
      <c r="A1" s="69" t="s">
        <v>2016</v>
      </c>
      <c r="B1" s="127" t="s">
        <v>2017</v>
      </c>
      <c r="C1" s="71" t="s">
        <v>2018</v>
      </c>
      <c r="D1" s="72" t="s">
        <v>2019</v>
      </c>
      <c r="E1" s="73" t="s">
        <v>2020</v>
      </c>
      <c r="F1" s="73" t="s">
        <v>2021</v>
      </c>
      <c r="G1" s="71" t="s">
        <v>2073</v>
      </c>
      <c r="H1" s="75" t="s">
        <v>2022</v>
      </c>
      <c r="I1" s="71" t="s">
        <v>2023</v>
      </c>
      <c r="J1" s="70" t="s">
        <v>2024</v>
      </c>
      <c r="K1" s="76" t="s">
        <v>2025</v>
      </c>
      <c r="L1" s="128" t="s">
        <v>2026</v>
      </c>
      <c r="M1" s="129" t="s">
        <v>2027</v>
      </c>
      <c r="N1" s="130" t="s">
        <v>2028</v>
      </c>
      <c r="O1" s="131" t="s">
        <v>2029</v>
      </c>
      <c r="P1" s="77" t="s">
        <v>2030</v>
      </c>
      <c r="Q1" s="74" t="s">
        <v>2031</v>
      </c>
      <c r="R1" s="74" t="s">
        <v>2032</v>
      </c>
    </row>
    <row r="2" spans="1:18" x14ac:dyDescent="0.2">
      <c r="A2" s="78"/>
      <c r="B2" s="87" t="s">
        <v>2289</v>
      </c>
      <c r="C2" s="87" t="s">
        <v>714</v>
      </c>
      <c r="D2" s="81" t="str">
        <f t="shared" ref="D2:D12" si="0">VLOOKUP($C2,TOTAL3,2,FALSE)</f>
        <v>MC1728</v>
      </c>
      <c r="E2" s="82" t="str">
        <f t="shared" ref="E2:E27" si="1">VLOOKUP($C2,TOTAL3,3,FALSE)</f>
        <v>MASH CENTRAL</v>
      </c>
      <c r="F2" s="82" t="str">
        <f t="shared" ref="F2:F27" si="2">VLOOKUP(C2,TOTAL3,4,FALSE)</f>
        <v>BRONZE</v>
      </c>
      <c r="G2" s="83">
        <v>3</v>
      </c>
      <c r="H2" s="84" t="s">
        <v>2033</v>
      </c>
      <c r="I2" s="68" t="s">
        <v>2041</v>
      </c>
      <c r="J2" s="82" t="str">
        <f t="shared" ref="J2:J12" si="3">VLOOKUP($C2,TOTAL3,5,FALSE)</f>
        <v>KIWA</v>
      </c>
      <c r="K2" s="85">
        <v>0</v>
      </c>
      <c r="L2" s="107">
        <v>0.54615740740740748</v>
      </c>
      <c r="M2" s="86">
        <v>44166</v>
      </c>
      <c r="N2" s="94" t="s">
        <v>2397</v>
      </c>
      <c r="O2" s="90">
        <f t="shared" ref="O2:O65" si="4">(L2-K2)*60*24</f>
        <v>786.4666666666667</v>
      </c>
      <c r="P2" s="100">
        <f t="shared" ref="P2:P65" si="5">O2*G2</f>
        <v>2359.4</v>
      </c>
      <c r="Q2" s="83" t="s">
        <v>2035</v>
      </c>
      <c r="R2" s="83" t="s">
        <v>2038</v>
      </c>
    </row>
    <row r="3" spans="1:18" x14ac:dyDescent="0.2">
      <c r="A3" s="97"/>
      <c r="B3" s="116">
        <v>44166.653043981481</v>
      </c>
      <c r="C3" s="43" t="s">
        <v>647</v>
      </c>
      <c r="D3" s="81" t="str">
        <f t="shared" si="0"/>
        <v>HA7085</v>
      </c>
      <c r="E3" s="82" t="str">
        <f t="shared" si="1"/>
        <v>HARARE</v>
      </c>
      <c r="F3" s="82" t="str">
        <f t="shared" si="2"/>
        <v>BRONZE</v>
      </c>
      <c r="G3" s="83">
        <v>3</v>
      </c>
      <c r="H3" s="84" t="s">
        <v>2033</v>
      </c>
      <c r="I3" s="68" t="s">
        <v>2034</v>
      </c>
      <c r="J3" s="82" t="str">
        <f t="shared" si="3"/>
        <v>LESLIE</v>
      </c>
      <c r="K3" s="54">
        <v>0.65304398148148146</v>
      </c>
      <c r="L3" s="54">
        <v>0.66353009259259255</v>
      </c>
      <c r="M3" s="116">
        <v>44166</v>
      </c>
      <c r="N3" s="94" t="s">
        <v>2441</v>
      </c>
      <c r="O3" s="90">
        <f t="shared" si="4"/>
        <v>15.099999999999962</v>
      </c>
      <c r="P3" s="100">
        <f t="shared" si="5"/>
        <v>45.299999999999883</v>
      </c>
      <c r="Q3" s="80" t="s">
        <v>2035</v>
      </c>
      <c r="R3" s="80" t="s">
        <v>2038</v>
      </c>
    </row>
    <row r="4" spans="1:18" x14ac:dyDescent="0.2">
      <c r="A4" s="78"/>
      <c r="B4" s="105" t="s">
        <v>2078</v>
      </c>
      <c r="C4" s="89" t="s">
        <v>26</v>
      </c>
      <c r="D4" s="81" t="str">
        <f t="shared" si="0"/>
        <v>MA7001</v>
      </c>
      <c r="E4" s="82" t="str">
        <f t="shared" si="1"/>
        <v>MANICALAND</v>
      </c>
      <c r="F4" s="82" t="str">
        <f t="shared" si="2"/>
        <v>BRONZE</v>
      </c>
      <c r="G4" s="83">
        <v>3</v>
      </c>
      <c r="H4" s="84" t="s">
        <v>2033</v>
      </c>
      <c r="I4" s="68" t="s">
        <v>2041</v>
      </c>
      <c r="J4" s="82" t="str">
        <f t="shared" si="3"/>
        <v>MANGWIRO</v>
      </c>
      <c r="K4" s="85">
        <v>0</v>
      </c>
      <c r="L4" s="54">
        <v>0.99998842592592585</v>
      </c>
      <c r="M4" s="116">
        <v>44166</v>
      </c>
      <c r="N4" s="94" t="s">
        <v>2201</v>
      </c>
      <c r="O4" s="90">
        <f t="shared" si="4"/>
        <v>1439.9833333333331</v>
      </c>
      <c r="P4" s="100">
        <f t="shared" si="5"/>
        <v>4319.9499999999989</v>
      </c>
      <c r="Q4" s="80" t="s">
        <v>2035</v>
      </c>
      <c r="R4" s="80" t="s">
        <v>2036</v>
      </c>
    </row>
    <row r="5" spans="1:18" x14ac:dyDescent="0.2">
      <c r="A5" s="78"/>
      <c r="B5" s="89" t="s">
        <v>2315</v>
      </c>
      <c r="C5" s="89" t="s">
        <v>291</v>
      </c>
      <c r="D5" s="81" t="str">
        <f t="shared" si="0"/>
        <v>MN5107</v>
      </c>
      <c r="E5" s="82" t="str">
        <f t="shared" si="1"/>
        <v>MASH CENTRAL</v>
      </c>
      <c r="F5" s="82" t="str">
        <f t="shared" si="2"/>
        <v>BRONZE</v>
      </c>
      <c r="G5" s="83">
        <v>3</v>
      </c>
      <c r="H5" s="84" t="s">
        <v>2033</v>
      </c>
      <c r="I5" s="68" t="s">
        <v>2042</v>
      </c>
      <c r="J5" s="82" t="str">
        <f t="shared" si="3"/>
        <v>KIWA</v>
      </c>
      <c r="K5" s="85">
        <v>0.61496527777777776</v>
      </c>
      <c r="L5" s="54">
        <v>0.99998842592592585</v>
      </c>
      <c r="M5" s="116">
        <v>44166</v>
      </c>
      <c r="N5" s="94" t="s">
        <v>2507</v>
      </c>
      <c r="O5" s="90">
        <f t="shared" si="4"/>
        <v>554.43333333333317</v>
      </c>
      <c r="P5" s="100">
        <f t="shared" si="5"/>
        <v>1663.2999999999995</v>
      </c>
      <c r="Q5" s="80" t="s">
        <v>2035</v>
      </c>
      <c r="R5" s="80" t="s">
        <v>2036</v>
      </c>
    </row>
    <row r="6" spans="1:18" x14ac:dyDescent="0.2">
      <c r="A6" s="78"/>
      <c r="B6" s="116">
        <v>44166.933159722219</v>
      </c>
      <c r="C6" s="43" t="s">
        <v>341</v>
      </c>
      <c r="D6" s="81" t="str">
        <f t="shared" si="0"/>
        <v>MW5209</v>
      </c>
      <c r="E6" s="82" t="str">
        <f t="shared" si="1"/>
        <v>MASH WEST</v>
      </c>
      <c r="F6" s="82" t="str">
        <f t="shared" si="2"/>
        <v>BRONZE</v>
      </c>
      <c r="G6" s="83">
        <v>3</v>
      </c>
      <c r="H6" s="84" t="s">
        <v>2033</v>
      </c>
      <c r="I6" s="68" t="s">
        <v>2034</v>
      </c>
      <c r="J6" s="82" t="str">
        <f t="shared" si="3"/>
        <v>ARTWELL</v>
      </c>
      <c r="K6" s="54">
        <v>0.93315972222222221</v>
      </c>
      <c r="L6" s="54">
        <v>0.99998842592592585</v>
      </c>
      <c r="M6" s="116">
        <v>44166</v>
      </c>
      <c r="N6" s="94" t="s">
        <v>2510</v>
      </c>
      <c r="O6" s="90">
        <f t="shared" si="4"/>
        <v>96.233333333333235</v>
      </c>
      <c r="P6" s="100">
        <f t="shared" si="5"/>
        <v>288.6999999999997</v>
      </c>
      <c r="Q6" s="80" t="s">
        <v>2035</v>
      </c>
      <c r="R6" s="80" t="s">
        <v>2036</v>
      </c>
    </row>
    <row r="7" spans="1:18" x14ac:dyDescent="0.2">
      <c r="A7" s="78"/>
      <c r="B7" s="89" t="s">
        <v>2331</v>
      </c>
      <c r="C7" s="89" t="s">
        <v>506</v>
      </c>
      <c r="D7" s="81" t="str">
        <f t="shared" si="0"/>
        <v>MD7052</v>
      </c>
      <c r="E7" s="82" t="str">
        <f t="shared" si="1"/>
        <v>MASH CENTRAL</v>
      </c>
      <c r="F7" s="82" t="str">
        <f t="shared" si="2"/>
        <v>BRONZE</v>
      </c>
      <c r="G7" s="83">
        <v>3</v>
      </c>
      <c r="H7" s="84" t="s">
        <v>2033</v>
      </c>
      <c r="I7" s="68" t="s">
        <v>2042</v>
      </c>
      <c r="J7" s="82" t="str">
        <f t="shared" si="3"/>
        <v>KIWA</v>
      </c>
      <c r="K7" s="85">
        <v>0.61493055555555554</v>
      </c>
      <c r="L7" s="54">
        <v>0.99998842592592585</v>
      </c>
      <c r="M7" s="116">
        <v>44166</v>
      </c>
      <c r="N7" s="94" t="s">
        <v>2532</v>
      </c>
      <c r="O7" s="90">
        <f t="shared" si="4"/>
        <v>554.48333333333323</v>
      </c>
      <c r="P7" s="100">
        <f t="shared" si="5"/>
        <v>1663.4499999999998</v>
      </c>
      <c r="Q7" s="80" t="s">
        <v>2035</v>
      </c>
      <c r="R7" s="80" t="s">
        <v>2036</v>
      </c>
    </row>
    <row r="8" spans="1:18" x14ac:dyDescent="0.2">
      <c r="A8" s="78"/>
      <c r="B8" s="89" t="s">
        <v>2344</v>
      </c>
      <c r="C8" s="89" t="s">
        <v>711</v>
      </c>
      <c r="D8" s="81" t="str">
        <f t="shared" si="0"/>
        <v>MC1728</v>
      </c>
      <c r="E8" s="82" t="str">
        <f t="shared" si="1"/>
        <v>MASH CENTRAL</v>
      </c>
      <c r="F8" s="82" t="str">
        <f t="shared" si="2"/>
        <v>BRONZE</v>
      </c>
      <c r="G8" s="83">
        <v>3</v>
      </c>
      <c r="H8" s="84" t="s">
        <v>2033</v>
      </c>
      <c r="I8" s="68" t="s">
        <v>2042</v>
      </c>
      <c r="J8" s="82" t="str">
        <f t="shared" si="3"/>
        <v>KIWA</v>
      </c>
      <c r="K8" s="85">
        <v>0.58359953703703704</v>
      </c>
      <c r="L8" s="54">
        <v>0.99998842592592585</v>
      </c>
      <c r="M8" s="116">
        <v>44166</v>
      </c>
      <c r="N8" s="94" t="s">
        <v>2549</v>
      </c>
      <c r="O8" s="90">
        <f t="shared" si="4"/>
        <v>599.59999999999991</v>
      </c>
      <c r="P8" s="100">
        <f t="shared" si="5"/>
        <v>1798.7999999999997</v>
      </c>
      <c r="Q8" s="80" t="s">
        <v>2035</v>
      </c>
      <c r="R8" s="80" t="s">
        <v>2036</v>
      </c>
    </row>
    <row r="9" spans="1:18" x14ac:dyDescent="0.2">
      <c r="A9" s="78"/>
      <c r="B9" s="105" t="s">
        <v>2239</v>
      </c>
      <c r="C9" s="68" t="s">
        <v>1149</v>
      </c>
      <c r="D9" s="81" t="str">
        <f t="shared" si="0"/>
        <v>MW5215</v>
      </c>
      <c r="E9" s="82" t="str">
        <f t="shared" si="1"/>
        <v>MASH WEST</v>
      </c>
      <c r="F9" s="82" t="str">
        <f t="shared" si="2"/>
        <v>BRONZE</v>
      </c>
      <c r="G9" s="83">
        <v>3</v>
      </c>
      <c r="H9" s="84" t="s">
        <v>2033</v>
      </c>
      <c r="I9" s="68" t="s">
        <v>2041</v>
      </c>
      <c r="J9" s="82" t="str">
        <f t="shared" si="3"/>
        <v>ARTWELL</v>
      </c>
      <c r="K9" s="85">
        <v>0</v>
      </c>
      <c r="L9" s="54">
        <v>0.99998842592592585</v>
      </c>
      <c r="M9" s="116">
        <v>44166</v>
      </c>
      <c r="N9" s="94" t="s">
        <v>2576</v>
      </c>
      <c r="O9" s="90">
        <f t="shared" si="4"/>
        <v>1439.9833333333331</v>
      </c>
      <c r="P9" s="100">
        <f t="shared" si="5"/>
        <v>4319.9499999999989</v>
      </c>
      <c r="Q9" s="80" t="s">
        <v>2035</v>
      </c>
      <c r="R9" s="80" t="s">
        <v>2036</v>
      </c>
    </row>
    <row r="10" spans="1:18" x14ac:dyDescent="0.2">
      <c r="A10" s="78"/>
      <c r="B10" s="116">
        <v>44166.760451388887</v>
      </c>
      <c r="C10" s="43" t="s">
        <v>1193</v>
      </c>
      <c r="D10" s="81" t="str">
        <f t="shared" si="0"/>
        <v>MS1770-G</v>
      </c>
      <c r="E10" s="82" t="str">
        <f t="shared" si="1"/>
        <v>MAT SOUTH</v>
      </c>
      <c r="F10" s="82" t="str">
        <f t="shared" si="2"/>
        <v>BRONZE</v>
      </c>
      <c r="G10" s="83">
        <v>3</v>
      </c>
      <c r="H10" s="84" t="s">
        <v>2033</v>
      </c>
      <c r="I10" s="68" t="s">
        <v>2034</v>
      </c>
      <c r="J10" s="82" t="str">
        <f t="shared" si="3"/>
        <v>ECONET</v>
      </c>
      <c r="K10" s="54">
        <v>0.76045138888888886</v>
      </c>
      <c r="L10" s="54">
        <v>0.99998842592592585</v>
      </c>
      <c r="M10" s="116">
        <v>44166</v>
      </c>
      <c r="N10" s="94" t="s">
        <v>2578</v>
      </c>
      <c r="O10" s="90">
        <f t="shared" si="4"/>
        <v>344.93333333333328</v>
      </c>
      <c r="P10" s="100">
        <f t="shared" si="5"/>
        <v>1034.7999999999997</v>
      </c>
      <c r="Q10" s="80" t="s">
        <v>2035</v>
      </c>
      <c r="R10" s="80" t="s">
        <v>2036</v>
      </c>
    </row>
    <row r="11" spans="1:18" x14ac:dyDescent="0.2">
      <c r="A11" s="78"/>
      <c r="B11" s="116">
        <v>44166.791817129626</v>
      </c>
      <c r="C11" s="43" t="s">
        <v>1196</v>
      </c>
      <c r="D11" s="81" t="str">
        <f t="shared" si="0"/>
        <v>MS1770-G</v>
      </c>
      <c r="E11" s="82" t="str">
        <f t="shared" si="1"/>
        <v>MAT SOUTH</v>
      </c>
      <c r="F11" s="82" t="str">
        <f t="shared" si="2"/>
        <v>BRONZE</v>
      </c>
      <c r="G11" s="83">
        <v>3</v>
      </c>
      <c r="H11" s="84" t="s">
        <v>2033</v>
      </c>
      <c r="I11" s="68" t="s">
        <v>2034</v>
      </c>
      <c r="J11" s="82" t="str">
        <f t="shared" si="3"/>
        <v>ECONET</v>
      </c>
      <c r="K11" s="54">
        <v>0.79181712962962969</v>
      </c>
      <c r="L11" s="54">
        <v>0.99998842592592585</v>
      </c>
      <c r="M11" s="116">
        <v>44166</v>
      </c>
      <c r="N11" s="94" t="s">
        <v>2579</v>
      </c>
      <c r="O11" s="90">
        <f t="shared" si="4"/>
        <v>299.76666666666648</v>
      </c>
      <c r="P11" s="100">
        <f t="shared" si="5"/>
        <v>899.2999999999995</v>
      </c>
      <c r="Q11" s="80" t="s">
        <v>2035</v>
      </c>
      <c r="R11" s="80" t="s">
        <v>2036</v>
      </c>
    </row>
    <row r="12" spans="1:18" x14ac:dyDescent="0.2">
      <c r="A12" s="78"/>
      <c r="B12" s="105" t="s">
        <v>2361</v>
      </c>
      <c r="C12" s="68" t="s">
        <v>1355</v>
      </c>
      <c r="D12" s="81" t="str">
        <f t="shared" si="0"/>
        <v>MC1769-G</v>
      </c>
      <c r="E12" s="82" t="str">
        <f t="shared" si="1"/>
        <v>MASH CENTRAL</v>
      </c>
      <c r="F12" s="82" t="str">
        <f t="shared" si="2"/>
        <v>BRONZE</v>
      </c>
      <c r="G12" s="83">
        <v>3</v>
      </c>
      <c r="H12" s="84" t="s">
        <v>2033</v>
      </c>
      <c r="I12" s="68" t="s">
        <v>2041</v>
      </c>
      <c r="J12" s="82" t="str">
        <f t="shared" si="3"/>
        <v>NETONE</v>
      </c>
      <c r="K12" s="85">
        <v>0</v>
      </c>
      <c r="L12" s="54">
        <v>0.99998842592592585</v>
      </c>
      <c r="M12" s="116">
        <v>44166</v>
      </c>
      <c r="N12" s="94" t="s">
        <v>2589</v>
      </c>
      <c r="O12" s="90">
        <f t="shared" si="4"/>
        <v>1439.9833333333331</v>
      </c>
      <c r="P12" s="100">
        <f t="shared" si="5"/>
        <v>4319.9499999999989</v>
      </c>
      <c r="Q12" s="80" t="s">
        <v>2035</v>
      </c>
      <c r="R12" s="80" t="s">
        <v>2036</v>
      </c>
    </row>
    <row r="13" spans="1:18" x14ac:dyDescent="0.2">
      <c r="A13" s="78">
        <v>529</v>
      </c>
      <c r="B13" s="105">
        <v>44166.502083333333</v>
      </c>
      <c r="C13" s="68" t="str">
        <f t="shared" ref="C13:C27" si="6">VLOOKUP(A13,nsn,2,FALSE)</f>
        <v>CBC-G</v>
      </c>
      <c r="D13" s="83" t="s">
        <v>2099</v>
      </c>
      <c r="E13" s="91" t="str">
        <f t="shared" si="1"/>
        <v>BULAWAYO</v>
      </c>
      <c r="F13" s="82" t="str">
        <f t="shared" si="2"/>
        <v>BRONZE</v>
      </c>
      <c r="G13" s="83">
        <v>3</v>
      </c>
      <c r="H13" s="83" t="s">
        <v>2033</v>
      </c>
      <c r="I13" s="68" t="s">
        <v>2056</v>
      </c>
      <c r="J13" s="68" t="str">
        <f t="shared" ref="J13:J27" si="7">VLOOKUP(A13,nsn,3,FALSE)</f>
        <v>MASAIRA</v>
      </c>
      <c r="K13" s="85">
        <v>0.50208333333333333</v>
      </c>
      <c r="L13" s="85">
        <v>0.55555555555555558</v>
      </c>
      <c r="M13" s="92">
        <v>44166</v>
      </c>
      <c r="N13" s="83" t="s">
        <v>2090</v>
      </c>
      <c r="O13" s="90">
        <f t="shared" si="4"/>
        <v>77.000000000000043</v>
      </c>
      <c r="P13" s="100">
        <f t="shared" si="5"/>
        <v>231.00000000000011</v>
      </c>
      <c r="Q13" s="83" t="s">
        <v>2035</v>
      </c>
      <c r="R13" s="80" t="s">
        <v>2038</v>
      </c>
    </row>
    <row r="14" spans="1:18" x14ac:dyDescent="0.2">
      <c r="A14" s="78">
        <v>41</v>
      </c>
      <c r="B14" s="105">
        <v>43519.111206481481</v>
      </c>
      <c r="C14" s="68" t="str">
        <f t="shared" si="6"/>
        <v>MALOTA-G</v>
      </c>
      <c r="D14" s="83" t="s">
        <v>1111</v>
      </c>
      <c r="E14" s="91" t="str">
        <f t="shared" si="1"/>
        <v>MAT NORTH</v>
      </c>
      <c r="F14" s="82" t="str">
        <f t="shared" si="2"/>
        <v>BRONZE</v>
      </c>
      <c r="G14" s="83">
        <v>3</v>
      </c>
      <c r="H14" s="83" t="s">
        <v>2033</v>
      </c>
      <c r="I14" s="68" t="s">
        <v>2055</v>
      </c>
      <c r="J14" s="68" t="str">
        <f t="shared" si="7"/>
        <v>HARRIET</v>
      </c>
      <c r="K14" s="85">
        <v>0</v>
      </c>
      <c r="L14" s="85">
        <v>0.999305555555556</v>
      </c>
      <c r="M14" s="92">
        <v>44166</v>
      </c>
      <c r="N14" s="94" t="s">
        <v>2149</v>
      </c>
      <c r="O14" s="90">
        <f t="shared" si="4"/>
        <v>1439.0000000000005</v>
      </c>
      <c r="P14" s="100">
        <f t="shared" si="5"/>
        <v>4317.0000000000018</v>
      </c>
      <c r="Q14" s="83" t="s">
        <v>2035</v>
      </c>
      <c r="R14" s="68" t="s">
        <v>2036</v>
      </c>
    </row>
    <row r="15" spans="1:18" x14ac:dyDescent="0.2">
      <c r="A15" s="78">
        <v>44</v>
      </c>
      <c r="B15" s="105">
        <v>43589.80756296296</v>
      </c>
      <c r="C15" s="68" t="str">
        <f t="shared" si="6"/>
        <v>BHANDA-G</v>
      </c>
      <c r="D15" s="83" t="s">
        <v>187</v>
      </c>
      <c r="E15" s="91" t="str">
        <f t="shared" si="1"/>
        <v>MAT NORTH</v>
      </c>
      <c r="F15" s="82" t="str">
        <f t="shared" si="2"/>
        <v>BRONZE</v>
      </c>
      <c r="G15" s="83">
        <v>3</v>
      </c>
      <c r="H15" s="83" t="s">
        <v>2033</v>
      </c>
      <c r="I15" s="68" t="s">
        <v>2055</v>
      </c>
      <c r="J15" s="68" t="str">
        <f t="shared" si="7"/>
        <v>BHEKANI</v>
      </c>
      <c r="K15" s="85">
        <v>0</v>
      </c>
      <c r="L15" s="85">
        <v>0.99930555555555556</v>
      </c>
      <c r="M15" s="92">
        <v>44166</v>
      </c>
      <c r="N15" s="94" t="s">
        <v>2150</v>
      </c>
      <c r="O15" s="90">
        <f t="shared" si="4"/>
        <v>1439</v>
      </c>
      <c r="P15" s="100">
        <f t="shared" si="5"/>
        <v>4317</v>
      </c>
      <c r="Q15" s="83" t="s">
        <v>2035</v>
      </c>
      <c r="R15" s="68" t="s">
        <v>2036</v>
      </c>
    </row>
    <row r="16" spans="1:18" x14ac:dyDescent="0.2">
      <c r="A16" s="78">
        <v>47</v>
      </c>
      <c r="B16" s="105">
        <v>44069.574999999997</v>
      </c>
      <c r="C16" s="68" t="str">
        <f t="shared" si="6"/>
        <v>MARAPOSA-G</v>
      </c>
      <c r="D16" s="83" t="s">
        <v>1139</v>
      </c>
      <c r="E16" s="91" t="str">
        <f t="shared" si="1"/>
        <v>MAT SOUTH</v>
      </c>
      <c r="F16" s="82" t="str">
        <f t="shared" si="2"/>
        <v>BRONZE</v>
      </c>
      <c r="G16" s="83">
        <v>3</v>
      </c>
      <c r="H16" s="83" t="s">
        <v>2033</v>
      </c>
      <c r="I16" s="68" t="s">
        <v>2056</v>
      </c>
      <c r="J16" s="68" t="str">
        <f t="shared" si="7"/>
        <v>BHEKANI</v>
      </c>
      <c r="K16" s="85">
        <v>0</v>
      </c>
      <c r="L16" s="85">
        <v>0.999305555555555</v>
      </c>
      <c r="M16" s="92">
        <v>44166</v>
      </c>
      <c r="N16" s="94" t="s">
        <v>2151</v>
      </c>
      <c r="O16" s="90">
        <f t="shared" si="4"/>
        <v>1438.9999999999991</v>
      </c>
      <c r="P16" s="100">
        <f t="shared" si="5"/>
        <v>4316.9999999999973</v>
      </c>
      <c r="Q16" s="83" t="s">
        <v>2035</v>
      </c>
      <c r="R16" s="68" t="s">
        <v>2036</v>
      </c>
    </row>
    <row r="17" spans="1:18" x14ac:dyDescent="0.2">
      <c r="A17" s="78">
        <v>50</v>
      </c>
      <c r="B17" s="105">
        <v>43613.728078819448</v>
      </c>
      <c r="C17" s="68" t="str">
        <f t="shared" si="6"/>
        <v>CONDENE-G</v>
      </c>
      <c r="D17" s="83" t="s">
        <v>531</v>
      </c>
      <c r="E17" s="91" t="str">
        <f t="shared" si="1"/>
        <v>MAT NORTH</v>
      </c>
      <c r="F17" s="82" t="str">
        <f t="shared" si="2"/>
        <v>BRONZE</v>
      </c>
      <c r="G17" s="83">
        <v>3</v>
      </c>
      <c r="H17" s="83" t="s">
        <v>2033</v>
      </c>
      <c r="I17" s="68" t="s">
        <v>2056</v>
      </c>
      <c r="J17" s="68" t="str">
        <f t="shared" si="7"/>
        <v>BHEKANI</v>
      </c>
      <c r="K17" s="85">
        <v>0</v>
      </c>
      <c r="L17" s="85">
        <v>0.999305555555555</v>
      </c>
      <c r="M17" s="92">
        <v>44166</v>
      </c>
      <c r="N17" s="94" t="s">
        <v>2152</v>
      </c>
      <c r="O17" s="90">
        <f t="shared" si="4"/>
        <v>1438.9999999999991</v>
      </c>
      <c r="P17" s="100">
        <f t="shared" si="5"/>
        <v>4316.9999999999973</v>
      </c>
      <c r="Q17" s="83" t="s">
        <v>2035</v>
      </c>
      <c r="R17" s="68" t="s">
        <v>2036</v>
      </c>
    </row>
    <row r="18" spans="1:18" x14ac:dyDescent="0.2">
      <c r="A18" s="78">
        <v>58</v>
      </c>
      <c r="B18" s="105">
        <v>44158.458333333336</v>
      </c>
      <c r="C18" s="68" t="str">
        <f t="shared" si="6"/>
        <v>KAZUNGULA REP-G</v>
      </c>
      <c r="D18" s="81" t="str">
        <f>VLOOKUP($C18,TOTAL3,2,FALSE)</f>
        <v>MN7016</v>
      </c>
      <c r="E18" s="91" t="str">
        <f t="shared" si="1"/>
        <v>MAT NORTH</v>
      </c>
      <c r="F18" s="82" t="str">
        <f t="shared" si="2"/>
        <v>BRONZE</v>
      </c>
      <c r="G18" s="83">
        <v>3</v>
      </c>
      <c r="H18" s="83" t="s">
        <v>2033</v>
      </c>
      <c r="I18" s="110" t="s">
        <v>2055</v>
      </c>
      <c r="J18" s="68" t="str">
        <f t="shared" si="7"/>
        <v>HARRIET</v>
      </c>
      <c r="K18" s="85">
        <v>0</v>
      </c>
      <c r="L18" s="85">
        <v>0.999305555555554</v>
      </c>
      <c r="M18" s="92">
        <v>44166</v>
      </c>
      <c r="N18" s="94" t="s">
        <v>2153</v>
      </c>
      <c r="O18" s="90">
        <f t="shared" si="4"/>
        <v>1438.9999999999977</v>
      </c>
      <c r="P18" s="100">
        <f t="shared" si="5"/>
        <v>4316.9999999999927</v>
      </c>
      <c r="Q18" s="83" t="s">
        <v>2035</v>
      </c>
      <c r="R18" s="68" t="s">
        <v>2036</v>
      </c>
    </row>
    <row r="19" spans="1:18" x14ac:dyDescent="0.2">
      <c r="A19" s="78">
        <v>175</v>
      </c>
      <c r="B19" s="105">
        <v>44166.488888888889</v>
      </c>
      <c r="C19" s="68" t="str">
        <f t="shared" si="6"/>
        <v>Manningdale-G</v>
      </c>
      <c r="D19" s="81" t="str">
        <f>VLOOKUP($C19,TOTAL3,2,FALSE)</f>
        <v>BU0063</v>
      </c>
      <c r="E19" s="91" t="str">
        <f t="shared" si="1"/>
        <v>BULAWAYO</v>
      </c>
      <c r="F19" s="82" t="str">
        <f t="shared" si="2"/>
        <v>BRONZE</v>
      </c>
      <c r="G19" s="83">
        <v>3</v>
      </c>
      <c r="H19" s="83" t="s">
        <v>2033</v>
      </c>
      <c r="I19" s="110" t="s">
        <v>2056</v>
      </c>
      <c r="J19" s="68" t="str">
        <f t="shared" si="7"/>
        <v>MAKETO</v>
      </c>
      <c r="K19" s="85">
        <v>0.48888888888888887</v>
      </c>
      <c r="L19" s="85">
        <v>0.999305555555553</v>
      </c>
      <c r="M19" s="92">
        <v>44166</v>
      </c>
      <c r="N19" s="94" t="s">
        <v>2156</v>
      </c>
      <c r="O19" s="90">
        <f t="shared" si="4"/>
        <v>734.99999999999625</v>
      </c>
      <c r="P19" s="100">
        <f t="shared" si="5"/>
        <v>2204.9999999999886</v>
      </c>
      <c r="Q19" s="83" t="s">
        <v>2035</v>
      </c>
      <c r="R19" s="68" t="s">
        <v>2036</v>
      </c>
    </row>
    <row r="20" spans="1:18" x14ac:dyDescent="0.2">
      <c r="A20" s="78">
        <v>223</v>
      </c>
      <c r="B20" s="105">
        <v>44155.618750000001</v>
      </c>
      <c r="C20" s="68" t="str">
        <f t="shared" si="6"/>
        <v>Kamativi-G</v>
      </c>
      <c r="D20" s="81" t="str">
        <f>VLOOKUP($C20,TOTAL3,2,FALSE)</f>
        <v>MN0320</v>
      </c>
      <c r="E20" s="91" t="str">
        <f t="shared" si="1"/>
        <v>MAT NORTH</v>
      </c>
      <c r="F20" s="82" t="str">
        <f t="shared" si="2"/>
        <v>BRONZE</v>
      </c>
      <c r="G20" s="83">
        <v>3</v>
      </c>
      <c r="H20" s="83" t="s">
        <v>2033</v>
      </c>
      <c r="I20" s="110" t="s">
        <v>2055</v>
      </c>
      <c r="J20" s="68" t="str">
        <f t="shared" si="7"/>
        <v>HARRIET</v>
      </c>
      <c r="K20" s="85">
        <v>0</v>
      </c>
      <c r="L20" s="85">
        <v>0.99930555555555201</v>
      </c>
      <c r="M20" s="92">
        <v>44166</v>
      </c>
      <c r="N20" s="94" t="s">
        <v>2157</v>
      </c>
      <c r="O20" s="90">
        <f t="shared" si="4"/>
        <v>1438.999999999995</v>
      </c>
      <c r="P20" s="100">
        <f t="shared" si="5"/>
        <v>4316.9999999999854</v>
      </c>
      <c r="Q20" s="83" t="s">
        <v>2035</v>
      </c>
      <c r="R20" s="68" t="s">
        <v>2036</v>
      </c>
    </row>
    <row r="21" spans="1:18" x14ac:dyDescent="0.2">
      <c r="A21" s="106">
        <v>286</v>
      </c>
      <c r="B21" s="105">
        <v>43635.490665972226</v>
      </c>
      <c r="C21" s="68" t="str">
        <f t="shared" si="6"/>
        <v>Kwanele-G</v>
      </c>
      <c r="D21" s="83" t="s">
        <v>989</v>
      </c>
      <c r="E21" s="91" t="str">
        <f t="shared" si="1"/>
        <v>MAT NORTH</v>
      </c>
      <c r="F21" s="82" t="str">
        <f t="shared" si="2"/>
        <v>BRONZE</v>
      </c>
      <c r="G21" s="83">
        <v>3</v>
      </c>
      <c r="H21" s="83" t="s">
        <v>2033</v>
      </c>
      <c r="I21" s="68" t="s">
        <v>2055</v>
      </c>
      <c r="J21" s="68" t="str">
        <f t="shared" si="7"/>
        <v>HARRIET</v>
      </c>
      <c r="K21" s="85">
        <v>0</v>
      </c>
      <c r="L21" s="85">
        <v>0.99930555555555201</v>
      </c>
      <c r="M21" s="92">
        <v>44166</v>
      </c>
      <c r="N21" s="94" t="s">
        <v>2159</v>
      </c>
      <c r="O21" s="90">
        <f t="shared" si="4"/>
        <v>1438.999999999995</v>
      </c>
      <c r="P21" s="100">
        <f t="shared" si="5"/>
        <v>4316.9999999999854</v>
      </c>
      <c r="Q21" s="83" t="s">
        <v>2035</v>
      </c>
      <c r="R21" s="68" t="s">
        <v>2036</v>
      </c>
    </row>
    <row r="22" spans="1:18" x14ac:dyDescent="0.2">
      <c r="A22" s="78">
        <v>289</v>
      </c>
      <c r="B22" s="105">
        <v>43636.405769675926</v>
      </c>
      <c r="C22" s="68" t="str">
        <f t="shared" si="6"/>
        <v>Madumapisa-G</v>
      </c>
      <c r="D22" s="133" t="s">
        <v>1070</v>
      </c>
      <c r="E22" s="91" t="str">
        <f t="shared" si="1"/>
        <v>MAT NORTH</v>
      </c>
      <c r="F22" s="82" t="str">
        <f t="shared" si="2"/>
        <v>BRONZE</v>
      </c>
      <c r="G22" s="83">
        <v>3</v>
      </c>
      <c r="H22" s="83" t="s">
        <v>2033</v>
      </c>
      <c r="I22" s="68" t="s">
        <v>2055</v>
      </c>
      <c r="J22" s="68" t="str">
        <f t="shared" si="7"/>
        <v>HARRIET</v>
      </c>
      <c r="K22" s="85">
        <v>0</v>
      </c>
      <c r="L22" s="85">
        <v>0.99930555555555101</v>
      </c>
      <c r="M22" s="92">
        <v>44166</v>
      </c>
      <c r="N22" s="94" t="s">
        <v>2160</v>
      </c>
      <c r="O22" s="90">
        <f t="shared" si="4"/>
        <v>1438.9999999999934</v>
      </c>
      <c r="P22" s="100">
        <f t="shared" si="5"/>
        <v>4316.99999999998</v>
      </c>
      <c r="Q22" s="83" t="s">
        <v>2035</v>
      </c>
      <c r="R22" s="68" t="s">
        <v>2036</v>
      </c>
    </row>
    <row r="23" spans="1:18" x14ac:dyDescent="0.2">
      <c r="A23" s="78">
        <v>812</v>
      </c>
      <c r="B23" s="105">
        <v>44069.581944444442</v>
      </c>
      <c r="C23" s="68" t="str">
        <f t="shared" si="6"/>
        <v>BINGA-G</v>
      </c>
      <c r="D23" s="81" t="str">
        <f>VLOOKUP($C23,TOTAL3,2,FALSE)</f>
        <v>MN5107</v>
      </c>
      <c r="E23" s="91" t="str">
        <f t="shared" si="1"/>
        <v>MAT NORTH</v>
      </c>
      <c r="F23" s="82" t="str">
        <f t="shared" si="2"/>
        <v>BRONZE</v>
      </c>
      <c r="G23" s="83">
        <v>3</v>
      </c>
      <c r="H23" s="83" t="s">
        <v>2033</v>
      </c>
      <c r="I23" s="110" t="s">
        <v>2055</v>
      </c>
      <c r="J23" s="68" t="str">
        <f t="shared" si="7"/>
        <v>HARRIET</v>
      </c>
      <c r="K23" s="85">
        <v>0</v>
      </c>
      <c r="L23" s="85">
        <v>0.99930555555555101</v>
      </c>
      <c r="M23" s="92">
        <v>44166</v>
      </c>
      <c r="N23" s="94" t="s">
        <v>2161</v>
      </c>
      <c r="O23" s="90">
        <f t="shared" si="4"/>
        <v>1438.9999999999934</v>
      </c>
      <c r="P23" s="100">
        <f t="shared" si="5"/>
        <v>4316.99999999998</v>
      </c>
      <c r="Q23" s="83" t="s">
        <v>2035</v>
      </c>
      <c r="R23" s="68" t="s">
        <v>2036</v>
      </c>
    </row>
    <row r="24" spans="1:18" x14ac:dyDescent="0.2">
      <c r="A24" s="78">
        <v>818</v>
      </c>
      <c r="B24" s="105">
        <v>44069.581944444442</v>
      </c>
      <c r="C24" s="68" t="str">
        <f t="shared" si="6"/>
        <v>INKOSIKAZI-G</v>
      </c>
      <c r="D24" s="81" t="str">
        <f>VLOOKUP($C24,TOTAL3,2,FALSE)</f>
        <v>MN7015</v>
      </c>
      <c r="E24" s="91" t="str">
        <f t="shared" si="1"/>
        <v>MAT NORTH</v>
      </c>
      <c r="F24" s="82" t="str">
        <f t="shared" si="2"/>
        <v>BRONZE</v>
      </c>
      <c r="G24" s="83">
        <v>3</v>
      </c>
      <c r="H24" s="83" t="s">
        <v>2033</v>
      </c>
      <c r="I24" s="110" t="s">
        <v>2055</v>
      </c>
      <c r="J24" s="68" t="str">
        <f t="shared" si="7"/>
        <v>BHEKANI</v>
      </c>
      <c r="K24" s="85">
        <v>0</v>
      </c>
      <c r="L24" s="85">
        <v>0.99930555555555001</v>
      </c>
      <c r="M24" s="92">
        <v>44166</v>
      </c>
      <c r="N24" s="94" t="s">
        <v>2163</v>
      </c>
      <c r="O24" s="90">
        <f t="shared" si="4"/>
        <v>1438.999999999992</v>
      </c>
      <c r="P24" s="100">
        <f t="shared" si="5"/>
        <v>4316.9999999999764</v>
      </c>
      <c r="Q24" s="83" t="s">
        <v>2035</v>
      </c>
      <c r="R24" s="68" t="s">
        <v>2036</v>
      </c>
    </row>
    <row r="25" spans="1:18" x14ac:dyDescent="0.2">
      <c r="A25" s="78">
        <v>978</v>
      </c>
      <c r="B25" s="105">
        <v>44158.533333333333</v>
      </c>
      <c r="C25" s="68" t="str">
        <f t="shared" si="6"/>
        <v>KAZUNGULA-G</v>
      </c>
      <c r="D25" s="81" t="str">
        <f>VLOOKUP($C25,TOTAL3,2,FALSE)</f>
        <v>MN7017</v>
      </c>
      <c r="E25" s="91" t="str">
        <f t="shared" si="1"/>
        <v>MAT NORTH</v>
      </c>
      <c r="F25" s="82" t="str">
        <f t="shared" si="2"/>
        <v>BRONZE</v>
      </c>
      <c r="G25" s="83">
        <v>3</v>
      </c>
      <c r="H25" s="83" t="s">
        <v>2033</v>
      </c>
      <c r="I25" s="110" t="s">
        <v>2055</v>
      </c>
      <c r="J25" s="68" t="str">
        <f t="shared" si="7"/>
        <v>HARRIET</v>
      </c>
      <c r="K25" s="85">
        <v>0</v>
      </c>
      <c r="L25" s="85">
        <v>0.99930555555554701</v>
      </c>
      <c r="M25" s="92">
        <v>44166</v>
      </c>
      <c r="N25" s="94" t="s">
        <v>2170</v>
      </c>
      <c r="O25" s="90">
        <f t="shared" si="4"/>
        <v>1438.9999999999877</v>
      </c>
      <c r="P25" s="100">
        <f t="shared" si="5"/>
        <v>4316.9999999999636</v>
      </c>
      <c r="Q25" s="83" t="s">
        <v>2035</v>
      </c>
      <c r="R25" s="68" t="s">
        <v>2036</v>
      </c>
    </row>
    <row r="26" spans="1:18" x14ac:dyDescent="0.2">
      <c r="A26" s="78">
        <v>981</v>
      </c>
      <c r="B26" s="105">
        <v>44069.581944444442</v>
      </c>
      <c r="C26" s="68" t="str">
        <f t="shared" si="6"/>
        <v>HALFWAY-G</v>
      </c>
      <c r="D26" s="81" t="str">
        <f>VLOOKUP($C26,TOTAL3,2,FALSE)</f>
        <v>MN7008</v>
      </c>
      <c r="E26" s="91" t="str">
        <f t="shared" si="1"/>
        <v>MAT NORTH</v>
      </c>
      <c r="F26" s="82" t="str">
        <f t="shared" si="2"/>
        <v>BRONZE</v>
      </c>
      <c r="G26" s="83">
        <v>3</v>
      </c>
      <c r="H26" s="83" t="s">
        <v>2033</v>
      </c>
      <c r="I26" s="110" t="s">
        <v>2055</v>
      </c>
      <c r="J26" s="68" t="str">
        <f t="shared" si="7"/>
        <v>SIFA</v>
      </c>
      <c r="K26" s="85">
        <v>0</v>
      </c>
      <c r="L26" s="85">
        <v>0.99930555555554601</v>
      </c>
      <c r="M26" s="92">
        <v>44166</v>
      </c>
      <c r="N26" s="94" t="s">
        <v>2171</v>
      </c>
      <c r="O26" s="90">
        <f t="shared" si="4"/>
        <v>1438.9999999999864</v>
      </c>
      <c r="P26" s="100">
        <f t="shared" si="5"/>
        <v>4316.9999999999591</v>
      </c>
      <c r="Q26" s="83" t="s">
        <v>2035</v>
      </c>
      <c r="R26" s="68" t="s">
        <v>2036</v>
      </c>
    </row>
    <row r="27" spans="1:18" x14ac:dyDescent="0.2">
      <c r="A27" s="78">
        <v>984</v>
      </c>
      <c r="B27" s="105">
        <v>44069.581944444442</v>
      </c>
      <c r="C27" s="68" t="str">
        <f t="shared" si="6"/>
        <v>LUKOSI-G</v>
      </c>
      <c r="D27" s="81" t="str">
        <f>VLOOKUP($C27,TOTAL3,2,FALSE)</f>
        <v>MN7018</v>
      </c>
      <c r="E27" s="91" t="str">
        <f t="shared" si="1"/>
        <v>MAT NORTH</v>
      </c>
      <c r="F27" s="82" t="str">
        <f t="shared" si="2"/>
        <v>BRONZE</v>
      </c>
      <c r="G27" s="83">
        <v>3</v>
      </c>
      <c r="H27" s="83" t="s">
        <v>2033</v>
      </c>
      <c r="I27" s="110" t="s">
        <v>2055</v>
      </c>
      <c r="J27" s="68" t="str">
        <f t="shared" si="7"/>
        <v>HARRIET</v>
      </c>
      <c r="K27" s="85">
        <v>0</v>
      </c>
      <c r="L27" s="85">
        <v>0.99930555555554601</v>
      </c>
      <c r="M27" s="92">
        <v>44166</v>
      </c>
      <c r="N27" s="94" t="s">
        <v>2172</v>
      </c>
      <c r="O27" s="90">
        <f t="shared" si="4"/>
        <v>1438.9999999999864</v>
      </c>
      <c r="P27" s="100">
        <f t="shared" si="5"/>
        <v>4316.9999999999591</v>
      </c>
      <c r="Q27" s="83" t="s">
        <v>2035</v>
      </c>
      <c r="R27" s="68" t="s">
        <v>2036</v>
      </c>
    </row>
    <row r="28" spans="1:18" x14ac:dyDescent="0.2">
      <c r="A28" s="97"/>
      <c r="B28" s="121">
        <v>44157.652951388889</v>
      </c>
      <c r="C28" s="48" t="s">
        <v>1179</v>
      </c>
      <c r="D28" s="117"/>
      <c r="E28" s="91" t="str">
        <f t="shared" ref="E28:E53" si="8">VLOOKUP($C28,TOTAL4,3,FALSE)</f>
        <v>MASVINGO</v>
      </c>
      <c r="F28" s="82" t="str">
        <f t="shared" ref="F28:F53" si="9">VLOOKUP(C28,TOTAL4,4,FALSE)</f>
        <v>BRONZE</v>
      </c>
      <c r="G28" s="83">
        <v>3</v>
      </c>
      <c r="H28" s="96" t="s">
        <v>2033</v>
      </c>
      <c r="I28" s="68" t="s">
        <v>2056</v>
      </c>
      <c r="J28" s="82" t="str">
        <f t="shared" ref="J28:J41" si="10">VLOOKUP($C28,TOTAL4,5,FALSE)</f>
        <v>BEN</v>
      </c>
      <c r="K28" s="85">
        <v>0</v>
      </c>
      <c r="L28" s="108">
        <v>0.55971064814814808</v>
      </c>
      <c r="M28" s="92">
        <v>44166</v>
      </c>
      <c r="N28" s="94" t="s">
        <v>2653</v>
      </c>
      <c r="O28" s="90">
        <f t="shared" si="4"/>
        <v>805.98333333333335</v>
      </c>
      <c r="P28" s="100">
        <f t="shared" si="5"/>
        <v>2417.9499999999998</v>
      </c>
      <c r="Q28" s="83" t="s">
        <v>2035</v>
      </c>
      <c r="R28" s="80" t="s">
        <v>2038</v>
      </c>
    </row>
    <row r="29" spans="1:18" x14ac:dyDescent="0.2">
      <c r="A29" s="78"/>
      <c r="B29" s="105">
        <v>44157.653124999997</v>
      </c>
      <c r="C29" s="68" t="s">
        <v>1181</v>
      </c>
      <c r="D29" s="109" t="str">
        <f>VLOOKUP($C29,TOTAL4,2,FALSE)</f>
        <v>MV3090</v>
      </c>
      <c r="E29" s="91" t="str">
        <f t="shared" si="8"/>
        <v>MASVINGO</v>
      </c>
      <c r="F29" s="82" t="str">
        <f t="shared" si="9"/>
        <v>BRONZE</v>
      </c>
      <c r="G29" s="83">
        <v>3</v>
      </c>
      <c r="H29" s="96" t="s">
        <v>2033</v>
      </c>
      <c r="I29" s="68" t="s">
        <v>2082</v>
      </c>
      <c r="J29" s="82" t="str">
        <f t="shared" si="10"/>
        <v>BEN</v>
      </c>
      <c r="K29" s="85">
        <v>0</v>
      </c>
      <c r="L29" s="108">
        <v>0.55971064814814808</v>
      </c>
      <c r="M29" s="92">
        <v>44166</v>
      </c>
      <c r="N29" s="94" t="s">
        <v>2174</v>
      </c>
      <c r="O29" s="90">
        <f t="shared" si="4"/>
        <v>805.98333333333335</v>
      </c>
      <c r="P29" s="100">
        <f t="shared" si="5"/>
        <v>2417.9499999999998</v>
      </c>
      <c r="Q29" s="83" t="s">
        <v>2035</v>
      </c>
      <c r="R29" s="80" t="s">
        <v>2038</v>
      </c>
    </row>
    <row r="30" spans="1:18" x14ac:dyDescent="0.2">
      <c r="A30" s="97"/>
      <c r="B30" s="121">
        <v>44166.154374999998</v>
      </c>
      <c r="C30" s="48" t="s">
        <v>524</v>
      </c>
      <c r="D30" s="117"/>
      <c r="E30" s="91" t="str">
        <f t="shared" si="8"/>
        <v>MASVINGO</v>
      </c>
      <c r="F30" s="82" t="str">
        <f t="shared" si="9"/>
        <v>BRONZE</v>
      </c>
      <c r="G30" s="83">
        <v>3</v>
      </c>
      <c r="H30" s="96" t="s">
        <v>2033</v>
      </c>
      <c r="I30" s="68" t="s">
        <v>2056</v>
      </c>
      <c r="J30" s="82" t="str">
        <f t="shared" si="10"/>
        <v>MASAIRA</v>
      </c>
      <c r="K30" s="85">
        <v>0.15437500000000001</v>
      </c>
      <c r="L30" s="108">
        <v>0.59225694444444443</v>
      </c>
      <c r="M30" s="92">
        <v>44166</v>
      </c>
      <c r="N30" s="94" t="s">
        <v>2656</v>
      </c>
      <c r="O30" s="90">
        <f t="shared" si="4"/>
        <v>630.54999999999995</v>
      </c>
      <c r="P30" s="100">
        <f t="shared" si="5"/>
        <v>1891.6499999999999</v>
      </c>
      <c r="Q30" s="83" t="s">
        <v>2035</v>
      </c>
      <c r="R30" s="80" t="s">
        <v>2038</v>
      </c>
    </row>
    <row r="31" spans="1:18" x14ac:dyDescent="0.2">
      <c r="A31" s="97"/>
      <c r="B31" s="121">
        <v>44166.154548611114</v>
      </c>
      <c r="C31" s="48" t="s">
        <v>812</v>
      </c>
      <c r="D31" s="117"/>
      <c r="E31" s="91" t="str">
        <f t="shared" si="8"/>
        <v>MAT SOUTH</v>
      </c>
      <c r="F31" s="82" t="str">
        <f t="shared" si="9"/>
        <v>BRONZE</v>
      </c>
      <c r="G31" s="83">
        <v>3</v>
      </c>
      <c r="H31" s="96" t="s">
        <v>2033</v>
      </c>
      <c r="I31" s="68" t="s">
        <v>2056</v>
      </c>
      <c r="J31" s="82" t="str">
        <f t="shared" si="10"/>
        <v>MASAIRA</v>
      </c>
      <c r="K31" s="85">
        <v>0.15454861111111109</v>
      </c>
      <c r="L31" s="108">
        <v>0.59225694444444443</v>
      </c>
      <c r="M31" s="92">
        <v>44166</v>
      </c>
      <c r="N31" s="94" t="s">
        <v>2659</v>
      </c>
      <c r="O31" s="90">
        <f t="shared" si="4"/>
        <v>630.30000000000007</v>
      </c>
      <c r="P31" s="100">
        <f t="shared" si="5"/>
        <v>1890.9</v>
      </c>
      <c r="Q31" s="83" t="s">
        <v>2035</v>
      </c>
      <c r="R31" s="80" t="s">
        <v>2038</v>
      </c>
    </row>
    <row r="32" spans="1:18" x14ac:dyDescent="0.2">
      <c r="A32" s="97"/>
      <c r="B32" s="119">
        <v>44166.613333333335</v>
      </c>
      <c r="C32" s="98" t="s">
        <v>1179</v>
      </c>
      <c r="D32" s="82" t="str">
        <f t="shared" ref="D32:D53" si="11">VLOOKUP($C32,TOTAL4,2,FALSE)</f>
        <v>MV3087</v>
      </c>
      <c r="E32" s="91" t="str">
        <f t="shared" si="8"/>
        <v>MASVINGO</v>
      </c>
      <c r="F32" s="82" t="str">
        <f t="shared" si="9"/>
        <v>BRONZE</v>
      </c>
      <c r="G32" s="83">
        <v>3</v>
      </c>
      <c r="H32" s="96" t="s">
        <v>2033</v>
      </c>
      <c r="I32" s="68" t="s">
        <v>2060</v>
      </c>
      <c r="J32" s="82" t="str">
        <f t="shared" si="10"/>
        <v>BEN</v>
      </c>
      <c r="K32" s="114">
        <v>44166.613333333335</v>
      </c>
      <c r="L32" s="114">
        <v>44166.624861111108</v>
      </c>
      <c r="M32" s="113">
        <v>44166</v>
      </c>
      <c r="N32" s="94" t="s">
        <v>2666</v>
      </c>
      <c r="O32" s="90">
        <f t="shared" si="4"/>
        <v>16.599999993341044</v>
      </c>
      <c r="P32" s="100">
        <f t="shared" si="5"/>
        <v>49.799999980023131</v>
      </c>
      <c r="Q32" s="83" t="s">
        <v>2035</v>
      </c>
      <c r="R32" s="80" t="s">
        <v>2038</v>
      </c>
    </row>
    <row r="33" spans="1:18" x14ac:dyDescent="0.2">
      <c r="A33" s="124"/>
      <c r="B33" s="119">
        <v>44166.613333333335</v>
      </c>
      <c r="C33" s="98" t="s">
        <v>1181</v>
      </c>
      <c r="D33" s="82" t="str">
        <f t="shared" si="11"/>
        <v>MV3090</v>
      </c>
      <c r="E33" s="91" t="str">
        <f t="shared" si="8"/>
        <v>MASVINGO</v>
      </c>
      <c r="F33" s="82" t="str">
        <f t="shared" si="9"/>
        <v>BRONZE</v>
      </c>
      <c r="G33" s="83">
        <v>3</v>
      </c>
      <c r="H33" s="96" t="s">
        <v>2033</v>
      </c>
      <c r="I33" s="68" t="s">
        <v>2060</v>
      </c>
      <c r="J33" s="82" t="str">
        <f t="shared" si="10"/>
        <v>BEN</v>
      </c>
      <c r="K33" s="114">
        <v>44166.613333333335</v>
      </c>
      <c r="L33" s="114">
        <v>44166.624861111108</v>
      </c>
      <c r="M33" s="113">
        <v>44166</v>
      </c>
      <c r="N33" s="94" t="s">
        <v>2667</v>
      </c>
      <c r="O33" s="90">
        <f t="shared" si="4"/>
        <v>16.599999993341044</v>
      </c>
      <c r="P33" s="100">
        <f t="shared" si="5"/>
        <v>49.799999980023131</v>
      </c>
      <c r="Q33" s="83" t="s">
        <v>2035</v>
      </c>
      <c r="R33" s="80" t="s">
        <v>2038</v>
      </c>
    </row>
    <row r="34" spans="1:18" x14ac:dyDescent="0.2">
      <c r="A34" s="97"/>
      <c r="B34" s="119">
        <v>44166.673750000002</v>
      </c>
      <c r="C34" s="98" t="s">
        <v>1088</v>
      </c>
      <c r="D34" s="82" t="str">
        <f t="shared" si="11"/>
        <v>MS5133</v>
      </c>
      <c r="E34" s="91" t="str">
        <f t="shared" si="8"/>
        <v>MAT SOUTH</v>
      </c>
      <c r="F34" s="82" t="str">
        <f t="shared" si="9"/>
        <v>BRONZE</v>
      </c>
      <c r="G34" s="83">
        <v>3</v>
      </c>
      <c r="H34" s="96" t="s">
        <v>2033</v>
      </c>
      <c r="I34" s="68" t="s">
        <v>2060</v>
      </c>
      <c r="J34" s="82" t="str">
        <f t="shared" si="10"/>
        <v>SOPHIA</v>
      </c>
      <c r="K34" s="114">
        <v>44166.673750000002</v>
      </c>
      <c r="L34" s="114">
        <v>44166.717349537037</v>
      </c>
      <c r="M34" s="113">
        <v>44166</v>
      </c>
      <c r="N34" s="94" t="s">
        <v>2684</v>
      </c>
      <c r="O34" s="90">
        <f t="shared" si="4"/>
        <v>62.783333330880851</v>
      </c>
      <c r="P34" s="100">
        <f t="shared" si="5"/>
        <v>188.34999999264255</v>
      </c>
      <c r="Q34" s="83" t="s">
        <v>2035</v>
      </c>
      <c r="R34" s="80" t="s">
        <v>2038</v>
      </c>
    </row>
    <row r="35" spans="1:18" x14ac:dyDescent="0.2">
      <c r="A35" s="78"/>
      <c r="B35" s="119">
        <v>44166.657418981478</v>
      </c>
      <c r="C35" s="98" t="s">
        <v>1396</v>
      </c>
      <c r="D35" s="82" t="str">
        <f t="shared" si="11"/>
        <v>MV1702</v>
      </c>
      <c r="E35" s="91" t="str">
        <f t="shared" si="8"/>
        <v>MASVINGO</v>
      </c>
      <c r="F35" s="82" t="str">
        <f t="shared" si="9"/>
        <v>BRONZE</v>
      </c>
      <c r="G35" s="83">
        <v>3</v>
      </c>
      <c r="H35" s="96" t="s">
        <v>2033</v>
      </c>
      <c r="I35" s="68" t="s">
        <v>2060</v>
      </c>
      <c r="J35" s="82" t="str">
        <f t="shared" si="10"/>
        <v>CECIL</v>
      </c>
      <c r="K35" s="114">
        <v>44166.657418981478</v>
      </c>
      <c r="L35" s="114">
        <v>44166.761122685188</v>
      </c>
      <c r="M35" s="113">
        <v>44166</v>
      </c>
      <c r="N35" s="94" t="s">
        <v>2706</v>
      </c>
      <c r="O35" s="90">
        <f t="shared" si="4"/>
        <v>149.33333334163763</v>
      </c>
      <c r="P35" s="100">
        <f t="shared" si="5"/>
        <v>448.00000002491288</v>
      </c>
      <c r="Q35" s="83" t="s">
        <v>2035</v>
      </c>
      <c r="R35" s="80" t="s">
        <v>2038</v>
      </c>
    </row>
    <row r="36" spans="1:18" x14ac:dyDescent="0.2">
      <c r="A36" s="97"/>
      <c r="B36" s="119">
        <v>44166.554606481484</v>
      </c>
      <c r="C36" s="98" t="s">
        <v>1754</v>
      </c>
      <c r="D36" s="82" t="str">
        <f t="shared" si="11"/>
        <v>MS5132</v>
      </c>
      <c r="E36" s="91" t="str">
        <f t="shared" si="8"/>
        <v>MAT SOUTH</v>
      </c>
      <c r="F36" s="82" t="str">
        <f t="shared" si="9"/>
        <v>BRONZE</v>
      </c>
      <c r="G36" s="83">
        <v>3</v>
      </c>
      <c r="H36" s="96" t="s">
        <v>2033</v>
      </c>
      <c r="I36" s="68" t="s">
        <v>2060</v>
      </c>
      <c r="J36" s="82" t="str">
        <f t="shared" si="10"/>
        <v>CHARI</v>
      </c>
      <c r="K36" s="114">
        <v>44166.554606481484</v>
      </c>
      <c r="L36" s="114">
        <v>44166.769189814811</v>
      </c>
      <c r="M36" s="113">
        <v>44166</v>
      </c>
      <c r="N36" s="94" t="s">
        <v>2726</v>
      </c>
      <c r="O36" s="90">
        <f t="shared" si="4"/>
        <v>308.9999999909196</v>
      </c>
      <c r="P36" s="100">
        <f t="shared" si="5"/>
        <v>926.99999997275881</v>
      </c>
      <c r="Q36" s="83" t="s">
        <v>2035</v>
      </c>
      <c r="R36" s="80" t="s">
        <v>2038</v>
      </c>
    </row>
    <row r="37" spans="1:18" x14ac:dyDescent="0.2">
      <c r="A37" s="78"/>
      <c r="B37" s="119">
        <v>44166.657476851855</v>
      </c>
      <c r="C37" s="98" t="s">
        <v>1181</v>
      </c>
      <c r="D37" s="82" t="str">
        <f t="shared" si="11"/>
        <v>MV3090</v>
      </c>
      <c r="E37" s="91" t="str">
        <f t="shared" si="8"/>
        <v>MASVINGO</v>
      </c>
      <c r="F37" s="82" t="str">
        <f t="shared" si="9"/>
        <v>BRONZE</v>
      </c>
      <c r="G37" s="83">
        <v>3</v>
      </c>
      <c r="H37" s="96" t="s">
        <v>2033</v>
      </c>
      <c r="I37" s="68" t="s">
        <v>2060</v>
      </c>
      <c r="J37" s="82" t="str">
        <f t="shared" si="10"/>
        <v>BEN</v>
      </c>
      <c r="K37" s="114">
        <v>44166.657476851855</v>
      </c>
      <c r="L37" s="114">
        <v>44166.878287037034</v>
      </c>
      <c r="M37" s="113">
        <v>44166</v>
      </c>
      <c r="N37" s="94" t="s">
        <v>2727</v>
      </c>
      <c r="O37" s="90">
        <f t="shared" si="4"/>
        <v>317.96666665817611</v>
      </c>
      <c r="P37" s="100">
        <f t="shared" si="5"/>
        <v>953.89999997452833</v>
      </c>
      <c r="Q37" s="83" t="s">
        <v>2035</v>
      </c>
      <c r="R37" s="80" t="s">
        <v>2038</v>
      </c>
    </row>
    <row r="38" spans="1:18" x14ac:dyDescent="0.2">
      <c r="A38" s="78"/>
      <c r="B38" s="119">
        <v>44166.650578703702</v>
      </c>
      <c r="C38" s="98" t="s">
        <v>1179</v>
      </c>
      <c r="D38" s="82" t="str">
        <f t="shared" si="11"/>
        <v>MV3087</v>
      </c>
      <c r="E38" s="91" t="str">
        <f t="shared" si="8"/>
        <v>MASVINGO</v>
      </c>
      <c r="F38" s="82" t="str">
        <f t="shared" si="9"/>
        <v>BRONZE</v>
      </c>
      <c r="G38" s="83">
        <v>3</v>
      </c>
      <c r="H38" s="96" t="s">
        <v>2033</v>
      </c>
      <c r="I38" s="68" t="s">
        <v>2060</v>
      </c>
      <c r="J38" s="82" t="str">
        <f t="shared" si="10"/>
        <v>BEN</v>
      </c>
      <c r="K38" s="114">
        <v>44166.650578703702</v>
      </c>
      <c r="L38" s="114">
        <v>44166.878275462965</v>
      </c>
      <c r="M38" s="113">
        <v>44166</v>
      </c>
      <c r="N38" s="94" t="s">
        <v>2730</v>
      </c>
      <c r="O38" s="90">
        <f t="shared" si="4"/>
        <v>327.8833333379589</v>
      </c>
      <c r="P38" s="100">
        <f t="shared" si="5"/>
        <v>983.65000001387671</v>
      </c>
      <c r="Q38" s="83" t="s">
        <v>2035</v>
      </c>
      <c r="R38" s="80" t="s">
        <v>2038</v>
      </c>
    </row>
    <row r="39" spans="1:18" x14ac:dyDescent="0.2">
      <c r="A39" s="78"/>
      <c r="B39" s="119">
        <v>44166.372719907406</v>
      </c>
      <c r="C39" s="98" t="s">
        <v>1396</v>
      </c>
      <c r="D39" s="82" t="str">
        <f t="shared" si="11"/>
        <v>MV1702</v>
      </c>
      <c r="E39" s="91" t="str">
        <f t="shared" si="8"/>
        <v>MASVINGO</v>
      </c>
      <c r="F39" s="82" t="str">
        <f t="shared" si="9"/>
        <v>BRONZE</v>
      </c>
      <c r="G39" s="83">
        <v>3</v>
      </c>
      <c r="H39" s="96" t="s">
        <v>2033</v>
      </c>
      <c r="I39" s="68" t="s">
        <v>2060</v>
      </c>
      <c r="J39" s="82" t="str">
        <f t="shared" si="10"/>
        <v>CECIL</v>
      </c>
      <c r="K39" s="114">
        <v>44166.372719907406</v>
      </c>
      <c r="L39" s="114">
        <v>44166.631689814814</v>
      </c>
      <c r="M39" s="113">
        <v>44166</v>
      </c>
      <c r="N39" s="94" t="s">
        <v>2734</v>
      </c>
      <c r="O39" s="90">
        <f t="shared" si="4"/>
        <v>372.91666666860692</v>
      </c>
      <c r="P39" s="100">
        <f t="shared" si="5"/>
        <v>1118.7500000058208</v>
      </c>
      <c r="Q39" s="83" t="s">
        <v>2035</v>
      </c>
      <c r="R39" s="80" t="s">
        <v>2038</v>
      </c>
    </row>
    <row r="40" spans="1:18" x14ac:dyDescent="0.2">
      <c r="A40" s="78"/>
      <c r="B40" s="119">
        <v>44166.154548611114</v>
      </c>
      <c r="C40" s="98" t="s">
        <v>812</v>
      </c>
      <c r="D40" s="82" t="str">
        <f t="shared" si="11"/>
        <v>MS7219</v>
      </c>
      <c r="E40" s="91" t="str">
        <f t="shared" si="8"/>
        <v>MAT SOUTH</v>
      </c>
      <c r="F40" s="82" t="str">
        <f t="shared" si="9"/>
        <v>BRONZE</v>
      </c>
      <c r="G40" s="83">
        <v>3</v>
      </c>
      <c r="H40" s="96" t="s">
        <v>2033</v>
      </c>
      <c r="I40" s="68" t="s">
        <v>2060</v>
      </c>
      <c r="J40" s="82" t="str">
        <f t="shared" si="10"/>
        <v>MASAIRA</v>
      </c>
      <c r="K40" s="114">
        <v>44166.154548611114</v>
      </c>
      <c r="L40" s="114">
        <v>44166.592256944445</v>
      </c>
      <c r="M40" s="113">
        <v>44166</v>
      </c>
      <c r="N40" s="94" t="s">
        <v>2741</v>
      </c>
      <c r="O40" s="90">
        <f t="shared" si="4"/>
        <v>630.29999999678694</v>
      </c>
      <c r="P40" s="100">
        <f t="shared" si="5"/>
        <v>1890.8999999903608</v>
      </c>
      <c r="Q40" s="83" t="s">
        <v>2035</v>
      </c>
      <c r="R40" s="80" t="s">
        <v>2038</v>
      </c>
    </row>
    <row r="41" spans="1:18" x14ac:dyDescent="0.2">
      <c r="A41" s="78"/>
      <c r="B41" s="119">
        <v>44166.154374999998</v>
      </c>
      <c r="C41" s="98" t="s">
        <v>524</v>
      </c>
      <c r="D41" s="82" t="str">
        <f t="shared" si="11"/>
        <v>MS0308</v>
      </c>
      <c r="E41" s="91" t="str">
        <f t="shared" si="8"/>
        <v>MASVINGO</v>
      </c>
      <c r="F41" s="82" t="str">
        <f t="shared" si="9"/>
        <v>BRONZE</v>
      </c>
      <c r="G41" s="83">
        <v>3</v>
      </c>
      <c r="H41" s="96" t="s">
        <v>2033</v>
      </c>
      <c r="I41" s="68" t="s">
        <v>2060</v>
      </c>
      <c r="J41" s="82" t="str">
        <f t="shared" si="10"/>
        <v>MASAIRA</v>
      </c>
      <c r="K41" s="114">
        <v>44166.154374999998</v>
      </c>
      <c r="L41" s="114">
        <v>44166.592256944445</v>
      </c>
      <c r="M41" s="113">
        <v>44166</v>
      </c>
      <c r="N41" s="94" t="s">
        <v>2742</v>
      </c>
      <c r="O41" s="90">
        <f t="shared" si="4"/>
        <v>630.55000000284053</v>
      </c>
      <c r="P41" s="100">
        <f t="shared" si="5"/>
        <v>1891.6500000085216</v>
      </c>
      <c r="Q41" s="83" t="s">
        <v>2035</v>
      </c>
      <c r="R41" s="80" t="s">
        <v>2038</v>
      </c>
    </row>
    <row r="42" spans="1:18" x14ac:dyDescent="0.2">
      <c r="A42" s="78"/>
      <c r="B42" s="105">
        <v>44077.472754629627</v>
      </c>
      <c r="C42" s="68" t="s">
        <v>270</v>
      </c>
      <c r="D42" s="82" t="str">
        <f t="shared" si="11"/>
        <v>MD1708</v>
      </c>
      <c r="E42" s="91" t="str">
        <f t="shared" si="8"/>
        <v>MIDLANDS</v>
      </c>
      <c r="F42" s="82" t="str">
        <f t="shared" si="9"/>
        <v>BRONZE</v>
      </c>
      <c r="G42" s="83">
        <v>3</v>
      </c>
      <c r="H42" s="96" t="s">
        <v>2033</v>
      </c>
      <c r="I42" s="68" t="s">
        <v>2052</v>
      </c>
      <c r="J42" s="82" t="s">
        <v>90</v>
      </c>
      <c r="K42" s="85">
        <v>0</v>
      </c>
      <c r="L42" s="85">
        <v>0.999305555555556</v>
      </c>
      <c r="M42" s="113">
        <v>44166</v>
      </c>
      <c r="N42" s="94" t="s">
        <v>2631</v>
      </c>
      <c r="O42" s="90">
        <f t="shared" si="4"/>
        <v>1439.0000000000005</v>
      </c>
      <c r="P42" s="100">
        <f t="shared" si="5"/>
        <v>4317.0000000000018</v>
      </c>
      <c r="Q42" s="83" t="s">
        <v>2035</v>
      </c>
      <c r="R42" s="68" t="s">
        <v>2036</v>
      </c>
    </row>
    <row r="43" spans="1:18" x14ac:dyDescent="0.2">
      <c r="A43" s="78"/>
      <c r="B43" s="105">
        <v>44078.052893518521</v>
      </c>
      <c r="C43" s="68" t="s">
        <v>292</v>
      </c>
      <c r="D43" s="82" t="str">
        <f t="shared" si="11"/>
        <v>MN5107</v>
      </c>
      <c r="E43" s="91" t="str">
        <f t="shared" si="8"/>
        <v>MAT NORTH</v>
      </c>
      <c r="F43" s="82" t="str">
        <f t="shared" si="9"/>
        <v>BRONZE</v>
      </c>
      <c r="G43" s="83">
        <v>3</v>
      </c>
      <c r="H43" s="96" t="s">
        <v>2033</v>
      </c>
      <c r="I43" s="68" t="s">
        <v>2057</v>
      </c>
      <c r="J43" s="82" t="s">
        <v>206</v>
      </c>
      <c r="K43" s="85">
        <v>0</v>
      </c>
      <c r="L43" s="85">
        <v>0.999305555555556</v>
      </c>
      <c r="M43" s="113">
        <v>44166</v>
      </c>
      <c r="N43" s="94" t="s">
        <v>2247</v>
      </c>
      <c r="O43" s="90">
        <f t="shared" si="4"/>
        <v>1439.0000000000005</v>
      </c>
      <c r="P43" s="100">
        <f t="shared" si="5"/>
        <v>4317.0000000000018</v>
      </c>
      <c r="Q43" s="83" t="s">
        <v>2035</v>
      </c>
      <c r="R43" s="68" t="s">
        <v>2036</v>
      </c>
    </row>
    <row r="44" spans="1:18" x14ac:dyDescent="0.2">
      <c r="A44" s="78"/>
      <c r="B44" s="105">
        <v>44063.312210648146</v>
      </c>
      <c r="C44" s="68" t="s">
        <v>329</v>
      </c>
      <c r="D44" s="82" t="str">
        <f t="shared" si="11"/>
        <v>MD7088</v>
      </c>
      <c r="E44" s="91" t="str">
        <f t="shared" si="8"/>
        <v>MIDLANDS</v>
      </c>
      <c r="F44" s="82" t="str">
        <f t="shared" si="9"/>
        <v>BRONZE</v>
      </c>
      <c r="G44" s="83">
        <v>3</v>
      </c>
      <c r="H44" s="96" t="s">
        <v>2033</v>
      </c>
      <c r="I44" s="68" t="s">
        <v>2057</v>
      </c>
      <c r="J44" s="82" t="s">
        <v>100</v>
      </c>
      <c r="K44" s="85">
        <v>0</v>
      </c>
      <c r="L44" s="85">
        <v>0.999305555555556</v>
      </c>
      <c r="M44" s="113">
        <v>44166</v>
      </c>
      <c r="N44" s="94" t="s">
        <v>2064</v>
      </c>
      <c r="O44" s="90">
        <f t="shared" si="4"/>
        <v>1439.0000000000005</v>
      </c>
      <c r="P44" s="100">
        <f t="shared" si="5"/>
        <v>4317.0000000000018</v>
      </c>
      <c r="Q44" s="83" t="s">
        <v>2035</v>
      </c>
      <c r="R44" s="68" t="s">
        <v>2036</v>
      </c>
    </row>
    <row r="45" spans="1:18" x14ac:dyDescent="0.2">
      <c r="A45" s="78"/>
      <c r="B45" s="105">
        <v>44103.447789351849</v>
      </c>
      <c r="C45" s="68" t="s">
        <v>508</v>
      </c>
      <c r="D45" s="82" t="str">
        <f t="shared" si="11"/>
        <v>MD7052</v>
      </c>
      <c r="E45" s="91" t="str">
        <f t="shared" si="8"/>
        <v>MIDLANDS</v>
      </c>
      <c r="F45" s="82" t="str">
        <f t="shared" si="9"/>
        <v>BRONZE</v>
      </c>
      <c r="G45" s="83">
        <v>3</v>
      </c>
      <c r="H45" s="96" t="s">
        <v>2033</v>
      </c>
      <c r="I45" s="68" t="s">
        <v>2057</v>
      </c>
      <c r="J45" s="82" t="s">
        <v>100</v>
      </c>
      <c r="K45" s="85">
        <v>0</v>
      </c>
      <c r="L45" s="85">
        <v>0.999305555555556</v>
      </c>
      <c r="M45" s="113">
        <v>44166</v>
      </c>
      <c r="N45" s="94" t="s">
        <v>2117</v>
      </c>
      <c r="O45" s="90">
        <f t="shared" si="4"/>
        <v>1439.0000000000005</v>
      </c>
      <c r="P45" s="100">
        <f t="shared" si="5"/>
        <v>4317.0000000000018</v>
      </c>
      <c r="Q45" s="83" t="s">
        <v>2035</v>
      </c>
      <c r="R45" s="68" t="s">
        <v>2036</v>
      </c>
    </row>
    <row r="46" spans="1:18" x14ac:dyDescent="0.2">
      <c r="A46" s="78"/>
      <c r="B46" s="105">
        <v>44077.473043981481</v>
      </c>
      <c r="C46" s="68" t="s">
        <v>990</v>
      </c>
      <c r="D46" s="82" t="str">
        <f t="shared" si="11"/>
        <v>MN6021</v>
      </c>
      <c r="E46" s="91" t="str">
        <f t="shared" si="8"/>
        <v>MAT NORTH</v>
      </c>
      <c r="F46" s="82" t="str">
        <f t="shared" si="9"/>
        <v>BRONZE</v>
      </c>
      <c r="G46" s="83">
        <v>3</v>
      </c>
      <c r="H46" s="96" t="s">
        <v>2033</v>
      </c>
      <c r="I46" s="68" t="s">
        <v>2057</v>
      </c>
      <c r="J46" s="82" t="s">
        <v>206</v>
      </c>
      <c r="K46" s="85">
        <v>0</v>
      </c>
      <c r="L46" s="85">
        <v>0.999305555555556</v>
      </c>
      <c r="M46" s="113">
        <v>44166</v>
      </c>
      <c r="N46" s="94" t="s">
        <v>2126</v>
      </c>
      <c r="O46" s="90">
        <f t="shared" si="4"/>
        <v>1439.0000000000005</v>
      </c>
      <c r="P46" s="100">
        <f t="shared" si="5"/>
        <v>4317.0000000000018</v>
      </c>
      <c r="Q46" s="83" t="s">
        <v>2035</v>
      </c>
      <c r="R46" s="68" t="s">
        <v>2036</v>
      </c>
    </row>
    <row r="47" spans="1:18" x14ac:dyDescent="0.2">
      <c r="A47" s="78"/>
      <c r="B47" s="105">
        <v>44165.845856481479</v>
      </c>
      <c r="C47" s="80" t="s">
        <v>1091</v>
      </c>
      <c r="D47" s="82" t="str">
        <f t="shared" si="11"/>
        <v>MS1703</v>
      </c>
      <c r="E47" s="91" t="str">
        <f t="shared" si="8"/>
        <v>MAT SOUTH</v>
      </c>
      <c r="F47" s="82" t="str">
        <f t="shared" si="9"/>
        <v>BRONZE</v>
      </c>
      <c r="G47" s="83">
        <v>3</v>
      </c>
      <c r="H47" s="96" t="s">
        <v>2033</v>
      </c>
      <c r="I47" s="68" t="s">
        <v>2055</v>
      </c>
      <c r="J47" s="82" t="str">
        <f>VLOOKUP($C47,TOTAL4,5,FALSE)</f>
        <v>STELLA</v>
      </c>
      <c r="K47" s="85">
        <v>0</v>
      </c>
      <c r="L47" s="85">
        <v>0.999305555555556</v>
      </c>
      <c r="M47" s="113">
        <v>44166</v>
      </c>
      <c r="N47" s="94" t="s">
        <v>2638</v>
      </c>
      <c r="O47" s="90">
        <f t="shared" si="4"/>
        <v>1439.0000000000005</v>
      </c>
      <c r="P47" s="100">
        <f t="shared" si="5"/>
        <v>4317.0000000000018</v>
      </c>
      <c r="Q47" s="83" t="s">
        <v>2035</v>
      </c>
      <c r="R47" s="68" t="s">
        <v>2036</v>
      </c>
    </row>
    <row r="48" spans="1:18" x14ac:dyDescent="0.2">
      <c r="A48" s="78"/>
      <c r="B48" s="105">
        <v>44137.366516203707</v>
      </c>
      <c r="C48" s="68" t="s">
        <v>1208</v>
      </c>
      <c r="D48" s="82" t="str">
        <f t="shared" si="11"/>
        <v>MD5196</v>
      </c>
      <c r="E48" s="91" t="str">
        <f t="shared" si="8"/>
        <v>MIDLANDS</v>
      </c>
      <c r="F48" s="82" t="str">
        <f t="shared" si="9"/>
        <v>BRONZE</v>
      </c>
      <c r="G48" s="83">
        <v>3</v>
      </c>
      <c r="H48" s="96" t="s">
        <v>2033</v>
      </c>
      <c r="I48" s="68" t="s">
        <v>2056</v>
      </c>
      <c r="J48" s="82" t="s">
        <v>100</v>
      </c>
      <c r="K48" s="85">
        <v>0</v>
      </c>
      <c r="L48" s="85">
        <v>0.999305555555556</v>
      </c>
      <c r="M48" s="113">
        <v>44166</v>
      </c>
      <c r="N48" s="94" t="s">
        <v>2640</v>
      </c>
      <c r="O48" s="90">
        <f t="shared" si="4"/>
        <v>1439.0000000000005</v>
      </c>
      <c r="P48" s="100">
        <f t="shared" si="5"/>
        <v>4317.0000000000018</v>
      </c>
      <c r="Q48" s="83" t="s">
        <v>2035</v>
      </c>
      <c r="R48" s="68" t="s">
        <v>2036</v>
      </c>
    </row>
    <row r="49" spans="1:18" x14ac:dyDescent="0.2">
      <c r="A49" s="78"/>
      <c r="B49" s="105">
        <v>44164.402696759258</v>
      </c>
      <c r="C49" s="80" t="s">
        <v>1242</v>
      </c>
      <c r="D49" s="82" t="str">
        <f t="shared" si="11"/>
        <v>MS7220</v>
      </c>
      <c r="E49" s="91" t="str">
        <f t="shared" si="8"/>
        <v>MIDLANDS</v>
      </c>
      <c r="F49" s="82" t="str">
        <f t="shared" si="9"/>
        <v>BRONZE</v>
      </c>
      <c r="G49" s="83">
        <v>3</v>
      </c>
      <c r="H49" s="96" t="s">
        <v>2033</v>
      </c>
      <c r="I49" s="68" t="s">
        <v>2060</v>
      </c>
      <c r="J49" s="82" t="str">
        <f>VLOOKUP($C49,TOTAL4,5,FALSE)</f>
        <v>CHARI</v>
      </c>
      <c r="K49" s="85">
        <v>0</v>
      </c>
      <c r="L49" s="85">
        <v>0.999305555555556</v>
      </c>
      <c r="M49" s="113">
        <v>44166</v>
      </c>
      <c r="N49" s="94" t="s">
        <v>2642</v>
      </c>
      <c r="O49" s="90">
        <f t="shared" si="4"/>
        <v>1439.0000000000005</v>
      </c>
      <c r="P49" s="100">
        <f t="shared" si="5"/>
        <v>4317.0000000000018</v>
      </c>
      <c r="Q49" s="83" t="s">
        <v>2035</v>
      </c>
      <c r="R49" s="68" t="s">
        <v>2036</v>
      </c>
    </row>
    <row r="50" spans="1:18" x14ac:dyDescent="0.2">
      <c r="A50" s="78"/>
      <c r="B50" s="105">
        <v>44165.594363425924</v>
      </c>
      <c r="C50" s="68" t="s">
        <v>1244</v>
      </c>
      <c r="D50" s="82" t="str">
        <f t="shared" si="11"/>
        <v>MS7221</v>
      </c>
      <c r="E50" s="91" t="str">
        <f t="shared" si="8"/>
        <v>MIDLANDS</v>
      </c>
      <c r="F50" s="82" t="str">
        <f t="shared" si="9"/>
        <v>BRONZE</v>
      </c>
      <c r="G50" s="83">
        <v>3</v>
      </c>
      <c r="H50" s="96" t="s">
        <v>2033</v>
      </c>
      <c r="I50" s="68" t="s">
        <v>2082</v>
      </c>
      <c r="J50" s="82" t="str">
        <f>VLOOKUP($C50,TOTAL4,5,FALSE)</f>
        <v>CHARI</v>
      </c>
      <c r="K50" s="85">
        <v>0</v>
      </c>
      <c r="L50" s="85">
        <v>0.999305555555556</v>
      </c>
      <c r="M50" s="113">
        <v>44166</v>
      </c>
      <c r="N50" s="94" t="s">
        <v>2254</v>
      </c>
      <c r="O50" s="90">
        <f t="shared" si="4"/>
        <v>1439.0000000000005</v>
      </c>
      <c r="P50" s="100">
        <f t="shared" si="5"/>
        <v>4317.0000000000018</v>
      </c>
      <c r="Q50" s="83" t="s">
        <v>2035</v>
      </c>
      <c r="R50" s="68" t="s">
        <v>2036</v>
      </c>
    </row>
    <row r="51" spans="1:18" x14ac:dyDescent="0.2">
      <c r="A51" s="78"/>
      <c r="B51" s="105">
        <v>44165.4922337963</v>
      </c>
      <c r="C51" s="68" t="s">
        <v>1274</v>
      </c>
      <c r="D51" s="82" t="str">
        <f t="shared" si="11"/>
        <v>MD0284</v>
      </c>
      <c r="E51" s="91" t="str">
        <f t="shared" si="8"/>
        <v>MIDLANDS</v>
      </c>
      <c r="F51" s="82" t="str">
        <f t="shared" si="9"/>
        <v>BRONZE</v>
      </c>
      <c r="G51" s="83">
        <v>3</v>
      </c>
      <c r="H51" s="96" t="s">
        <v>2033</v>
      </c>
      <c r="I51" s="68" t="s">
        <v>2082</v>
      </c>
      <c r="J51" s="82" t="str">
        <f>VLOOKUP($C51,TOTAL4,5,FALSE)</f>
        <v>CHIKWAVAVA</v>
      </c>
      <c r="K51" s="85">
        <v>0</v>
      </c>
      <c r="L51" s="85">
        <v>0.999305555555556</v>
      </c>
      <c r="M51" s="113">
        <v>44166</v>
      </c>
      <c r="N51" s="94" t="s">
        <v>2103</v>
      </c>
      <c r="O51" s="90">
        <f t="shared" si="4"/>
        <v>1439.0000000000005</v>
      </c>
      <c r="P51" s="100">
        <f t="shared" si="5"/>
        <v>4317.0000000000018</v>
      </c>
      <c r="Q51" s="83" t="s">
        <v>2035</v>
      </c>
      <c r="R51" s="68" t="s">
        <v>2036</v>
      </c>
    </row>
    <row r="52" spans="1:18" x14ac:dyDescent="0.2">
      <c r="A52" s="78"/>
      <c r="B52" s="105">
        <v>44078.052939814814</v>
      </c>
      <c r="C52" s="68" t="s">
        <v>1893</v>
      </c>
      <c r="D52" s="82" t="str">
        <f t="shared" si="11"/>
        <v>MV1758</v>
      </c>
      <c r="E52" s="91" t="str">
        <f t="shared" si="8"/>
        <v>MASVINGO</v>
      </c>
      <c r="F52" s="82" t="str">
        <f t="shared" si="9"/>
        <v>BRONZE</v>
      </c>
      <c r="G52" s="83">
        <v>3</v>
      </c>
      <c r="H52" s="96" t="s">
        <v>2033</v>
      </c>
      <c r="I52" s="68" t="s">
        <v>2057</v>
      </c>
      <c r="J52" s="82" t="s">
        <v>283</v>
      </c>
      <c r="K52" s="85">
        <v>0</v>
      </c>
      <c r="L52" s="85">
        <v>0.999305555555556</v>
      </c>
      <c r="M52" s="113">
        <v>44166</v>
      </c>
      <c r="N52" s="94" t="s">
        <v>2646</v>
      </c>
      <c r="O52" s="90">
        <f t="shared" si="4"/>
        <v>1439.0000000000005</v>
      </c>
      <c r="P52" s="100">
        <f t="shared" si="5"/>
        <v>4317.0000000000018</v>
      </c>
      <c r="Q52" s="83" t="s">
        <v>2035</v>
      </c>
      <c r="R52" s="68" t="s">
        <v>2036</v>
      </c>
    </row>
    <row r="53" spans="1:18" x14ac:dyDescent="0.2">
      <c r="A53" s="78"/>
      <c r="B53" s="105">
        <v>44163.817499999997</v>
      </c>
      <c r="C53" s="80" t="s">
        <v>1927</v>
      </c>
      <c r="D53" s="82" t="str">
        <f t="shared" si="11"/>
        <v>MV5143</v>
      </c>
      <c r="E53" s="91" t="str">
        <f t="shared" si="8"/>
        <v>MASVINGO</v>
      </c>
      <c r="F53" s="82" t="str">
        <f t="shared" si="9"/>
        <v>BRONZE</v>
      </c>
      <c r="G53" s="83">
        <v>3</v>
      </c>
      <c r="H53" s="96" t="s">
        <v>2033</v>
      </c>
      <c r="I53" s="68" t="s">
        <v>2058</v>
      </c>
      <c r="J53" s="82" t="str">
        <f>VLOOKUP($C53,TOTAL4,5,FALSE)</f>
        <v>CECIL</v>
      </c>
      <c r="K53" s="85">
        <v>0</v>
      </c>
      <c r="L53" s="85">
        <v>0.999305555555556</v>
      </c>
      <c r="M53" s="113">
        <v>44166</v>
      </c>
      <c r="N53" s="94" t="s">
        <v>2647</v>
      </c>
      <c r="O53" s="90">
        <f t="shared" si="4"/>
        <v>1439.0000000000005</v>
      </c>
      <c r="P53" s="100">
        <f t="shared" si="5"/>
        <v>4317.0000000000018</v>
      </c>
      <c r="Q53" s="83" t="s">
        <v>2035</v>
      </c>
      <c r="R53" s="68" t="s">
        <v>2036</v>
      </c>
    </row>
    <row r="54" spans="1:18" x14ac:dyDescent="0.2">
      <c r="A54" s="78"/>
      <c r="B54" s="79" t="s">
        <v>2275</v>
      </c>
      <c r="C54" s="68" t="s">
        <v>328</v>
      </c>
      <c r="D54" s="81" t="str">
        <f t="shared" ref="D54:D85" si="12">VLOOKUP($C54,TOTAL3,2,FALSE)</f>
        <v>HA0379</v>
      </c>
      <c r="E54" s="82" t="str">
        <f t="shared" ref="E54:E85" si="13">VLOOKUP($C54,TOTAL3,3,FALSE)</f>
        <v>HARARE</v>
      </c>
      <c r="F54" s="82" t="str">
        <f t="shared" ref="F54:F85" si="14">VLOOKUP(C54,TOTAL3,4,FALSE)</f>
        <v>GOLD</v>
      </c>
      <c r="G54" s="83">
        <v>3</v>
      </c>
      <c r="H54" s="84" t="s">
        <v>2033</v>
      </c>
      <c r="I54" s="68" t="s">
        <v>2042</v>
      </c>
      <c r="J54" s="82" t="str">
        <f t="shared" ref="J54:J85" si="15">VLOOKUP($C54,TOTAL3,5,FALSE)</f>
        <v>KIWA</v>
      </c>
      <c r="K54" s="85">
        <v>0.30159722222222224</v>
      </c>
      <c r="L54" s="107">
        <v>0.41230324074074076</v>
      </c>
      <c r="M54" s="86">
        <v>44166</v>
      </c>
      <c r="N54" s="94" t="s">
        <v>2387</v>
      </c>
      <c r="O54" s="90">
        <f t="shared" si="4"/>
        <v>159.41666666666669</v>
      </c>
      <c r="P54" s="100">
        <f t="shared" si="5"/>
        <v>478.25000000000006</v>
      </c>
      <c r="Q54" s="83" t="s">
        <v>2035</v>
      </c>
      <c r="R54" s="83" t="s">
        <v>2038</v>
      </c>
    </row>
    <row r="55" spans="1:18" x14ac:dyDescent="0.2">
      <c r="A55" s="78"/>
      <c r="B55" s="87" t="s">
        <v>2278</v>
      </c>
      <c r="C55" s="87" t="s">
        <v>738</v>
      </c>
      <c r="D55" s="81" t="str">
        <f t="shared" si="12"/>
        <v>HA0391</v>
      </c>
      <c r="E55" s="82" t="str">
        <f t="shared" si="13"/>
        <v>HARARE</v>
      </c>
      <c r="F55" s="82" t="str">
        <f t="shared" si="14"/>
        <v>GOLD</v>
      </c>
      <c r="G55" s="83">
        <v>3</v>
      </c>
      <c r="H55" s="84" t="s">
        <v>2033</v>
      </c>
      <c r="I55" s="68" t="s">
        <v>2041</v>
      </c>
      <c r="J55" s="82" t="str">
        <f t="shared" si="15"/>
        <v>KIWA</v>
      </c>
      <c r="K55" s="85">
        <v>0.38125000000000003</v>
      </c>
      <c r="L55" s="107">
        <v>0.47074074074074074</v>
      </c>
      <c r="M55" s="86">
        <v>44166</v>
      </c>
      <c r="N55" s="94" t="s">
        <v>2388</v>
      </c>
      <c r="O55" s="90">
        <f t="shared" si="4"/>
        <v>128.86666666666662</v>
      </c>
      <c r="P55" s="100">
        <f t="shared" si="5"/>
        <v>386.59999999999985</v>
      </c>
      <c r="Q55" s="83" t="s">
        <v>2035</v>
      </c>
      <c r="R55" s="83" t="s">
        <v>2038</v>
      </c>
    </row>
    <row r="56" spans="1:18" x14ac:dyDescent="0.2">
      <c r="A56" s="78"/>
      <c r="B56" s="79" t="s">
        <v>2280</v>
      </c>
      <c r="C56" s="68" t="s">
        <v>18</v>
      </c>
      <c r="D56" s="81" t="str">
        <f t="shared" si="12"/>
        <v>ME0110</v>
      </c>
      <c r="E56" s="82" t="str">
        <f t="shared" si="13"/>
        <v>MASH EAST</v>
      </c>
      <c r="F56" s="82" t="str">
        <f t="shared" si="14"/>
        <v>GOLD</v>
      </c>
      <c r="G56" s="83">
        <v>3</v>
      </c>
      <c r="H56" s="84" t="s">
        <v>2033</v>
      </c>
      <c r="I56" s="68" t="s">
        <v>2041</v>
      </c>
      <c r="J56" s="82" t="str">
        <f t="shared" si="15"/>
        <v>WASHI</v>
      </c>
      <c r="K56" s="85">
        <v>0</v>
      </c>
      <c r="L56" s="107">
        <v>0.48265046296296293</v>
      </c>
      <c r="M56" s="86">
        <v>44166</v>
      </c>
      <c r="N56" s="94" t="s">
        <v>2137</v>
      </c>
      <c r="O56" s="90">
        <f t="shared" si="4"/>
        <v>695.01666666666665</v>
      </c>
      <c r="P56" s="100">
        <f t="shared" si="5"/>
        <v>2085.0500000000002</v>
      </c>
      <c r="Q56" s="83" t="s">
        <v>2035</v>
      </c>
      <c r="R56" s="83" t="s">
        <v>2038</v>
      </c>
    </row>
    <row r="57" spans="1:18" x14ac:dyDescent="0.2">
      <c r="A57" s="78"/>
      <c r="B57" s="79" t="s">
        <v>2281</v>
      </c>
      <c r="C57" s="68" t="s">
        <v>1807</v>
      </c>
      <c r="D57" s="81" t="str">
        <f t="shared" si="12"/>
        <v>ME7040</v>
      </c>
      <c r="E57" s="82" t="str">
        <f t="shared" si="13"/>
        <v>MASH EAST</v>
      </c>
      <c r="F57" s="82" t="str">
        <f t="shared" si="14"/>
        <v>GOLD</v>
      </c>
      <c r="G57" s="83">
        <v>3</v>
      </c>
      <c r="H57" s="84" t="s">
        <v>2033</v>
      </c>
      <c r="I57" s="68" t="s">
        <v>2041</v>
      </c>
      <c r="J57" s="82" t="str">
        <f t="shared" si="15"/>
        <v>WASHI</v>
      </c>
      <c r="K57" s="85">
        <v>0</v>
      </c>
      <c r="L57" s="107">
        <v>0.48275462962962962</v>
      </c>
      <c r="M57" s="86">
        <v>44166</v>
      </c>
      <c r="N57" s="94" t="s">
        <v>2138</v>
      </c>
      <c r="O57" s="90">
        <f t="shared" si="4"/>
        <v>695.16666666666674</v>
      </c>
      <c r="P57" s="100">
        <f t="shared" si="5"/>
        <v>2085.5</v>
      </c>
      <c r="Q57" s="83" t="s">
        <v>2035</v>
      </c>
      <c r="R57" s="83" t="s">
        <v>2038</v>
      </c>
    </row>
    <row r="58" spans="1:18" x14ac:dyDescent="0.2">
      <c r="A58" s="78"/>
      <c r="B58" s="79" t="s">
        <v>2300</v>
      </c>
      <c r="C58" s="68" t="s">
        <v>1474</v>
      </c>
      <c r="D58" s="81" t="str">
        <f t="shared" si="12"/>
        <v>ME5185</v>
      </c>
      <c r="E58" s="82" t="str">
        <f t="shared" si="13"/>
        <v>MASH EAST</v>
      </c>
      <c r="F58" s="82" t="str">
        <f t="shared" si="14"/>
        <v>GOLD</v>
      </c>
      <c r="G58" s="83">
        <v>3</v>
      </c>
      <c r="H58" s="84" t="s">
        <v>2033</v>
      </c>
      <c r="I58" s="68" t="s">
        <v>2041</v>
      </c>
      <c r="J58" s="82" t="str">
        <f t="shared" si="15"/>
        <v>WASHI</v>
      </c>
      <c r="K58" s="85">
        <v>0</v>
      </c>
      <c r="L58" s="107">
        <v>0.62497685185185181</v>
      </c>
      <c r="M58" s="86">
        <v>44166</v>
      </c>
      <c r="N58" s="94" t="s">
        <v>2143</v>
      </c>
      <c r="O58" s="90">
        <f t="shared" si="4"/>
        <v>899.9666666666667</v>
      </c>
      <c r="P58" s="100">
        <f t="shared" si="5"/>
        <v>2699.9</v>
      </c>
      <c r="Q58" s="83" t="s">
        <v>2035</v>
      </c>
      <c r="R58" s="83" t="s">
        <v>2038</v>
      </c>
    </row>
    <row r="59" spans="1:18" x14ac:dyDescent="0.2">
      <c r="A59" s="78"/>
      <c r="B59" s="79" t="s">
        <v>2305</v>
      </c>
      <c r="C59" s="68" t="s">
        <v>1996</v>
      </c>
      <c r="D59" s="81" t="str">
        <f t="shared" si="12"/>
        <v>MA5151</v>
      </c>
      <c r="E59" s="82" t="str">
        <f t="shared" si="13"/>
        <v>MANICALAND</v>
      </c>
      <c r="F59" s="82" t="str">
        <f t="shared" si="14"/>
        <v>GOLD</v>
      </c>
      <c r="G59" s="83">
        <v>3</v>
      </c>
      <c r="H59" s="84" t="s">
        <v>2033</v>
      </c>
      <c r="I59" s="68" t="s">
        <v>2041</v>
      </c>
      <c r="J59" s="82" t="str">
        <f t="shared" si="15"/>
        <v>MAPFUMBA</v>
      </c>
      <c r="K59" s="85">
        <v>0</v>
      </c>
      <c r="L59" s="107">
        <v>0.6424305555555555</v>
      </c>
      <c r="M59" s="86">
        <v>44166</v>
      </c>
      <c r="N59" s="94" t="s">
        <v>2134</v>
      </c>
      <c r="O59" s="90">
        <f t="shared" si="4"/>
        <v>925.09999999999991</v>
      </c>
      <c r="P59" s="100">
        <f t="shared" si="5"/>
        <v>2775.2999999999997</v>
      </c>
      <c r="Q59" s="83" t="s">
        <v>2035</v>
      </c>
      <c r="R59" s="83" t="s">
        <v>2038</v>
      </c>
    </row>
    <row r="60" spans="1:18" x14ac:dyDescent="0.2">
      <c r="A60" s="78"/>
      <c r="B60" s="105" t="s">
        <v>2240</v>
      </c>
      <c r="C60" s="68" t="s">
        <v>1800</v>
      </c>
      <c r="D60" s="81" t="str">
        <f t="shared" si="12"/>
        <v>HA7083</v>
      </c>
      <c r="E60" s="82" t="str">
        <f t="shared" si="13"/>
        <v>HARARE</v>
      </c>
      <c r="F60" s="82" t="str">
        <f t="shared" si="14"/>
        <v>GOLD</v>
      </c>
      <c r="G60" s="83">
        <v>3</v>
      </c>
      <c r="H60" s="84" t="s">
        <v>2033</v>
      </c>
      <c r="I60" s="68" t="s">
        <v>2041</v>
      </c>
      <c r="J60" s="82" t="str">
        <f t="shared" si="15"/>
        <v>LESLIE</v>
      </c>
      <c r="K60" s="85">
        <v>0</v>
      </c>
      <c r="L60" s="107">
        <v>0.65097222222222217</v>
      </c>
      <c r="M60" s="86">
        <v>44166</v>
      </c>
      <c r="N60" s="94" t="s">
        <v>2409</v>
      </c>
      <c r="O60" s="90">
        <f t="shared" si="4"/>
        <v>937.39999999999986</v>
      </c>
      <c r="P60" s="100">
        <f t="shared" si="5"/>
        <v>2812.2</v>
      </c>
      <c r="Q60" s="83" t="s">
        <v>2035</v>
      </c>
      <c r="R60" s="83" t="s">
        <v>2038</v>
      </c>
    </row>
    <row r="61" spans="1:18" x14ac:dyDescent="0.2">
      <c r="A61" s="78"/>
      <c r="B61" s="121" t="s">
        <v>2237</v>
      </c>
      <c r="C61" s="48" t="s">
        <v>1802</v>
      </c>
      <c r="D61" s="81" t="str">
        <f t="shared" si="12"/>
        <v>HA7083</v>
      </c>
      <c r="E61" s="82" t="str">
        <f t="shared" si="13"/>
        <v>HARARE</v>
      </c>
      <c r="F61" s="82" t="str">
        <f t="shared" si="14"/>
        <v>GOLD</v>
      </c>
      <c r="G61" s="83">
        <v>3</v>
      </c>
      <c r="H61" s="84" t="s">
        <v>2033</v>
      </c>
      <c r="I61" s="68" t="s">
        <v>2041</v>
      </c>
      <c r="J61" s="82" t="str">
        <f t="shared" si="15"/>
        <v>LESLIE</v>
      </c>
      <c r="K61" s="85">
        <v>0</v>
      </c>
      <c r="L61" s="107">
        <v>0.65329861111111109</v>
      </c>
      <c r="M61" s="86">
        <v>44166</v>
      </c>
      <c r="N61" s="94" t="s">
        <v>2412</v>
      </c>
      <c r="O61" s="90">
        <f t="shared" si="4"/>
        <v>940.75</v>
      </c>
      <c r="P61" s="100">
        <f t="shared" si="5"/>
        <v>2822.25</v>
      </c>
      <c r="Q61" s="83" t="s">
        <v>2035</v>
      </c>
      <c r="R61" s="83" t="s">
        <v>2038</v>
      </c>
    </row>
    <row r="62" spans="1:18" x14ac:dyDescent="0.2">
      <c r="A62" s="78"/>
      <c r="B62" s="116">
        <v>44166.746759259258</v>
      </c>
      <c r="C62" s="43" t="s">
        <v>446</v>
      </c>
      <c r="D62" s="81" t="str">
        <f t="shared" si="12"/>
        <v>MW5217</v>
      </c>
      <c r="E62" s="82" t="str">
        <f t="shared" si="13"/>
        <v>MASH WEST</v>
      </c>
      <c r="F62" s="82" t="str">
        <f t="shared" si="14"/>
        <v>GOLD</v>
      </c>
      <c r="G62" s="83">
        <v>3</v>
      </c>
      <c r="H62" s="84" t="s">
        <v>2033</v>
      </c>
      <c r="I62" s="68" t="s">
        <v>2034</v>
      </c>
      <c r="J62" s="82" t="str">
        <f t="shared" si="15"/>
        <v>ARTWELL</v>
      </c>
      <c r="K62" s="54">
        <v>0.74675925925925923</v>
      </c>
      <c r="L62" s="54">
        <v>0.75225694444444446</v>
      </c>
      <c r="M62" s="116">
        <v>44166</v>
      </c>
      <c r="N62" s="94" t="s">
        <v>2424</v>
      </c>
      <c r="O62" s="90">
        <f t="shared" si="4"/>
        <v>7.9166666666667318</v>
      </c>
      <c r="P62" s="100">
        <f t="shared" si="5"/>
        <v>23.750000000000195</v>
      </c>
      <c r="Q62" s="80" t="s">
        <v>2035</v>
      </c>
      <c r="R62" s="80" t="s">
        <v>2038</v>
      </c>
    </row>
    <row r="63" spans="1:18" x14ac:dyDescent="0.2">
      <c r="A63" s="78"/>
      <c r="B63" s="116">
        <v>44166.791863425926</v>
      </c>
      <c r="C63" s="43" t="s">
        <v>1009</v>
      </c>
      <c r="D63" s="81" t="str">
        <f t="shared" si="12"/>
        <v>ME7076</v>
      </c>
      <c r="E63" s="82" t="str">
        <f t="shared" si="13"/>
        <v>MASH EAST</v>
      </c>
      <c r="F63" s="82" t="str">
        <f t="shared" si="14"/>
        <v>GOLD</v>
      </c>
      <c r="G63" s="83">
        <v>3</v>
      </c>
      <c r="H63" s="84" t="s">
        <v>2033</v>
      </c>
      <c r="I63" s="68" t="s">
        <v>2034</v>
      </c>
      <c r="J63" s="82" t="str">
        <f t="shared" si="15"/>
        <v>DHLAKAMA</v>
      </c>
      <c r="K63" s="54">
        <v>0.79186342592592596</v>
      </c>
      <c r="L63" s="54">
        <v>0.81484953703703711</v>
      </c>
      <c r="M63" s="116">
        <v>44166</v>
      </c>
      <c r="N63" s="94" t="s">
        <v>2444</v>
      </c>
      <c r="O63" s="90">
        <f t="shared" si="4"/>
        <v>33.100000000000058</v>
      </c>
      <c r="P63" s="100">
        <f t="shared" si="5"/>
        <v>99.300000000000182</v>
      </c>
      <c r="Q63" s="80" t="s">
        <v>2035</v>
      </c>
      <c r="R63" s="80" t="s">
        <v>2038</v>
      </c>
    </row>
    <row r="64" spans="1:18" x14ac:dyDescent="0.2">
      <c r="A64" s="78"/>
      <c r="B64" s="116">
        <v>44166.809675925928</v>
      </c>
      <c r="C64" s="43" t="s">
        <v>1996</v>
      </c>
      <c r="D64" s="81" t="str">
        <f t="shared" si="12"/>
        <v>MA5151</v>
      </c>
      <c r="E64" s="82" t="str">
        <f t="shared" si="13"/>
        <v>MANICALAND</v>
      </c>
      <c r="F64" s="82" t="str">
        <f t="shared" si="14"/>
        <v>GOLD</v>
      </c>
      <c r="G64" s="83">
        <v>3</v>
      </c>
      <c r="H64" s="84" t="s">
        <v>2033</v>
      </c>
      <c r="I64" s="68" t="s">
        <v>2034</v>
      </c>
      <c r="J64" s="82" t="str">
        <f t="shared" si="15"/>
        <v>MAPFUMBA</v>
      </c>
      <c r="K64" s="54">
        <v>0.80967592592592597</v>
      </c>
      <c r="L64" s="54">
        <v>0.83819444444444446</v>
      </c>
      <c r="M64" s="116">
        <v>44166</v>
      </c>
      <c r="N64" s="94" t="s">
        <v>2452</v>
      </c>
      <c r="O64" s="90">
        <f t="shared" si="4"/>
        <v>41.066666666666634</v>
      </c>
      <c r="P64" s="100">
        <f t="shared" si="5"/>
        <v>123.1999999999999</v>
      </c>
      <c r="Q64" s="80" t="s">
        <v>2035</v>
      </c>
      <c r="R64" s="80" t="s">
        <v>2038</v>
      </c>
    </row>
    <row r="65" spans="1:18" x14ac:dyDescent="0.2">
      <c r="A65" s="78"/>
      <c r="B65" s="116">
        <v>44166.828020833331</v>
      </c>
      <c r="C65" s="43" t="s">
        <v>1998</v>
      </c>
      <c r="D65" s="81" t="str">
        <f t="shared" si="12"/>
        <v>MA5151</v>
      </c>
      <c r="E65" s="82" t="str">
        <f t="shared" si="13"/>
        <v>MANICALAND</v>
      </c>
      <c r="F65" s="82" t="str">
        <f t="shared" si="14"/>
        <v>GOLD</v>
      </c>
      <c r="G65" s="83">
        <v>3</v>
      </c>
      <c r="H65" s="84" t="s">
        <v>2033</v>
      </c>
      <c r="I65" s="68" t="s">
        <v>2034</v>
      </c>
      <c r="J65" s="82" t="str">
        <f t="shared" si="15"/>
        <v>MAPFUMBA</v>
      </c>
      <c r="K65" s="54">
        <v>0.82802083333333332</v>
      </c>
      <c r="L65" s="54">
        <v>0.85709490740740746</v>
      </c>
      <c r="M65" s="116">
        <v>44166</v>
      </c>
      <c r="N65" s="94" t="s">
        <v>2456</v>
      </c>
      <c r="O65" s="90">
        <f t="shared" si="4"/>
        <v>41.86666666666676</v>
      </c>
      <c r="P65" s="100">
        <f t="shared" si="5"/>
        <v>125.60000000000028</v>
      </c>
      <c r="Q65" s="80" t="s">
        <v>2035</v>
      </c>
      <c r="R65" s="80" t="s">
        <v>2038</v>
      </c>
    </row>
    <row r="66" spans="1:18" x14ac:dyDescent="0.2">
      <c r="A66" s="78"/>
      <c r="B66" s="116">
        <v>44166.743518518517</v>
      </c>
      <c r="C66" s="43" t="s">
        <v>1550</v>
      </c>
      <c r="D66" s="81" t="str">
        <f t="shared" si="12"/>
        <v>MW7166</v>
      </c>
      <c r="E66" s="82" t="str">
        <f t="shared" si="13"/>
        <v>MASH EAST</v>
      </c>
      <c r="F66" s="82" t="str">
        <f t="shared" si="14"/>
        <v>GOLD</v>
      </c>
      <c r="G66" s="83">
        <v>3</v>
      </c>
      <c r="H66" s="84" t="s">
        <v>2033</v>
      </c>
      <c r="I66" s="68" t="s">
        <v>2034</v>
      </c>
      <c r="J66" s="82" t="str">
        <f t="shared" si="15"/>
        <v>NGIRAZI</v>
      </c>
      <c r="K66" s="54">
        <v>0.74351851851851858</v>
      </c>
      <c r="L66" s="54">
        <v>0.81824074074074071</v>
      </c>
      <c r="M66" s="116">
        <v>44166</v>
      </c>
      <c r="N66" s="94" t="s">
        <v>2467</v>
      </c>
      <c r="O66" s="90">
        <f t="shared" ref="O66:O129" si="16">(L66-K66)*60*24</f>
        <v>107.59999999999988</v>
      </c>
      <c r="P66" s="100">
        <f t="shared" ref="P66:P129" si="17">O66*G66</f>
        <v>322.79999999999961</v>
      </c>
      <c r="Q66" s="80" t="s">
        <v>2035</v>
      </c>
      <c r="R66" s="80" t="s">
        <v>2038</v>
      </c>
    </row>
    <row r="67" spans="1:18" x14ac:dyDescent="0.2">
      <c r="A67" s="78"/>
      <c r="B67" s="116">
        <v>44166.745729166665</v>
      </c>
      <c r="C67" s="43" t="s">
        <v>1552</v>
      </c>
      <c r="D67" s="81" t="str">
        <f t="shared" si="12"/>
        <v>MW7166</v>
      </c>
      <c r="E67" s="82" t="str">
        <f t="shared" si="13"/>
        <v>MASH EAST</v>
      </c>
      <c r="F67" s="82" t="str">
        <f t="shared" si="14"/>
        <v>GOLD</v>
      </c>
      <c r="G67" s="83">
        <v>3</v>
      </c>
      <c r="H67" s="84" t="s">
        <v>2033</v>
      </c>
      <c r="I67" s="68" t="s">
        <v>2034</v>
      </c>
      <c r="J67" s="82" t="str">
        <f t="shared" si="15"/>
        <v>NGIRAZI</v>
      </c>
      <c r="K67" s="54">
        <v>0.74572916666666667</v>
      </c>
      <c r="L67" s="54">
        <v>0.82106481481481486</v>
      </c>
      <c r="M67" s="116">
        <v>44166</v>
      </c>
      <c r="N67" s="94" t="s">
        <v>2468</v>
      </c>
      <c r="O67" s="90">
        <f t="shared" si="16"/>
        <v>108.48333333333341</v>
      </c>
      <c r="P67" s="100">
        <f t="shared" si="17"/>
        <v>325.45000000000022</v>
      </c>
      <c r="Q67" s="80" t="s">
        <v>2035</v>
      </c>
      <c r="R67" s="80" t="s">
        <v>2038</v>
      </c>
    </row>
    <row r="68" spans="1:18" x14ac:dyDescent="0.2">
      <c r="A68" s="78"/>
      <c r="B68" s="116">
        <v>44166.756249999999</v>
      </c>
      <c r="C68" s="43" t="s">
        <v>1553</v>
      </c>
      <c r="D68" s="81" t="str">
        <f t="shared" si="12"/>
        <v>MA0323</v>
      </c>
      <c r="E68" s="82" t="str">
        <f t="shared" si="13"/>
        <v>MANICALAND</v>
      </c>
      <c r="F68" s="82" t="str">
        <f t="shared" si="14"/>
        <v>GOLD</v>
      </c>
      <c r="G68" s="83">
        <v>3</v>
      </c>
      <c r="H68" s="84" t="s">
        <v>2033</v>
      </c>
      <c r="I68" s="68" t="s">
        <v>2034</v>
      </c>
      <c r="J68" s="82" t="str">
        <f t="shared" si="15"/>
        <v>MANGWIRO</v>
      </c>
      <c r="K68" s="85">
        <v>0.65902777777777777</v>
      </c>
      <c r="L68" s="54">
        <v>0.75877314814814811</v>
      </c>
      <c r="M68" s="116">
        <v>44166</v>
      </c>
      <c r="N68" s="94" t="s">
        <v>2472</v>
      </c>
      <c r="O68" s="90">
        <f t="shared" si="16"/>
        <v>143.6333333333333</v>
      </c>
      <c r="P68" s="100">
        <f t="shared" si="17"/>
        <v>430.89999999999986</v>
      </c>
      <c r="Q68" s="80" t="s">
        <v>2035</v>
      </c>
      <c r="R68" s="80" t="s">
        <v>2038</v>
      </c>
    </row>
    <row r="69" spans="1:18" x14ac:dyDescent="0.2">
      <c r="A69" s="78"/>
      <c r="B69" s="116">
        <v>44166.495023148149</v>
      </c>
      <c r="C69" s="43" t="s">
        <v>757</v>
      </c>
      <c r="D69" s="81" t="str">
        <f t="shared" si="12"/>
        <v>HA5014</v>
      </c>
      <c r="E69" s="82" t="str">
        <f t="shared" si="13"/>
        <v>HARARE</v>
      </c>
      <c r="F69" s="82" t="str">
        <f t="shared" si="14"/>
        <v>GOLD</v>
      </c>
      <c r="G69" s="83">
        <v>3</v>
      </c>
      <c r="H69" s="84" t="s">
        <v>2033</v>
      </c>
      <c r="I69" s="68" t="s">
        <v>2034</v>
      </c>
      <c r="J69" s="82" t="str">
        <f t="shared" si="15"/>
        <v>KIWA</v>
      </c>
      <c r="K69" s="54">
        <v>0.49502314814814818</v>
      </c>
      <c r="L69" s="54">
        <v>0.67918981481481477</v>
      </c>
      <c r="M69" s="116">
        <v>44166</v>
      </c>
      <c r="N69" s="94" t="s">
        <v>2482</v>
      </c>
      <c r="O69" s="90">
        <f t="shared" si="16"/>
        <v>265.19999999999987</v>
      </c>
      <c r="P69" s="100">
        <f t="shared" si="17"/>
        <v>795.59999999999968</v>
      </c>
      <c r="Q69" s="80" t="s">
        <v>2035</v>
      </c>
      <c r="R69" s="80" t="s">
        <v>2038</v>
      </c>
    </row>
    <row r="70" spans="1:18" x14ac:dyDescent="0.2">
      <c r="A70" s="78"/>
      <c r="B70" s="116">
        <v>44157.364074074074</v>
      </c>
      <c r="C70" s="43" t="s">
        <v>184</v>
      </c>
      <c r="D70" s="81" t="str">
        <f t="shared" si="12"/>
        <v>HA0217</v>
      </c>
      <c r="E70" s="82" t="str">
        <f t="shared" si="13"/>
        <v>HARARE</v>
      </c>
      <c r="F70" s="82" t="str">
        <f t="shared" si="14"/>
        <v>GOLD</v>
      </c>
      <c r="G70" s="83">
        <v>3</v>
      </c>
      <c r="H70" s="84" t="s">
        <v>2033</v>
      </c>
      <c r="I70" s="68" t="s">
        <v>2034</v>
      </c>
      <c r="J70" s="82" t="str">
        <f t="shared" si="15"/>
        <v>MUTYANDA</v>
      </c>
      <c r="K70" s="54">
        <v>0</v>
      </c>
      <c r="L70" s="54">
        <v>0.70873842592592595</v>
      </c>
      <c r="M70" s="116">
        <v>44166</v>
      </c>
      <c r="N70" s="94" t="s">
        <v>2492</v>
      </c>
      <c r="O70" s="90">
        <f t="shared" si="16"/>
        <v>1020.5833333333334</v>
      </c>
      <c r="P70" s="100">
        <f t="shared" si="17"/>
        <v>3061.75</v>
      </c>
      <c r="Q70" s="80" t="s">
        <v>2035</v>
      </c>
      <c r="R70" s="80" t="s">
        <v>2038</v>
      </c>
    </row>
    <row r="71" spans="1:18" x14ac:dyDescent="0.2">
      <c r="A71" s="78"/>
      <c r="B71" s="105" t="s">
        <v>2109</v>
      </c>
      <c r="C71" s="89" t="s">
        <v>67</v>
      </c>
      <c r="D71" s="81" t="str">
        <f t="shared" si="12"/>
        <v>HA5035</v>
      </c>
      <c r="E71" s="82" t="str">
        <f t="shared" si="13"/>
        <v>HARARE</v>
      </c>
      <c r="F71" s="82" t="str">
        <f t="shared" si="14"/>
        <v>GOLD</v>
      </c>
      <c r="G71" s="83">
        <v>3</v>
      </c>
      <c r="H71" s="84" t="s">
        <v>2033</v>
      </c>
      <c r="I71" s="68" t="s">
        <v>2041</v>
      </c>
      <c r="J71" s="82" t="str">
        <f t="shared" si="15"/>
        <v>ENIA</v>
      </c>
      <c r="K71" s="85">
        <v>0</v>
      </c>
      <c r="L71" s="54">
        <v>0.99998842592592585</v>
      </c>
      <c r="M71" s="116">
        <v>44166</v>
      </c>
      <c r="N71" s="94" t="s">
        <v>2217</v>
      </c>
      <c r="O71" s="90">
        <f t="shared" si="16"/>
        <v>1439.9833333333331</v>
      </c>
      <c r="P71" s="100">
        <f t="shared" si="17"/>
        <v>4319.9499999999989</v>
      </c>
      <c r="Q71" s="80" t="s">
        <v>2035</v>
      </c>
      <c r="R71" s="80" t="s">
        <v>2036</v>
      </c>
    </row>
    <row r="72" spans="1:18" x14ac:dyDescent="0.2">
      <c r="A72" s="78"/>
      <c r="B72" s="105" t="s">
        <v>2110</v>
      </c>
      <c r="C72" s="68" t="s">
        <v>71</v>
      </c>
      <c r="D72" s="126" t="str">
        <f t="shared" si="12"/>
        <v>HA5035</v>
      </c>
      <c r="E72" s="82" t="str">
        <f t="shared" si="13"/>
        <v>HARARE</v>
      </c>
      <c r="F72" s="82" t="str">
        <f t="shared" si="14"/>
        <v>GOLD</v>
      </c>
      <c r="G72" s="83">
        <v>3</v>
      </c>
      <c r="H72" s="84" t="s">
        <v>2033</v>
      </c>
      <c r="I72" s="68" t="s">
        <v>2041</v>
      </c>
      <c r="J72" s="82" t="str">
        <f t="shared" si="15"/>
        <v>ENIA</v>
      </c>
      <c r="K72" s="85">
        <v>0</v>
      </c>
      <c r="L72" s="54">
        <v>0.99998842592592585</v>
      </c>
      <c r="M72" s="116">
        <v>44166</v>
      </c>
      <c r="N72" s="94" t="s">
        <v>2216</v>
      </c>
      <c r="O72" s="90">
        <f t="shared" si="16"/>
        <v>1439.9833333333331</v>
      </c>
      <c r="P72" s="100">
        <f t="shared" si="17"/>
        <v>4319.9499999999989</v>
      </c>
      <c r="Q72" s="80" t="s">
        <v>2035</v>
      </c>
      <c r="R72" s="80" t="s">
        <v>2036</v>
      </c>
    </row>
    <row r="73" spans="1:18" x14ac:dyDescent="0.2">
      <c r="A73" s="78"/>
      <c r="B73" s="89" t="s">
        <v>2312</v>
      </c>
      <c r="C73" s="89" t="s">
        <v>78</v>
      </c>
      <c r="D73" s="81" t="str">
        <f t="shared" si="12"/>
        <v>ME5318</v>
      </c>
      <c r="E73" s="82" t="str">
        <f t="shared" si="13"/>
        <v>MASH EAST</v>
      </c>
      <c r="F73" s="82" t="str">
        <f t="shared" si="14"/>
        <v>GOLD</v>
      </c>
      <c r="G73" s="83">
        <v>3</v>
      </c>
      <c r="H73" s="84" t="s">
        <v>2033</v>
      </c>
      <c r="I73" s="68" t="s">
        <v>2042</v>
      </c>
      <c r="J73" s="82" t="str">
        <f t="shared" si="15"/>
        <v>WASHI</v>
      </c>
      <c r="K73" s="85">
        <v>0.48329861111111111</v>
      </c>
      <c r="L73" s="54">
        <v>0.99998842592592585</v>
      </c>
      <c r="M73" s="116">
        <v>44166</v>
      </c>
      <c r="N73" s="94" t="s">
        <v>2498</v>
      </c>
      <c r="O73" s="90">
        <f t="shared" si="16"/>
        <v>744.03333333333319</v>
      </c>
      <c r="P73" s="100">
        <f t="shared" si="17"/>
        <v>2232.0999999999995</v>
      </c>
      <c r="Q73" s="80" t="s">
        <v>2035</v>
      </c>
      <c r="R73" s="80" t="s">
        <v>2036</v>
      </c>
    </row>
    <row r="74" spans="1:18" x14ac:dyDescent="0.2">
      <c r="A74" s="78"/>
      <c r="B74" s="89" t="s">
        <v>2313</v>
      </c>
      <c r="C74" s="89" t="s">
        <v>81</v>
      </c>
      <c r="D74" s="81" t="str">
        <f t="shared" si="12"/>
        <v>ME5318</v>
      </c>
      <c r="E74" s="82" t="str">
        <f t="shared" si="13"/>
        <v>MASH EAST</v>
      </c>
      <c r="F74" s="82" t="str">
        <f t="shared" si="14"/>
        <v>GOLD</v>
      </c>
      <c r="G74" s="83">
        <v>3</v>
      </c>
      <c r="H74" s="84" t="s">
        <v>2033</v>
      </c>
      <c r="I74" s="68" t="s">
        <v>2042</v>
      </c>
      <c r="J74" s="82" t="str">
        <f t="shared" si="15"/>
        <v>WASHI</v>
      </c>
      <c r="K74" s="85">
        <v>0.51482638888888888</v>
      </c>
      <c r="L74" s="54">
        <v>0.99998842592592585</v>
      </c>
      <c r="M74" s="116">
        <v>44166</v>
      </c>
      <c r="N74" s="94" t="s">
        <v>2499</v>
      </c>
      <c r="O74" s="90">
        <f t="shared" si="16"/>
        <v>698.63333333333321</v>
      </c>
      <c r="P74" s="100">
        <f t="shared" si="17"/>
        <v>2095.8999999999996</v>
      </c>
      <c r="Q74" s="80" t="s">
        <v>2035</v>
      </c>
      <c r="R74" s="80" t="s">
        <v>2036</v>
      </c>
    </row>
    <row r="75" spans="1:18" x14ac:dyDescent="0.2">
      <c r="A75" s="78"/>
      <c r="B75" s="89" t="s">
        <v>2225</v>
      </c>
      <c r="C75" s="89" t="s">
        <v>171</v>
      </c>
      <c r="D75" s="81" t="str">
        <f t="shared" si="12"/>
        <v>MD5191</v>
      </c>
      <c r="E75" s="82" t="str">
        <f t="shared" si="13"/>
        <v>MIDLANDS</v>
      </c>
      <c r="F75" s="82" t="str">
        <f t="shared" si="14"/>
        <v>GOLD</v>
      </c>
      <c r="G75" s="83">
        <v>3</v>
      </c>
      <c r="H75" s="84" t="s">
        <v>2033</v>
      </c>
      <c r="I75" s="68" t="s">
        <v>2041</v>
      </c>
      <c r="J75" s="82" t="str">
        <f t="shared" si="15"/>
        <v>CHIKWAVAVA</v>
      </c>
      <c r="K75" s="85">
        <v>0</v>
      </c>
      <c r="L75" s="54">
        <v>0.99998842592592585</v>
      </c>
      <c r="M75" s="116">
        <v>44166</v>
      </c>
      <c r="N75" s="94" t="s">
        <v>2503</v>
      </c>
      <c r="O75" s="90">
        <f t="shared" si="16"/>
        <v>1439.9833333333331</v>
      </c>
      <c r="P75" s="100">
        <f t="shared" si="17"/>
        <v>4319.9499999999989</v>
      </c>
      <c r="Q75" s="80" t="s">
        <v>2035</v>
      </c>
      <c r="R75" s="80" t="s">
        <v>2036</v>
      </c>
    </row>
    <row r="76" spans="1:18" x14ac:dyDescent="0.2">
      <c r="A76" s="78"/>
      <c r="B76" s="116">
        <v>44166.94940972222</v>
      </c>
      <c r="C76" s="43" t="s">
        <v>228</v>
      </c>
      <c r="D76" s="81" t="str">
        <f t="shared" si="12"/>
        <v>ME0112</v>
      </c>
      <c r="E76" s="82" t="str">
        <f t="shared" si="13"/>
        <v>MASH EAST</v>
      </c>
      <c r="F76" s="82" t="str">
        <f t="shared" si="14"/>
        <v>GOLD</v>
      </c>
      <c r="G76" s="83">
        <v>3</v>
      </c>
      <c r="H76" s="84" t="s">
        <v>2033</v>
      </c>
      <c r="I76" s="68" t="s">
        <v>2034</v>
      </c>
      <c r="J76" s="82" t="str">
        <f t="shared" si="15"/>
        <v>LESLIE</v>
      </c>
      <c r="K76" s="54">
        <v>0.9494097222222222</v>
      </c>
      <c r="L76" s="54">
        <v>0.99998842592592585</v>
      </c>
      <c r="M76" s="116">
        <v>44166</v>
      </c>
      <c r="N76" s="94" t="s">
        <v>2505</v>
      </c>
      <c r="O76" s="90">
        <f t="shared" si="16"/>
        <v>72.833333333333258</v>
      </c>
      <c r="P76" s="100">
        <f t="shared" si="17"/>
        <v>218.49999999999977</v>
      </c>
      <c r="Q76" s="80" t="s">
        <v>2035</v>
      </c>
      <c r="R76" s="80" t="s">
        <v>2036</v>
      </c>
    </row>
    <row r="77" spans="1:18" x14ac:dyDescent="0.2">
      <c r="A77" s="78"/>
      <c r="B77" s="116">
        <v>44166.951898148145</v>
      </c>
      <c r="C77" s="43" t="s">
        <v>232</v>
      </c>
      <c r="D77" s="81" t="str">
        <f t="shared" si="12"/>
        <v>ME0112</v>
      </c>
      <c r="E77" s="82" t="str">
        <f t="shared" si="13"/>
        <v>MASH EAST</v>
      </c>
      <c r="F77" s="82" t="str">
        <f t="shared" si="14"/>
        <v>GOLD</v>
      </c>
      <c r="G77" s="83">
        <v>3</v>
      </c>
      <c r="H77" s="84" t="s">
        <v>2033</v>
      </c>
      <c r="I77" s="68" t="s">
        <v>2034</v>
      </c>
      <c r="J77" s="82" t="str">
        <f t="shared" si="15"/>
        <v>LESLIE</v>
      </c>
      <c r="K77" s="54">
        <v>0.95189814814814822</v>
      </c>
      <c r="L77" s="54">
        <v>0.99998842592592585</v>
      </c>
      <c r="M77" s="116">
        <v>44166</v>
      </c>
      <c r="N77" s="94" t="s">
        <v>2506</v>
      </c>
      <c r="O77" s="90">
        <f t="shared" si="16"/>
        <v>69.249999999999801</v>
      </c>
      <c r="P77" s="100">
        <f t="shared" si="17"/>
        <v>207.7499999999994</v>
      </c>
      <c r="Q77" s="80" t="s">
        <v>2035</v>
      </c>
      <c r="R77" s="80" t="s">
        <v>2036</v>
      </c>
    </row>
    <row r="78" spans="1:18" x14ac:dyDescent="0.2">
      <c r="A78" s="78"/>
      <c r="B78" s="105" t="s">
        <v>2043</v>
      </c>
      <c r="C78" s="79" t="s">
        <v>417</v>
      </c>
      <c r="D78" s="81" t="str">
        <f t="shared" si="12"/>
        <v>MA5150</v>
      </c>
      <c r="E78" s="82" t="str">
        <f t="shared" si="13"/>
        <v>MANICALAND</v>
      </c>
      <c r="F78" s="82" t="str">
        <f t="shared" si="14"/>
        <v>GOLD</v>
      </c>
      <c r="G78" s="83">
        <v>3</v>
      </c>
      <c r="H78" s="84" t="s">
        <v>2033</v>
      </c>
      <c r="I78" s="68" t="s">
        <v>2041</v>
      </c>
      <c r="J78" s="82" t="str">
        <f t="shared" si="15"/>
        <v>DHLAKAMA</v>
      </c>
      <c r="K78" s="85">
        <v>0</v>
      </c>
      <c r="L78" s="54">
        <v>0.99998842592592585</v>
      </c>
      <c r="M78" s="116">
        <v>44166</v>
      </c>
      <c r="N78" s="94" t="s">
        <v>2184</v>
      </c>
      <c r="O78" s="90">
        <f t="shared" si="16"/>
        <v>1439.9833333333331</v>
      </c>
      <c r="P78" s="100">
        <f t="shared" si="17"/>
        <v>4319.9499999999989</v>
      </c>
      <c r="Q78" s="80" t="s">
        <v>2035</v>
      </c>
      <c r="R78" s="80" t="s">
        <v>2036</v>
      </c>
    </row>
    <row r="79" spans="1:18" x14ac:dyDescent="0.2">
      <c r="A79" s="78"/>
      <c r="B79" s="105" t="s">
        <v>2241</v>
      </c>
      <c r="C79" s="68" t="s">
        <v>435</v>
      </c>
      <c r="D79" s="81" t="str">
        <f t="shared" si="12"/>
        <v>MW5006</v>
      </c>
      <c r="E79" s="82" t="str">
        <f t="shared" si="13"/>
        <v>MASH WEST</v>
      </c>
      <c r="F79" s="82" t="str">
        <f t="shared" si="14"/>
        <v>GOLD</v>
      </c>
      <c r="G79" s="83">
        <v>3</v>
      </c>
      <c r="H79" s="84" t="s">
        <v>2033</v>
      </c>
      <c r="I79" s="68" t="s">
        <v>2041</v>
      </c>
      <c r="J79" s="82" t="str">
        <f t="shared" si="15"/>
        <v>ARTWELL</v>
      </c>
      <c r="K79" s="85">
        <v>0</v>
      </c>
      <c r="L79" s="54">
        <v>0.99998842592592585</v>
      </c>
      <c r="M79" s="116">
        <v>44166</v>
      </c>
      <c r="N79" s="94" t="s">
        <v>2519</v>
      </c>
      <c r="O79" s="90">
        <f t="shared" si="16"/>
        <v>1439.9833333333331</v>
      </c>
      <c r="P79" s="100">
        <f t="shared" si="17"/>
        <v>4319.9499999999989</v>
      </c>
      <c r="Q79" s="80" t="s">
        <v>2035</v>
      </c>
      <c r="R79" s="80" t="s">
        <v>2036</v>
      </c>
    </row>
    <row r="80" spans="1:18" x14ac:dyDescent="0.2">
      <c r="A80" s="78"/>
      <c r="B80" s="79" t="s">
        <v>2328</v>
      </c>
      <c r="C80" s="68" t="s">
        <v>495</v>
      </c>
      <c r="D80" s="81" t="str">
        <f t="shared" si="12"/>
        <v>ME6000</v>
      </c>
      <c r="E80" s="82" t="str">
        <f t="shared" si="13"/>
        <v>MASH EAST</v>
      </c>
      <c r="F80" s="82" t="str">
        <f t="shared" si="14"/>
        <v>GOLD</v>
      </c>
      <c r="G80" s="83">
        <v>3</v>
      </c>
      <c r="H80" s="84" t="s">
        <v>2033</v>
      </c>
      <c r="I80" s="68" t="s">
        <v>2041</v>
      </c>
      <c r="J80" s="82" t="str">
        <f t="shared" si="15"/>
        <v>LESLIE</v>
      </c>
      <c r="K80" s="85">
        <v>0</v>
      </c>
      <c r="L80" s="54">
        <v>0.99998842592592585</v>
      </c>
      <c r="M80" s="116">
        <v>44166</v>
      </c>
      <c r="N80" s="94" t="s">
        <v>2528</v>
      </c>
      <c r="O80" s="90">
        <f t="shared" si="16"/>
        <v>1439.9833333333331</v>
      </c>
      <c r="P80" s="100">
        <f t="shared" si="17"/>
        <v>4319.9499999999989</v>
      </c>
      <c r="Q80" s="80" t="s">
        <v>2035</v>
      </c>
      <c r="R80" s="80" t="s">
        <v>2036</v>
      </c>
    </row>
    <row r="81" spans="1:18" x14ac:dyDescent="0.2">
      <c r="A81" s="78"/>
      <c r="B81" s="79" t="s">
        <v>2329</v>
      </c>
      <c r="C81" s="68" t="s">
        <v>497</v>
      </c>
      <c r="D81" s="81" t="str">
        <f t="shared" si="12"/>
        <v>ME6000</v>
      </c>
      <c r="E81" s="82" t="str">
        <f t="shared" si="13"/>
        <v>MASH EAST</v>
      </c>
      <c r="F81" s="82" t="str">
        <f t="shared" si="14"/>
        <v>GOLD</v>
      </c>
      <c r="G81" s="83">
        <v>3</v>
      </c>
      <c r="H81" s="84" t="s">
        <v>2033</v>
      </c>
      <c r="I81" s="68" t="s">
        <v>2041</v>
      </c>
      <c r="J81" s="82" t="str">
        <f t="shared" si="15"/>
        <v>LESLIE</v>
      </c>
      <c r="K81" s="85">
        <v>0</v>
      </c>
      <c r="L81" s="54">
        <v>0.99998842592592585</v>
      </c>
      <c r="M81" s="116">
        <v>44166</v>
      </c>
      <c r="N81" s="94" t="s">
        <v>2529</v>
      </c>
      <c r="O81" s="90">
        <f t="shared" si="16"/>
        <v>1439.9833333333331</v>
      </c>
      <c r="P81" s="100">
        <f t="shared" si="17"/>
        <v>4319.9499999999989</v>
      </c>
      <c r="Q81" s="80" t="s">
        <v>2035</v>
      </c>
      <c r="R81" s="80" t="s">
        <v>2036</v>
      </c>
    </row>
    <row r="82" spans="1:18" x14ac:dyDescent="0.2">
      <c r="A82" s="78"/>
      <c r="B82" s="89" t="s">
        <v>2047</v>
      </c>
      <c r="C82" s="89" t="s">
        <v>517</v>
      </c>
      <c r="D82" s="81" t="str">
        <f t="shared" si="12"/>
        <v>MA5234</v>
      </c>
      <c r="E82" s="82" t="str">
        <f t="shared" si="13"/>
        <v>MANICALAND</v>
      </c>
      <c r="F82" s="82" t="str">
        <f t="shared" si="14"/>
        <v>GOLD</v>
      </c>
      <c r="G82" s="83">
        <v>3</v>
      </c>
      <c r="H82" s="84" t="s">
        <v>2033</v>
      </c>
      <c r="I82" s="68" t="s">
        <v>2041</v>
      </c>
      <c r="J82" s="82" t="str">
        <f t="shared" si="15"/>
        <v>MANGWIRO</v>
      </c>
      <c r="K82" s="85">
        <v>0</v>
      </c>
      <c r="L82" s="54">
        <v>0.99998842592592585</v>
      </c>
      <c r="M82" s="116">
        <v>44166</v>
      </c>
      <c r="N82" s="94" t="s">
        <v>2190</v>
      </c>
      <c r="O82" s="90">
        <f t="shared" si="16"/>
        <v>1439.9833333333331</v>
      </c>
      <c r="P82" s="100">
        <f t="shared" si="17"/>
        <v>4319.9499999999989</v>
      </c>
      <c r="Q82" s="80" t="s">
        <v>2035</v>
      </c>
      <c r="R82" s="80" t="s">
        <v>2036</v>
      </c>
    </row>
    <row r="83" spans="1:18" x14ac:dyDescent="0.2">
      <c r="A83" s="78"/>
      <c r="B83" s="89" t="s">
        <v>2338</v>
      </c>
      <c r="C83" s="89" t="s">
        <v>685</v>
      </c>
      <c r="D83" s="81" t="str">
        <f t="shared" si="12"/>
        <v>MC0009</v>
      </c>
      <c r="E83" s="82" t="str">
        <f t="shared" si="13"/>
        <v>MASH CENTRAL</v>
      </c>
      <c r="F83" s="82" t="str">
        <f t="shared" si="14"/>
        <v>GOLD</v>
      </c>
      <c r="G83" s="83">
        <v>3</v>
      </c>
      <c r="H83" s="84" t="s">
        <v>2033</v>
      </c>
      <c r="I83" s="68" t="s">
        <v>2042</v>
      </c>
      <c r="J83" s="82" t="str">
        <f t="shared" si="15"/>
        <v>KIWA</v>
      </c>
      <c r="K83" s="85">
        <v>0.58344907407407409</v>
      </c>
      <c r="L83" s="54">
        <v>0.99998842592592585</v>
      </c>
      <c r="M83" s="116">
        <v>44166</v>
      </c>
      <c r="N83" s="94" t="s">
        <v>2542</v>
      </c>
      <c r="O83" s="90">
        <f t="shared" si="16"/>
        <v>599.81666666666649</v>
      </c>
      <c r="P83" s="100">
        <f t="shared" si="17"/>
        <v>1799.4499999999994</v>
      </c>
      <c r="Q83" s="80" t="s">
        <v>2035</v>
      </c>
      <c r="R83" s="80" t="s">
        <v>2036</v>
      </c>
    </row>
    <row r="84" spans="1:18" x14ac:dyDescent="0.2">
      <c r="A84" s="78"/>
      <c r="B84" s="89" t="s">
        <v>2331</v>
      </c>
      <c r="C84" s="89" t="s">
        <v>687</v>
      </c>
      <c r="D84" s="81" t="str">
        <f t="shared" si="12"/>
        <v>MC0009</v>
      </c>
      <c r="E84" s="82" t="str">
        <f t="shared" si="13"/>
        <v>MASH CENTRAL</v>
      </c>
      <c r="F84" s="82" t="str">
        <f t="shared" si="14"/>
        <v>GOLD</v>
      </c>
      <c r="G84" s="83">
        <v>3</v>
      </c>
      <c r="H84" s="84" t="s">
        <v>2033</v>
      </c>
      <c r="I84" s="68" t="s">
        <v>2042</v>
      </c>
      <c r="J84" s="82" t="str">
        <f t="shared" si="15"/>
        <v>KIWA</v>
      </c>
      <c r="K84" s="85">
        <v>0.61493055555555554</v>
      </c>
      <c r="L84" s="54">
        <v>0.99998842592592585</v>
      </c>
      <c r="M84" s="116">
        <v>44166</v>
      </c>
      <c r="N84" s="94" t="s">
        <v>2543</v>
      </c>
      <c r="O84" s="90">
        <f t="shared" si="16"/>
        <v>554.48333333333323</v>
      </c>
      <c r="P84" s="100">
        <f t="shared" si="17"/>
        <v>1663.4499999999998</v>
      </c>
      <c r="Q84" s="80" t="s">
        <v>2035</v>
      </c>
      <c r="R84" s="80" t="s">
        <v>2036</v>
      </c>
    </row>
    <row r="85" spans="1:18" x14ac:dyDescent="0.2">
      <c r="A85" s="78"/>
      <c r="B85" s="89" t="s">
        <v>2053</v>
      </c>
      <c r="C85" s="89" t="s">
        <v>759</v>
      </c>
      <c r="D85" s="81" t="str">
        <f t="shared" si="12"/>
        <v>MW0124</v>
      </c>
      <c r="E85" s="82" t="str">
        <f t="shared" si="13"/>
        <v>MASH WEST</v>
      </c>
      <c r="F85" s="82" t="str">
        <f t="shared" si="14"/>
        <v>GOLD</v>
      </c>
      <c r="G85" s="83">
        <v>3</v>
      </c>
      <c r="H85" s="84" t="s">
        <v>2033</v>
      </c>
      <c r="I85" s="68" t="s">
        <v>2041</v>
      </c>
      <c r="J85" s="82" t="str">
        <f t="shared" si="15"/>
        <v>MODESTA</v>
      </c>
      <c r="K85" s="85">
        <v>0</v>
      </c>
      <c r="L85" s="54">
        <v>0.99998842592592585</v>
      </c>
      <c r="M85" s="116">
        <v>44166</v>
      </c>
      <c r="N85" s="94" t="s">
        <v>2200</v>
      </c>
      <c r="O85" s="90">
        <f t="shared" si="16"/>
        <v>1439.9833333333331</v>
      </c>
      <c r="P85" s="100">
        <f t="shared" si="17"/>
        <v>4319.9499999999989</v>
      </c>
      <c r="Q85" s="80" t="s">
        <v>2035</v>
      </c>
      <c r="R85" s="80" t="s">
        <v>2036</v>
      </c>
    </row>
    <row r="86" spans="1:18" x14ac:dyDescent="0.2">
      <c r="A86" s="78"/>
      <c r="B86" s="79" t="s">
        <v>2252</v>
      </c>
      <c r="C86" s="68" t="s">
        <v>1005</v>
      </c>
      <c r="D86" s="81" t="str">
        <f t="shared" ref="D86:D106" si="18">VLOOKUP($C86,TOTAL3,2,FALSE)</f>
        <v>HA5066</v>
      </c>
      <c r="E86" s="82" t="str">
        <f t="shared" ref="E86:E106" si="19">VLOOKUP($C86,TOTAL3,3,FALSE)</f>
        <v>HARARE</v>
      </c>
      <c r="F86" s="82" t="str">
        <f t="shared" ref="F86:F106" si="20">VLOOKUP(C86,TOTAL3,4,FALSE)</f>
        <v>GOLD</v>
      </c>
      <c r="G86" s="83">
        <v>3</v>
      </c>
      <c r="H86" s="84" t="s">
        <v>2033</v>
      </c>
      <c r="I86" s="68" t="s">
        <v>2041</v>
      </c>
      <c r="J86" s="82" t="str">
        <f t="shared" ref="J86:J103" si="21">VLOOKUP($C86,TOTAL3,5,FALSE)</f>
        <v>DHLAKAMA</v>
      </c>
      <c r="K86" s="85">
        <v>0</v>
      </c>
      <c r="L86" s="54">
        <v>0.99998842592592585</v>
      </c>
      <c r="M86" s="116">
        <v>44166</v>
      </c>
      <c r="N86" s="94" t="s">
        <v>2132</v>
      </c>
      <c r="O86" s="90">
        <f t="shared" si="16"/>
        <v>1439.9833333333331</v>
      </c>
      <c r="P86" s="100">
        <f t="shared" si="17"/>
        <v>4319.9499999999989</v>
      </c>
      <c r="Q86" s="80" t="s">
        <v>2035</v>
      </c>
      <c r="R86" s="80" t="s">
        <v>2036</v>
      </c>
    </row>
    <row r="87" spans="1:18" x14ac:dyDescent="0.2">
      <c r="A87" s="78"/>
      <c r="B87" s="105" t="s">
        <v>2353</v>
      </c>
      <c r="C87" s="80" t="s">
        <v>1082</v>
      </c>
      <c r="D87" s="81" t="str">
        <f t="shared" si="18"/>
        <v>MW6031</v>
      </c>
      <c r="E87" s="82" t="str">
        <f t="shared" si="19"/>
        <v>MASH WEST</v>
      </c>
      <c r="F87" s="82" t="str">
        <f t="shared" si="20"/>
        <v>GOLD</v>
      </c>
      <c r="G87" s="83">
        <v>3</v>
      </c>
      <c r="H87" s="84" t="s">
        <v>2033</v>
      </c>
      <c r="I87" s="68" t="s">
        <v>2041</v>
      </c>
      <c r="J87" s="82" t="str">
        <f t="shared" si="21"/>
        <v>ARTWELL</v>
      </c>
      <c r="K87" s="85">
        <v>0</v>
      </c>
      <c r="L87" s="54">
        <v>0.99998842592592585</v>
      </c>
      <c r="M87" s="116">
        <v>44166</v>
      </c>
      <c r="N87" s="94" t="s">
        <v>2571</v>
      </c>
      <c r="O87" s="90">
        <f t="shared" si="16"/>
        <v>1439.9833333333331</v>
      </c>
      <c r="P87" s="100">
        <f t="shared" si="17"/>
        <v>4319.9499999999989</v>
      </c>
      <c r="Q87" s="80" t="s">
        <v>2035</v>
      </c>
      <c r="R87" s="80" t="s">
        <v>2036</v>
      </c>
    </row>
    <row r="88" spans="1:18" x14ac:dyDescent="0.2">
      <c r="A88" s="78"/>
      <c r="B88" s="105" t="s">
        <v>2354</v>
      </c>
      <c r="C88" s="68" t="s">
        <v>1084</v>
      </c>
      <c r="D88" s="81" t="str">
        <f t="shared" si="18"/>
        <v>MW6031</v>
      </c>
      <c r="E88" s="82" t="str">
        <f t="shared" si="19"/>
        <v>MASH WEST</v>
      </c>
      <c r="F88" s="82" t="str">
        <f t="shared" si="20"/>
        <v>GOLD</v>
      </c>
      <c r="G88" s="83">
        <v>3</v>
      </c>
      <c r="H88" s="84" t="s">
        <v>2033</v>
      </c>
      <c r="I88" s="68" t="s">
        <v>2041</v>
      </c>
      <c r="J88" s="82" t="str">
        <f t="shared" si="21"/>
        <v>ARTWELL</v>
      </c>
      <c r="K88" s="85">
        <v>0</v>
      </c>
      <c r="L88" s="54">
        <v>0.99998842592592585</v>
      </c>
      <c r="M88" s="116">
        <v>44166</v>
      </c>
      <c r="N88" s="94" t="s">
        <v>2572</v>
      </c>
      <c r="O88" s="90">
        <f t="shared" si="16"/>
        <v>1439.9833333333331</v>
      </c>
      <c r="P88" s="100">
        <f t="shared" si="17"/>
        <v>4319.9499999999989</v>
      </c>
      <c r="Q88" s="80" t="s">
        <v>2035</v>
      </c>
      <c r="R88" s="80" t="s">
        <v>2036</v>
      </c>
    </row>
    <row r="89" spans="1:18" x14ac:dyDescent="0.2">
      <c r="A89" s="78"/>
      <c r="B89" s="105" t="s">
        <v>2105</v>
      </c>
      <c r="C89" s="68" t="s">
        <v>1106</v>
      </c>
      <c r="D89" s="81" t="str">
        <f t="shared" si="18"/>
        <v>HA6067</v>
      </c>
      <c r="E89" s="82" t="str">
        <f t="shared" si="19"/>
        <v>HARARE</v>
      </c>
      <c r="F89" s="82" t="str">
        <f t="shared" si="20"/>
        <v>GOLD</v>
      </c>
      <c r="G89" s="83">
        <v>3</v>
      </c>
      <c r="H89" s="84" t="s">
        <v>2033</v>
      </c>
      <c r="I89" s="68" t="s">
        <v>2041</v>
      </c>
      <c r="J89" s="82" t="str">
        <f t="shared" si="21"/>
        <v>PRIVLEDGE</v>
      </c>
      <c r="K89" s="85">
        <v>0</v>
      </c>
      <c r="L89" s="54">
        <v>0.99998842592592585</v>
      </c>
      <c r="M89" s="116">
        <v>44166</v>
      </c>
      <c r="N89" s="94" t="s">
        <v>2575</v>
      </c>
      <c r="O89" s="90">
        <f t="shared" si="16"/>
        <v>1439.9833333333331</v>
      </c>
      <c r="P89" s="100">
        <f t="shared" si="17"/>
        <v>4319.9499999999989</v>
      </c>
      <c r="Q89" s="80" t="s">
        <v>2035</v>
      </c>
      <c r="R89" s="80" t="s">
        <v>2036</v>
      </c>
    </row>
    <row r="90" spans="1:18" x14ac:dyDescent="0.2">
      <c r="A90" s="78"/>
      <c r="B90" s="89" t="s">
        <v>2356</v>
      </c>
      <c r="C90" s="89" t="s">
        <v>1297</v>
      </c>
      <c r="D90" s="81" t="str">
        <f t="shared" si="18"/>
        <v>MA5169</v>
      </c>
      <c r="E90" s="82" t="str">
        <f t="shared" si="19"/>
        <v>MANICALAND</v>
      </c>
      <c r="F90" s="82" t="str">
        <f t="shared" si="20"/>
        <v>GOLD</v>
      </c>
      <c r="G90" s="83">
        <v>3</v>
      </c>
      <c r="H90" s="84" t="s">
        <v>2033</v>
      </c>
      <c r="I90" s="68" t="s">
        <v>2041</v>
      </c>
      <c r="J90" s="82" t="str">
        <f t="shared" si="21"/>
        <v>MAPFUMBA</v>
      </c>
      <c r="K90" s="85">
        <v>0</v>
      </c>
      <c r="L90" s="54">
        <v>0.99998842592592585</v>
      </c>
      <c r="M90" s="116">
        <v>44166</v>
      </c>
      <c r="N90" s="94" t="s">
        <v>2584</v>
      </c>
      <c r="O90" s="90">
        <f t="shared" si="16"/>
        <v>1439.9833333333331</v>
      </c>
      <c r="P90" s="100">
        <f t="shared" si="17"/>
        <v>4319.9499999999989</v>
      </c>
      <c r="Q90" s="80" t="s">
        <v>2035</v>
      </c>
      <c r="R90" s="80" t="s">
        <v>2036</v>
      </c>
    </row>
    <row r="91" spans="1:18" x14ac:dyDescent="0.2">
      <c r="A91" s="78"/>
      <c r="B91" s="118" t="s">
        <v>2359</v>
      </c>
      <c r="C91" s="89" t="s">
        <v>1328</v>
      </c>
      <c r="D91" s="81" t="str">
        <f t="shared" si="18"/>
        <v>MA0141</v>
      </c>
      <c r="E91" s="82" t="str">
        <f t="shared" si="19"/>
        <v>MANICALAND</v>
      </c>
      <c r="F91" s="82" t="str">
        <f t="shared" si="20"/>
        <v>GOLD</v>
      </c>
      <c r="G91" s="83">
        <v>3</v>
      </c>
      <c r="H91" s="84" t="s">
        <v>2033</v>
      </c>
      <c r="I91" s="68" t="s">
        <v>2041</v>
      </c>
      <c r="J91" s="82" t="str">
        <f t="shared" si="21"/>
        <v>MANGWIRO</v>
      </c>
      <c r="K91" s="85">
        <v>0</v>
      </c>
      <c r="L91" s="54">
        <v>0.99998842592592585</v>
      </c>
      <c r="M91" s="116">
        <v>44166</v>
      </c>
      <c r="N91" s="94" t="s">
        <v>2586</v>
      </c>
      <c r="O91" s="90">
        <f t="shared" si="16"/>
        <v>1439.9833333333331</v>
      </c>
      <c r="P91" s="100">
        <f t="shared" si="17"/>
        <v>4319.9499999999989</v>
      </c>
      <c r="Q91" s="80" t="s">
        <v>2035</v>
      </c>
      <c r="R91" s="80" t="s">
        <v>2036</v>
      </c>
    </row>
    <row r="92" spans="1:18" x14ac:dyDescent="0.2">
      <c r="A92" s="78"/>
      <c r="B92" s="105" t="s">
        <v>2213</v>
      </c>
      <c r="C92" s="68" t="s">
        <v>1366</v>
      </c>
      <c r="D92" s="81" t="str">
        <f t="shared" si="18"/>
        <v>MA5171</v>
      </c>
      <c r="E92" s="82" t="str">
        <f t="shared" si="19"/>
        <v>MANICALAND</v>
      </c>
      <c r="F92" s="82" t="str">
        <f t="shared" si="20"/>
        <v>GOLD</v>
      </c>
      <c r="G92" s="83">
        <v>3</v>
      </c>
      <c r="H92" s="84" t="s">
        <v>2033</v>
      </c>
      <c r="I92" s="68" t="s">
        <v>2041</v>
      </c>
      <c r="J92" s="82" t="str">
        <f t="shared" si="21"/>
        <v>MANGWIRO</v>
      </c>
      <c r="K92" s="85">
        <v>0</v>
      </c>
      <c r="L92" s="54">
        <v>0.99998842592592585</v>
      </c>
      <c r="M92" s="116">
        <v>44166</v>
      </c>
      <c r="N92" s="94" t="s">
        <v>2590</v>
      </c>
      <c r="O92" s="90">
        <f t="shared" si="16"/>
        <v>1439.9833333333331</v>
      </c>
      <c r="P92" s="100">
        <f t="shared" si="17"/>
        <v>4319.9499999999989</v>
      </c>
      <c r="Q92" s="80" t="s">
        <v>2035</v>
      </c>
      <c r="R92" s="80" t="s">
        <v>2036</v>
      </c>
    </row>
    <row r="93" spans="1:18" x14ac:dyDescent="0.2">
      <c r="A93" s="78"/>
      <c r="B93" s="105" t="s">
        <v>2214</v>
      </c>
      <c r="C93" s="68" t="s">
        <v>1368</v>
      </c>
      <c r="D93" s="81" t="str">
        <f t="shared" si="18"/>
        <v>MA5171</v>
      </c>
      <c r="E93" s="82" t="str">
        <f t="shared" si="19"/>
        <v>MANICALAND</v>
      </c>
      <c r="F93" s="82" t="str">
        <f t="shared" si="20"/>
        <v>GOLD</v>
      </c>
      <c r="G93" s="83">
        <v>3</v>
      </c>
      <c r="H93" s="84" t="s">
        <v>2033</v>
      </c>
      <c r="I93" s="68" t="s">
        <v>2041</v>
      </c>
      <c r="J93" s="82" t="str">
        <f t="shared" si="21"/>
        <v>MANGWIRO</v>
      </c>
      <c r="K93" s="85">
        <v>0</v>
      </c>
      <c r="L93" s="54">
        <v>0.99998842592592585</v>
      </c>
      <c r="M93" s="116">
        <v>44166</v>
      </c>
      <c r="N93" s="94" t="s">
        <v>2591</v>
      </c>
      <c r="O93" s="90">
        <f t="shared" si="16"/>
        <v>1439.9833333333331</v>
      </c>
      <c r="P93" s="100">
        <f t="shared" si="17"/>
        <v>4319.9499999999989</v>
      </c>
      <c r="Q93" s="80" t="s">
        <v>2035</v>
      </c>
      <c r="R93" s="80" t="s">
        <v>2036</v>
      </c>
    </row>
    <row r="94" spans="1:18" x14ac:dyDescent="0.2">
      <c r="A94" s="78"/>
      <c r="B94" s="122" t="s">
        <v>2367</v>
      </c>
      <c r="C94" s="89" t="s">
        <v>1493</v>
      </c>
      <c r="D94" s="81" t="str">
        <f t="shared" si="18"/>
        <v>MA5173</v>
      </c>
      <c r="E94" s="82" t="str">
        <f t="shared" si="19"/>
        <v>MANICALAND</v>
      </c>
      <c r="F94" s="82" t="str">
        <f t="shared" si="20"/>
        <v>GOLD</v>
      </c>
      <c r="G94" s="83">
        <v>3</v>
      </c>
      <c r="H94" s="84" t="s">
        <v>2033</v>
      </c>
      <c r="I94" s="68" t="s">
        <v>2041</v>
      </c>
      <c r="J94" s="82" t="str">
        <f t="shared" si="21"/>
        <v>MAPFUMBA</v>
      </c>
      <c r="K94" s="85">
        <v>0</v>
      </c>
      <c r="L94" s="54">
        <v>0.99998842592592585</v>
      </c>
      <c r="M94" s="116">
        <v>44166</v>
      </c>
      <c r="N94" s="94" t="s">
        <v>2599</v>
      </c>
      <c r="O94" s="90">
        <f t="shared" si="16"/>
        <v>1439.9833333333331</v>
      </c>
      <c r="P94" s="100">
        <f t="shared" si="17"/>
        <v>4319.9499999999989</v>
      </c>
      <c r="Q94" s="80" t="s">
        <v>2035</v>
      </c>
      <c r="R94" s="80" t="s">
        <v>2036</v>
      </c>
    </row>
    <row r="95" spans="1:18" x14ac:dyDescent="0.2">
      <c r="A95" s="78"/>
      <c r="B95" s="105" t="s">
        <v>2368</v>
      </c>
      <c r="C95" s="80" t="s">
        <v>1495</v>
      </c>
      <c r="D95" s="81" t="str">
        <f t="shared" si="18"/>
        <v>MA5173</v>
      </c>
      <c r="E95" s="82" t="str">
        <f t="shared" si="19"/>
        <v>MANICALAND</v>
      </c>
      <c r="F95" s="82" t="str">
        <f t="shared" si="20"/>
        <v>GOLD</v>
      </c>
      <c r="G95" s="83">
        <v>3</v>
      </c>
      <c r="H95" s="84" t="s">
        <v>2033</v>
      </c>
      <c r="I95" s="68" t="s">
        <v>2041</v>
      </c>
      <c r="J95" s="82" t="str">
        <f t="shared" si="21"/>
        <v>MAPFUMBA</v>
      </c>
      <c r="K95" s="85">
        <v>0</v>
      </c>
      <c r="L95" s="54">
        <v>0.99998842592592585</v>
      </c>
      <c r="M95" s="116">
        <v>44166</v>
      </c>
      <c r="N95" s="94" t="s">
        <v>2600</v>
      </c>
      <c r="O95" s="90">
        <f t="shared" si="16"/>
        <v>1439.9833333333331</v>
      </c>
      <c r="P95" s="100">
        <f t="shared" si="17"/>
        <v>4319.9499999999989</v>
      </c>
      <c r="Q95" s="80" t="s">
        <v>2035</v>
      </c>
      <c r="R95" s="80" t="s">
        <v>2036</v>
      </c>
    </row>
    <row r="96" spans="1:18" x14ac:dyDescent="0.2">
      <c r="A96" s="78"/>
      <c r="B96" s="89" t="s">
        <v>2369</v>
      </c>
      <c r="C96" s="89" t="s">
        <v>1504</v>
      </c>
      <c r="D96" s="81" t="str">
        <f t="shared" si="18"/>
        <v>MA0153</v>
      </c>
      <c r="E96" s="82" t="str">
        <f t="shared" si="19"/>
        <v>MANICALAND</v>
      </c>
      <c r="F96" s="82" t="str">
        <f t="shared" si="20"/>
        <v>GOLD</v>
      </c>
      <c r="G96" s="83">
        <v>3</v>
      </c>
      <c r="H96" s="84" t="s">
        <v>2033</v>
      </c>
      <c r="I96" s="68" t="s">
        <v>2042</v>
      </c>
      <c r="J96" s="82" t="str">
        <f t="shared" si="21"/>
        <v>MANGWIRO</v>
      </c>
      <c r="K96" s="85">
        <v>0.59490740740740744</v>
      </c>
      <c r="L96" s="54">
        <v>0.99998842592592585</v>
      </c>
      <c r="M96" s="116">
        <v>44166</v>
      </c>
      <c r="N96" s="94" t="s">
        <v>2601</v>
      </c>
      <c r="O96" s="90">
        <f t="shared" si="16"/>
        <v>583.31666666666649</v>
      </c>
      <c r="P96" s="100">
        <f t="shared" si="17"/>
        <v>1749.9499999999994</v>
      </c>
      <c r="Q96" s="80" t="s">
        <v>2035</v>
      </c>
      <c r="R96" s="80" t="s">
        <v>2036</v>
      </c>
    </row>
    <row r="97" spans="1:18" x14ac:dyDescent="0.2">
      <c r="A97" s="78"/>
      <c r="B97" s="105" t="s">
        <v>2077</v>
      </c>
      <c r="C97" s="80" t="s">
        <v>1555</v>
      </c>
      <c r="D97" s="81" t="str">
        <f t="shared" si="18"/>
        <v>ME0395</v>
      </c>
      <c r="E97" s="82" t="str">
        <f t="shared" si="19"/>
        <v>MASH EAST</v>
      </c>
      <c r="F97" s="82" t="str">
        <f t="shared" si="20"/>
        <v>GOLD</v>
      </c>
      <c r="G97" s="83">
        <v>3</v>
      </c>
      <c r="H97" s="84" t="s">
        <v>2033</v>
      </c>
      <c r="I97" s="68" t="s">
        <v>2041</v>
      </c>
      <c r="J97" s="82" t="str">
        <f t="shared" si="21"/>
        <v>DHLAKAMA</v>
      </c>
      <c r="K97" s="85">
        <v>0</v>
      </c>
      <c r="L97" s="54">
        <v>0.99998842592592585</v>
      </c>
      <c r="M97" s="116">
        <v>44166</v>
      </c>
      <c r="N97" s="94" t="s">
        <v>2204</v>
      </c>
      <c r="O97" s="90">
        <f t="shared" si="16"/>
        <v>1439.9833333333331</v>
      </c>
      <c r="P97" s="100">
        <f t="shared" si="17"/>
        <v>4319.9499999999989</v>
      </c>
      <c r="Q97" s="80" t="s">
        <v>2035</v>
      </c>
      <c r="R97" s="80" t="s">
        <v>2036</v>
      </c>
    </row>
    <row r="98" spans="1:18" x14ac:dyDescent="0.2">
      <c r="A98" s="78"/>
      <c r="B98" s="79" t="s">
        <v>2377</v>
      </c>
      <c r="C98" s="68" t="s">
        <v>1695</v>
      </c>
      <c r="D98" s="81" t="str">
        <f t="shared" si="18"/>
        <v>ME5186</v>
      </c>
      <c r="E98" s="82" t="str">
        <f t="shared" si="19"/>
        <v>MASH EAST</v>
      </c>
      <c r="F98" s="82" t="str">
        <f t="shared" si="20"/>
        <v>GOLD</v>
      </c>
      <c r="G98" s="83">
        <v>3</v>
      </c>
      <c r="H98" s="84" t="s">
        <v>2033</v>
      </c>
      <c r="I98" s="68" t="s">
        <v>2041</v>
      </c>
      <c r="J98" s="82" t="str">
        <f t="shared" si="21"/>
        <v>RICHARD</v>
      </c>
      <c r="K98" s="85">
        <v>0</v>
      </c>
      <c r="L98" s="54">
        <v>0.99998842592592585</v>
      </c>
      <c r="M98" s="116">
        <v>44166</v>
      </c>
      <c r="N98" s="94" t="s">
        <v>2611</v>
      </c>
      <c r="O98" s="90">
        <f t="shared" si="16"/>
        <v>1439.9833333333331</v>
      </c>
      <c r="P98" s="100">
        <f t="shared" si="17"/>
        <v>4319.9499999999989</v>
      </c>
      <c r="Q98" s="80" t="s">
        <v>2035</v>
      </c>
      <c r="R98" s="80" t="s">
        <v>2036</v>
      </c>
    </row>
    <row r="99" spans="1:18" x14ac:dyDescent="0.2">
      <c r="A99" s="78"/>
      <c r="B99" s="122" t="s">
        <v>2076</v>
      </c>
      <c r="C99" s="89" t="s">
        <v>1756</v>
      </c>
      <c r="D99" s="81" t="str">
        <f t="shared" si="18"/>
        <v>MW7039</v>
      </c>
      <c r="E99" s="82" t="str">
        <f t="shared" si="19"/>
        <v>MASH WEST</v>
      </c>
      <c r="F99" s="82" t="str">
        <f t="shared" si="20"/>
        <v>GOLD</v>
      </c>
      <c r="G99" s="83">
        <v>3</v>
      </c>
      <c r="H99" s="84" t="s">
        <v>2033</v>
      </c>
      <c r="I99" s="68" t="s">
        <v>2041</v>
      </c>
      <c r="J99" s="82" t="str">
        <f t="shared" si="21"/>
        <v>NGIRAZI</v>
      </c>
      <c r="K99" s="85">
        <v>0</v>
      </c>
      <c r="L99" s="54">
        <v>0.99998842592592585</v>
      </c>
      <c r="M99" s="116">
        <v>44166</v>
      </c>
      <c r="N99" s="94" t="s">
        <v>2194</v>
      </c>
      <c r="O99" s="90">
        <f t="shared" si="16"/>
        <v>1439.9833333333331</v>
      </c>
      <c r="P99" s="100">
        <f t="shared" si="17"/>
        <v>4319.9499999999989</v>
      </c>
      <c r="Q99" s="80" t="s">
        <v>2035</v>
      </c>
      <c r="R99" s="80" t="s">
        <v>2036</v>
      </c>
    </row>
    <row r="100" spans="1:18" x14ac:dyDescent="0.2">
      <c r="A100" s="78"/>
      <c r="B100" s="116">
        <v>44166.933171296296</v>
      </c>
      <c r="C100" s="43" t="s">
        <v>1879</v>
      </c>
      <c r="D100" s="81" t="str">
        <f t="shared" si="18"/>
        <v>MW5023</v>
      </c>
      <c r="E100" s="82" t="str">
        <f t="shared" si="19"/>
        <v>MASH WEST</v>
      </c>
      <c r="F100" s="82" t="str">
        <f t="shared" si="20"/>
        <v>GOLD</v>
      </c>
      <c r="G100" s="83">
        <v>3</v>
      </c>
      <c r="H100" s="84" t="s">
        <v>2033</v>
      </c>
      <c r="I100" s="68" t="s">
        <v>2034</v>
      </c>
      <c r="J100" s="82" t="str">
        <f t="shared" si="21"/>
        <v>ARTWELL</v>
      </c>
      <c r="K100" s="54">
        <v>0.93317129629629625</v>
      </c>
      <c r="L100" s="54">
        <v>0.99998842592592585</v>
      </c>
      <c r="M100" s="116">
        <v>44166</v>
      </c>
      <c r="N100" s="94" t="s">
        <v>2622</v>
      </c>
      <c r="O100" s="90">
        <f t="shared" si="16"/>
        <v>96.216666666666626</v>
      </c>
      <c r="P100" s="100">
        <f t="shared" si="17"/>
        <v>288.64999999999986</v>
      </c>
      <c r="Q100" s="80" t="s">
        <v>2035</v>
      </c>
      <c r="R100" s="80" t="s">
        <v>2036</v>
      </c>
    </row>
    <row r="101" spans="1:18" x14ac:dyDescent="0.2">
      <c r="A101" s="78"/>
      <c r="B101" s="105" t="s">
        <v>2382</v>
      </c>
      <c r="C101" s="80" t="s">
        <v>1883</v>
      </c>
      <c r="D101" s="81" t="str">
        <f t="shared" si="18"/>
        <v>MA5176</v>
      </c>
      <c r="E101" s="82" t="str">
        <f t="shared" si="19"/>
        <v>MANICALAND</v>
      </c>
      <c r="F101" s="82" t="str">
        <f t="shared" si="20"/>
        <v>GOLD</v>
      </c>
      <c r="G101" s="83">
        <v>3</v>
      </c>
      <c r="H101" s="84" t="s">
        <v>2033</v>
      </c>
      <c r="I101" s="68" t="s">
        <v>2041</v>
      </c>
      <c r="J101" s="82" t="str">
        <f t="shared" si="21"/>
        <v>MANGWIRO</v>
      </c>
      <c r="K101" s="85">
        <v>0</v>
      </c>
      <c r="L101" s="54">
        <v>0.99998842592592585</v>
      </c>
      <c r="M101" s="116">
        <v>44166</v>
      </c>
      <c r="N101" s="94" t="s">
        <v>2623</v>
      </c>
      <c r="O101" s="90">
        <f t="shared" si="16"/>
        <v>1439.9833333333331</v>
      </c>
      <c r="P101" s="100">
        <f t="shared" si="17"/>
        <v>4319.9499999999989</v>
      </c>
      <c r="Q101" s="80" t="s">
        <v>2035</v>
      </c>
      <c r="R101" s="80" t="s">
        <v>2036</v>
      </c>
    </row>
    <row r="102" spans="1:18" x14ac:dyDescent="0.2">
      <c r="A102" s="78"/>
      <c r="B102" s="105" t="s">
        <v>2383</v>
      </c>
      <c r="C102" s="68" t="s">
        <v>1937</v>
      </c>
      <c r="D102" s="81" t="str">
        <f t="shared" si="18"/>
        <v>MA7045</v>
      </c>
      <c r="E102" s="82" t="str">
        <f t="shared" si="19"/>
        <v>MANICALAND</v>
      </c>
      <c r="F102" s="82" t="str">
        <f t="shared" si="20"/>
        <v>GOLD</v>
      </c>
      <c r="G102" s="83">
        <v>3</v>
      </c>
      <c r="H102" s="84" t="s">
        <v>2033</v>
      </c>
      <c r="I102" s="68" t="s">
        <v>2041</v>
      </c>
      <c r="J102" s="82" t="str">
        <f t="shared" si="21"/>
        <v>MANGWIRO</v>
      </c>
      <c r="K102" s="85">
        <v>0</v>
      </c>
      <c r="L102" s="54">
        <v>0.99998842592592585</v>
      </c>
      <c r="M102" s="116">
        <v>44166</v>
      </c>
      <c r="N102" s="94" t="s">
        <v>2626</v>
      </c>
      <c r="O102" s="90">
        <f t="shared" si="16"/>
        <v>1439.9833333333331</v>
      </c>
      <c r="P102" s="100">
        <f t="shared" si="17"/>
        <v>4319.9499999999989</v>
      </c>
      <c r="Q102" s="80" t="s">
        <v>2035</v>
      </c>
      <c r="R102" s="80" t="s">
        <v>2036</v>
      </c>
    </row>
    <row r="103" spans="1:18" x14ac:dyDescent="0.2">
      <c r="A103" s="78"/>
      <c r="B103" s="116">
        <v>44166.861006944448</v>
      </c>
      <c r="C103" s="43" t="s">
        <v>1996</v>
      </c>
      <c r="D103" s="81" t="str">
        <f t="shared" si="18"/>
        <v>MA5151</v>
      </c>
      <c r="E103" s="82" t="str">
        <f t="shared" si="19"/>
        <v>MANICALAND</v>
      </c>
      <c r="F103" s="82" t="str">
        <f t="shared" si="20"/>
        <v>GOLD</v>
      </c>
      <c r="G103" s="83">
        <v>3</v>
      </c>
      <c r="H103" s="84" t="s">
        <v>2033</v>
      </c>
      <c r="I103" s="68" t="s">
        <v>2034</v>
      </c>
      <c r="J103" s="82" t="str">
        <f t="shared" si="21"/>
        <v>MAPFUMBA</v>
      </c>
      <c r="K103" s="54">
        <v>0.86100694444444448</v>
      </c>
      <c r="L103" s="54">
        <v>0.99998842592592585</v>
      </c>
      <c r="M103" s="116">
        <v>44166</v>
      </c>
      <c r="N103" s="94" t="s">
        <v>2627</v>
      </c>
      <c r="O103" s="90">
        <f t="shared" si="16"/>
        <v>200.13333333333316</v>
      </c>
      <c r="P103" s="100">
        <f t="shared" si="17"/>
        <v>600.39999999999941</v>
      </c>
      <c r="Q103" s="80" t="s">
        <v>2035</v>
      </c>
      <c r="R103" s="80" t="s">
        <v>2036</v>
      </c>
    </row>
    <row r="104" spans="1:18" x14ac:dyDescent="0.2">
      <c r="A104" s="78">
        <v>882</v>
      </c>
      <c r="B104" s="105">
        <v>44158.558333333334</v>
      </c>
      <c r="C104" s="68" t="str">
        <f>VLOOKUP(A104,nsn,2,FALSE)</f>
        <v>Richmond-G</v>
      </c>
      <c r="D104" s="81" t="str">
        <f t="shared" si="18"/>
        <v>BU5099</v>
      </c>
      <c r="E104" s="91" t="str">
        <f t="shared" si="19"/>
        <v>BULAWAYO</v>
      </c>
      <c r="F104" s="82" t="str">
        <f t="shared" si="20"/>
        <v>GOLD</v>
      </c>
      <c r="G104" s="83">
        <v>3</v>
      </c>
      <c r="H104" s="83" t="s">
        <v>2033</v>
      </c>
      <c r="I104" s="110" t="s">
        <v>2055</v>
      </c>
      <c r="J104" s="68" t="str">
        <f>VLOOKUP(A104,nsn,3,FALSE)</f>
        <v>SOFIA</v>
      </c>
      <c r="K104" s="85">
        <v>0</v>
      </c>
      <c r="L104" s="85">
        <v>0.91527777777777775</v>
      </c>
      <c r="M104" s="92">
        <v>44166</v>
      </c>
      <c r="N104" s="83" t="s">
        <v>2088</v>
      </c>
      <c r="O104" s="90">
        <f t="shared" si="16"/>
        <v>1318</v>
      </c>
      <c r="P104" s="100">
        <f t="shared" si="17"/>
        <v>3954</v>
      </c>
      <c r="Q104" s="83" t="s">
        <v>2035</v>
      </c>
      <c r="R104" s="80" t="s">
        <v>2038</v>
      </c>
    </row>
    <row r="105" spans="1:18" x14ac:dyDescent="0.2">
      <c r="A105" s="78">
        <v>64</v>
      </c>
      <c r="B105" s="105">
        <v>44069.911805555559</v>
      </c>
      <c r="C105" s="68" t="str">
        <f>VLOOKUP(A105,nsn,2,FALSE)</f>
        <v>PLUMTREETOWN-G</v>
      </c>
      <c r="D105" s="81" t="str">
        <f t="shared" si="18"/>
        <v>MS0084</v>
      </c>
      <c r="E105" s="91" t="str">
        <f t="shared" si="19"/>
        <v>MAT SOUTH</v>
      </c>
      <c r="F105" s="82" t="str">
        <f t="shared" si="20"/>
        <v>GOLD</v>
      </c>
      <c r="G105" s="83">
        <v>3</v>
      </c>
      <c r="H105" s="83" t="s">
        <v>2033</v>
      </c>
      <c r="I105" s="110" t="s">
        <v>2058</v>
      </c>
      <c r="J105" s="68" t="str">
        <f>VLOOKUP(A105,nsn,3,FALSE)</f>
        <v>STELLA</v>
      </c>
      <c r="K105" s="85">
        <v>0</v>
      </c>
      <c r="L105" s="85">
        <v>0.93055555555555547</v>
      </c>
      <c r="M105" s="92">
        <v>44166</v>
      </c>
      <c r="N105" s="83" t="s">
        <v>2243</v>
      </c>
      <c r="O105" s="90">
        <f t="shared" si="16"/>
        <v>1340</v>
      </c>
      <c r="P105" s="100">
        <f t="shared" si="17"/>
        <v>4020</v>
      </c>
      <c r="Q105" s="83" t="s">
        <v>2035</v>
      </c>
      <c r="R105" s="80" t="s">
        <v>2038</v>
      </c>
    </row>
    <row r="106" spans="1:18" x14ac:dyDescent="0.2">
      <c r="A106" s="78">
        <v>894</v>
      </c>
      <c r="B106" s="105">
        <v>44162.23541666667</v>
      </c>
      <c r="C106" s="68" t="str">
        <f>VLOOKUP(A106,nsn,2,FALSE)</f>
        <v>Nketa7 D</v>
      </c>
      <c r="D106" s="81" t="str">
        <f t="shared" si="18"/>
        <v>BU5106</v>
      </c>
      <c r="E106" s="91" t="str">
        <f t="shared" si="19"/>
        <v>BULAWAYO</v>
      </c>
      <c r="F106" s="82" t="str">
        <f t="shared" si="20"/>
        <v>GOLD</v>
      </c>
      <c r="G106" s="83">
        <v>3</v>
      </c>
      <c r="H106" s="83" t="s">
        <v>2033</v>
      </c>
      <c r="I106" s="110" t="s">
        <v>2058</v>
      </c>
      <c r="J106" s="68" t="str">
        <f>VLOOKUP(A106,nsn,3,FALSE)</f>
        <v>SIFA</v>
      </c>
      <c r="K106" s="85">
        <v>0</v>
      </c>
      <c r="L106" s="85">
        <v>0.99930555555554801</v>
      </c>
      <c r="M106" s="92">
        <v>44166</v>
      </c>
      <c r="N106" s="94" t="s">
        <v>2166</v>
      </c>
      <c r="O106" s="90">
        <f t="shared" si="16"/>
        <v>1438.9999999999891</v>
      </c>
      <c r="P106" s="100">
        <f t="shared" si="17"/>
        <v>4316.9999999999673</v>
      </c>
      <c r="Q106" s="83" t="s">
        <v>2035</v>
      </c>
      <c r="R106" s="68" t="s">
        <v>2036</v>
      </c>
    </row>
    <row r="107" spans="1:18" x14ac:dyDescent="0.2">
      <c r="A107" s="99"/>
      <c r="B107" s="119">
        <v>44166.861250000002</v>
      </c>
      <c r="C107" s="98" t="s">
        <v>2084</v>
      </c>
      <c r="D107" s="4" t="s">
        <v>1175</v>
      </c>
      <c r="E107" s="4" t="s">
        <v>43</v>
      </c>
      <c r="F107" s="4" t="s">
        <v>21</v>
      </c>
      <c r="G107" s="83">
        <v>3</v>
      </c>
      <c r="H107" s="96" t="s">
        <v>2033</v>
      </c>
      <c r="I107" s="68" t="s">
        <v>2060</v>
      </c>
      <c r="J107" s="4" t="s">
        <v>406</v>
      </c>
      <c r="K107" s="114">
        <v>0.86111111111111116</v>
      </c>
      <c r="L107" s="85">
        <v>0.999305555555556</v>
      </c>
      <c r="M107" s="113">
        <v>44166</v>
      </c>
      <c r="N107" s="94" t="s">
        <v>2172</v>
      </c>
      <c r="O107" s="90">
        <f t="shared" si="16"/>
        <v>199.00000000000057</v>
      </c>
      <c r="P107" s="100">
        <f t="shared" si="17"/>
        <v>597.00000000000171</v>
      </c>
      <c r="Q107" s="83" t="s">
        <v>2035</v>
      </c>
      <c r="R107" s="68" t="s">
        <v>2036</v>
      </c>
    </row>
    <row r="108" spans="1:18" x14ac:dyDescent="0.2">
      <c r="A108" s="124"/>
      <c r="B108" s="119">
        <v>44166.860671296294</v>
      </c>
      <c r="C108" s="98" t="s">
        <v>1176</v>
      </c>
      <c r="D108" s="82" t="str">
        <f t="shared" ref="D108:D115" si="22">VLOOKUP($C108,TOTAL4,2,FALSE)</f>
        <v>MV0133</v>
      </c>
      <c r="E108" s="91" t="str">
        <f t="shared" ref="E108:E115" si="23">VLOOKUP($C108,TOTAL4,3,FALSE)</f>
        <v>MASVINGO</v>
      </c>
      <c r="F108" s="82" t="str">
        <f t="shared" ref="F108:F115" si="24">VLOOKUP(C108,TOTAL4,4,FALSE)</f>
        <v>GOLD</v>
      </c>
      <c r="G108" s="83">
        <v>3</v>
      </c>
      <c r="H108" s="96" t="s">
        <v>2033</v>
      </c>
      <c r="I108" s="68" t="s">
        <v>2060</v>
      </c>
      <c r="J108" s="82" t="str">
        <f t="shared" ref="J108:J115" si="25">VLOOKUP($C108,TOTAL4,5,FALSE)</f>
        <v>CECIL</v>
      </c>
      <c r="K108" s="114">
        <v>0.86041666666666661</v>
      </c>
      <c r="L108" s="85">
        <v>0.999305555555556</v>
      </c>
      <c r="M108" s="113">
        <v>44166</v>
      </c>
      <c r="N108" s="94" t="s">
        <v>2155</v>
      </c>
      <c r="O108" s="90">
        <f t="shared" si="16"/>
        <v>200.00000000000074</v>
      </c>
      <c r="P108" s="100">
        <f t="shared" si="17"/>
        <v>600.00000000000227</v>
      </c>
      <c r="Q108" s="83" t="s">
        <v>2035</v>
      </c>
      <c r="R108" s="68" t="s">
        <v>2036</v>
      </c>
    </row>
    <row r="109" spans="1:18" x14ac:dyDescent="0.2">
      <c r="A109" s="124"/>
      <c r="B109" s="119">
        <v>44166.860659722224</v>
      </c>
      <c r="C109" s="98" t="s">
        <v>1639</v>
      </c>
      <c r="D109" s="82" t="str">
        <f t="shared" si="22"/>
        <v>MV0287</v>
      </c>
      <c r="E109" s="91" t="str">
        <f t="shared" si="23"/>
        <v>MASVINGO</v>
      </c>
      <c r="F109" s="82" t="str">
        <f t="shared" si="24"/>
        <v>GOLD</v>
      </c>
      <c r="G109" s="83">
        <v>3</v>
      </c>
      <c r="H109" s="96" t="s">
        <v>2033</v>
      </c>
      <c r="I109" s="68" t="s">
        <v>2060</v>
      </c>
      <c r="J109" s="82" t="str">
        <f t="shared" si="25"/>
        <v>CECIL</v>
      </c>
      <c r="K109" s="114">
        <v>0.86041666666666661</v>
      </c>
      <c r="L109" s="85">
        <v>0.999305555555556</v>
      </c>
      <c r="M109" s="113">
        <v>44166</v>
      </c>
      <c r="N109" s="94" t="s">
        <v>2157</v>
      </c>
      <c r="O109" s="90">
        <f t="shared" si="16"/>
        <v>200.00000000000074</v>
      </c>
      <c r="P109" s="100">
        <f t="shared" si="17"/>
        <v>600.00000000000227</v>
      </c>
      <c r="Q109" s="83" t="s">
        <v>2035</v>
      </c>
      <c r="R109" s="68" t="s">
        <v>2036</v>
      </c>
    </row>
    <row r="110" spans="1:18" x14ac:dyDescent="0.2">
      <c r="A110" s="78"/>
      <c r="B110" s="119">
        <v>44166.766180555554</v>
      </c>
      <c r="C110" s="98" t="s">
        <v>501</v>
      </c>
      <c r="D110" s="82" t="str">
        <f t="shared" si="22"/>
        <v>MV0117</v>
      </c>
      <c r="E110" s="91" t="str">
        <f t="shared" si="23"/>
        <v>MASVINGO</v>
      </c>
      <c r="F110" s="82" t="str">
        <f t="shared" si="24"/>
        <v>GOLD</v>
      </c>
      <c r="G110" s="83">
        <v>3</v>
      </c>
      <c r="H110" s="96" t="s">
        <v>2033</v>
      </c>
      <c r="I110" s="68" t="s">
        <v>2060</v>
      </c>
      <c r="J110" s="82" t="str">
        <f t="shared" si="25"/>
        <v>CECIL</v>
      </c>
      <c r="K110" s="114">
        <v>0.76597222222222217</v>
      </c>
      <c r="L110" s="85">
        <v>0.999305555555556</v>
      </c>
      <c r="M110" s="113">
        <v>44166</v>
      </c>
      <c r="N110" s="94" t="s">
        <v>2162</v>
      </c>
      <c r="O110" s="90">
        <f t="shared" si="16"/>
        <v>336.00000000000074</v>
      </c>
      <c r="P110" s="100">
        <f t="shared" si="17"/>
        <v>1008.0000000000023</v>
      </c>
      <c r="Q110" s="83" t="s">
        <v>2035</v>
      </c>
      <c r="R110" s="68" t="s">
        <v>2036</v>
      </c>
    </row>
    <row r="111" spans="1:18" x14ac:dyDescent="0.2">
      <c r="A111" s="97"/>
      <c r="B111" s="119">
        <v>44166.60361111111</v>
      </c>
      <c r="C111" s="98" t="s">
        <v>1635</v>
      </c>
      <c r="D111" s="82" t="str">
        <f t="shared" si="22"/>
        <v>MV0091</v>
      </c>
      <c r="E111" s="91" t="str">
        <f t="shared" si="23"/>
        <v>MASVINGO</v>
      </c>
      <c r="F111" s="82" t="str">
        <f t="shared" si="24"/>
        <v>GOLD</v>
      </c>
      <c r="G111" s="83">
        <v>3</v>
      </c>
      <c r="H111" s="96" t="s">
        <v>2033</v>
      </c>
      <c r="I111" s="68" t="s">
        <v>2060</v>
      </c>
      <c r="J111" s="82" t="str">
        <f t="shared" si="25"/>
        <v>CECIL</v>
      </c>
      <c r="K111" s="114">
        <v>44166.60361111111</v>
      </c>
      <c r="L111" s="114">
        <v>44166.6246875</v>
      </c>
      <c r="M111" s="113">
        <v>44166</v>
      </c>
      <c r="N111" s="94" t="s">
        <v>2675</v>
      </c>
      <c r="O111" s="90">
        <f t="shared" si="16"/>
        <v>30.350000001490116</v>
      </c>
      <c r="P111" s="100">
        <f t="shared" si="17"/>
        <v>91.050000004470348</v>
      </c>
      <c r="Q111" s="83" t="s">
        <v>2035</v>
      </c>
      <c r="R111" s="80" t="s">
        <v>2038</v>
      </c>
    </row>
    <row r="112" spans="1:18" x14ac:dyDescent="0.2">
      <c r="A112" s="124"/>
      <c r="B112" s="119">
        <v>44166.82503472222</v>
      </c>
      <c r="C112" s="98" t="s">
        <v>1011</v>
      </c>
      <c r="D112" s="82" t="str">
        <f t="shared" si="22"/>
        <v>ME7076</v>
      </c>
      <c r="E112" s="91" t="str">
        <f t="shared" si="23"/>
        <v>MASH EAST</v>
      </c>
      <c r="F112" s="82" t="str">
        <f t="shared" si="24"/>
        <v>GOLD</v>
      </c>
      <c r="G112" s="83">
        <v>3</v>
      </c>
      <c r="H112" s="96" t="s">
        <v>2033</v>
      </c>
      <c r="I112" s="68" t="s">
        <v>2060</v>
      </c>
      <c r="J112" s="82" t="str">
        <f t="shared" si="25"/>
        <v>DHLAKAMA</v>
      </c>
      <c r="K112" s="114">
        <v>44166.82503472222</v>
      </c>
      <c r="L112" s="114">
        <v>44166.848321759258</v>
      </c>
      <c r="M112" s="113">
        <v>44166</v>
      </c>
      <c r="N112" s="94" t="s">
        <v>2677</v>
      </c>
      <c r="O112" s="90">
        <f t="shared" si="16"/>
        <v>33.533333335071802</v>
      </c>
      <c r="P112" s="100">
        <f t="shared" si="17"/>
        <v>100.60000000521541</v>
      </c>
      <c r="Q112" s="83" t="s">
        <v>2035</v>
      </c>
      <c r="R112" s="80" t="s">
        <v>2038</v>
      </c>
    </row>
    <row r="113" spans="1:18" x14ac:dyDescent="0.2">
      <c r="A113" s="99"/>
      <c r="B113" s="119">
        <v>44166.681215277778</v>
      </c>
      <c r="C113" s="98" t="s">
        <v>1639</v>
      </c>
      <c r="D113" s="82" t="str">
        <f t="shared" si="22"/>
        <v>MV0287</v>
      </c>
      <c r="E113" s="91" t="str">
        <f t="shared" si="23"/>
        <v>MASVINGO</v>
      </c>
      <c r="F113" s="82" t="str">
        <f t="shared" si="24"/>
        <v>GOLD</v>
      </c>
      <c r="G113" s="83">
        <v>3</v>
      </c>
      <c r="H113" s="96" t="s">
        <v>2033</v>
      </c>
      <c r="I113" s="68" t="s">
        <v>2060</v>
      </c>
      <c r="J113" s="82" t="str">
        <f t="shared" si="25"/>
        <v>CECIL</v>
      </c>
      <c r="K113" s="114">
        <v>44166.681215277778</v>
      </c>
      <c r="L113" s="114">
        <v>44166.760949074072</v>
      </c>
      <c r="M113" s="113">
        <v>44166</v>
      </c>
      <c r="N113" s="94" t="s">
        <v>2687</v>
      </c>
      <c r="O113" s="90">
        <f t="shared" si="16"/>
        <v>114.81666666339152</v>
      </c>
      <c r="P113" s="100">
        <f t="shared" si="17"/>
        <v>344.44999999017455</v>
      </c>
      <c r="Q113" s="83" t="s">
        <v>2035</v>
      </c>
      <c r="R113" s="80" t="s">
        <v>2038</v>
      </c>
    </row>
    <row r="114" spans="1:18" x14ac:dyDescent="0.2">
      <c r="A114" s="99"/>
      <c r="B114" s="119">
        <v>44166.681215277778</v>
      </c>
      <c r="C114" s="98" t="s">
        <v>1744</v>
      </c>
      <c r="D114" s="82" t="str">
        <f t="shared" si="22"/>
        <v>MV3088</v>
      </c>
      <c r="E114" s="91" t="str">
        <f t="shared" si="23"/>
        <v>MASVINGO</v>
      </c>
      <c r="F114" s="82" t="str">
        <f t="shared" si="24"/>
        <v>GOLD</v>
      </c>
      <c r="G114" s="83">
        <v>3</v>
      </c>
      <c r="H114" s="96" t="s">
        <v>2033</v>
      </c>
      <c r="I114" s="68" t="s">
        <v>2060</v>
      </c>
      <c r="J114" s="82" t="str">
        <f t="shared" si="25"/>
        <v>CECIL</v>
      </c>
      <c r="K114" s="114">
        <v>44166.681215277778</v>
      </c>
      <c r="L114" s="114">
        <v>44166.761122685188</v>
      </c>
      <c r="M114" s="113">
        <v>44166</v>
      </c>
      <c r="N114" s="94" t="s">
        <v>2689</v>
      </c>
      <c r="O114" s="90">
        <f t="shared" si="16"/>
        <v>115.06666666944511</v>
      </c>
      <c r="P114" s="100">
        <f t="shared" si="17"/>
        <v>345.20000000833534</v>
      </c>
      <c r="Q114" s="83" t="s">
        <v>2035</v>
      </c>
      <c r="R114" s="80" t="s">
        <v>2038</v>
      </c>
    </row>
    <row r="115" spans="1:18" x14ac:dyDescent="0.2">
      <c r="A115" s="124"/>
      <c r="B115" s="119">
        <v>44166.682129629633</v>
      </c>
      <c r="C115" s="98" t="s">
        <v>1309</v>
      </c>
      <c r="D115" s="82" t="str">
        <f t="shared" si="22"/>
        <v>MV5145</v>
      </c>
      <c r="E115" s="91" t="str">
        <f t="shared" si="23"/>
        <v>MASVINGO</v>
      </c>
      <c r="F115" s="82" t="str">
        <f t="shared" si="24"/>
        <v>GOLD</v>
      </c>
      <c r="G115" s="83">
        <v>3</v>
      </c>
      <c r="H115" s="96" t="s">
        <v>2033</v>
      </c>
      <c r="I115" s="68" t="s">
        <v>2060</v>
      </c>
      <c r="J115" s="82" t="str">
        <f t="shared" si="25"/>
        <v>CECIL</v>
      </c>
      <c r="K115" s="114">
        <v>44166.682129629633</v>
      </c>
      <c r="L115" s="114">
        <v>44166.763182870367</v>
      </c>
      <c r="M115" s="113">
        <v>44166</v>
      </c>
      <c r="N115" s="94" t="s">
        <v>2690</v>
      </c>
      <c r="O115" s="90">
        <f t="shared" si="16"/>
        <v>116.71666665701196</v>
      </c>
      <c r="P115" s="100">
        <f t="shared" si="17"/>
        <v>350.14999997103587</v>
      </c>
      <c r="Q115" s="83" t="s">
        <v>2035</v>
      </c>
      <c r="R115" s="80" t="s">
        <v>2038</v>
      </c>
    </row>
    <row r="116" spans="1:18" x14ac:dyDescent="0.2">
      <c r="A116" s="99"/>
      <c r="B116" s="119">
        <v>44166.682071759256</v>
      </c>
      <c r="C116" s="98" t="s">
        <v>2084</v>
      </c>
      <c r="D116" s="4" t="s">
        <v>1175</v>
      </c>
      <c r="E116" s="4" t="s">
        <v>43</v>
      </c>
      <c r="F116" s="4" t="s">
        <v>21</v>
      </c>
      <c r="G116" s="83">
        <v>3</v>
      </c>
      <c r="H116" s="96" t="s">
        <v>2033</v>
      </c>
      <c r="I116" s="68" t="s">
        <v>2060</v>
      </c>
      <c r="J116" s="4" t="s">
        <v>406</v>
      </c>
      <c r="K116" s="114">
        <v>44166.682071759256</v>
      </c>
      <c r="L116" s="114">
        <v>44166.763206018521</v>
      </c>
      <c r="M116" s="113">
        <v>44166</v>
      </c>
      <c r="N116" s="94" t="s">
        <v>2693</v>
      </c>
      <c r="O116" s="90">
        <f t="shared" si="16"/>
        <v>116.83333334047347</v>
      </c>
      <c r="P116" s="100">
        <f t="shared" si="17"/>
        <v>350.50000002142042</v>
      </c>
      <c r="Q116" s="83" t="s">
        <v>2035</v>
      </c>
      <c r="R116" s="80" t="s">
        <v>2038</v>
      </c>
    </row>
    <row r="117" spans="1:18" x14ac:dyDescent="0.2">
      <c r="A117" s="99"/>
      <c r="B117" s="119">
        <v>44166.657534722224</v>
      </c>
      <c r="C117" s="98" t="s">
        <v>501</v>
      </c>
      <c r="D117" s="82" t="str">
        <f t="shared" ref="D117:D136" si="26">VLOOKUP($C117,TOTAL4,2,FALSE)</f>
        <v>MV0117</v>
      </c>
      <c r="E117" s="91" t="str">
        <f t="shared" ref="E117:E136" si="27">VLOOKUP($C117,TOTAL4,3,FALSE)</f>
        <v>MASVINGO</v>
      </c>
      <c r="F117" s="82" t="str">
        <f t="shared" ref="F117:F136" si="28">VLOOKUP(C117,TOTAL4,4,FALSE)</f>
        <v>GOLD</v>
      </c>
      <c r="G117" s="83">
        <v>3</v>
      </c>
      <c r="H117" s="96" t="s">
        <v>2033</v>
      </c>
      <c r="I117" s="68" t="s">
        <v>2060</v>
      </c>
      <c r="J117" s="82" t="str">
        <f t="shared" ref="J117:J126" si="29">VLOOKUP($C117,TOTAL4,5,FALSE)</f>
        <v>CECIL</v>
      </c>
      <c r="K117" s="114">
        <v>44166.657534722224</v>
      </c>
      <c r="L117" s="114">
        <v>44166.761122685188</v>
      </c>
      <c r="M117" s="113">
        <v>44166</v>
      </c>
      <c r="N117" s="94" t="s">
        <v>2700</v>
      </c>
      <c r="O117" s="90">
        <f t="shared" si="16"/>
        <v>149.16666666744277</v>
      </c>
      <c r="P117" s="100">
        <f t="shared" si="17"/>
        <v>447.50000000232831</v>
      </c>
      <c r="Q117" s="83" t="s">
        <v>2035</v>
      </c>
      <c r="R117" s="80" t="s">
        <v>2038</v>
      </c>
    </row>
    <row r="118" spans="1:18" x14ac:dyDescent="0.2">
      <c r="A118" s="78"/>
      <c r="B118" s="119">
        <v>44166.657476851855</v>
      </c>
      <c r="C118" s="98" t="s">
        <v>1124</v>
      </c>
      <c r="D118" s="82" t="str">
        <f t="shared" si="26"/>
        <v>MV5246</v>
      </c>
      <c r="E118" s="91" t="str">
        <f t="shared" si="27"/>
        <v>MASVINGO</v>
      </c>
      <c r="F118" s="82" t="str">
        <f t="shared" si="28"/>
        <v>GOLD</v>
      </c>
      <c r="G118" s="83">
        <v>3</v>
      </c>
      <c r="H118" s="96" t="s">
        <v>2033</v>
      </c>
      <c r="I118" s="68" t="s">
        <v>2060</v>
      </c>
      <c r="J118" s="82" t="str">
        <f t="shared" si="29"/>
        <v>PARDON</v>
      </c>
      <c r="K118" s="114">
        <v>44166.657476851855</v>
      </c>
      <c r="L118" s="114">
        <v>44166.761122685188</v>
      </c>
      <c r="M118" s="113">
        <v>44166</v>
      </c>
      <c r="N118" s="94" t="s">
        <v>2704</v>
      </c>
      <c r="O118" s="90">
        <f t="shared" si="16"/>
        <v>149.24999999930151</v>
      </c>
      <c r="P118" s="100">
        <f t="shared" si="17"/>
        <v>447.74999999790452</v>
      </c>
      <c r="Q118" s="83" t="s">
        <v>2035</v>
      </c>
      <c r="R118" s="80" t="s">
        <v>2038</v>
      </c>
    </row>
    <row r="119" spans="1:18" x14ac:dyDescent="0.2">
      <c r="A119" s="78"/>
      <c r="B119" s="119">
        <v>44166.657361111109</v>
      </c>
      <c r="C119" s="98" t="s">
        <v>1176</v>
      </c>
      <c r="D119" s="82" t="str">
        <f t="shared" si="26"/>
        <v>MV0133</v>
      </c>
      <c r="E119" s="91" t="str">
        <f t="shared" si="27"/>
        <v>MASVINGO</v>
      </c>
      <c r="F119" s="82" t="str">
        <f t="shared" si="28"/>
        <v>GOLD</v>
      </c>
      <c r="G119" s="83">
        <v>3</v>
      </c>
      <c r="H119" s="96" t="s">
        <v>2033</v>
      </c>
      <c r="I119" s="68" t="s">
        <v>2060</v>
      </c>
      <c r="J119" s="82" t="str">
        <f t="shared" si="29"/>
        <v>CECIL</v>
      </c>
      <c r="K119" s="114">
        <v>44166.657361111109</v>
      </c>
      <c r="L119" s="114">
        <v>44166.761122685188</v>
      </c>
      <c r="M119" s="113">
        <v>44166</v>
      </c>
      <c r="N119" s="94" t="s">
        <v>2709</v>
      </c>
      <c r="O119" s="90">
        <f t="shared" si="16"/>
        <v>149.41666667349637</v>
      </c>
      <c r="P119" s="100">
        <f t="shared" si="17"/>
        <v>448.2500000204891</v>
      </c>
      <c r="Q119" s="83" t="s">
        <v>2035</v>
      </c>
      <c r="R119" s="80" t="s">
        <v>2038</v>
      </c>
    </row>
    <row r="120" spans="1:18" x14ac:dyDescent="0.2">
      <c r="A120" s="99"/>
      <c r="B120" s="119">
        <v>44166.65730324074</v>
      </c>
      <c r="C120" s="98" t="s">
        <v>1308</v>
      </c>
      <c r="D120" s="82" t="str">
        <f t="shared" si="26"/>
        <v>MV5145</v>
      </c>
      <c r="E120" s="91" t="str">
        <f t="shared" si="27"/>
        <v>MASVINGO</v>
      </c>
      <c r="F120" s="82" t="str">
        <f t="shared" si="28"/>
        <v>GOLD</v>
      </c>
      <c r="G120" s="83">
        <v>3</v>
      </c>
      <c r="H120" s="96" t="s">
        <v>2033</v>
      </c>
      <c r="I120" s="68" t="s">
        <v>2060</v>
      </c>
      <c r="J120" s="82">
        <f t="shared" si="29"/>
        <v>0</v>
      </c>
      <c r="K120" s="114">
        <v>44166.65730324074</v>
      </c>
      <c r="L120" s="114">
        <v>44166.761122685188</v>
      </c>
      <c r="M120" s="113">
        <v>44166</v>
      </c>
      <c r="N120" s="94" t="s">
        <v>2711</v>
      </c>
      <c r="O120" s="90">
        <f t="shared" si="16"/>
        <v>149.5000000053551</v>
      </c>
      <c r="P120" s="100">
        <f t="shared" si="17"/>
        <v>448.50000001606531</v>
      </c>
      <c r="Q120" s="83" t="s">
        <v>2035</v>
      </c>
      <c r="R120" s="80" t="s">
        <v>2038</v>
      </c>
    </row>
    <row r="121" spans="1:18" x14ac:dyDescent="0.2">
      <c r="A121" s="97"/>
      <c r="B121" s="119">
        <v>44166.657696759263</v>
      </c>
      <c r="C121" s="98" t="s">
        <v>503</v>
      </c>
      <c r="D121" s="82" t="str">
        <f t="shared" si="26"/>
        <v>MV0117</v>
      </c>
      <c r="E121" s="91" t="str">
        <f t="shared" si="27"/>
        <v>MASVINGO</v>
      </c>
      <c r="F121" s="82" t="str">
        <f t="shared" si="28"/>
        <v>GOLD</v>
      </c>
      <c r="G121" s="83">
        <v>3</v>
      </c>
      <c r="H121" s="96" t="s">
        <v>2033</v>
      </c>
      <c r="I121" s="68" t="s">
        <v>2060</v>
      </c>
      <c r="J121" s="82" t="str">
        <f t="shared" si="29"/>
        <v>CECIL</v>
      </c>
      <c r="K121" s="114">
        <v>44166.657696759263</v>
      </c>
      <c r="L121" s="114">
        <v>44166.763553240744</v>
      </c>
      <c r="M121" s="113">
        <v>44166</v>
      </c>
      <c r="N121" s="94" t="s">
        <v>2713</v>
      </c>
      <c r="O121" s="90">
        <f t="shared" si="16"/>
        <v>152.43333333288319</v>
      </c>
      <c r="P121" s="100">
        <f t="shared" si="17"/>
        <v>457.29999999864958</v>
      </c>
      <c r="Q121" s="83" t="s">
        <v>2035</v>
      </c>
      <c r="R121" s="80" t="s">
        <v>2038</v>
      </c>
    </row>
    <row r="122" spans="1:18" x14ac:dyDescent="0.2">
      <c r="A122" s="97"/>
      <c r="B122" s="119">
        <v>44166.628449074073</v>
      </c>
      <c r="C122" s="98" t="s">
        <v>1635</v>
      </c>
      <c r="D122" s="82" t="str">
        <f t="shared" si="26"/>
        <v>MV0091</v>
      </c>
      <c r="E122" s="91" t="str">
        <f t="shared" si="27"/>
        <v>MASVINGO</v>
      </c>
      <c r="F122" s="82" t="str">
        <f t="shared" si="28"/>
        <v>GOLD</v>
      </c>
      <c r="G122" s="83">
        <v>3</v>
      </c>
      <c r="H122" s="96" t="s">
        <v>2033</v>
      </c>
      <c r="I122" s="68" t="s">
        <v>2060</v>
      </c>
      <c r="J122" s="82" t="str">
        <f t="shared" si="29"/>
        <v>CECIL</v>
      </c>
      <c r="K122" s="114">
        <v>44166.628449074073</v>
      </c>
      <c r="L122" s="114">
        <v>44166.761122685188</v>
      </c>
      <c r="M122" s="113">
        <v>44166</v>
      </c>
      <c r="N122" s="94" t="s">
        <v>2717</v>
      </c>
      <c r="O122" s="90">
        <f t="shared" si="16"/>
        <v>191.0500000056345</v>
      </c>
      <c r="P122" s="100">
        <f t="shared" si="17"/>
        <v>573.1500000169035</v>
      </c>
      <c r="Q122" s="83" t="s">
        <v>2035</v>
      </c>
      <c r="R122" s="80" t="s">
        <v>2038</v>
      </c>
    </row>
    <row r="123" spans="1:18" x14ac:dyDescent="0.2">
      <c r="A123" s="78"/>
      <c r="B123" s="119">
        <v>44166.372719907406</v>
      </c>
      <c r="C123" s="98" t="s">
        <v>1124</v>
      </c>
      <c r="D123" s="82" t="str">
        <f t="shared" si="26"/>
        <v>MV5246</v>
      </c>
      <c r="E123" s="91" t="str">
        <f t="shared" si="27"/>
        <v>MASVINGO</v>
      </c>
      <c r="F123" s="82" t="str">
        <f t="shared" si="28"/>
        <v>GOLD</v>
      </c>
      <c r="G123" s="83">
        <v>3</v>
      </c>
      <c r="H123" s="96" t="s">
        <v>2033</v>
      </c>
      <c r="I123" s="68" t="s">
        <v>2060</v>
      </c>
      <c r="J123" s="82" t="str">
        <f t="shared" si="29"/>
        <v>PARDON</v>
      </c>
      <c r="K123" s="114">
        <v>44166.372719907406</v>
      </c>
      <c r="L123" s="114">
        <v>44166.631689814814</v>
      </c>
      <c r="M123" s="113">
        <v>44166</v>
      </c>
      <c r="N123" s="94" t="s">
        <v>2733</v>
      </c>
      <c r="O123" s="90">
        <f t="shared" si="16"/>
        <v>372.91666666860692</v>
      </c>
      <c r="P123" s="100">
        <f t="shared" si="17"/>
        <v>1118.7500000058208</v>
      </c>
      <c r="Q123" s="83" t="s">
        <v>2035</v>
      </c>
      <c r="R123" s="80" t="s">
        <v>2038</v>
      </c>
    </row>
    <row r="124" spans="1:18" x14ac:dyDescent="0.2">
      <c r="A124" s="78"/>
      <c r="B124" s="119">
        <v>44166.154548611114</v>
      </c>
      <c r="C124" s="98" t="s">
        <v>784</v>
      </c>
      <c r="D124" s="82" t="str">
        <f t="shared" si="26"/>
        <v>MS6028</v>
      </c>
      <c r="E124" s="91" t="str">
        <f t="shared" si="27"/>
        <v>MAT SOUTH</v>
      </c>
      <c r="F124" s="82" t="str">
        <f t="shared" si="28"/>
        <v>GOLD</v>
      </c>
      <c r="G124" s="83">
        <v>3</v>
      </c>
      <c r="H124" s="96" t="s">
        <v>2033</v>
      </c>
      <c r="I124" s="68" t="s">
        <v>2060</v>
      </c>
      <c r="J124" s="82" t="str">
        <f t="shared" si="29"/>
        <v>MASAIRA</v>
      </c>
      <c r="K124" s="114">
        <v>44166.154548611114</v>
      </c>
      <c r="L124" s="114">
        <v>44166.606620370374</v>
      </c>
      <c r="M124" s="113">
        <v>44166</v>
      </c>
      <c r="N124" s="94" t="s">
        <v>2746</v>
      </c>
      <c r="O124" s="90">
        <f t="shared" si="16"/>
        <v>650.98333333502524</v>
      </c>
      <c r="P124" s="100">
        <f t="shared" si="17"/>
        <v>1952.9500000050757</v>
      </c>
      <c r="Q124" s="83" t="s">
        <v>2035</v>
      </c>
      <c r="R124" s="80" t="s">
        <v>2038</v>
      </c>
    </row>
    <row r="125" spans="1:18" x14ac:dyDescent="0.2">
      <c r="A125" s="78"/>
      <c r="B125" s="105">
        <v>44165.492511574077</v>
      </c>
      <c r="C125" s="68" t="s">
        <v>175</v>
      </c>
      <c r="D125" s="82" t="str">
        <f t="shared" si="26"/>
        <v>MD5191</v>
      </c>
      <c r="E125" s="91" t="str">
        <f t="shared" si="27"/>
        <v>MIDLANDS</v>
      </c>
      <c r="F125" s="82" t="str">
        <f t="shared" si="28"/>
        <v>GOLD</v>
      </c>
      <c r="G125" s="83">
        <v>3</v>
      </c>
      <c r="H125" s="96" t="s">
        <v>2033</v>
      </c>
      <c r="I125" s="68" t="s">
        <v>2082</v>
      </c>
      <c r="J125" s="82" t="str">
        <f t="shared" si="29"/>
        <v>CHIKWAVAVA</v>
      </c>
      <c r="K125" s="85">
        <v>0</v>
      </c>
      <c r="L125" s="85">
        <v>0.99930555555555556</v>
      </c>
      <c r="M125" s="113">
        <v>44166</v>
      </c>
      <c r="N125" s="94" t="s">
        <v>2267</v>
      </c>
      <c r="O125" s="90">
        <f t="shared" si="16"/>
        <v>1439</v>
      </c>
      <c r="P125" s="100">
        <f t="shared" si="17"/>
        <v>4317</v>
      </c>
      <c r="Q125" s="83" t="s">
        <v>2035</v>
      </c>
      <c r="R125" s="68" t="s">
        <v>2036</v>
      </c>
    </row>
    <row r="126" spans="1:18" x14ac:dyDescent="0.2">
      <c r="A126" s="78"/>
      <c r="B126" s="105">
        <v>44157.393692129626</v>
      </c>
      <c r="C126" s="80" t="s">
        <v>181</v>
      </c>
      <c r="D126" s="82" t="str">
        <f t="shared" si="26"/>
        <v>HA0217</v>
      </c>
      <c r="E126" s="91" t="str">
        <f t="shared" si="27"/>
        <v>HARARE</v>
      </c>
      <c r="F126" s="82" t="str">
        <f t="shared" si="28"/>
        <v>GOLD</v>
      </c>
      <c r="G126" s="83">
        <v>3</v>
      </c>
      <c r="H126" s="96" t="s">
        <v>2033</v>
      </c>
      <c r="I126" s="68" t="s">
        <v>2058</v>
      </c>
      <c r="J126" s="82" t="str">
        <f t="shared" si="29"/>
        <v>MUTYANDA</v>
      </c>
      <c r="K126" s="85">
        <v>0</v>
      </c>
      <c r="L126" s="85">
        <v>0.99930555555555556</v>
      </c>
      <c r="M126" s="113">
        <v>44166</v>
      </c>
      <c r="N126" s="94" t="s">
        <v>2135</v>
      </c>
      <c r="O126" s="90">
        <f t="shared" si="16"/>
        <v>1439</v>
      </c>
      <c r="P126" s="100">
        <f t="shared" si="17"/>
        <v>4317</v>
      </c>
      <c r="Q126" s="83" t="s">
        <v>2035</v>
      </c>
      <c r="R126" s="68" t="s">
        <v>2036</v>
      </c>
    </row>
    <row r="127" spans="1:18" x14ac:dyDescent="0.2">
      <c r="A127" s="78"/>
      <c r="B127" s="105">
        <v>44078.052905092591</v>
      </c>
      <c r="C127" s="68" t="s">
        <v>469</v>
      </c>
      <c r="D127" s="82" t="str">
        <f t="shared" si="26"/>
        <v>MV0018</v>
      </c>
      <c r="E127" s="91" t="str">
        <f t="shared" si="27"/>
        <v>MASVINGO</v>
      </c>
      <c r="F127" s="82" t="str">
        <f t="shared" si="28"/>
        <v>GOLD</v>
      </c>
      <c r="G127" s="83">
        <v>3</v>
      </c>
      <c r="H127" s="96" t="s">
        <v>2033</v>
      </c>
      <c r="I127" s="68" t="s">
        <v>2057</v>
      </c>
      <c r="J127" s="82" t="s">
        <v>283</v>
      </c>
      <c r="K127" s="85">
        <v>0</v>
      </c>
      <c r="L127" s="85">
        <v>0.999305555555556</v>
      </c>
      <c r="M127" s="113">
        <v>44166</v>
      </c>
      <c r="N127" s="94" t="s">
        <v>2148</v>
      </c>
      <c r="O127" s="90">
        <f t="shared" si="16"/>
        <v>1439.0000000000005</v>
      </c>
      <c r="P127" s="100">
        <f t="shared" si="17"/>
        <v>4317.0000000000018</v>
      </c>
      <c r="Q127" s="83" t="s">
        <v>2035</v>
      </c>
      <c r="R127" s="68" t="s">
        <v>2036</v>
      </c>
    </row>
    <row r="128" spans="1:18" x14ac:dyDescent="0.2">
      <c r="A128" s="78"/>
      <c r="B128" s="105">
        <v>44165.372037037036</v>
      </c>
      <c r="C128" s="68" t="s">
        <v>1003</v>
      </c>
      <c r="D128" s="82" t="str">
        <f t="shared" si="26"/>
        <v>HA5066</v>
      </c>
      <c r="E128" s="91" t="str">
        <f t="shared" si="27"/>
        <v>HARARE</v>
      </c>
      <c r="F128" s="82" t="str">
        <f t="shared" si="28"/>
        <v>GOLD</v>
      </c>
      <c r="G128" s="83">
        <v>3</v>
      </c>
      <c r="H128" s="96" t="s">
        <v>2033</v>
      </c>
      <c r="I128" s="68" t="s">
        <v>2082</v>
      </c>
      <c r="J128" s="82" t="str">
        <f>VLOOKUP($C128,TOTAL4,5,FALSE)</f>
        <v>DHLAKAMA</v>
      </c>
      <c r="K128" s="85">
        <v>0</v>
      </c>
      <c r="L128" s="85">
        <v>0.999305555555556</v>
      </c>
      <c r="M128" s="113">
        <v>44166</v>
      </c>
      <c r="N128" s="94" t="s">
        <v>2242</v>
      </c>
      <c r="O128" s="90">
        <f t="shared" si="16"/>
        <v>1439.0000000000005</v>
      </c>
      <c r="P128" s="100">
        <f t="shared" si="17"/>
        <v>4317.0000000000018</v>
      </c>
      <c r="Q128" s="83" t="s">
        <v>2035</v>
      </c>
      <c r="R128" s="68" t="s">
        <v>2036</v>
      </c>
    </row>
    <row r="129" spans="1:18" x14ac:dyDescent="0.2">
      <c r="A129" s="78"/>
      <c r="B129" s="105">
        <v>44151.769432870373</v>
      </c>
      <c r="C129" s="68" t="s">
        <v>1103</v>
      </c>
      <c r="D129" s="82" t="str">
        <f t="shared" si="26"/>
        <v>HA6067</v>
      </c>
      <c r="E129" s="91" t="str">
        <f t="shared" si="27"/>
        <v>HARARE</v>
      </c>
      <c r="F129" s="82" t="str">
        <f t="shared" si="28"/>
        <v>GOLD</v>
      </c>
      <c r="G129" s="83">
        <v>3</v>
      </c>
      <c r="H129" s="96" t="s">
        <v>2033</v>
      </c>
      <c r="I129" s="68" t="s">
        <v>2058</v>
      </c>
      <c r="J129" s="82" t="s">
        <v>1105</v>
      </c>
      <c r="K129" s="85">
        <v>0</v>
      </c>
      <c r="L129" s="85">
        <v>0.999305555555556</v>
      </c>
      <c r="M129" s="113">
        <v>44166</v>
      </c>
      <c r="N129" s="94" t="s">
        <v>2177</v>
      </c>
      <c r="O129" s="90">
        <f t="shared" si="16"/>
        <v>1439.0000000000005</v>
      </c>
      <c r="P129" s="100">
        <f t="shared" si="17"/>
        <v>4317.0000000000018</v>
      </c>
      <c r="Q129" s="83" t="s">
        <v>2035</v>
      </c>
      <c r="R129" s="68" t="s">
        <v>2036</v>
      </c>
    </row>
    <row r="130" spans="1:18" x14ac:dyDescent="0.2">
      <c r="A130" s="78"/>
      <c r="B130" s="105">
        <v>44157.634155092594</v>
      </c>
      <c r="C130" s="80" t="s">
        <v>1319</v>
      </c>
      <c r="D130" s="82" t="str">
        <f t="shared" si="26"/>
        <v>MD5388</v>
      </c>
      <c r="E130" s="91" t="str">
        <f t="shared" si="27"/>
        <v>MIDLANDS</v>
      </c>
      <c r="F130" s="82" t="str">
        <f t="shared" si="28"/>
        <v>GOLD</v>
      </c>
      <c r="G130" s="83">
        <v>3</v>
      </c>
      <c r="H130" s="96" t="s">
        <v>2033</v>
      </c>
      <c r="I130" s="68" t="s">
        <v>2058</v>
      </c>
      <c r="J130" s="82" t="str">
        <f t="shared" ref="J130:J135" si="30">VLOOKUP($C130,TOTAL4,5,FALSE)</f>
        <v>CHARI</v>
      </c>
      <c r="K130" s="85">
        <v>0</v>
      </c>
      <c r="L130" s="85">
        <v>0.999305555555556</v>
      </c>
      <c r="M130" s="113">
        <v>44166</v>
      </c>
      <c r="N130" s="94" t="s">
        <v>2080</v>
      </c>
      <c r="O130" s="90">
        <f t="shared" ref="O130:O193" si="31">(L130-K130)*60*24</f>
        <v>1439.0000000000005</v>
      </c>
      <c r="P130" s="100">
        <f t="shared" ref="P130:P193" si="32">O130*G130</f>
        <v>4317.0000000000018</v>
      </c>
      <c r="Q130" s="83" t="s">
        <v>2035</v>
      </c>
      <c r="R130" s="68" t="s">
        <v>2036</v>
      </c>
    </row>
    <row r="131" spans="1:18" x14ac:dyDescent="0.2">
      <c r="A131" s="78"/>
      <c r="B131" s="105">
        <v>44159.533460648148</v>
      </c>
      <c r="C131" s="80" t="s">
        <v>1437</v>
      </c>
      <c r="D131" s="82" t="str">
        <f t="shared" si="26"/>
        <v>BU5106</v>
      </c>
      <c r="E131" s="91" t="str">
        <f t="shared" si="27"/>
        <v>BULAWAYO</v>
      </c>
      <c r="F131" s="82" t="str">
        <f t="shared" si="28"/>
        <v>GOLD</v>
      </c>
      <c r="G131" s="83">
        <v>3</v>
      </c>
      <c r="H131" s="96" t="s">
        <v>2033</v>
      </c>
      <c r="I131" s="68" t="s">
        <v>2060</v>
      </c>
      <c r="J131" s="82" t="str">
        <f t="shared" si="30"/>
        <v>SIFA</v>
      </c>
      <c r="K131" s="85">
        <v>0</v>
      </c>
      <c r="L131" s="85">
        <v>0.999305555555556</v>
      </c>
      <c r="M131" s="113">
        <v>44166</v>
      </c>
      <c r="N131" s="94" t="s">
        <v>2265</v>
      </c>
      <c r="O131" s="90">
        <f t="shared" si="31"/>
        <v>1439.0000000000005</v>
      </c>
      <c r="P131" s="100">
        <f t="shared" si="32"/>
        <v>4317.0000000000018</v>
      </c>
      <c r="Q131" s="83" t="s">
        <v>2035</v>
      </c>
      <c r="R131" s="68" t="s">
        <v>2036</v>
      </c>
    </row>
    <row r="132" spans="1:18" x14ac:dyDescent="0.2">
      <c r="A132" s="78"/>
      <c r="B132" s="105">
        <v>44165.846759259257</v>
      </c>
      <c r="C132" s="80" t="s">
        <v>1572</v>
      </c>
      <c r="D132" s="82" t="str">
        <f t="shared" si="26"/>
        <v>MS0084</v>
      </c>
      <c r="E132" s="91" t="str">
        <f t="shared" si="27"/>
        <v>MAT SOUTH</v>
      </c>
      <c r="F132" s="82" t="str">
        <f t="shared" si="28"/>
        <v>GOLD</v>
      </c>
      <c r="G132" s="83">
        <v>3</v>
      </c>
      <c r="H132" s="96" t="s">
        <v>2033</v>
      </c>
      <c r="I132" s="68" t="s">
        <v>2055</v>
      </c>
      <c r="J132" s="82" t="str">
        <f t="shared" si="30"/>
        <v>STELLA</v>
      </c>
      <c r="K132" s="85">
        <v>0</v>
      </c>
      <c r="L132" s="85">
        <v>0.999305555555556</v>
      </c>
      <c r="M132" s="113">
        <v>44166</v>
      </c>
      <c r="N132" s="94" t="s">
        <v>2258</v>
      </c>
      <c r="O132" s="90">
        <f t="shared" si="31"/>
        <v>1439.0000000000005</v>
      </c>
      <c r="P132" s="100">
        <f t="shared" si="32"/>
        <v>4317.0000000000018</v>
      </c>
      <c r="Q132" s="83" t="s">
        <v>2035</v>
      </c>
      <c r="R132" s="68" t="s">
        <v>2036</v>
      </c>
    </row>
    <row r="133" spans="1:18" x14ac:dyDescent="0.2">
      <c r="A133" s="78"/>
      <c r="B133" s="105">
        <v>44158.558703703704</v>
      </c>
      <c r="C133" s="80" t="s">
        <v>1646</v>
      </c>
      <c r="D133" s="82" t="str">
        <f t="shared" si="26"/>
        <v>BU5099</v>
      </c>
      <c r="E133" s="91" t="str">
        <f t="shared" si="27"/>
        <v>BULAWAYO</v>
      </c>
      <c r="F133" s="82" t="str">
        <f t="shared" si="28"/>
        <v>GOLD</v>
      </c>
      <c r="G133" s="83">
        <v>3</v>
      </c>
      <c r="H133" s="96" t="s">
        <v>2033</v>
      </c>
      <c r="I133" s="68" t="s">
        <v>2082</v>
      </c>
      <c r="J133" s="82" t="str">
        <f t="shared" si="30"/>
        <v>MAKETO</v>
      </c>
      <c r="K133" s="85">
        <v>0</v>
      </c>
      <c r="L133" s="85">
        <v>0.999305555555556</v>
      </c>
      <c r="M133" s="113">
        <v>44166</v>
      </c>
      <c r="N133" s="94" t="s">
        <v>2266</v>
      </c>
      <c r="O133" s="90">
        <f t="shared" si="31"/>
        <v>1439.0000000000005</v>
      </c>
      <c r="P133" s="100">
        <f t="shared" si="32"/>
        <v>4317.0000000000018</v>
      </c>
      <c r="Q133" s="83" t="s">
        <v>2035</v>
      </c>
      <c r="R133" s="68" t="s">
        <v>2036</v>
      </c>
    </row>
    <row r="134" spans="1:18" x14ac:dyDescent="0.2">
      <c r="A134" s="78"/>
      <c r="B134" s="105">
        <v>44162.614178240743</v>
      </c>
      <c r="C134" s="80" t="s">
        <v>1764</v>
      </c>
      <c r="D134" s="82" t="str">
        <f t="shared" si="26"/>
        <v>MD0161</v>
      </c>
      <c r="E134" s="91" t="str">
        <f t="shared" si="27"/>
        <v>MIDLANDS</v>
      </c>
      <c r="F134" s="82" t="str">
        <f t="shared" si="28"/>
        <v>GOLD</v>
      </c>
      <c r="G134" s="83">
        <v>3</v>
      </c>
      <c r="H134" s="96" t="s">
        <v>2033</v>
      </c>
      <c r="I134" s="68" t="s">
        <v>2052</v>
      </c>
      <c r="J134" s="82" t="str">
        <f t="shared" si="30"/>
        <v>CHARI</v>
      </c>
      <c r="K134" s="85">
        <v>0</v>
      </c>
      <c r="L134" s="85">
        <v>0.999305555555556</v>
      </c>
      <c r="M134" s="113">
        <v>44166</v>
      </c>
      <c r="N134" s="94" t="s">
        <v>2259</v>
      </c>
      <c r="O134" s="90">
        <f t="shared" si="31"/>
        <v>1439.0000000000005</v>
      </c>
      <c r="P134" s="100">
        <f t="shared" si="32"/>
        <v>4317.0000000000018</v>
      </c>
      <c r="Q134" s="83" t="s">
        <v>2035</v>
      </c>
      <c r="R134" s="68" t="s">
        <v>2036</v>
      </c>
    </row>
    <row r="135" spans="1:18" x14ac:dyDescent="0.2">
      <c r="A135" s="78"/>
      <c r="B135" s="105">
        <v>44164.609560185185</v>
      </c>
      <c r="C135" s="80" t="s">
        <v>1770</v>
      </c>
      <c r="D135" s="82" t="str">
        <f t="shared" si="26"/>
        <v>MN1731</v>
      </c>
      <c r="E135" s="91" t="str">
        <f t="shared" si="27"/>
        <v>MAT NORTH</v>
      </c>
      <c r="F135" s="82" t="str">
        <f t="shared" si="28"/>
        <v>GOLD</v>
      </c>
      <c r="G135" s="83">
        <v>3</v>
      </c>
      <c r="H135" s="96" t="s">
        <v>2033</v>
      </c>
      <c r="I135" s="68" t="s">
        <v>2060</v>
      </c>
      <c r="J135" s="82" t="str">
        <f t="shared" si="30"/>
        <v>STELLA</v>
      </c>
      <c r="K135" s="85">
        <v>0</v>
      </c>
      <c r="L135" s="85">
        <v>0.999305555555556</v>
      </c>
      <c r="M135" s="113">
        <v>44166</v>
      </c>
      <c r="N135" s="94" t="s">
        <v>2248</v>
      </c>
      <c r="O135" s="90">
        <f t="shared" si="31"/>
        <v>1439.0000000000005</v>
      </c>
      <c r="P135" s="100">
        <f t="shared" si="32"/>
        <v>4317.0000000000018</v>
      </c>
      <c r="Q135" s="83" t="s">
        <v>2035</v>
      </c>
      <c r="R135" s="68" t="s">
        <v>2036</v>
      </c>
    </row>
    <row r="136" spans="1:18" x14ac:dyDescent="0.2">
      <c r="A136" s="78"/>
      <c r="B136" s="105">
        <v>44144.623796296299</v>
      </c>
      <c r="C136" s="68" t="s">
        <v>1809</v>
      </c>
      <c r="D136" s="82" t="str">
        <f t="shared" si="26"/>
        <v>ME7040</v>
      </c>
      <c r="E136" s="91" t="str">
        <f t="shared" si="27"/>
        <v>MASH EAST</v>
      </c>
      <c r="F136" s="82" t="str">
        <f t="shared" si="28"/>
        <v>GOLD</v>
      </c>
      <c r="G136" s="83">
        <v>3</v>
      </c>
      <c r="H136" s="96" t="s">
        <v>2033</v>
      </c>
      <c r="I136" s="68" t="s">
        <v>2040</v>
      </c>
      <c r="J136" s="82" t="s">
        <v>22</v>
      </c>
      <c r="K136" s="85">
        <v>0</v>
      </c>
      <c r="L136" s="85">
        <v>0.999305555555556</v>
      </c>
      <c r="M136" s="113">
        <v>44166</v>
      </c>
      <c r="N136" s="94" t="s">
        <v>2125</v>
      </c>
      <c r="O136" s="90">
        <f t="shared" si="31"/>
        <v>1439.0000000000005</v>
      </c>
      <c r="P136" s="100">
        <f t="shared" si="32"/>
        <v>4317.0000000000018</v>
      </c>
      <c r="Q136" s="83" t="s">
        <v>2035</v>
      </c>
      <c r="R136" s="68" t="s">
        <v>2036</v>
      </c>
    </row>
    <row r="137" spans="1:18" x14ac:dyDescent="0.2">
      <c r="A137" s="78"/>
      <c r="B137" s="79" t="s">
        <v>2271</v>
      </c>
      <c r="C137" s="68" t="s">
        <v>454</v>
      </c>
      <c r="D137" s="81" t="str">
        <f t="shared" ref="D137:D151" si="33">VLOOKUP($C137,TOTAL3,2,FALSE)</f>
        <v>MW0017</v>
      </c>
      <c r="E137" s="82" t="str">
        <f t="shared" ref="E137:E151" si="34">VLOOKUP($C137,TOTAL3,3,FALSE)</f>
        <v>MASH WEST</v>
      </c>
      <c r="F137" s="82" t="str">
        <f t="shared" ref="F137:F151" si="35">VLOOKUP(C137,TOTAL3,4,FALSE)</f>
        <v>PLATINUM</v>
      </c>
      <c r="G137" s="83">
        <v>3</v>
      </c>
      <c r="H137" s="84" t="s">
        <v>2033</v>
      </c>
      <c r="I137" s="68" t="s">
        <v>2041</v>
      </c>
      <c r="J137" s="82" t="str">
        <f t="shared" ref="J137:J151" si="36">VLOOKUP($C137,TOTAL3,5,FALSE)</f>
        <v>ARTWELL</v>
      </c>
      <c r="K137" s="85">
        <v>0</v>
      </c>
      <c r="L137" s="107">
        <v>0.12112268518518519</v>
      </c>
      <c r="M137" s="86">
        <v>44166</v>
      </c>
      <c r="N137" s="94" t="s">
        <v>2141</v>
      </c>
      <c r="O137" s="90">
        <f t="shared" si="31"/>
        <v>174.41666666666669</v>
      </c>
      <c r="P137" s="100">
        <f t="shared" si="32"/>
        <v>523.25</v>
      </c>
      <c r="Q137" s="83" t="s">
        <v>2035</v>
      </c>
      <c r="R137" s="83" t="s">
        <v>2038</v>
      </c>
    </row>
    <row r="138" spans="1:18" x14ac:dyDescent="0.2">
      <c r="A138" s="78"/>
      <c r="B138" s="105" t="s">
        <v>2272</v>
      </c>
      <c r="C138" s="87" t="s">
        <v>941</v>
      </c>
      <c r="D138" s="81" t="str">
        <f t="shared" si="33"/>
        <v>MW0051</v>
      </c>
      <c r="E138" s="82" t="str">
        <f t="shared" si="34"/>
        <v>MASH WEST</v>
      </c>
      <c r="F138" s="82" t="str">
        <f t="shared" si="35"/>
        <v>PLATINUM</v>
      </c>
      <c r="G138" s="83">
        <v>3</v>
      </c>
      <c r="H138" s="84" t="s">
        <v>2033</v>
      </c>
      <c r="I138" s="68" t="s">
        <v>2041</v>
      </c>
      <c r="J138" s="82" t="str">
        <f t="shared" si="36"/>
        <v>ARTWELL</v>
      </c>
      <c r="K138" s="85">
        <v>0</v>
      </c>
      <c r="L138" s="107">
        <v>0.3762152777777778</v>
      </c>
      <c r="M138" s="86">
        <v>44166</v>
      </c>
      <c r="N138" s="94" t="s">
        <v>2384</v>
      </c>
      <c r="O138" s="90">
        <f t="shared" si="31"/>
        <v>541.75</v>
      </c>
      <c r="P138" s="100">
        <f t="shared" si="32"/>
        <v>1625.25</v>
      </c>
      <c r="Q138" s="83" t="s">
        <v>2035</v>
      </c>
      <c r="R138" s="83" t="s">
        <v>2038</v>
      </c>
    </row>
    <row r="139" spans="1:18" x14ac:dyDescent="0.2">
      <c r="A139" s="78"/>
      <c r="B139" s="79" t="s">
        <v>2279</v>
      </c>
      <c r="C139" s="68" t="s">
        <v>745</v>
      </c>
      <c r="D139" s="81" t="str">
        <f t="shared" si="33"/>
        <v>ME5181</v>
      </c>
      <c r="E139" s="82" t="str">
        <f t="shared" si="34"/>
        <v>MASH EAST</v>
      </c>
      <c r="F139" s="82" t="str">
        <f t="shared" si="35"/>
        <v>PLATINUM</v>
      </c>
      <c r="G139" s="83">
        <v>3</v>
      </c>
      <c r="H139" s="84" t="s">
        <v>2033</v>
      </c>
      <c r="I139" s="68" t="s">
        <v>2041</v>
      </c>
      <c r="J139" s="82" t="str">
        <f t="shared" si="36"/>
        <v>DHLAKAMA</v>
      </c>
      <c r="K139" s="85">
        <v>0</v>
      </c>
      <c r="L139" s="107">
        <v>0.48168981481481482</v>
      </c>
      <c r="M139" s="86">
        <v>44166</v>
      </c>
      <c r="N139" s="94" t="s">
        <v>2136</v>
      </c>
      <c r="O139" s="90">
        <f t="shared" si="31"/>
        <v>693.63333333333333</v>
      </c>
      <c r="P139" s="100">
        <f t="shared" si="32"/>
        <v>2080.9</v>
      </c>
      <c r="Q139" s="83" t="s">
        <v>2035</v>
      </c>
      <c r="R139" s="83" t="s">
        <v>2038</v>
      </c>
    </row>
    <row r="140" spans="1:18" x14ac:dyDescent="0.2">
      <c r="A140" s="78"/>
      <c r="B140" s="79" t="s">
        <v>2282</v>
      </c>
      <c r="C140" s="68" t="s">
        <v>1008</v>
      </c>
      <c r="D140" s="81" t="str">
        <f t="shared" si="33"/>
        <v>HA5065</v>
      </c>
      <c r="E140" s="82" t="str">
        <f t="shared" si="34"/>
        <v>HARARE</v>
      </c>
      <c r="F140" s="82" t="str">
        <f t="shared" si="35"/>
        <v>PLATINUM</v>
      </c>
      <c r="G140" s="83">
        <v>3</v>
      </c>
      <c r="H140" s="84" t="s">
        <v>2033</v>
      </c>
      <c r="I140" s="68" t="s">
        <v>2042</v>
      </c>
      <c r="J140" s="82" t="str">
        <f t="shared" si="36"/>
        <v>ENIA</v>
      </c>
      <c r="K140" s="85">
        <v>8.4895833333333337E-2</v>
      </c>
      <c r="L140" s="107">
        <v>0.5087962962962963</v>
      </c>
      <c r="M140" s="86">
        <v>44166</v>
      </c>
      <c r="N140" s="94" t="s">
        <v>2389</v>
      </c>
      <c r="O140" s="90">
        <f t="shared" si="31"/>
        <v>610.41666666666674</v>
      </c>
      <c r="P140" s="100">
        <f t="shared" si="32"/>
        <v>1831.2500000000002</v>
      </c>
      <c r="Q140" s="83" t="s">
        <v>2035</v>
      </c>
      <c r="R140" s="83" t="s">
        <v>2038</v>
      </c>
    </row>
    <row r="141" spans="1:18" x14ac:dyDescent="0.2">
      <c r="A141" s="78"/>
      <c r="B141" s="79" t="s">
        <v>2283</v>
      </c>
      <c r="C141" s="68" t="s">
        <v>773</v>
      </c>
      <c r="D141" s="81" t="str">
        <f t="shared" si="33"/>
        <v>MC0125</v>
      </c>
      <c r="E141" s="82" t="str">
        <f t="shared" si="34"/>
        <v>MASH CENTRAL</v>
      </c>
      <c r="F141" s="82" t="str">
        <f t="shared" si="35"/>
        <v>PLATINUM</v>
      </c>
      <c r="G141" s="83">
        <v>3</v>
      </c>
      <c r="H141" s="84" t="s">
        <v>2033</v>
      </c>
      <c r="I141" s="68" t="s">
        <v>2041</v>
      </c>
      <c r="J141" s="82" t="str">
        <f t="shared" si="36"/>
        <v>ARTWELL</v>
      </c>
      <c r="K141" s="85">
        <v>0</v>
      </c>
      <c r="L141" s="107">
        <v>0.50969907407407411</v>
      </c>
      <c r="M141" s="86">
        <v>44166</v>
      </c>
      <c r="N141" s="94" t="s">
        <v>2390</v>
      </c>
      <c r="O141" s="90">
        <f t="shared" si="31"/>
        <v>733.9666666666667</v>
      </c>
      <c r="P141" s="100">
        <f t="shared" si="32"/>
        <v>2201.9</v>
      </c>
      <c r="Q141" s="83" t="s">
        <v>2035</v>
      </c>
      <c r="R141" s="83" t="s">
        <v>2038</v>
      </c>
    </row>
    <row r="142" spans="1:18" x14ac:dyDescent="0.2">
      <c r="A142" s="78"/>
      <c r="B142" s="79" t="s">
        <v>2284</v>
      </c>
      <c r="C142" s="68" t="s">
        <v>1204</v>
      </c>
      <c r="D142" s="81" t="str">
        <f t="shared" si="33"/>
        <v>HA0066</v>
      </c>
      <c r="E142" s="82" t="str">
        <f t="shared" si="34"/>
        <v>HARARE</v>
      </c>
      <c r="F142" s="82" t="str">
        <f t="shared" si="35"/>
        <v>PLATINUM</v>
      </c>
      <c r="G142" s="83">
        <v>3</v>
      </c>
      <c r="H142" s="84" t="s">
        <v>2033</v>
      </c>
      <c r="I142" s="68" t="s">
        <v>2041</v>
      </c>
      <c r="J142" s="82" t="str">
        <f t="shared" si="36"/>
        <v>ARCHIE</v>
      </c>
      <c r="K142" s="85">
        <v>0</v>
      </c>
      <c r="L142" s="107">
        <v>0.52034722222222218</v>
      </c>
      <c r="M142" s="86">
        <v>44166</v>
      </c>
      <c r="N142" s="94" t="s">
        <v>2392</v>
      </c>
      <c r="O142" s="90">
        <f t="shared" si="31"/>
        <v>749.3</v>
      </c>
      <c r="P142" s="100">
        <f t="shared" si="32"/>
        <v>2247.8999999999996</v>
      </c>
      <c r="Q142" s="83" t="s">
        <v>2035</v>
      </c>
      <c r="R142" s="83" t="s">
        <v>2038</v>
      </c>
    </row>
    <row r="143" spans="1:18" x14ac:dyDescent="0.2">
      <c r="A143" s="78"/>
      <c r="B143" s="79" t="s">
        <v>2285</v>
      </c>
      <c r="C143" s="68" t="s">
        <v>1206</v>
      </c>
      <c r="D143" s="81" t="str">
        <f t="shared" si="33"/>
        <v>HA0066</v>
      </c>
      <c r="E143" s="82" t="str">
        <f t="shared" si="34"/>
        <v>HARARE</v>
      </c>
      <c r="F143" s="82" t="str">
        <f t="shared" si="35"/>
        <v>PLATINUM</v>
      </c>
      <c r="G143" s="83">
        <v>3</v>
      </c>
      <c r="H143" s="84" t="s">
        <v>2033</v>
      </c>
      <c r="I143" s="68" t="s">
        <v>2041</v>
      </c>
      <c r="J143" s="82" t="str">
        <f t="shared" si="36"/>
        <v>ARCHIE</v>
      </c>
      <c r="K143" s="85">
        <v>0</v>
      </c>
      <c r="L143" s="107">
        <v>0.52047453703703705</v>
      </c>
      <c r="M143" s="86">
        <v>44166</v>
      </c>
      <c r="N143" s="94" t="s">
        <v>2393</v>
      </c>
      <c r="O143" s="90">
        <f t="shared" si="31"/>
        <v>749.48333333333335</v>
      </c>
      <c r="P143" s="100">
        <f t="shared" si="32"/>
        <v>2248.4499999999998</v>
      </c>
      <c r="Q143" s="83" t="s">
        <v>2035</v>
      </c>
      <c r="R143" s="83" t="s">
        <v>2038</v>
      </c>
    </row>
    <row r="144" spans="1:18" x14ac:dyDescent="0.2">
      <c r="A144" s="78"/>
      <c r="B144" s="79" t="s">
        <v>2286</v>
      </c>
      <c r="C144" s="68" t="s">
        <v>1207</v>
      </c>
      <c r="D144" s="81" t="str">
        <f t="shared" si="33"/>
        <v>HA0066</v>
      </c>
      <c r="E144" s="82" t="str">
        <f t="shared" si="34"/>
        <v>HARARE</v>
      </c>
      <c r="F144" s="82" t="str">
        <f t="shared" si="35"/>
        <v>PLATINUM</v>
      </c>
      <c r="G144" s="83">
        <v>3</v>
      </c>
      <c r="H144" s="84" t="s">
        <v>2033</v>
      </c>
      <c r="I144" s="68" t="s">
        <v>2041</v>
      </c>
      <c r="J144" s="82" t="str">
        <f t="shared" si="36"/>
        <v>ARCHIE</v>
      </c>
      <c r="K144" s="85">
        <v>0</v>
      </c>
      <c r="L144" s="107">
        <v>0.52172453703703703</v>
      </c>
      <c r="M144" s="86">
        <v>44166</v>
      </c>
      <c r="N144" s="94" t="s">
        <v>2394</v>
      </c>
      <c r="O144" s="90">
        <f t="shared" si="31"/>
        <v>751.2833333333333</v>
      </c>
      <c r="P144" s="100">
        <f t="shared" si="32"/>
        <v>2253.85</v>
      </c>
      <c r="Q144" s="83" t="s">
        <v>2035</v>
      </c>
      <c r="R144" s="83" t="s">
        <v>2038</v>
      </c>
    </row>
    <row r="145" spans="1:18" x14ac:dyDescent="0.2">
      <c r="A145" s="78"/>
      <c r="B145" s="105" t="s">
        <v>2075</v>
      </c>
      <c r="C145" s="68" t="s">
        <v>1697</v>
      </c>
      <c r="D145" s="81" t="str">
        <f t="shared" si="33"/>
        <v>MA0271</v>
      </c>
      <c r="E145" s="82" t="str">
        <f t="shared" si="34"/>
        <v>MANICALAND</v>
      </c>
      <c r="F145" s="82" t="str">
        <f t="shared" si="35"/>
        <v>PLATINUM</v>
      </c>
      <c r="G145" s="83">
        <v>3</v>
      </c>
      <c r="H145" s="84" t="s">
        <v>2033</v>
      </c>
      <c r="I145" s="68" t="s">
        <v>2041</v>
      </c>
      <c r="J145" s="82" t="str">
        <f t="shared" si="36"/>
        <v>MAPFUMBA</v>
      </c>
      <c r="K145" s="85">
        <v>0</v>
      </c>
      <c r="L145" s="107">
        <v>0.52408564814814818</v>
      </c>
      <c r="M145" s="86">
        <v>44166</v>
      </c>
      <c r="N145" s="94" t="s">
        <v>2198</v>
      </c>
      <c r="O145" s="90">
        <f t="shared" si="31"/>
        <v>754.68333333333339</v>
      </c>
      <c r="P145" s="100">
        <f t="shared" si="32"/>
        <v>2264.0500000000002</v>
      </c>
      <c r="Q145" s="83" t="s">
        <v>2035</v>
      </c>
      <c r="R145" s="83" t="s">
        <v>2038</v>
      </c>
    </row>
    <row r="146" spans="1:18" x14ac:dyDescent="0.2">
      <c r="A146" s="78"/>
      <c r="B146" s="79" t="s">
        <v>2287</v>
      </c>
      <c r="C146" s="68" t="s">
        <v>775</v>
      </c>
      <c r="D146" s="81" t="str">
        <f t="shared" si="33"/>
        <v>MC0125</v>
      </c>
      <c r="E146" s="82" t="str">
        <f t="shared" si="34"/>
        <v>MASH CENTRAL</v>
      </c>
      <c r="F146" s="82" t="str">
        <f t="shared" si="35"/>
        <v>PLATINUM</v>
      </c>
      <c r="G146" s="83">
        <v>3</v>
      </c>
      <c r="H146" s="84" t="s">
        <v>2033</v>
      </c>
      <c r="I146" s="68" t="s">
        <v>2041</v>
      </c>
      <c r="J146" s="82" t="str">
        <f t="shared" si="36"/>
        <v>ARTWELL</v>
      </c>
      <c r="K146" s="85">
        <v>0</v>
      </c>
      <c r="L146" s="107">
        <v>0.54016203703703702</v>
      </c>
      <c r="M146" s="86">
        <v>44166</v>
      </c>
      <c r="N146" s="94" t="s">
        <v>2395</v>
      </c>
      <c r="O146" s="90">
        <f t="shared" si="31"/>
        <v>777.83333333333326</v>
      </c>
      <c r="P146" s="100">
        <f t="shared" si="32"/>
        <v>2333.5</v>
      </c>
      <c r="Q146" s="83" t="s">
        <v>2035</v>
      </c>
      <c r="R146" s="83" t="s">
        <v>2038</v>
      </c>
    </row>
    <row r="147" spans="1:18" x14ac:dyDescent="0.2">
      <c r="A147" s="78"/>
      <c r="B147" s="105" t="s">
        <v>2095</v>
      </c>
      <c r="C147" s="80" t="s">
        <v>1296</v>
      </c>
      <c r="D147" s="81" t="str">
        <f t="shared" si="33"/>
        <v>MA5170</v>
      </c>
      <c r="E147" s="82" t="str">
        <f t="shared" si="34"/>
        <v>MANICALAND</v>
      </c>
      <c r="F147" s="82" t="str">
        <f t="shared" si="35"/>
        <v>PLATINUM</v>
      </c>
      <c r="G147" s="83">
        <v>3</v>
      </c>
      <c r="H147" s="84" t="s">
        <v>2033</v>
      </c>
      <c r="I147" s="68" t="s">
        <v>2041</v>
      </c>
      <c r="J147" s="82" t="str">
        <f t="shared" si="36"/>
        <v>MAPFUMBA</v>
      </c>
      <c r="K147" s="85">
        <v>0</v>
      </c>
      <c r="L147" s="107">
        <v>0.54236111111111118</v>
      </c>
      <c r="M147" s="86">
        <v>44166</v>
      </c>
      <c r="N147" s="94" t="s">
        <v>2183</v>
      </c>
      <c r="O147" s="90">
        <f t="shared" si="31"/>
        <v>781.00000000000011</v>
      </c>
      <c r="P147" s="100">
        <f t="shared" si="32"/>
        <v>2343.0000000000005</v>
      </c>
      <c r="Q147" s="83" t="s">
        <v>2035</v>
      </c>
      <c r="R147" s="83" t="s">
        <v>2038</v>
      </c>
    </row>
    <row r="148" spans="1:18" x14ac:dyDescent="0.2">
      <c r="A148" s="78"/>
      <c r="B148" s="79" t="s">
        <v>2290</v>
      </c>
      <c r="C148" s="68" t="s">
        <v>1471</v>
      </c>
      <c r="D148" s="81" t="str">
        <f t="shared" si="33"/>
        <v>MW5206</v>
      </c>
      <c r="E148" s="82" t="str">
        <f t="shared" si="34"/>
        <v>MASH WEST</v>
      </c>
      <c r="F148" s="82" t="str">
        <f t="shared" si="35"/>
        <v>PLATINUM</v>
      </c>
      <c r="G148" s="83">
        <v>3</v>
      </c>
      <c r="H148" s="84" t="s">
        <v>2033</v>
      </c>
      <c r="I148" s="68" t="s">
        <v>2041</v>
      </c>
      <c r="J148" s="82" t="str">
        <f t="shared" si="36"/>
        <v>MASIMBA</v>
      </c>
      <c r="K148" s="85">
        <v>0</v>
      </c>
      <c r="L148" s="107">
        <v>0.57185185185185183</v>
      </c>
      <c r="M148" s="86">
        <v>44166</v>
      </c>
      <c r="N148" s="94" t="s">
        <v>2142</v>
      </c>
      <c r="O148" s="90">
        <f t="shared" si="31"/>
        <v>823.4666666666667</v>
      </c>
      <c r="P148" s="100">
        <f t="shared" si="32"/>
        <v>2470.4</v>
      </c>
      <c r="Q148" s="83" t="s">
        <v>2035</v>
      </c>
      <c r="R148" s="83" t="s">
        <v>2038</v>
      </c>
    </row>
    <row r="149" spans="1:18" x14ac:dyDescent="0.2">
      <c r="A149" s="78"/>
      <c r="B149" s="120" t="s">
        <v>2291</v>
      </c>
      <c r="C149" s="102" t="s">
        <v>705</v>
      </c>
      <c r="D149" s="81" t="str">
        <f t="shared" si="33"/>
        <v>ME7011</v>
      </c>
      <c r="E149" s="82" t="str">
        <f t="shared" si="34"/>
        <v>MASH EAST</v>
      </c>
      <c r="F149" s="82" t="str">
        <f t="shared" si="35"/>
        <v>PLATINUM</v>
      </c>
      <c r="G149" s="83">
        <v>3</v>
      </c>
      <c r="H149" s="84" t="s">
        <v>2033</v>
      </c>
      <c r="I149" s="68" t="s">
        <v>2041</v>
      </c>
      <c r="J149" s="82" t="str">
        <f t="shared" si="36"/>
        <v>LESLIE</v>
      </c>
      <c r="K149" s="85">
        <v>0</v>
      </c>
      <c r="L149" s="107">
        <v>0.57548611111111114</v>
      </c>
      <c r="M149" s="86">
        <v>44166</v>
      </c>
      <c r="N149" s="94" t="s">
        <v>2398</v>
      </c>
      <c r="O149" s="90">
        <f t="shared" si="31"/>
        <v>828.7</v>
      </c>
      <c r="P149" s="100">
        <f t="shared" si="32"/>
        <v>2486.1000000000004</v>
      </c>
      <c r="Q149" s="83" t="s">
        <v>2035</v>
      </c>
      <c r="R149" s="83" t="s">
        <v>2038</v>
      </c>
    </row>
    <row r="150" spans="1:18" x14ac:dyDescent="0.2">
      <c r="A150" s="78"/>
      <c r="B150" s="79" t="s">
        <v>2292</v>
      </c>
      <c r="C150" s="68" t="s">
        <v>707</v>
      </c>
      <c r="D150" s="81" t="str">
        <f t="shared" si="33"/>
        <v>ME7011</v>
      </c>
      <c r="E150" s="82" t="str">
        <f t="shared" si="34"/>
        <v>MASH EAST</v>
      </c>
      <c r="F150" s="82" t="str">
        <f t="shared" si="35"/>
        <v>PLATINUM</v>
      </c>
      <c r="G150" s="83">
        <v>3</v>
      </c>
      <c r="H150" s="84" t="s">
        <v>2033</v>
      </c>
      <c r="I150" s="68" t="s">
        <v>2041</v>
      </c>
      <c r="J150" s="82" t="str">
        <f t="shared" si="36"/>
        <v>LELSIE</v>
      </c>
      <c r="K150" s="85">
        <v>0</v>
      </c>
      <c r="L150" s="132">
        <v>0.57696759259259256</v>
      </c>
      <c r="M150" s="95">
        <v>44166</v>
      </c>
      <c r="N150" s="94" t="s">
        <v>2399</v>
      </c>
      <c r="O150" s="90">
        <f t="shared" si="31"/>
        <v>830.83333333333337</v>
      </c>
      <c r="P150" s="100">
        <f t="shared" si="32"/>
        <v>2492.5</v>
      </c>
      <c r="Q150" s="83" t="s">
        <v>2035</v>
      </c>
      <c r="R150" s="83" t="s">
        <v>2038</v>
      </c>
    </row>
    <row r="151" spans="1:18" x14ac:dyDescent="0.2">
      <c r="A151" s="78"/>
      <c r="B151" s="79" t="s">
        <v>2294</v>
      </c>
      <c r="C151" s="68" t="s">
        <v>1473</v>
      </c>
      <c r="D151" s="81" t="str">
        <f t="shared" si="33"/>
        <v>MW5206</v>
      </c>
      <c r="E151" s="82" t="str">
        <f t="shared" si="34"/>
        <v>MASH WEST</v>
      </c>
      <c r="F151" s="82" t="str">
        <f t="shared" si="35"/>
        <v>PLATINUM</v>
      </c>
      <c r="G151" s="83">
        <v>3</v>
      </c>
      <c r="H151" s="84" t="s">
        <v>2033</v>
      </c>
      <c r="I151" s="68" t="s">
        <v>2041</v>
      </c>
      <c r="J151" s="82" t="str">
        <f t="shared" si="36"/>
        <v>MASIMBA</v>
      </c>
      <c r="K151" s="85">
        <v>0</v>
      </c>
      <c r="L151" s="107">
        <v>0.60017361111111112</v>
      </c>
      <c r="M151" s="86">
        <v>44166</v>
      </c>
      <c r="N151" s="94" t="s">
        <v>2145</v>
      </c>
      <c r="O151" s="90">
        <f t="shared" si="31"/>
        <v>864.25</v>
      </c>
      <c r="P151" s="100">
        <f t="shared" si="32"/>
        <v>2592.75</v>
      </c>
      <c r="Q151" s="83" t="s">
        <v>2035</v>
      </c>
      <c r="R151" s="83" t="s">
        <v>2038</v>
      </c>
    </row>
    <row r="152" spans="1:18" x14ac:dyDescent="0.2">
      <c r="A152" s="78"/>
      <c r="B152" s="79" t="s">
        <v>2295</v>
      </c>
      <c r="C152" s="68" t="s">
        <v>2037</v>
      </c>
      <c r="D152" s="3" t="s">
        <v>1285</v>
      </c>
      <c r="E152" s="3" t="s">
        <v>179</v>
      </c>
      <c r="F152" s="3" t="s">
        <v>57</v>
      </c>
      <c r="G152" s="83">
        <v>3</v>
      </c>
      <c r="H152" s="84" t="s">
        <v>2033</v>
      </c>
      <c r="I152" s="68" t="s">
        <v>2041</v>
      </c>
      <c r="J152" s="3" t="s">
        <v>290</v>
      </c>
      <c r="K152" s="85">
        <v>0</v>
      </c>
      <c r="L152" s="107">
        <v>0.60398148148148145</v>
      </c>
      <c r="M152" s="86">
        <v>44166</v>
      </c>
      <c r="N152" s="94" t="s">
        <v>2140</v>
      </c>
      <c r="O152" s="90">
        <f t="shared" si="31"/>
        <v>869.73333333333335</v>
      </c>
      <c r="P152" s="100">
        <f t="shared" si="32"/>
        <v>2609.1999999999998</v>
      </c>
      <c r="Q152" s="83" t="s">
        <v>2035</v>
      </c>
      <c r="R152" s="83" t="s">
        <v>2038</v>
      </c>
    </row>
    <row r="153" spans="1:18" x14ac:dyDescent="0.2">
      <c r="A153" s="78"/>
      <c r="B153" s="87" t="s">
        <v>2296</v>
      </c>
      <c r="C153" s="87" t="s">
        <v>931</v>
      </c>
      <c r="D153" s="81" t="str">
        <f t="shared" ref="D153:D184" si="37">VLOOKUP($C153,TOTAL3,2,FALSE)</f>
        <v>MC5027</v>
      </c>
      <c r="E153" s="82" t="str">
        <f t="shared" ref="E153:E184" si="38">VLOOKUP($C153,TOTAL3,3,FALSE)</f>
        <v>MASH CENTRAL</v>
      </c>
      <c r="F153" s="82" t="str">
        <f t="shared" ref="F153:F184" si="39">VLOOKUP(C153,TOTAL3,4,FALSE)</f>
        <v>PLATINUM</v>
      </c>
      <c r="G153" s="83">
        <v>3</v>
      </c>
      <c r="H153" s="84" t="s">
        <v>2033</v>
      </c>
      <c r="I153" s="68" t="s">
        <v>2041</v>
      </c>
      <c r="J153" s="82" t="str">
        <f t="shared" ref="J153:J184" si="40">VLOOKUP($C153,TOTAL3,5,FALSE)</f>
        <v>ARTWELL</v>
      </c>
      <c r="K153" s="85">
        <v>0</v>
      </c>
      <c r="L153" s="107">
        <v>0.60537037037037034</v>
      </c>
      <c r="M153" s="86">
        <v>44166</v>
      </c>
      <c r="N153" s="94" t="s">
        <v>2401</v>
      </c>
      <c r="O153" s="90">
        <f t="shared" si="31"/>
        <v>871.73333333333335</v>
      </c>
      <c r="P153" s="100">
        <f t="shared" si="32"/>
        <v>2615.1999999999998</v>
      </c>
      <c r="Q153" s="83" t="s">
        <v>2035</v>
      </c>
      <c r="R153" s="83" t="s">
        <v>2038</v>
      </c>
    </row>
    <row r="154" spans="1:18" x14ac:dyDescent="0.2">
      <c r="A154" s="78"/>
      <c r="B154" s="121" t="s">
        <v>2297</v>
      </c>
      <c r="C154" s="48" t="s">
        <v>1376</v>
      </c>
      <c r="D154" s="81" t="str">
        <f t="shared" si="37"/>
        <v>MC5270</v>
      </c>
      <c r="E154" s="82" t="str">
        <f t="shared" si="38"/>
        <v>MASH CENTRAL</v>
      </c>
      <c r="F154" s="82" t="str">
        <f t="shared" si="39"/>
        <v>PLATINUM</v>
      </c>
      <c r="G154" s="83">
        <v>3</v>
      </c>
      <c r="H154" s="84" t="s">
        <v>2033</v>
      </c>
      <c r="I154" s="68" t="s">
        <v>2041</v>
      </c>
      <c r="J154" s="82" t="str">
        <f t="shared" si="40"/>
        <v>ARCHIE</v>
      </c>
      <c r="K154" s="85">
        <v>0</v>
      </c>
      <c r="L154" s="107">
        <v>0.60577546296296292</v>
      </c>
      <c r="M154" s="86">
        <v>44166</v>
      </c>
      <c r="N154" s="94" t="s">
        <v>2402</v>
      </c>
      <c r="O154" s="90">
        <f t="shared" si="31"/>
        <v>872.31666666666661</v>
      </c>
      <c r="P154" s="100">
        <f t="shared" si="32"/>
        <v>2616.9499999999998</v>
      </c>
      <c r="Q154" s="83" t="s">
        <v>2035</v>
      </c>
      <c r="R154" s="83" t="s">
        <v>2038</v>
      </c>
    </row>
    <row r="155" spans="1:18" x14ac:dyDescent="0.2">
      <c r="A155" s="78"/>
      <c r="B155" s="121" t="s">
        <v>2298</v>
      </c>
      <c r="C155" s="48" t="s">
        <v>1346</v>
      </c>
      <c r="D155" s="81" t="str">
        <f t="shared" si="37"/>
        <v>MC5210</v>
      </c>
      <c r="E155" s="82" t="str">
        <f t="shared" si="38"/>
        <v>MASH CENTRAL</v>
      </c>
      <c r="F155" s="82" t="str">
        <f t="shared" si="39"/>
        <v>PLATINUM</v>
      </c>
      <c r="G155" s="83">
        <v>3</v>
      </c>
      <c r="H155" s="84" t="s">
        <v>2033</v>
      </c>
      <c r="I155" s="68" t="s">
        <v>2041</v>
      </c>
      <c r="J155" s="82" t="str">
        <f t="shared" si="40"/>
        <v>ARTWELL</v>
      </c>
      <c r="K155" s="85">
        <v>0</v>
      </c>
      <c r="L155" s="107">
        <v>0.6080092592592593</v>
      </c>
      <c r="M155" s="86">
        <v>44166</v>
      </c>
      <c r="N155" s="94" t="s">
        <v>2403</v>
      </c>
      <c r="O155" s="90">
        <f t="shared" si="31"/>
        <v>875.53333333333353</v>
      </c>
      <c r="P155" s="100">
        <f t="shared" si="32"/>
        <v>2626.6000000000004</v>
      </c>
      <c r="Q155" s="83" t="s">
        <v>2035</v>
      </c>
      <c r="R155" s="83" t="s">
        <v>2038</v>
      </c>
    </row>
    <row r="156" spans="1:18" x14ac:dyDescent="0.2">
      <c r="A156" s="78"/>
      <c r="B156" s="105" t="s">
        <v>2299</v>
      </c>
      <c r="C156" s="87" t="s">
        <v>1906</v>
      </c>
      <c r="D156" s="81" t="str">
        <f t="shared" si="37"/>
        <v>MC5247</v>
      </c>
      <c r="E156" s="82" t="str">
        <f t="shared" si="38"/>
        <v>MASH CENTRAL</v>
      </c>
      <c r="F156" s="82" t="str">
        <f t="shared" si="39"/>
        <v>PLATINUM</v>
      </c>
      <c r="G156" s="83">
        <v>3</v>
      </c>
      <c r="H156" s="84" t="s">
        <v>2033</v>
      </c>
      <c r="I156" s="68" t="s">
        <v>2041</v>
      </c>
      <c r="J156" s="82" t="str">
        <f t="shared" si="40"/>
        <v>ARTWELL</v>
      </c>
      <c r="K156" s="85">
        <v>0</v>
      </c>
      <c r="L156" s="107">
        <v>0.61236111111111113</v>
      </c>
      <c r="M156" s="86">
        <v>44166</v>
      </c>
      <c r="N156" s="94" t="s">
        <v>2404</v>
      </c>
      <c r="O156" s="90">
        <f t="shared" si="31"/>
        <v>881.8</v>
      </c>
      <c r="P156" s="100">
        <f t="shared" si="32"/>
        <v>2645.3999999999996</v>
      </c>
      <c r="Q156" s="83" t="s">
        <v>2035</v>
      </c>
      <c r="R156" s="83" t="s">
        <v>2038</v>
      </c>
    </row>
    <row r="157" spans="1:18" x14ac:dyDescent="0.2">
      <c r="A157" s="78"/>
      <c r="B157" s="79" t="s">
        <v>2251</v>
      </c>
      <c r="C157" s="68" t="s">
        <v>1282</v>
      </c>
      <c r="D157" s="81" t="str">
        <f t="shared" si="37"/>
        <v>ME5183</v>
      </c>
      <c r="E157" s="82" t="str">
        <f t="shared" si="38"/>
        <v>MASH EAST</v>
      </c>
      <c r="F157" s="82" t="str">
        <f t="shared" si="39"/>
        <v>PLATINUM</v>
      </c>
      <c r="G157" s="83">
        <v>3</v>
      </c>
      <c r="H157" s="84" t="s">
        <v>2033</v>
      </c>
      <c r="I157" s="68" t="s">
        <v>2041</v>
      </c>
      <c r="J157" s="82" t="str">
        <f t="shared" si="40"/>
        <v>WASHI</v>
      </c>
      <c r="K157" s="85">
        <v>0</v>
      </c>
      <c r="L157" s="107">
        <v>0.61908564814814815</v>
      </c>
      <c r="M157" s="86">
        <v>44166</v>
      </c>
      <c r="N157" s="94" t="s">
        <v>2133</v>
      </c>
      <c r="O157" s="90">
        <f t="shared" si="31"/>
        <v>891.48333333333335</v>
      </c>
      <c r="P157" s="100">
        <f t="shared" si="32"/>
        <v>2674.45</v>
      </c>
      <c r="Q157" s="83" t="s">
        <v>2035</v>
      </c>
      <c r="R157" s="83" t="s">
        <v>2038</v>
      </c>
    </row>
    <row r="158" spans="1:18" x14ac:dyDescent="0.2">
      <c r="A158" s="78"/>
      <c r="B158" s="105" t="s">
        <v>2301</v>
      </c>
      <c r="C158" s="87" t="s">
        <v>1496</v>
      </c>
      <c r="D158" s="81" t="str">
        <f t="shared" si="37"/>
        <v>MA0151</v>
      </c>
      <c r="E158" s="82" t="str">
        <f t="shared" si="38"/>
        <v>MANICALAND</v>
      </c>
      <c r="F158" s="82" t="str">
        <f t="shared" si="39"/>
        <v>PLATINUM</v>
      </c>
      <c r="G158" s="83">
        <v>3</v>
      </c>
      <c r="H158" s="84" t="s">
        <v>2033</v>
      </c>
      <c r="I158" s="68" t="s">
        <v>2041</v>
      </c>
      <c r="J158" s="82" t="str">
        <f t="shared" si="40"/>
        <v>MANGWIRO</v>
      </c>
      <c r="K158" s="85">
        <v>0</v>
      </c>
      <c r="L158" s="107">
        <v>0.62634259259259262</v>
      </c>
      <c r="M158" s="86">
        <v>44166</v>
      </c>
      <c r="N158" s="94" t="s">
        <v>2405</v>
      </c>
      <c r="O158" s="90">
        <f t="shared" si="31"/>
        <v>901.93333333333339</v>
      </c>
      <c r="P158" s="100">
        <f t="shared" si="32"/>
        <v>2705.8</v>
      </c>
      <c r="Q158" s="83" t="s">
        <v>2035</v>
      </c>
      <c r="R158" s="83" t="s">
        <v>2038</v>
      </c>
    </row>
    <row r="159" spans="1:18" x14ac:dyDescent="0.2">
      <c r="A159" s="78"/>
      <c r="B159" s="79" t="s">
        <v>2302</v>
      </c>
      <c r="C159" s="68" t="s">
        <v>1604</v>
      </c>
      <c r="D159" s="81" t="str">
        <f t="shared" si="37"/>
        <v>HA0087</v>
      </c>
      <c r="E159" s="82" t="str">
        <f t="shared" si="38"/>
        <v>HARARE</v>
      </c>
      <c r="F159" s="82" t="str">
        <f t="shared" si="39"/>
        <v>PLATINUM</v>
      </c>
      <c r="G159" s="83">
        <v>3</v>
      </c>
      <c r="H159" s="84" t="s">
        <v>2033</v>
      </c>
      <c r="I159" s="68" t="s">
        <v>2041</v>
      </c>
      <c r="J159" s="82" t="str">
        <f t="shared" si="40"/>
        <v>LESLIE</v>
      </c>
      <c r="K159" s="85">
        <v>0</v>
      </c>
      <c r="L159" s="107">
        <v>0.62857638888888889</v>
      </c>
      <c r="M159" s="86">
        <v>44166</v>
      </c>
      <c r="N159" s="94" t="s">
        <v>2406</v>
      </c>
      <c r="O159" s="90">
        <f t="shared" si="31"/>
        <v>905.15000000000009</v>
      </c>
      <c r="P159" s="100">
        <f t="shared" si="32"/>
        <v>2715.4500000000003</v>
      </c>
      <c r="Q159" s="83" t="s">
        <v>2035</v>
      </c>
      <c r="R159" s="83" t="s">
        <v>2038</v>
      </c>
    </row>
    <row r="160" spans="1:18" x14ac:dyDescent="0.2">
      <c r="A160" s="78"/>
      <c r="B160" s="79" t="s">
        <v>2303</v>
      </c>
      <c r="C160" s="68" t="s">
        <v>602</v>
      </c>
      <c r="D160" s="81" t="str">
        <f t="shared" si="37"/>
        <v>HA0027</v>
      </c>
      <c r="E160" s="82" t="str">
        <f t="shared" si="38"/>
        <v>HARARE</v>
      </c>
      <c r="F160" s="82" t="str">
        <f t="shared" si="39"/>
        <v>PLATINUM</v>
      </c>
      <c r="G160" s="83">
        <v>3</v>
      </c>
      <c r="H160" s="84" t="s">
        <v>2033</v>
      </c>
      <c r="I160" s="68" t="s">
        <v>2041</v>
      </c>
      <c r="J160" s="82" t="str">
        <f t="shared" si="40"/>
        <v>LESLIE</v>
      </c>
      <c r="K160" s="85">
        <v>0</v>
      </c>
      <c r="L160" s="107">
        <v>0.62944444444444447</v>
      </c>
      <c r="M160" s="86">
        <v>44166</v>
      </c>
      <c r="N160" s="94" t="s">
        <v>2129</v>
      </c>
      <c r="O160" s="90">
        <f t="shared" si="31"/>
        <v>906.4</v>
      </c>
      <c r="P160" s="100">
        <f t="shared" si="32"/>
        <v>2719.2</v>
      </c>
      <c r="Q160" s="83" t="s">
        <v>2035</v>
      </c>
      <c r="R160" s="83" t="s">
        <v>2038</v>
      </c>
    </row>
    <row r="161" spans="1:18" x14ac:dyDescent="0.2">
      <c r="A161" s="78"/>
      <c r="B161" s="79" t="s">
        <v>2304</v>
      </c>
      <c r="C161" s="68" t="s">
        <v>1606</v>
      </c>
      <c r="D161" s="81" t="str">
        <f t="shared" si="37"/>
        <v>HA0087</v>
      </c>
      <c r="E161" s="82" t="str">
        <f t="shared" si="38"/>
        <v>HARARE</v>
      </c>
      <c r="F161" s="82" t="str">
        <f t="shared" si="39"/>
        <v>PLATINUM</v>
      </c>
      <c r="G161" s="83">
        <v>3</v>
      </c>
      <c r="H161" s="84" t="s">
        <v>2033</v>
      </c>
      <c r="I161" s="68" t="s">
        <v>2041</v>
      </c>
      <c r="J161" s="82" t="str">
        <f t="shared" si="40"/>
        <v>LESLIE</v>
      </c>
      <c r="K161" s="85">
        <v>0</v>
      </c>
      <c r="L161" s="107">
        <v>0.62960648148148146</v>
      </c>
      <c r="M161" s="86">
        <v>44166</v>
      </c>
      <c r="N161" s="94" t="s">
        <v>2128</v>
      </c>
      <c r="O161" s="90">
        <f t="shared" si="31"/>
        <v>906.63333333333333</v>
      </c>
      <c r="P161" s="100">
        <f t="shared" si="32"/>
        <v>2719.9</v>
      </c>
      <c r="Q161" s="83" t="s">
        <v>2035</v>
      </c>
      <c r="R161" s="83" t="s">
        <v>2038</v>
      </c>
    </row>
    <row r="162" spans="1:18" x14ac:dyDescent="0.2">
      <c r="A162" s="78"/>
      <c r="B162" s="105" t="s">
        <v>2238</v>
      </c>
      <c r="C162" s="68" t="s">
        <v>680</v>
      </c>
      <c r="D162" s="81" t="str">
        <f t="shared" si="37"/>
        <v>HA7084</v>
      </c>
      <c r="E162" s="82" t="str">
        <f t="shared" si="38"/>
        <v>HARARE</v>
      </c>
      <c r="F162" s="82" t="str">
        <f t="shared" si="39"/>
        <v>PLATINUM</v>
      </c>
      <c r="G162" s="83">
        <v>3</v>
      </c>
      <c r="H162" s="84" t="s">
        <v>2033</v>
      </c>
      <c r="I162" s="68" t="s">
        <v>2041</v>
      </c>
      <c r="J162" s="82" t="str">
        <f t="shared" si="40"/>
        <v>LESLIE</v>
      </c>
      <c r="K162" s="85">
        <v>0</v>
      </c>
      <c r="L162" s="107">
        <v>0.63747685185185188</v>
      </c>
      <c r="M162" s="86">
        <v>44166</v>
      </c>
      <c r="N162" s="94" t="s">
        <v>2407</v>
      </c>
      <c r="O162" s="90">
        <f t="shared" si="31"/>
        <v>917.9666666666667</v>
      </c>
      <c r="P162" s="100">
        <f t="shared" si="32"/>
        <v>2753.9</v>
      </c>
      <c r="Q162" s="83" t="s">
        <v>2035</v>
      </c>
      <c r="R162" s="83" t="s">
        <v>2038</v>
      </c>
    </row>
    <row r="163" spans="1:18" x14ac:dyDescent="0.2">
      <c r="A163" s="78"/>
      <c r="B163" s="87" t="s">
        <v>2226</v>
      </c>
      <c r="C163" s="87" t="s">
        <v>682</v>
      </c>
      <c r="D163" s="81" t="str">
        <f t="shared" si="37"/>
        <v>HA7084</v>
      </c>
      <c r="E163" s="82" t="str">
        <f t="shared" si="38"/>
        <v>HARARE</v>
      </c>
      <c r="F163" s="82" t="str">
        <f t="shared" si="39"/>
        <v>PLATINUM</v>
      </c>
      <c r="G163" s="83">
        <v>3</v>
      </c>
      <c r="H163" s="84" t="s">
        <v>2033</v>
      </c>
      <c r="I163" s="68" t="s">
        <v>2041</v>
      </c>
      <c r="J163" s="82" t="str">
        <f t="shared" si="40"/>
        <v>LESLIE</v>
      </c>
      <c r="K163" s="85">
        <v>0</v>
      </c>
      <c r="L163" s="107">
        <v>0.63957175925925924</v>
      </c>
      <c r="M163" s="86">
        <v>44166</v>
      </c>
      <c r="N163" s="94" t="s">
        <v>2408</v>
      </c>
      <c r="O163" s="90">
        <f t="shared" si="31"/>
        <v>920.98333333333323</v>
      </c>
      <c r="P163" s="100">
        <f t="shared" si="32"/>
        <v>2762.95</v>
      </c>
      <c r="Q163" s="83" t="s">
        <v>2035</v>
      </c>
      <c r="R163" s="83" t="s">
        <v>2038</v>
      </c>
    </row>
    <row r="164" spans="1:18" x14ac:dyDescent="0.2">
      <c r="A164" s="78"/>
      <c r="B164" s="79" t="s">
        <v>2306</v>
      </c>
      <c r="C164" s="68" t="s">
        <v>600</v>
      </c>
      <c r="D164" s="81" t="str">
        <f t="shared" si="37"/>
        <v>HA0027</v>
      </c>
      <c r="E164" s="82" t="str">
        <f t="shared" si="38"/>
        <v>HARARE</v>
      </c>
      <c r="F164" s="82" t="str">
        <f t="shared" si="39"/>
        <v>PLATINUM</v>
      </c>
      <c r="G164" s="83">
        <v>3</v>
      </c>
      <c r="H164" s="84" t="s">
        <v>2033</v>
      </c>
      <c r="I164" s="68" t="s">
        <v>2041</v>
      </c>
      <c r="J164" s="82" t="str">
        <f t="shared" si="40"/>
        <v>LESLIE</v>
      </c>
      <c r="K164" s="85">
        <v>0</v>
      </c>
      <c r="L164" s="107">
        <v>0.64381944444444439</v>
      </c>
      <c r="M164" s="86">
        <v>44166</v>
      </c>
      <c r="N164" s="94" t="s">
        <v>2127</v>
      </c>
      <c r="O164" s="90">
        <f t="shared" si="31"/>
        <v>927.09999999999991</v>
      </c>
      <c r="P164" s="100">
        <f t="shared" si="32"/>
        <v>2781.2999999999997</v>
      </c>
      <c r="Q164" s="83" t="s">
        <v>2035</v>
      </c>
      <c r="R164" s="83" t="s">
        <v>2038</v>
      </c>
    </row>
    <row r="165" spans="1:18" x14ac:dyDescent="0.2">
      <c r="A165" s="78"/>
      <c r="B165" s="79" t="s">
        <v>2307</v>
      </c>
      <c r="C165" s="68" t="s">
        <v>624</v>
      </c>
      <c r="D165" s="81" t="str">
        <f t="shared" si="37"/>
        <v>MW0305</v>
      </c>
      <c r="E165" s="82" t="str">
        <f t="shared" si="38"/>
        <v>MASH WEST</v>
      </c>
      <c r="F165" s="82" t="str">
        <f t="shared" si="39"/>
        <v>PLATINUM</v>
      </c>
      <c r="G165" s="83">
        <v>3</v>
      </c>
      <c r="H165" s="84" t="s">
        <v>2033</v>
      </c>
      <c r="I165" s="68" t="s">
        <v>2041</v>
      </c>
      <c r="J165" s="82" t="str">
        <f t="shared" si="40"/>
        <v>NGIRAZI</v>
      </c>
      <c r="K165" s="85">
        <v>0</v>
      </c>
      <c r="L165" s="107">
        <v>0.65188657407407413</v>
      </c>
      <c r="M165" s="86">
        <v>44166</v>
      </c>
      <c r="N165" s="94" t="s">
        <v>2410</v>
      </c>
      <c r="O165" s="90">
        <f t="shared" si="31"/>
        <v>938.7166666666667</v>
      </c>
      <c r="P165" s="100">
        <f t="shared" si="32"/>
        <v>2816.15</v>
      </c>
      <c r="Q165" s="83" t="s">
        <v>2035</v>
      </c>
      <c r="R165" s="83" t="s">
        <v>2038</v>
      </c>
    </row>
    <row r="166" spans="1:18" x14ac:dyDescent="0.2">
      <c r="A166" s="78"/>
      <c r="B166" s="79" t="s">
        <v>2308</v>
      </c>
      <c r="C166" s="68" t="s">
        <v>626</v>
      </c>
      <c r="D166" s="81" t="str">
        <f t="shared" si="37"/>
        <v>MW0305</v>
      </c>
      <c r="E166" s="82" t="str">
        <f t="shared" si="38"/>
        <v>MASH WEST</v>
      </c>
      <c r="F166" s="82" t="str">
        <f t="shared" si="39"/>
        <v>PLATINUM</v>
      </c>
      <c r="G166" s="83">
        <v>3</v>
      </c>
      <c r="H166" s="84" t="s">
        <v>2033</v>
      </c>
      <c r="I166" s="68" t="s">
        <v>2041</v>
      </c>
      <c r="J166" s="82" t="str">
        <f t="shared" si="40"/>
        <v>NGIRAZI</v>
      </c>
      <c r="K166" s="85">
        <v>0</v>
      </c>
      <c r="L166" s="107">
        <v>0.65304398148148146</v>
      </c>
      <c r="M166" s="86">
        <v>44166</v>
      </c>
      <c r="N166" s="94" t="s">
        <v>2411</v>
      </c>
      <c r="O166" s="90">
        <f t="shared" si="31"/>
        <v>940.38333333333333</v>
      </c>
      <c r="P166" s="100">
        <f t="shared" si="32"/>
        <v>2821.15</v>
      </c>
      <c r="Q166" s="83" t="s">
        <v>2035</v>
      </c>
      <c r="R166" s="83" t="s">
        <v>2038</v>
      </c>
    </row>
    <row r="167" spans="1:18" x14ac:dyDescent="0.2">
      <c r="A167" s="78"/>
      <c r="B167" s="116">
        <v>44166.778437499997</v>
      </c>
      <c r="C167" s="43" t="s">
        <v>196</v>
      </c>
      <c r="D167" s="81" t="str">
        <f t="shared" si="37"/>
        <v>MW0004</v>
      </c>
      <c r="E167" s="82" t="str">
        <f t="shared" si="38"/>
        <v>MASH WEST</v>
      </c>
      <c r="F167" s="82" t="str">
        <f t="shared" si="39"/>
        <v>PLATINUM</v>
      </c>
      <c r="G167" s="83">
        <v>3</v>
      </c>
      <c r="H167" s="84" t="s">
        <v>2033</v>
      </c>
      <c r="I167" s="68" t="s">
        <v>2034</v>
      </c>
      <c r="J167" s="82" t="str">
        <f t="shared" si="40"/>
        <v>ARTWELL</v>
      </c>
      <c r="K167" s="54">
        <v>0.7784375</v>
      </c>
      <c r="L167" s="54">
        <v>0.78370370370370368</v>
      </c>
      <c r="M167" s="116">
        <v>44166</v>
      </c>
      <c r="N167" s="94" t="s">
        <v>2414</v>
      </c>
      <c r="O167" s="90">
        <f t="shared" si="31"/>
        <v>7.5833333333332931</v>
      </c>
      <c r="P167" s="100">
        <f t="shared" si="32"/>
        <v>22.749999999999879</v>
      </c>
      <c r="Q167" s="80" t="s">
        <v>2035</v>
      </c>
      <c r="R167" s="80" t="s">
        <v>2038</v>
      </c>
    </row>
    <row r="168" spans="1:18" x14ac:dyDescent="0.2">
      <c r="A168" s="78"/>
      <c r="B168" s="116">
        <v>44166.778263888889</v>
      </c>
      <c r="C168" s="43" t="s">
        <v>434</v>
      </c>
      <c r="D168" s="81" t="str">
        <f t="shared" si="37"/>
        <v>MW7072</v>
      </c>
      <c r="E168" s="82" t="str">
        <f t="shared" si="38"/>
        <v>MASH WEST</v>
      </c>
      <c r="F168" s="82" t="str">
        <f t="shared" si="39"/>
        <v>PLATINUM</v>
      </c>
      <c r="G168" s="83">
        <v>3</v>
      </c>
      <c r="H168" s="84" t="s">
        <v>2033</v>
      </c>
      <c r="I168" s="68" t="s">
        <v>2034</v>
      </c>
      <c r="J168" s="82" t="str">
        <f t="shared" si="40"/>
        <v>ARTWELL</v>
      </c>
      <c r="K168" s="54">
        <v>0.77826388888888898</v>
      </c>
      <c r="L168" s="54">
        <v>0.78358796296296296</v>
      </c>
      <c r="M168" s="116">
        <v>44166</v>
      </c>
      <c r="N168" s="94" t="s">
        <v>2415</v>
      </c>
      <c r="O168" s="90">
        <f t="shared" si="31"/>
        <v>7.6666666666665328</v>
      </c>
      <c r="P168" s="100">
        <f t="shared" si="32"/>
        <v>22.999999999999599</v>
      </c>
      <c r="Q168" s="80" t="s">
        <v>2035</v>
      </c>
      <c r="R168" s="80" t="s">
        <v>2038</v>
      </c>
    </row>
    <row r="169" spans="1:18" x14ac:dyDescent="0.2">
      <c r="A169" s="78"/>
      <c r="B169" s="116">
        <v>44166.778240740743</v>
      </c>
      <c r="C169" s="43" t="s">
        <v>450</v>
      </c>
      <c r="D169" s="81" t="str">
        <f t="shared" si="37"/>
        <v>MW5239</v>
      </c>
      <c r="E169" s="82" t="str">
        <f t="shared" si="38"/>
        <v>MASH WEST</v>
      </c>
      <c r="F169" s="82" t="str">
        <f t="shared" si="39"/>
        <v>PLATINUM</v>
      </c>
      <c r="G169" s="83">
        <v>3</v>
      </c>
      <c r="H169" s="84" t="s">
        <v>2033</v>
      </c>
      <c r="I169" s="68" t="s">
        <v>2034</v>
      </c>
      <c r="J169" s="82" t="str">
        <f t="shared" si="40"/>
        <v>ARTWELL</v>
      </c>
      <c r="K169" s="54">
        <v>0.77824074074074068</v>
      </c>
      <c r="L169" s="54">
        <v>0.78357638888888881</v>
      </c>
      <c r="M169" s="116">
        <v>44166</v>
      </c>
      <c r="N169" s="94" t="s">
        <v>2417</v>
      </c>
      <c r="O169" s="90">
        <f t="shared" si="31"/>
        <v>7.6833333333333087</v>
      </c>
      <c r="P169" s="100">
        <f t="shared" si="32"/>
        <v>23.049999999999926</v>
      </c>
      <c r="Q169" s="80" t="s">
        <v>2035</v>
      </c>
      <c r="R169" s="80" t="s">
        <v>2038</v>
      </c>
    </row>
    <row r="170" spans="1:18" x14ac:dyDescent="0.2">
      <c r="A170" s="78"/>
      <c r="B170" s="116">
        <v>44166.778240740743</v>
      </c>
      <c r="C170" s="43" t="s">
        <v>698</v>
      </c>
      <c r="D170" s="81" t="str">
        <f t="shared" si="37"/>
        <v>MW6030</v>
      </c>
      <c r="E170" s="82" t="str">
        <f t="shared" si="38"/>
        <v>MASH WEST</v>
      </c>
      <c r="F170" s="82" t="str">
        <f t="shared" si="39"/>
        <v>PLATINUM</v>
      </c>
      <c r="G170" s="83">
        <v>3</v>
      </c>
      <c r="H170" s="84" t="s">
        <v>2033</v>
      </c>
      <c r="I170" s="68" t="s">
        <v>2034</v>
      </c>
      <c r="J170" s="82" t="str">
        <f t="shared" si="40"/>
        <v>ARTWELL</v>
      </c>
      <c r="K170" s="54">
        <v>0.77824074074074068</v>
      </c>
      <c r="L170" s="54">
        <v>0.78357638888888881</v>
      </c>
      <c r="M170" s="116">
        <v>44166</v>
      </c>
      <c r="N170" s="94" t="s">
        <v>2418</v>
      </c>
      <c r="O170" s="90">
        <f t="shared" si="31"/>
        <v>7.6833333333333087</v>
      </c>
      <c r="P170" s="100">
        <f t="shared" si="32"/>
        <v>23.049999999999926</v>
      </c>
      <c r="Q170" s="80" t="s">
        <v>2035</v>
      </c>
      <c r="R170" s="80" t="s">
        <v>2038</v>
      </c>
    </row>
    <row r="171" spans="1:18" x14ac:dyDescent="0.2">
      <c r="A171" s="78"/>
      <c r="B171" s="116">
        <v>44166.778240740743</v>
      </c>
      <c r="C171" s="43" t="s">
        <v>1380</v>
      </c>
      <c r="D171" s="81" t="str">
        <f t="shared" si="37"/>
        <v>MW6001</v>
      </c>
      <c r="E171" s="82" t="str">
        <f t="shared" si="38"/>
        <v>MASH WEST</v>
      </c>
      <c r="F171" s="82" t="str">
        <f t="shared" si="39"/>
        <v>PLATINUM</v>
      </c>
      <c r="G171" s="83">
        <v>3</v>
      </c>
      <c r="H171" s="84" t="s">
        <v>2033</v>
      </c>
      <c r="I171" s="68" t="s">
        <v>2034</v>
      </c>
      <c r="J171" s="82" t="str">
        <f t="shared" si="40"/>
        <v>ARTWELL</v>
      </c>
      <c r="K171" s="54">
        <v>0.77824074074074068</v>
      </c>
      <c r="L171" s="54">
        <v>0.78357638888888881</v>
      </c>
      <c r="M171" s="116">
        <v>44166</v>
      </c>
      <c r="N171" s="94" t="s">
        <v>2419</v>
      </c>
      <c r="O171" s="90">
        <f t="shared" si="31"/>
        <v>7.6833333333333087</v>
      </c>
      <c r="P171" s="100">
        <f t="shared" si="32"/>
        <v>23.049999999999926</v>
      </c>
      <c r="Q171" s="80" t="s">
        <v>2035</v>
      </c>
      <c r="R171" s="80" t="s">
        <v>2038</v>
      </c>
    </row>
    <row r="172" spans="1:18" x14ac:dyDescent="0.2">
      <c r="A172" s="78"/>
      <c r="B172" s="116">
        <v>44166.746851851851</v>
      </c>
      <c r="C172" s="43" t="s">
        <v>432</v>
      </c>
      <c r="D172" s="81" t="str">
        <f t="shared" si="37"/>
        <v>MW7072</v>
      </c>
      <c r="E172" s="82" t="str">
        <f t="shared" si="38"/>
        <v>MASH WEST</v>
      </c>
      <c r="F172" s="82" t="str">
        <f t="shared" si="39"/>
        <v>PLATINUM</v>
      </c>
      <c r="G172" s="83">
        <v>3</v>
      </c>
      <c r="H172" s="84" t="s">
        <v>2033</v>
      </c>
      <c r="I172" s="68" t="s">
        <v>2034</v>
      </c>
      <c r="J172" s="82" t="str">
        <f t="shared" si="40"/>
        <v>ARTWELL</v>
      </c>
      <c r="K172" s="54">
        <v>0.74685185185185177</v>
      </c>
      <c r="L172" s="54">
        <v>0.75223379629629628</v>
      </c>
      <c r="M172" s="116">
        <v>44166</v>
      </c>
      <c r="N172" s="94" t="s">
        <v>2420</v>
      </c>
      <c r="O172" s="90">
        <f t="shared" si="31"/>
        <v>7.7500000000000924</v>
      </c>
      <c r="P172" s="100">
        <f t="shared" si="32"/>
        <v>23.250000000000277</v>
      </c>
      <c r="Q172" s="80" t="s">
        <v>2035</v>
      </c>
      <c r="R172" s="80" t="s">
        <v>2038</v>
      </c>
    </row>
    <row r="173" spans="1:18" x14ac:dyDescent="0.2">
      <c r="A173" s="78"/>
      <c r="B173" s="116">
        <v>44166.778275462966</v>
      </c>
      <c r="C173" s="43" t="s">
        <v>201</v>
      </c>
      <c r="D173" s="81" t="str">
        <f t="shared" si="37"/>
        <v>MW5208</v>
      </c>
      <c r="E173" s="82" t="str">
        <f t="shared" si="38"/>
        <v>MASH WEST</v>
      </c>
      <c r="F173" s="82" t="str">
        <f t="shared" si="39"/>
        <v>PLATINUM</v>
      </c>
      <c r="G173" s="83">
        <v>3</v>
      </c>
      <c r="H173" s="84" t="s">
        <v>2033</v>
      </c>
      <c r="I173" s="68" t="s">
        <v>2034</v>
      </c>
      <c r="J173" s="82" t="str">
        <f t="shared" si="40"/>
        <v>ARTWELL</v>
      </c>
      <c r="K173" s="54">
        <v>0.77827546296296291</v>
      </c>
      <c r="L173" s="54">
        <v>0.78370370370370368</v>
      </c>
      <c r="M173" s="116">
        <v>44166</v>
      </c>
      <c r="N173" s="94" t="s">
        <v>2389</v>
      </c>
      <c r="O173" s="90">
        <f t="shared" si="31"/>
        <v>7.8166666666667162</v>
      </c>
      <c r="P173" s="100">
        <f t="shared" si="32"/>
        <v>23.450000000000149</v>
      </c>
      <c r="Q173" s="80" t="s">
        <v>2035</v>
      </c>
      <c r="R173" s="80" t="s">
        <v>2038</v>
      </c>
    </row>
    <row r="174" spans="1:18" x14ac:dyDescent="0.2">
      <c r="A174" s="78"/>
      <c r="B174" s="116">
        <v>44166.746793981481</v>
      </c>
      <c r="C174" s="43" t="s">
        <v>696</v>
      </c>
      <c r="D174" s="81" t="str">
        <f t="shared" si="37"/>
        <v>MW6030</v>
      </c>
      <c r="E174" s="82" t="str">
        <f t="shared" si="38"/>
        <v>MASH WEST</v>
      </c>
      <c r="F174" s="82" t="str">
        <f t="shared" si="39"/>
        <v>PLATINUM</v>
      </c>
      <c r="G174" s="83">
        <v>3</v>
      </c>
      <c r="H174" s="84" t="s">
        <v>2033</v>
      </c>
      <c r="I174" s="68" t="s">
        <v>2034</v>
      </c>
      <c r="J174" s="82" t="str">
        <f t="shared" si="40"/>
        <v>ARTWELL</v>
      </c>
      <c r="K174" s="54">
        <v>0.74679398148148157</v>
      </c>
      <c r="L174" s="54">
        <v>0.75229166666666669</v>
      </c>
      <c r="M174" s="116">
        <v>44166</v>
      </c>
      <c r="N174" s="94" t="s">
        <v>2422</v>
      </c>
      <c r="O174" s="90">
        <f t="shared" si="31"/>
        <v>7.9166666666665719</v>
      </c>
      <c r="P174" s="100">
        <f t="shared" si="32"/>
        <v>23.749999999999716</v>
      </c>
      <c r="Q174" s="80" t="s">
        <v>2035</v>
      </c>
      <c r="R174" s="80" t="s">
        <v>2038</v>
      </c>
    </row>
    <row r="175" spans="1:18" x14ac:dyDescent="0.2">
      <c r="A175" s="78"/>
      <c r="B175" s="116">
        <v>44166.746782407405</v>
      </c>
      <c r="C175" s="43" t="s">
        <v>1378</v>
      </c>
      <c r="D175" s="81" t="str">
        <f t="shared" si="37"/>
        <v>MW6001</v>
      </c>
      <c r="E175" s="82" t="str">
        <f t="shared" si="38"/>
        <v>MASH WEST</v>
      </c>
      <c r="F175" s="82" t="str">
        <f t="shared" si="39"/>
        <v>PLATINUM</v>
      </c>
      <c r="G175" s="83">
        <v>3</v>
      </c>
      <c r="H175" s="84" t="s">
        <v>2033</v>
      </c>
      <c r="I175" s="68" t="s">
        <v>2034</v>
      </c>
      <c r="J175" s="82" t="str">
        <f t="shared" si="40"/>
        <v>ARTWELL</v>
      </c>
      <c r="K175" s="54">
        <v>0.74678240740740742</v>
      </c>
      <c r="L175" s="54">
        <v>0.75228009259259254</v>
      </c>
      <c r="M175" s="116">
        <v>44166</v>
      </c>
      <c r="N175" s="94" t="s">
        <v>2423</v>
      </c>
      <c r="O175" s="90">
        <f t="shared" si="31"/>
        <v>7.9166666666665719</v>
      </c>
      <c r="P175" s="100">
        <f t="shared" si="32"/>
        <v>23.749999999999716</v>
      </c>
      <c r="Q175" s="80" t="s">
        <v>2035</v>
      </c>
      <c r="R175" s="80" t="s">
        <v>2038</v>
      </c>
    </row>
    <row r="176" spans="1:18" x14ac:dyDescent="0.2">
      <c r="A176" s="78"/>
      <c r="B176" s="116">
        <v>44166.746759259258</v>
      </c>
      <c r="C176" s="43" t="s">
        <v>448</v>
      </c>
      <c r="D176" s="81" t="str">
        <f t="shared" si="37"/>
        <v>MW5239</v>
      </c>
      <c r="E176" s="82" t="str">
        <f t="shared" si="38"/>
        <v>MASH WEST</v>
      </c>
      <c r="F176" s="82" t="str">
        <f t="shared" si="39"/>
        <v>PLATINUM</v>
      </c>
      <c r="G176" s="83">
        <v>3</v>
      </c>
      <c r="H176" s="84" t="s">
        <v>2033</v>
      </c>
      <c r="I176" s="68" t="s">
        <v>2034</v>
      </c>
      <c r="J176" s="82" t="str">
        <f t="shared" si="40"/>
        <v>ARTWELL</v>
      </c>
      <c r="K176" s="54">
        <v>0.74675925925925923</v>
      </c>
      <c r="L176" s="54">
        <v>0.75225694444444446</v>
      </c>
      <c r="M176" s="116">
        <v>44166</v>
      </c>
      <c r="N176" s="94" t="s">
        <v>2425</v>
      </c>
      <c r="O176" s="90">
        <f t="shared" si="31"/>
        <v>7.9166666666667318</v>
      </c>
      <c r="P176" s="100">
        <f t="shared" si="32"/>
        <v>23.750000000000195</v>
      </c>
      <c r="Q176" s="80" t="s">
        <v>2035</v>
      </c>
      <c r="R176" s="80" t="s">
        <v>2038</v>
      </c>
    </row>
    <row r="177" spans="1:18" x14ac:dyDescent="0.2">
      <c r="A177" s="124"/>
      <c r="B177" s="116">
        <v>44166.746770833335</v>
      </c>
      <c r="C177" s="43" t="s">
        <v>198</v>
      </c>
      <c r="D177" s="81" t="str">
        <f t="shared" si="37"/>
        <v>MW5208</v>
      </c>
      <c r="E177" s="82" t="str">
        <f t="shared" si="38"/>
        <v>MASH WEST</v>
      </c>
      <c r="F177" s="82" t="str">
        <f t="shared" si="39"/>
        <v>PLATINUM</v>
      </c>
      <c r="G177" s="83">
        <v>3</v>
      </c>
      <c r="H177" s="84" t="s">
        <v>2033</v>
      </c>
      <c r="I177" s="68" t="s">
        <v>2034</v>
      </c>
      <c r="J177" s="82" t="str">
        <f t="shared" si="40"/>
        <v>ARTWELL</v>
      </c>
      <c r="K177" s="54">
        <v>0.74677083333333327</v>
      </c>
      <c r="L177" s="54">
        <v>0.75226851851851861</v>
      </c>
      <c r="M177" s="116">
        <v>44166</v>
      </c>
      <c r="N177" s="94" t="s">
        <v>2426</v>
      </c>
      <c r="O177" s="90">
        <f t="shared" si="31"/>
        <v>7.9166666666668917</v>
      </c>
      <c r="P177" s="100">
        <f t="shared" si="32"/>
        <v>23.750000000000675</v>
      </c>
      <c r="Q177" s="80" t="s">
        <v>2035</v>
      </c>
      <c r="R177" s="80" t="s">
        <v>2038</v>
      </c>
    </row>
    <row r="178" spans="1:18" x14ac:dyDescent="0.2">
      <c r="A178" s="78"/>
      <c r="B178" s="116">
        <v>44166.911041666666</v>
      </c>
      <c r="C178" s="43" t="s">
        <v>920</v>
      </c>
      <c r="D178" s="81" t="str">
        <f t="shared" si="37"/>
        <v>MW0048</v>
      </c>
      <c r="E178" s="82" t="str">
        <f t="shared" si="38"/>
        <v>MASH WEST</v>
      </c>
      <c r="F178" s="82" t="str">
        <f t="shared" si="39"/>
        <v>PLATINUM</v>
      </c>
      <c r="G178" s="83">
        <v>3</v>
      </c>
      <c r="H178" s="84" t="s">
        <v>2033</v>
      </c>
      <c r="I178" s="68" t="s">
        <v>2034</v>
      </c>
      <c r="J178" s="82" t="str">
        <f t="shared" si="40"/>
        <v>NGIRAZI</v>
      </c>
      <c r="K178" s="54">
        <v>0.91104166666666664</v>
      </c>
      <c r="L178" s="54">
        <v>0.91658564814814814</v>
      </c>
      <c r="M178" s="116">
        <v>44166</v>
      </c>
      <c r="N178" s="94" t="s">
        <v>2427</v>
      </c>
      <c r="O178" s="90">
        <f t="shared" si="31"/>
        <v>7.9833333333333556</v>
      </c>
      <c r="P178" s="100">
        <f t="shared" si="32"/>
        <v>23.950000000000067</v>
      </c>
      <c r="Q178" s="80" t="s">
        <v>2035</v>
      </c>
      <c r="R178" s="80" t="s">
        <v>2038</v>
      </c>
    </row>
    <row r="179" spans="1:18" x14ac:dyDescent="0.2">
      <c r="A179" s="78"/>
      <c r="B179" s="116">
        <v>44166.746724537035</v>
      </c>
      <c r="C179" s="43" t="s">
        <v>193</v>
      </c>
      <c r="D179" s="81" t="str">
        <f t="shared" si="37"/>
        <v>MW0004</v>
      </c>
      <c r="E179" s="82" t="str">
        <f t="shared" si="38"/>
        <v>MASH WEST</v>
      </c>
      <c r="F179" s="82" t="str">
        <f t="shared" si="39"/>
        <v>PLATINUM</v>
      </c>
      <c r="G179" s="83">
        <v>3</v>
      </c>
      <c r="H179" s="84" t="s">
        <v>2033</v>
      </c>
      <c r="I179" s="68" t="s">
        <v>2034</v>
      </c>
      <c r="J179" s="82" t="str">
        <f t="shared" si="40"/>
        <v>ARTWELL</v>
      </c>
      <c r="K179" s="54">
        <v>0.74672453703703701</v>
      </c>
      <c r="L179" s="54">
        <v>0.75228009259259254</v>
      </c>
      <c r="M179" s="116">
        <v>44166</v>
      </c>
      <c r="N179" s="94" t="s">
        <v>2428</v>
      </c>
      <c r="O179" s="90">
        <f t="shared" si="31"/>
        <v>7.9999999999999716</v>
      </c>
      <c r="P179" s="100">
        <f t="shared" si="32"/>
        <v>23.999999999999915</v>
      </c>
      <c r="Q179" s="80" t="s">
        <v>2035</v>
      </c>
      <c r="R179" s="80" t="s">
        <v>2038</v>
      </c>
    </row>
    <row r="180" spans="1:18" x14ac:dyDescent="0.2">
      <c r="A180" s="78"/>
      <c r="B180" s="116">
        <v>44166.770821759259</v>
      </c>
      <c r="C180" s="43" t="s">
        <v>455</v>
      </c>
      <c r="D180" s="81" t="str">
        <f t="shared" si="37"/>
        <v>MW0017</v>
      </c>
      <c r="E180" s="82" t="str">
        <f t="shared" si="38"/>
        <v>MASH WEST</v>
      </c>
      <c r="F180" s="82" t="str">
        <f t="shared" si="39"/>
        <v>PLATINUM</v>
      </c>
      <c r="G180" s="83">
        <v>3</v>
      </c>
      <c r="H180" s="84" t="s">
        <v>2033</v>
      </c>
      <c r="I180" s="68" t="s">
        <v>2034</v>
      </c>
      <c r="J180" s="82" t="str">
        <f t="shared" si="40"/>
        <v>ARTWELL</v>
      </c>
      <c r="K180" s="54">
        <v>0.77082175925925922</v>
      </c>
      <c r="L180" s="54">
        <v>0.77674768518518522</v>
      </c>
      <c r="M180" s="116">
        <v>44166</v>
      </c>
      <c r="N180" s="94" t="s">
        <v>2429</v>
      </c>
      <c r="O180" s="90">
        <f t="shared" si="31"/>
        <v>8.5333333333334416</v>
      </c>
      <c r="P180" s="100">
        <f t="shared" si="32"/>
        <v>25.600000000000325</v>
      </c>
      <c r="Q180" s="80" t="s">
        <v>2035</v>
      </c>
      <c r="R180" s="80" t="s">
        <v>2038</v>
      </c>
    </row>
    <row r="181" spans="1:18" x14ac:dyDescent="0.2">
      <c r="A181" s="78"/>
      <c r="B181" s="116">
        <v>44166.76121527778</v>
      </c>
      <c r="C181" s="43" t="s">
        <v>1282</v>
      </c>
      <c r="D181" s="81" t="str">
        <f t="shared" si="37"/>
        <v>ME5183</v>
      </c>
      <c r="E181" s="82" t="str">
        <f t="shared" si="38"/>
        <v>MASH EAST</v>
      </c>
      <c r="F181" s="82" t="str">
        <f t="shared" si="39"/>
        <v>PLATINUM</v>
      </c>
      <c r="G181" s="83">
        <v>3</v>
      </c>
      <c r="H181" s="84" t="s">
        <v>2033</v>
      </c>
      <c r="I181" s="68" t="s">
        <v>2034</v>
      </c>
      <c r="J181" s="82" t="str">
        <f t="shared" si="40"/>
        <v>WASHI</v>
      </c>
      <c r="K181" s="54">
        <v>0.76121527777777775</v>
      </c>
      <c r="L181" s="54">
        <v>0.7675347222222223</v>
      </c>
      <c r="M181" s="116">
        <v>44166</v>
      </c>
      <c r="N181" s="94" t="s">
        <v>2430</v>
      </c>
      <c r="O181" s="90">
        <f t="shared" si="31"/>
        <v>9.1000000000001435</v>
      </c>
      <c r="P181" s="100">
        <f t="shared" si="32"/>
        <v>27.300000000000431</v>
      </c>
      <c r="Q181" s="80" t="s">
        <v>2035</v>
      </c>
      <c r="R181" s="80" t="s">
        <v>2038</v>
      </c>
    </row>
    <row r="182" spans="1:18" x14ac:dyDescent="0.2">
      <c r="A182" s="78"/>
      <c r="B182" s="116">
        <v>44166.746759259258</v>
      </c>
      <c r="C182" s="43" t="s">
        <v>451</v>
      </c>
      <c r="D182" s="81" t="str">
        <f t="shared" si="37"/>
        <v>MW0017</v>
      </c>
      <c r="E182" s="82" t="str">
        <f t="shared" si="38"/>
        <v>MASH WEST</v>
      </c>
      <c r="F182" s="82" t="str">
        <f t="shared" si="39"/>
        <v>PLATINUM</v>
      </c>
      <c r="G182" s="83">
        <v>3</v>
      </c>
      <c r="H182" s="84" t="s">
        <v>2033</v>
      </c>
      <c r="I182" s="68" t="s">
        <v>2034</v>
      </c>
      <c r="J182" s="82" t="str">
        <f t="shared" si="40"/>
        <v>ARTWELL</v>
      </c>
      <c r="K182" s="54">
        <v>0.74675925925925923</v>
      </c>
      <c r="L182" s="54">
        <v>0.7534143518518519</v>
      </c>
      <c r="M182" s="116">
        <v>44166</v>
      </c>
      <c r="N182" s="94" t="s">
        <v>2431</v>
      </c>
      <c r="O182" s="90">
        <f t="shared" si="31"/>
        <v>9.5833333333334458</v>
      </c>
      <c r="P182" s="100">
        <f t="shared" si="32"/>
        <v>28.750000000000338</v>
      </c>
      <c r="Q182" s="80" t="s">
        <v>2035</v>
      </c>
      <c r="R182" s="80" t="s">
        <v>2038</v>
      </c>
    </row>
    <row r="183" spans="1:18" x14ac:dyDescent="0.2">
      <c r="A183" s="78"/>
      <c r="B183" s="116">
        <v>44166.755046296297</v>
      </c>
      <c r="C183" s="43" t="s">
        <v>1799</v>
      </c>
      <c r="D183" s="81" t="str">
        <f t="shared" si="37"/>
        <v>MC6007</v>
      </c>
      <c r="E183" s="82" t="str">
        <f t="shared" si="38"/>
        <v>MASH CENTRAL</v>
      </c>
      <c r="F183" s="82" t="str">
        <f t="shared" si="39"/>
        <v>PLATINUM</v>
      </c>
      <c r="G183" s="83">
        <v>3</v>
      </c>
      <c r="H183" s="84" t="s">
        <v>2033</v>
      </c>
      <c r="I183" s="68" t="s">
        <v>2034</v>
      </c>
      <c r="J183" s="82" t="str">
        <f t="shared" si="40"/>
        <v>ARCHIE</v>
      </c>
      <c r="K183" s="54">
        <v>0.75504629629629638</v>
      </c>
      <c r="L183" s="54">
        <v>0.76258101851851856</v>
      </c>
      <c r="M183" s="116">
        <v>44166</v>
      </c>
      <c r="N183" s="94" t="s">
        <v>2432</v>
      </c>
      <c r="O183" s="90">
        <f t="shared" si="31"/>
        <v>10.849999999999937</v>
      </c>
      <c r="P183" s="100">
        <f t="shared" si="32"/>
        <v>32.549999999999812</v>
      </c>
      <c r="Q183" s="80" t="s">
        <v>2035</v>
      </c>
      <c r="R183" s="80" t="s">
        <v>2038</v>
      </c>
    </row>
    <row r="184" spans="1:18" x14ac:dyDescent="0.2">
      <c r="A184" s="78"/>
      <c r="B184" s="116">
        <v>44166.985243055555</v>
      </c>
      <c r="C184" s="43" t="s">
        <v>808</v>
      </c>
      <c r="D184" s="81" t="str">
        <f t="shared" si="37"/>
        <v>MD0282</v>
      </c>
      <c r="E184" s="82" t="str">
        <f t="shared" si="38"/>
        <v>MIDLANDS</v>
      </c>
      <c r="F184" s="82" t="str">
        <f t="shared" si="39"/>
        <v>PLATINUM</v>
      </c>
      <c r="G184" s="83">
        <v>3</v>
      </c>
      <c r="H184" s="84" t="s">
        <v>2033</v>
      </c>
      <c r="I184" s="68" t="s">
        <v>2034</v>
      </c>
      <c r="J184" s="82" t="str">
        <f t="shared" si="40"/>
        <v>CHIKWAVAVA</v>
      </c>
      <c r="K184" s="54">
        <v>0.98524305555555547</v>
      </c>
      <c r="L184" s="54">
        <v>0.99293981481481486</v>
      </c>
      <c r="M184" s="116">
        <v>44166</v>
      </c>
      <c r="N184" s="94" t="s">
        <v>2434</v>
      </c>
      <c r="O184" s="90">
        <f t="shared" si="31"/>
        <v>11.08333333333352</v>
      </c>
      <c r="P184" s="100">
        <f t="shared" si="32"/>
        <v>33.250000000000561</v>
      </c>
      <c r="Q184" s="80" t="s">
        <v>2035</v>
      </c>
      <c r="R184" s="80" t="s">
        <v>2038</v>
      </c>
    </row>
    <row r="185" spans="1:18" x14ac:dyDescent="0.2">
      <c r="A185" s="78"/>
      <c r="B185" s="116">
        <v>44166.723425925928</v>
      </c>
      <c r="C185" s="43" t="s">
        <v>2037</v>
      </c>
      <c r="D185" s="3" t="s">
        <v>1285</v>
      </c>
      <c r="E185" s="3" t="s">
        <v>179</v>
      </c>
      <c r="F185" s="3" t="s">
        <v>57</v>
      </c>
      <c r="G185" s="83">
        <v>3</v>
      </c>
      <c r="H185" s="84" t="s">
        <v>2033</v>
      </c>
      <c r="I185" s="68" t="s">
        <v>2034</v>
      </c>
      <c r="J185" s="3" t="s">
        <v>290</v>
      </c>
      <c r="K185" s="54">
        <v>0.72342592592592592</v>
      </c>
      <c r="L185" s="54">
        <v>0.73129629629629633</v>
      </c>
      <c r="M185" s="116">
        <v>44166</v>
      </c>
      <c r="N185" s="94" t="s">
        <v>2436</v>
      </c>
      <c r="O185" s="90">
        <f t="shared" si="31"/>
        <v>11.3333333333334</v>
      </c>
      <c r="P185" s="100">
        <f t="shared" si="32"/>
        <v>34.000000000000199</v>
      </c>
      <c r="Q185" s="80" t="s">
        <v>2035</v>
      </c>
      <c r="R185" s="80" t="s">
        <v>2038</v>
      </c>
    </row>
    <row r="186" spans="1:18" x14ac:dyDescent="0.2">
      <c r="A186" s="78"/>
      <c r="B186" s="116">
        <v>44166.723379629628</v>
      </c>
      <c r="C186" s="43" t="s">
        <v>1797</v>
      </c>
      <c r="D186" s="81" t="str">
        <f t="shared" ref="D186:D217" si="41">VLOOKUP($C186,TOTAL3,2,FALSE)</f>
        <v>MC6007</v>
      </c>
      <c r="E186" s="82" t="str">
        <f t="shared" ref="E186:E217" si="42">VLOOKUP($C186,TOTAL3,3,FALSE)</f>
        <v>MASH CENTRAL</v>
      </c>
      <c r="F186" s="82" t="str">
        <f t="shared" ref="F186:F217" si="43">VLOOKUP(C186,TOTAL3,4,FALSE)</f>
        <v>PLATINUM</v>
      </c>
      <c r="G186" s="83">
        <v>3</v>
      </c>
      <c r="H186" s="84" t="s">
        <v>2033</v>
      </c>
      <c r="I186" s="68" t="s">
        <v>2034</v>
      </c>
      <c r="J186" s="82" t="str">
        <f t="shared" ref="J186:J217" si="44">VLOOKUP($C186,TOTAL3,5,FALSE)</f>
        <v>ARCHIE</v>
      </c>
      <c r="K186" s="54">
        <v>0.72337962962962965</v>
      </c>
      <c r="L186" s="54">
        <v>0.73130787037037026</v>
      </c>
      <c r="M186" s="116">
        <v>44166</v>
      </c>
      <c r="N186" s="94" t="s">
        <v>2437</v>
      </c>
      <c r="O186" s="90">
        <f t="shared" si="31"/>
        <v>11.41666666666648</v>
      </c>
      <c r="P186" s="100">
        <f t="shared" si="32"/>
        <v>34.249999999999439</v>
      </c>
      <c r="Q186" s="80" t="s">
        <v>2035</v>
      </c>
      <c r="R186" s="80" t="s">
        <v>2038</v>
      </c>
    </row>
    <row r="187" spans="1:18" x14ac:dyDescent="0.2">
      <c r="A187" s="78"/>
      <c r="B187" s="116">
        <v>44166.723344907405</v>
      </c>
      <c r="C187" s="43" t="s">
        <v>1675</v>
      </c>
      <c r="D187" s="81" t="str">
        <f t="shared" si="41"/>
        <v>MC0154</v>
      </c>
      <c r="E187" s="82" t="str">
        <f t="shared" si="42"/>
        <v>MASH CENTRAL</v>
      </c>
      <c r="F187" s="82" t="str">
        <f t="shared" si="43"/>
        <v>PLATINUM</v>
      </c>
      <c r="G187" s="83">
        <v>3</v>
      </c>
      <c r="H187" s="84" t="s">
        <v>2033</v>
      </c>
      <c r="I187" s="68" t="s">
        <v>2034</v>
      </c>
      <c r="J187" s="82" t="str">
        <f t="shared" si="44"/>
        <v>KIWA</v>
      </c>
      <c r="K187" s="54">
        <v>0.72334490740740742</v>
      </c>
      <c r="L187" s="54">
        <v>0.73127314814814814</v>
      </c>
      <c r="M187" s="116">
        <v>44166</v>
      </c>
      <c r="N187" s="94" t="s">
        <v>2438</v>
      </c>
      <c r="O187" s="90">
        <f t="shared" si="31"/>
        <v>11.416666666666639</v>
      </c>
      <c r="P187" s="100">
        <f t="shared" si="32"/>
        <v>34.249999999999915</v>
      </c>
      <c r="Q187" s="80" t="s">
        <v>2035</v>
      </c>
      <c r="R187" s="80" t="s">
        <v>2038</v>
      </c>
    </row>
    <row r="188" spans="1:18" x14ac:dyDescent="0.2">
      <c r="A188" s="78"/>
      <c r="B188" s="116">
        <v>44166.650868055556</v>
      </c>
      <c r="C188" s="43" t="s">
        <v>535</v>
      </c>
      <c r="D188" s="81" t="str">
        <f t="shared" si="41"/>
        <v>HA0023</v>
      </c>
      <c r="E188" s="82" t="str">
        <f t="shared" si="42"/>
        <v>HARARE</v>
      </c>
      <c r="F188" s="82" t="str">
        <f t="shared" si="43"/>
        <v>PLATINUM</v>
      </c>
      <c r="G188" s="83">
        <v>3</v>
      </c>
      <c r="H188" s="84" t="s">
        <v>2033</v>
      </c>
      <c r="I188" s="68" t="s">
        <v>2034</v>
      </c>
      <c r="J188" s="82" t="str">
        <f t="shared" si="44"/>
        <v>LESLIE</v>
      </c>
      <c r="K188" s="54">
        <v>0.6508680555555556</v>
      </c>
      <c r="L188" s="54">
        <v>0.65890046296296301</v>
      </c>
      <c r="M188" s="116">
        <v>44166</v>
      </c>
      <c r="N188" s="94" t="s">
        <v>2439</v>
      </c>
      <c r="O188" s="90">
        <f t="shared" si="31"/>
        <v>11.566666666666663</v>
      </c>
      <c r="P188" s="100">
        <f t="shared" si="32"/>
        <v>34.699999999999989</v>
      </c>
      <c r="Q188" s="80" t="s">
        <v>2035</v>
      </c>
      <c r="R188" s="80" t="s">
        <v>2038</v>
      </c>
    </row>
    <row r="189" spans="1:18" x14ac:dyDescent="0.2">
      <c r="A189" s="78"/>
      <c r="B189" s="116">
        <v>44166.791863425926</v>
      </c>
      <c r="C189" s="43" t="s">
        <v>1373</v>
      </c>
      <c r="D189" s="81" t="str">
        <f t="shared" si="41"/>
        <v>ME0075</v>
      </c>
      <c r="E189" s="82" t="str">
        <f t="shared" si="42"/>
        <v>MASH EAST</v>
      </c>
      <c r="F189" s="82" t="str">
        <f t="shared" si="43"/>
        <v>PLATINUM</v>
      </c>
      <c r="G189" s="83">
        <v>3</v>
      </c>
      <c r="H189" s="84" t="s">
        <v>2033</v>
      </c>
      <c r="I189" s="68" t="s">
        <v>2034</v>
      </c>
      <c r="J189" s="82" t="str">
        <f t="shared" si="44"/>
        <v>WASHI</v>
      </c>
      <c r="K189" s="54">
        <v>0.79186342592592596</v>
      </c>
      <c r="L189" s="54">
        <v>0.80085648148148147</v>
      </c>
      <c r="M189" s="116">
        <v>44166</v>
      </c>
      <c r="N189" s="94" t="s">
        <v>2440</v>
      </c>
      <c r="O189" s="90">
        <f t="shared" si="31"/>
        <v>12.949999999999946</v>
      </c>
      <c r="P189" s="100">
        <f t="shared" si="32"/>
        <v>38.849999999999838</v>
      </c>
      <c r="Q189" s="80" t="s">
        <v>2035</v>
      </c>
      <c r="R189" s="80" t="s">
        <v>2038</v>
      </c>
    </row>
    <row r="190" spans="1:18" x14ac:dyDescent="0.2">
      <c r="A190" s="78"/>
      <c r="B190" s="116">
        <v>44166.653055555558</v>
      </c>
      <c r="C190" s="43" t="s">
        <v>537</v>
      </c>
      <c r="D190" s="81" t="str">
        <f t="shared" si="41"/>
        <v>HA0023</v>
      </c>
      <c r="E190" s="82" t="str">
        <f t="shared" si="42"/>
        <v>HARARE</v>
      </c>
      <c r="F190" s="82" t="str">
        <f t="shared" si="43"/>
        <v>PLATINUM</v>
      </c>
      <c r="G190" s="83">
        <v>3</v>
      </c>
      <c r="H190" s="84" t="s">
        <v>2033</v>
      </c>
      <c r="I190" s="68" t="s">
        <v>2034</v>
      </c>
      <c r="J190" s="82" t="str">
        <f t="shared" si="44"/>
        <v>LESLIE</v>
      </c>
      <c r="K190" s="54">
        <v>0.65305555555555561</v>
      </c>
      <c r="L190" s="54">
        <v>0.66445601851851854</v>
      </c>
      <c r="M190" s="116">
        <v>44166</v>
      </c>
      <c r="N190" s="94" t="s">
        <v>2442</v>
      </c>
      <c r="O190" s="90">
        <f t="shared" si="31"/>
        <v>16.416666666666622</v>
      </c>
      <c r="P190" s="100">
        <f t="shared" si="32"/>
        <v>49.249999999999865</v>
      </c>
      <c r="Q190" s="80" t="s">
        <v>2035</v>
      </c>
      <c r="R190" s="80" t="s">
        <v>2038</v>
      </c>
    </row>
    <row r="191" spans="1:18" x14ac:dyDescent="0.2">
      <c r="A191" s="78"/>
      <c r="B191" s="116">
        <v>44166.723379629628</v>
      </c>
      <c r="C191" s="43" t="s">
        <v>1299</v>
      </c>
      <c r="D191" s="81" t="str">
        <f t="shared" si="41"/>
        <v>MC0071</v>
      </c>
      <c r="E191" s="82" t="str">
        <f t="shared" si="42"/>
        <v>MASH CENTRAL</v>
      </c>
      <c r="F191" s="82" t="str">
        <f t="shared" si="43"/>
        <v>PLATINUM</v>
      </c>
      <c r="G191" s="83">
        <v>3</v>
      </c>
      <c r="H191" s="84" t="s">
        <v>2033</v>
      </c>
      <c r="I191" s="68" t="s">
        <v>2034</v>
      </c>
      <c r="J191" s="82" t="str">
        <f t="shared" si="44"/>
        <v>KIWA</v>
      </c>
      <c r="K191" s="54">
        <v>0.72337962962962965</v>
      </c>
      <c r="L191" s="54">
        <v>0.73819444444444438</v>
      </c>
      <c r="M191" s="116">
        <v>44166</v>
      </c>
      <c r="N191" s="94" t="s">
        <v>2443</v>
      </c>
      <c r="O191" s="90">
        <f t="shared" si="31"/>
        <v>21.333333333333204</v>
      </c>
      <c r="P191" s="100">
        <f t="shared" si="32"/>
        <v>63.999999999999616</v>
      </c>
      <c r="Q191" s="80" t="s">
        <v>2035</v>
      </c>
      <c r="R191" s="80" t="s">
        <v>2038</v>
      </c>
    </row>
    <row r="192" spans="1:18" x14ac:dyDescent="0.2">
      <c r="A192" s="78"/>
      <c r="B192" s="116">
        <v>44166.791921296295</v>
      </c>
      <c r="C192" s="43" t="s">
        <v>567</v>
      </c>
      <c r="D192" s="81" t="str">
        <f t="shared" si="41"/>
        <v>HA5179</v>
      </c>
      <c r="E192" s="82" t="str">
        <f t="shared" si="42"/>
        <v>HARARE</v>
      </c>
      <c r="F192" s="82" t="str">
        <f t="shared" si="43"/>
        <v>PLATINUM</v>
      </c>
      <c r="G192" s="83">
        <v>3</v>
      </c>
      <c r="H192" s="84" t="s">
        <v>2033</v>
      </c>
      <c r="I192" s="68" t="s">
        <v>2034</v>
      </c>
      <c r="J192" s="82" t="str">
        <f t="shared" si="44"/>
        <v>DHLAKAMA</v>
      </c>
      <c r="K192" s="54">
        <v>0.79192129629629626</v>
      </c>
      <c r="L192" s="54">
        <v>0.81606481481481474</v>
      </c>
      <c r="M192" s="116">
        <v>44166</v>
      </c>
      <c r="N192" s="94" t="s">
        <v>2445</v>
      </c>
      <c r="O192" s="90">
        <f t="shared" si="31"/>
        <v>34.766666666666609</v>
      </c>
      <c r="P192" s="100">
        <f t="shared" si="32"/>
        <v>104.29999999999983</v>
      </c>
      <c r="Q192" s="80" t="s">
        <v>2035</v>
      </c>
      <c r="R192" s="80" t="s">
        <v>2038</v>
      </c>
    </row>
    <row r="193" spans="1:18" x14ac:dyDescent="0.2">
      <c r="A193" s="78"/>
      <c r="B193" s="116">
        <v>44166.728587962964</v>
      </c>
      <c r="C193" s="43" t="s">
        <v>454</v>
      </c>
      <c r="D193" s="81" t="str">
        <f t="shared" si="41"/>
        <v>MW0017</v>
      </c>
      <c r="E193" s="82" t="str">
        <f t="shared" si="42"/>
        <v>MASH WEST</v>
      </c>
      <c r="F193" s="82" t="str">
        <f t="shared" si="43"/>
        <v>PLATINUM</v>
      </c>
      <c r="G193" s="83">
        <v>3</v>
      </c>
      <c r="H193" s="84" t="s">
        <v>2033</v>
      </c>
      <c r="I193" s="68" t="s">
        <v>2034</v>
      </c>
      <c r="J193" s="82" t="str">
        <f t="shared" si="44"/>
        <v>ARTWELL</v>
      </c>
      <c r="K193" s="54">
        <v>0.72858796296296291</v>
      </c>
      <c r="L193" s="54">
        <v>0.75497685185185182</v>
      </c>
      <c r="M193" s="116">
        <v>44166</v>
      </c>
      <c r="N193" s="94" t="s">
        <v>2446</v>
      </c>
      <c r="O193" s="90">
        <f t="shared" si="31"/>
        <v>38.000000000000028</v>
      </c>
      <c r="P193" s="100">
        <f t="shared" si="32"/>
        <v>114.00000000000009</v>
      </c>
      <c r="Q193" s="80" t="s">
        <v>2035</v>
      </c>
      <c r="R193" s="80" t="s">
        <v>2038</v>
      </c>
    </row>
    <row r="194" spans="1:18" x14ac:dyDescent="0.2">
      <c r="A194" s="78"/>
      <c r="B194" s="116">
        <v>44166.971817129626</v>
      </c>
      <c r="C194" s="43" t="s">
        <v>1867</v>
      </c>
      <c r="D194" s="81" t="str">
        <f t="shared" si="41"/>
        <v>MD0412</v>
      </c>
      <c r="E194" s="82" t="str">
        <f t="shared" si="42"/>
        <v>MIDLANDS</v>
      </c>
      <c r="F194" s="82" t="str">
        <f t="shared" si="43"/>
        <v>PLATINUM</v>
      </c>
      <c r="G194" s="83">
        <v>3</v>
      </c>
      <c r="H194" s="84" t="s">
        <v>2033</v>
      </c>
      <c r="I194" s="68" t="s">
        <v>2034</v>
      </c>
      <c r="J194" s="82" t="str">
        <f t="shared" si="44"/>
        <v>CHIKWAVAVA</v>
      </c>
      <c r="K194" s="54">
        <v>0.97181712962962974</v>
      </c>
      <c r="L194" s="54">
        <v>0.9994791666666667</v>
      </c>
      <c r="M194" s="116">
        <v>44166</v>
      </c>
      <c r="N194" s="94" t="s">
        <v>2448</v>
      </c>
      <c r="O194" s="90">
        <f t="shared" ref="O194:O257" si="45">(L194-K194)*60*24</f>
        <v>39.833333333333215</v>
      </c>
      <c r="P194" s="100">
        <f t="shared" ref="P194:P257" si="46">O194*G194</f>
        <v>119.49999999999964</v>
      </c>
      <c r="Q194" s="80" t="s">
        <v>2035</v>
      </c>
      <c r="R194" s="80" t="s">
        <v>2038</v>
      </c>
    </row>
    <row r="195" spans="1:18" x14ac:dyDescent="0.2">
      <c r="A195" s="78"/>
      <c r="B195" s="116">
        <v>44166.971747685187</v>
      </c>
      <c r="C195" s="43" t="s">
        <v>1155</v>
      </c>
      <c r="D195" s="81" t="str">
        <f t="shared" si="41"/>
        <v>MD0284</v>
      </c>
      <c r="E195" s="82" t="str">
        <f t="shared" si="42"/>
        <v>MIDLANDS</v>
      </c>
      <c r="F195" s="82" t="str">
        <f t="shared" si="43"/>
        <v>PLATINUM</v>
      </c>
      <c r="G195" s="83">
        <v>3</v>
      </c>
      <c r="H195" s="84" t="s">
        <v>2033</v>
      </c>
      <c r="I195" s="68" t="s">
        <v>2034</v>
      </c>
      <c r="J195" s="82" t="str">
        <f t="shared" si="44"/>
        <v>CHIKWAVAVA</v>
      </c>
      <c r="K195" s="54">
        <v>0.97174768518518517</v>
      </c>
      <c r="L195" s="54">
        <v>0.99944444444444447</v>
      </c>
      <c r="M195" s="116">
        <v>44166</v>
      </c>
      <c r="N195" s="94" t="s">
        <v>2449</v>
      </c>
      <c r="O195" s="90">
        <f t="shared" si="45"/>
        <v>39.883333333333383</v>
      </c>
      <c r="P195" s="100">
        <f t="shared" si="46"/>
        <v>119.65000000000015</v>
      </c>
      <c r="Q195" s="80" t="s">
        <v>2035</v>
      </c>
      <c r="R195" s="80" t="s">
        <v>2038</v>
      </c>
    </row>
    <row r="196" spans="1:18" x14ac:dyDescent="0.2">
      <c r="A196" s="78"/>
      <c r="B196" s="116">
        <v>44166.667245370372</v>
      </c>
      <c r="C196" s="43" t="s">
        <v>1916</v>
      </c>
      <c r="D196" s="81" t="str">
        <f t="shared" si="41"/>
        <v>MA5300</v>
      </c>
      <c r="E196" s="82" t="str">
        <f t="shared" si="42"/>
        <v>MANICALAND</v>
      </c>
      <c r="F196" s="82" t="str">
        <f t="shared" si="43"/>
        <v>PLATINUM</v>
      </c>
      <c r="G196" s="83">
        <v>3</v>
      </c>
      <c r="H196" s="84" t="s">
        <v>2033</v>
      </c>
      <c r="I196" s="68" t="s">
        <v>2034</v>
      </c>
      <c r="J196" s="82" t="str">
        <f t="shared" si="44"/>
        <v>MANGWIRO</v>
      </c>
      <c r="K196" s="54">
        <v>0.66724537037037035</v>
      </c>
      <c r="L196" s="54">
        <v>0.69540509259259264</v>
      </c>
      <c r="M196" s="116">
        <v>44166</v>
      </c>
      <c r="N196" s="94" t="s">
        <v>2450</v>
      </c>
      <c r="O196" s="90">
        <f t="shared" si="45"/>
        <v>40.550000000000104</v>
      </c>
      <c r="P196" s="100">
        <f t="shared" si="46"/>
        <v>121.65000000000032</v>
      </c>
      <c r="Q196" s="80" t="s">
        <v>2035</v>
      </c>
      <c r="R196" s="80" t="s">
        <v>2038</v>
      </c>
    </row>
    <row r="197" spans="1:18" x14ac:dyDescent="0.2">
      <c r="A197" s="78"/>
      <c r="B197" s="116">
        <v>44166.809641203705</v>
      </c>
      <c r="C197" s="43" t="s">
        <v>426</v>
      </c>
      <c r="D197" s="81" t="str">
        <f t="shared" si="41"/>
        <v>MA5163</v>
      </c>
      <c r="E197" s="82" t="str">
        <f t="shared" si="42"/>
        <v>MANICALAND</v>
      </c>
      <c r="F197" s="82" t="str">
        <f t="shared" si="43"/>
        <v>PLATINUM</v>
      </c>
      <c r="G197" s="83">
        <v>3</v>
      </c>
      <c r="H197" s="84" t="s">
        <v>2033</v>
      </c>
      <c r="I197" s="68" t="s">
        <v>2034</v>
      </c>
      <c r="J197" s="82" t="str">
        <f t="shared" si="44"/>
        <v>MAPFUMBA</v>
      </c>
      <c r="K197" s="54">
        <v>0.80964120370370374</v>
      </c>
      <c r="L197" s="54">
        <v>0.83795138888888887</v>
      </c>
      <c r="M197" s="116">
        <v>44166</v>
      </c>
      <c r="N197" s="94" t="s">
        <v>2451</v>
      </c>
      <c r="O197" s="90">
        <f t="shared" si="45"/>
        <v>40.766666666666595</v>
      </c>
      <c r="P197" s="100">
        <f t="shared" si="46"/>
        <v>122.29999999999978</v>
      </c>
      <c r="Q197" s="80" t="s">
        <v>2035</v>
      </c>
      <c r="R197" s="80" t="s">
        <v>2038</v>
      </c>
    </row>
    <row r="198" spans="1:18" x14ac:dyDescent="0.2">
      <c r="A198" s="78"/>
      <c r="B198" s="116">
        <v>44166.76866898148</v>
      </c>
      <c r="C198" s="43" t="s">
        <v>118</v>
      </c>
      <c r="D198" s="81" t="str">
        <f t="shared" si="41"/>
        <v>HA6002</v>
      </c>
      <c r="E198" s="82" t="str">
        <f t="shared" si="42"/>
        <v>HARARE</v>
      </c>
      <c r="F198" s="82" t="str">
        <f t="shared" si="43"/>
        <v>PLATINUM</v>
      </c>
      <c r="G198" s="83">
        <v>3</v>
      </c>
      <c r="H198" s="84" t="s">
        <v>2033</v>
      </c>
      <c r="I198" s="68" t="s">
        <v>2034</v>
      </c>
      <c r="J198" s="82" t="str">
        <f t="shared" si="44"/>
        <v>WASHI</v>
      </c>
      <c r="K198" s="54">
        <v>0.76866898148148144</v>
      </c>
      <c r="L198" s="54">
        <v>0.79724537037037047</v>
      </c>
      <c r="M198" s="116">
        <v>44166</v>
      </c>
      <c r="N198" s="94" t="s">
        <v>2453</v>
      </c>
      <c r="O198" s="90">
        <f t="shared" si="45"/>
        <v>41.150000000000198</v>
      </c>
      <c r="P198" s="100">
        <f t="shared" si="46"/>
        <v>123.45000000000059</v>
      </c>
      <c r="Q198" s="80" t="s">
        <v>2035</v>
      </c>
      <c r="R198" s="80" t="s">
        <v>2038</v>
      </c>
    </row>
    <row r="199" spans="1:18" x14ac:dyDescent="0.2">
      <c r="A199" s="78"/>
      <c r="B199" s="116">
        <v>44166.685810185183</v>
      </c>
      <c r="C199" s="43" t="s">
        <v>1886</v>
      </c>
      <c r="D199" s="81" t="str">
        <f t="shared" si="41"/>
        <v>MA1757</v>
      </c>
      <c r="E199" s="82" t="str">
        <f t="shared" si="42"/>
        <v>MANICALAND</v>
      </c>
      <c r="F199" s="82" t="str">
        <f t="shared" si="43"/>
        <v>PLATINUM</v>
      </c>
      <c r="G199" s="83">
        <v>3</v>
      </c>
      <c r="H199" s="84" t="s">
        <v>2033</v>
      </c>
      <c r="I199" s="68" t="s">
        <v>2034</v>
      </c>
      <c r="J199" s="82" t="str">
        <f t="shared" si="44"/>
        <v>MANGWIRO</v>
      </c>
      <c r="K199" s="54">
        <v>0.68581018518518511</v>
      </c>
      <c r="L199" s="54">
        <v>0.71444444444444455</v>
      </c>
      <c r="M199" s="116">
        <v>44166</v>
      </c>
      <c r="N199" s="94" t="s">
        <v>2454</v>
      </c>
      <c r="O199" s="90">
        <f t="shared" si="45"/>
        <v>41.233333333333597</v>
      </c>
      <c r="P199" s="100">
        <f t="shared" si="46"/>
        <v>123.70000000000078</v>
      </c>
      <c r="Q199" s="80" t="s">
        <v>2035</v>
      </c>
      <c r="R199" s="80" t="s">
        <v>2038</v>
      </c>
    </row>
    <row r="200" spans="1:18" x14ac:dyDescent="0.2">
      <c r="A200" s="78"/>
      <c r="B200" s="116">
        <v>44166.828020833331</v>
      </c>
      <c r="C200" s="43" t="s">
        <v>428</v>
      </c>
      <c r="D200" s="81" t="str">
        <f t="shared" si="41"/>
        <v>MA5163</v>
      </c>
      <c r="E200" s="82" t="str">
        <f t="shared" si="42"/>
        <v>MANICALAND</v>
      </c>
      <c r="F200" s="82" t="str">
        <f t="shared" si="43"/>
        <v>PLATINUM</v>
      </c>
      <c r="G200" s="83">
        <v>3</v>
      </c>
      <c r="H200" s="84" t="s">
        <v>2033</v>
      </c>
      <c r="I200" s="68" t="s">
        <v>2034</v>
      </c>
      <c r="J200" s="82" t="str">
        <f t="shared" si="44"/>
        <v>MAPFUMBA</v>
      </c>
      <c r="K200" s="54">
        <v>0.82802083333333332</v>
      </c>
      <c r="L200" s="54">
        <v>0.85704861111111119</v>
      </c>
      <c r="M200" s="116">
        <v>44166</v>
      </c>
      <c r="N200" s="94" t="s">
        <v>2455</v>
      </c>
      <c r="O200" s="90">
        <f t="shared" si="45"/>
        <v>41.800000000000139</v>
      </c>
      <c r="P200" s="100">
        <f t="shared" si="46"/>
        <v>125.40000000000042</v>
      </c>
      <c r="Q200" s="80" t="s">
        <v>2035</v>
      </c>
      <c r="R200" s="80" t="s">
        <v>2038</v>
      </c>
    </row>
    <row r="201" spans="1:18" x14ac:dyDescent="0.2">
      <c r="A201" s="78"/>
      <c r="B201" s="116">
        <v>44166.685636574075</v>
      </c>
      <c r="C201" s="43" t="s">
        <v>1918</v>
      </c>
      <c r="D201" s="81" t="str">
        <f t="shared" si="41"/>
        <v>MA5300</v>
      </c>
      <c r="E201" s="82" t="str">
        <f t="shared" si="42"/>
        <v>MANICALAND</v>
      </c>
      <c r="F201" s="82" t="str">
        <f t="shared" si="43"/>
        <v>PLATINUM</v>
      </c>
      <c r="G201" s="83">
        <v>3</v>
      </c>
      <c r="H201" s="84" t="s">
        <v>2033</v>
      </c>
      <c r="I201" s="68" t="s">
        <v>2034</v>
      </c>
      <c r="J201" s="82" t="str">
        <f t="shared" si="44"/>
        <v>MANGWIRO</v>
      </c>
      <c r="K201" s="54">
        <v>0.68563657407407408</v>
      </c>
      <c r="L201" s="54">
        <v>0.71505787037037039</v>
      </c>
      <c r="M201" s="116">
        <v>44166</v>
      </c>
      <c r="N201" s="94" t="s">
        <v>2457</v>
      </c>
      <c r="O201" s="90">
        <f t="shared" si="45"/>
        <v>42.366666666666681</v>
      </c>
      <c r="P201" s="100">
        <f t="shared" si="46"/>
        <v>127.10000000000005</v>
      </c>
      <c r="Q201" s="80" t="s">
        <v>2035</v>
      </c>
      <c r="R201" s="80" t="s">
        <v>2038</v>
      </c>
    </row>
    <row r="202" spans="1:18" x14ac:dyDescent="0.2">
      <c r="A202" s="78"/>
      <c r="B202" s="116">
        <v>44166.776631944442</v>
      </c>
      <c r="C202" s="43" t="s">
        <v>1424</v>
      </c>
      <c r="D202" s="81" t="str">
        <f t="shared" si="41"/>
        <v>MW0145</v>
      </c>
      <c r="E202" s="82" t="str">
        <f t="shared" si="42"/>
        <v>MASH WEST</v>
      </c>
      <c r="F202" s="82" t="str">
        <f t="shared" si="43"/>
        <v>PLATINUM</v>
      </c>
      <c r="G202" s="83">
        <v>3</v>
      </c>
      <c r="H202" s="84" t="s">
        <v>2033</v>
      </c>
      <c r="I202" s="68" t="s">
        <v>2034</v>
      </c>
      <c r="J202" s="82" t="str">
        <f t="shared" si="44"/>
        <v>NGIRAZI</v>
      </c>
      <c r="K202" s="54">
        <v>0.7766319444444445</v>
      </c>
      <c r="L202" s="54">
        <v>0.82715277777777774</v>
      </c>
      <c r="M202" s="116">
        <v>44166</v>
      </c>
      <c r="N202" s="94" t="s">
        <v>2460</v>
      </c>
      <c r="O202" s="90">
        <f t="shared" si="45"/>
        <v>72.749999999999858</v>
      </c>
      <c r="P202" s="100">
        <f t="shared" si="46"/>
        <v>218.24999999999957</v>
      </c>
      <c r="Q202" s="80" t="s">
        <v>2035</v>
      </c>
      <c r="R202" s="80" t="s">
        <v>2038</v>
      </c>
    </row>
    <row r="203" spans="1:18" x14ac:dyDescent="0.2">
      <c r="A203" s="78"/>
      <c r="B203" s="116">
        <v>44166.640243055554</v>
      </c>
      <c r="C203" s="43" t="s">
        <v>1896</v>
      </c>
      <c r="D203" s="81" t="str">
        <f t="shared" si="41"/>
        <v>HA3028</v>
      </c>
      <c r="E203" s="82" t="str">
        <f t="shared" si="42"/>
        <v>HARARE</v>
      </c>
      <c r="F203" s="82" t="str">
        <f t="shared" si="43"/>
        <v>PLATINUM</v>
      </c>
      <c r="G203" s="83">
        <v>3</v>
      </c>
      <c r="H203" s="84" t="s">
        <v>2033</v>
      </c>
      <c r="I203" s="68" t="s">
        <v>2034</v>
      </c>
      <c r="J203" s="82" t="str">
        <f t="shared" si="44"/>
        <v>MASIMBA</v>
      </c>
      <c r="K203" s="54">
        <v>0.6402430555555555</v>
      </c>
      <c r="L203" s="54">
        <v>0.70784722222222218</v>
      </c>
      <c r="M203" s="116">
        <v>44166</v>
      </c>
      <c r="N203" s="94" t="s">
        <v>2461</v>
      </c>
      <c r="O203" s="90">
        <f t="shared" si="45"/>
        <v>97.350000000000023</v>
      </c>
      <c r="P203" s="100">
        <f t="shared" si="46"/>
        <v>292.05000000000007</v>
      </c>
      <c r="Q203" s="80" t="s">
        <v>2035</v>
      </c>
      <c r="R203" s="80" t="s">
        <v>2038</v>
      </c>
    </row>
    <row r="204" spans="1:18" x14ac:dyDescent="0.2">
      <c r="A204" s="78"/>
      <c r="B204" s="116">
        <v>44166.739062499997</v>
      </c>
      <c r="C204" s="43" t="s">
        <v>1420</v>
      </c>
      <c r="D204" s="81" t="str">
        <f t="shared" si="41"/>
        <v>MW0145</v>
      </c>
      <c r="E204" s="82" t="str">
        <f t="shared" si="42"/>
        <v>MASH WEST</v>
      </c>
      <c r="F204" s="82" t="str">
        <f t="shared" si="43"/>
        <v>PLATINUM</v>
      </c>
      <c r="G204" s="83">
        <v>3</v>
      </c>
      <c r="H204" s="84" t="s">
        <v>2033</v>
      </c>
      <c r="I204" s="68" t="s">
        <v>2034</v>
      </c>
      <c r="J204" s="82" t="str">
        <f t="shared" si="44"/>
        <v>COLLEN</v>
      </c>
      <c r="K204" s="54">
        <v>0.73906250000000007</v>
      </c>
      <c r="L204" s="54">
        <v>0.80766203703703709</v>
      </c>
      <c r="M204" s="116">
        <v>44166</v>
      </c>
      <c r="N204" s="94" t="s">
        <v>2462</v>
      </c>
      <c r="O204" s="90">
        <f t="shared" si="45"/>
        <v>98.783333333333331</v>
      </c>
      <c r="P204" s="100">
        <f t="shared" si="46"/>
        <v>296.35000000000002</v>
      </c>
      <c r="Q204" s="80" t="s">
        <v>2035</v>
      </c>
      <c r="R204" s="80" t="s">
        <v>2038</v>
      </c>
    </row>
    <row r="205" spans="1:18" x14ac:dyDescent="0.2">
      <c r="A205" s="78"/>
      <c r="B205" s="116">
        <v>44166.739004629628</v>
      </c>
      <c r="C205" s="43" t="s">
        <v>1648</v>
      </c>
      <c r="D205" s="81" t="str">
        <f t="shared" si="41"/>
        <v>MW6036</v>
      </c>
      <c r="E205" s="82" t="str">
        <f t="shared" si="42"/>
        <v>MASH WEST</v>
      </c>
      <c r="F205" s="82" t="str">
        <f t="shared" si="43"/>
        <v>PLATINUM</v>
      </c>
      <c r="G205" s="83">
        <v>3</v>
      </c>
      <c r="H205" s="84" t="s">
        <v>2033</v>
      </c>
      <c r="I205" s="68" t="s">
        <v>2034</v>
      </c>
      <c r="J205" s="82" t="str">
        <f t="shared" si="44"/>
        <v>NGIRAZI</v>
      </c>
      <c r="K205" s="54">
        <v>0.73900462962962965</v>
      </c>
      <c r="L205" s="54">
        <v>0.80766203703703709</v>
      </c>
      <c r="M205" s="116">
        <v>44166</v>
      </c>
      <c r="N205" s="94" t="s">
        <v>2463</v>
      </c>
      <c r="O205" s="90">
        <f t="shared" si="45"/>
        <v>98.866666666666731</v>
      </c>
      <c r="P205" s="100">
        <f t="shared" si="46"/>
        <v>296.60000000000019</v>
      </c>
      <c r="Q205" s="80" t="s">
        <v>2035</v>
      </c>
      <c r="R205" s="80" t="s">
        <v>2038</v>
      </c>
    </row>
    <row r="206" spans="1:18" x14ac:dyDescent="0.2">
      <c r="A206" s="78"/>
      <c r="B206" s="116">
        <v>44166.738946759258</v>
      </c>
      <c r="C206" s="43" t="s">
        <v>478</v>
      </c>
      <c r="D206" s="81" t="str">
        <f t="shared" si="41"/>
        <v>MW0408</v>
      </c>
      <c r="E206" s="82" t="str">
        <f t="shared" si="42"/>
        <v>MASH WEST</v>
      </c>
      <c r="F206" s="82" t="str">
        <f t="shared" si="43"/>
        <v>PLATINUM</v>
      </c>
      <c r="G206" s="83">
        <v>3</v>
      </c>
      <c r="H206" s="84" t="s">
        <v>2033</v>
      </c>
      <c r="I206" s="68" t="s">
        <v>2034</v>
      </c>
      <c r="J206" s="82" t="str">
        <f t="shared" si="44"/>
        <v>NGIRAZI</v>
      </c>
      <c r="K206" s="54">
        <v>0.73894675925925923</v>
      </c>
      <c r="L206" s="54">
        <v>0.80773148148148144</v>
      </c>
      <c r="M206" s="116">
        <v>44166</v>
      </c>
      <c r="N206" s="94" t="s">
        <v>2386</v>
      </c>
      <c r="O206" s="90">
        <f t="shared" si="45"/>
        <v>99.049999999999983</v>
      </c>
      <c r="P206" s="100">
        <f t="shared" si="46"/>
        <v>297.14999999999998</v>
      </c>
      <c r="Q206" s="80" t="s">
        <v>2035</v>
      </c>
      <c r="R206" s="80" t="s">
        <v>2038</v>
      </c>
    </row>
    <row r="207" spans="1:18" x14ac:dyDescent="0.2">
      <c r="A207" s="78"/>
      <c r="B207" s="116">
        <v>44166.74114583333</v>
      </c>
      <c r="C207" s="43" t="s">
        <v>480</v>
      </c>
      <c r="D207" s="81" t="str">
        <f t="shared" si="41"/>
        <v>MW0408</v>
      </c>
      <c r="E207" s="82" t="str">
        <f t="shared" si="42"/>
        <v>MASH WEST</v>
      </c>
      <c r="F207" s="82" t="str">
        <f t="shared" si="43"/>
        <v>PLATINUM</v>
      </c>
      <c r="G207" s="83">
        <v>3</v>
      </c>
      <c r="H207" s="84" t="s">
        <v>2033</v>
      </c>
      <c r="I207" s="68" t="s">
        <v>2034</v>
      </c>
      <c r="J207" s="82" t="str">
        <f t="shared" si="44"/>
        <v>NGIRAZI</v>
      </c>
      <c r="K207" s="54">
        <v>0.74114583333333339</v>
      </c>
      <c r="L207" s="54">
        <v>0.81042824074074071</v>
      </c>
      <c r="M207" s="116">
        <v>44166</v>
      </c>
      <c r="N207" s="94" t="s">
        <v>2464</v>
      </c>
      <c r="O207" s="90">
        <f t="shared" si="45"/>
        <v>99.766666666666552</v>
      </c>
      <c r="P207" s="100">
        <f t="shared" si="46"/>
        <v>299.29999999999967</v>
      </c>
      <c r="Q207" s="80" t="s">
        <v>2035</v>
      </c>
      <c r="R207" s="80" t="s">
        <v>2038</v>
      </c>
    </row>
    <row r="208" spans="1:18" x14ac:dyDescent="0.2">
      <c r="A208" s="78"/>
      <c r="B208" s="116">
        <v>44166.741157407407</v>
      </c>
      <c r="C208" s="43" t="s">
        <v>1650</v>
      </c>
      <c r="D208" s="81" t="str">
        <f t="shared" si="41"/>
        <v>MW6036</v>
      </c>
      <c r="E208" s="82" t="str">
        <f t="shared" si="42"/>
        <v>MASH WEST</v>
      </c>
      <c r="F208" s="82" t="str">
        <f t="shared" si="43"/>
        <v>PLATINUM</v>
      </c>
      <c r="G208" s="83">
        <v>3</v>
      </c>
      <c r="H208" s="84" t="s">
        <v>2033</v>
      </c>
      <c r="I208" s="68" t="s">
        <v>2034</v>
      </c>
      <c r="J208" s="82" t="str">
        <f t="shared" si="44"/>
        <v>NGIRAZI</v>
      </c>
      <c r="K208" s="54">
        <v>0.74115740740740732</v>
      </c>
      <c r="L208" s="54">
        <v>0.81064814814814812</v>
      </c>
      <c r="M208" s="116">
        <v>44166</v>
      </c>
      <c r="N208" s="94" t="s">
        <v>2465</v>
      </c>
      <c r="O208" s="90">
        <f t="shared" si="45"/>
        <v>100.06666666666675</v>
      </c>
      <c r="P208" s="100">
        <f t="shared" si="46"/>
        <v>300.20000000000027</v>
      </c>
      <c r="Q208" s="80" t="s">
        <v>2035</v>
      </c>
      <c r="R208" s="80" t="s">
        <v>2038</v>
      </c>
    </row>
    <row r="209" spans="1:18" x14ac:dyDescent="0.2">
      <c r="A209" s="78"/>
      <c r="B209" s="116">
        <v>44166.74114583333</v>
      </c>
      <c r="C209" s="43" t="s">
        <v>1423</v>
      </c>
      <c r="D209" s="81" t="str">
        <f t="shared" si="41"/>
        <v>MW0145</v>
      </c>
      <c r="E209" s="82" t="str">
        <f t="shared" si="42"/>
        <v>MASH WEST</v>
      </c>
      <c r="F209" s="82" t="str">
        <f t="shared" si="43"/>
        <v>PLATINUM</v>
      </c>
      <c r="G209" s="83">
        <v>3</v>
      </c>
      <c r="H209" s="84" t="s">
        <v>2033</v>
      </c>
      <c r="I209" s="68" t="s">
        <v>2034</v>
      </c>
      <c r="J209" s="82" t="str">
        <f t="shared" si="44"/>
        <v>COLLEN</v>
      </c>
      <c r="K209" s="54">
        <v>0.74114583333333339</v>
      </c>
      <c r="L209" s="54">
        <v>0.81083333333333341</v>
      </c>
      <c r="M209" s="116">
        <v>44166</v>
      </c>
      <c r="N209" s="94" t="s">
        <v>2413</v>
      </c>
      <c r="O209" s="90">
        <f t="shared" si="45"/>
        <v>100.35000000000001</v>
      </c>
      <c r="P209" s="100">
        <f t="shared" si="46"/>
        <v>301.05</v>
      </c>
      <c r="Q209" s="80" t="s">
        <v>2035</v>
      </c>
      <c r="R209" s="80" t="s">
        <v>2038</v>
      </c>
    </row>
    <row r="210" spans="1:18" x14ac:dyDescent="0.2">
      <c r="A210" s="78"/>
      <c r="B210" s="116">
        <v>44166.637638888889</v>
      </c>
      <c r="C210" s="43" t="s">
        <v>1894</v>
      </c>
      <c r="D210" s="81" t="str">
        <f t="shared" si="41"/>
        <v>HA3028</v>
      </c>
      <c r="E210" s="82" t="str">
        <f t="shared" si="42"/>
        <v>HARARE</v>
      </c>
      <c r="F210" s="82" t="str">
        <f t="shared" si="43"/>
        <v>PLATINUM</v>
      </c>
      <c r="G210" s="83">
        <v>3</v>
      </c>
      <c r="H210" s="84" t="s">
        <v>2033</v>
      </c>
      <c r="I210" s="68" t="s">
        <v>2034</v>
      </c>
      <c r="J210" s="82" t="str">
        <f t="shared" si="44"/>
        <v>MASIMBA</v>
      </c>
      <c r="K210" s="54">
        <v>0.63763888888888887</v>
      </c>
      <c r="L210" s="54">
        <v>0.70951388888888889</v>
      </c>
      <c r="M210" s="116">
        <v>44166</v>
      </c>
      <c r="N210" s="94" t="s">
        <v>2466</v>
      </c>
      <c r="O210" s="90">
        <f t="shared" si="45"/>
        <v>103.50000000000004</v>
      </c>
      <c r="P210" s="100">
        <f t="shared" si="46"/>
        <v>310.50000000000011</v>
      </c>
      <c r="Q210" s="80" t="s">
        <v>2035</v>
      </c>
      <c r="R210" s="80" t="s">
        <v>2038</v>
      </c>
    </row>
    <row r="211" spans="1:18" x14ac:dyDescent="0.2">
      <c r="A211" s="78"/>
      <c r="B211" s="116">
        <v>44166.872349537036</v>
      </c>
      <c r="C211" s="43" t="s">
        <v>1231</v>
      </c>
      <c r="D211" s="81" t="str">
        <f t="shared" si="41"/>
        <v>MW0137</v>
      </c>
      <c r="E211" s="82" t="str">
        <f t="shared" si="42"/>
        <v>MASH WEST</v>
      </c>
      <c r="F211" s="82" t="str">
        <f t="shared" si="43"/>
        <v>PLATINUM</v>
      </c>
      <c r="G211" s="83">
        <v>3</v>
      </c>
      <c r="H211" s="84" t="s">
        <v>2033</v>
      </c>
      <c r="I211" s="68" t="s">
        <v>2034</v>
      </c>
      <c r="J211" s="82" t="str">
        <f t="shared" si="44"/>
        <v>ARTWELL</v>
      </c>
      <c r="K211" s="54">
        <v>0.87234953703703699</v>
      </c>
      <c r="L211" s="54">
        <v>0.95280092592592591</v>
      </c>
      <c r="M211" s="116">
        <v>44166</v>
      </c>
      <c r="N211" s="94" t="s">
        <v>2469</v>
      </c>
      <c r="O211" s="90">
        <f t="shared" si="45"/>
        <v>115.85000000000005</v>
      </c>
      <c r="P211" s="100">
        <f t="shared" si="46"/>
        <v>347.55000000000018</v>
      </c>
      <c r="Q211" s="80" t="s">
        <v>2035</v>
      </c>
      <c r="R211" s="80" t="s">
        <v>2038</v>
      </c>
    </row>
    <row r="212" spans="1:18" x14ac:dyDescent="0.2">
      <c r="A212" s="78"/>
      <c r="B212" s="116">
        <v>44166.84101851852</v>
      </c>
      <c r="C212" s="43" t="s">
        <v>931</v>
      </c>
      <c r="D212" s="81" t="str">
        <f t="shared" si="41"/>
        <v>MC5027</v>
      </c>
      <c r="E212" s="82" t="str">
        <f t="shared" si="42"/>
        <v>MASH CENTRAL</v>
      </c>
      <c r="F212" s="82" t="str">
        <f t="shared" si="43"/>
        <v>PLATINUM</v>
      </c>
      <c r="G212" s="83">
        <v>3</v>
      </c>
      <c r="H212" s="84" t="s">
        <v>2033</v>
      </c>
      <c r="I212" s="68" t="s">
        <v>2034</v>
      </c>
      <c r="J212" s="82" t="str">
        <f t="shared" si="44"/>
        <v>ARTWELL</v>
      </c>
      <c r="K212" s="54">
        <v>0.8410185185185185</v>
      </c>
      <c r="L212" s="54">
        <v>0.92180555555555566</v>
      </c>
      <c r="M212" s="116">
        <v>44166</v>
      </c>
      <c r="N212" s="94" t="s">
        <v>2470</v>
      </c>
      <c r="O212" s="90">
        <f t="shared" si="45"/>
        <v>116.33333333333351</v>
      </c>
      <c r="P212" s="100">
        <f t="shared" si="46"/>
        <v>349.00000000000057</v>
      </c>
      <c r="Q212" s="80" t="s">
        <v>2035</v>
      </c>
      <c r="R212" s="80" t="s">
        <v>2038</v>
      </c>
    </row>
    <row r="213" spans="1:18" x14ac:dyDescent="0.2">
      <c r="A213" s="78"/>
      <c r="B213" s="116">
        <v>44166.757673611108</v>
      </c>
      <c r="C213" s="43" t="s">
        <v>1348</v>
      </c>
      <c r="D213" s="81" t="str">
        <f t="shared" si="41"/>
        <v>HA3020</v>
      </c>
      <c r="E213" s="82" t="str">
        <f t="shared" si="42"/>
        <v>HARARE</v>
      </c>
      <c r="F213" s="82" t="str">
        <f t="shared" si="43"/>
        <v>PLATINUM</v>
      </c>
      <c r="G213" s="83">
        <v>3</v>
      </c>
      <c r="H213" s="84" t="s">
        <v>2033</v>
      </c>
      <c r="I213" s="68" t="s">
        <v>2034</v>
      </c>
      <c r="J213" s="82" t="str">
        <f t="shared" si="44"/>
        <v>ARCHIE</v>
      </c>
      <c r="K213" s="85">
        <v>0.67504629629629631</v>
      </c>
      <c r="L213" s="54">
        <v>0.75792824074074072</v>
      </c>
      <c r="M213" s="116">
        <v>44166</v>
      </c>
      <c r="N213" s="94" t="s">
        <v>2471</v>
      </c>
      <c r="O213" s="90">
        <f t="shared" si="45"/>
        <v>119.34999999999995</v>
      </c>
      <c r="P213" s="100">
        <f t="shared" si="46"/>
        <v>358.04999999999984</v>
      </c>
      <c r="Q213" s="80" t="s">
        <v>2035</v>
      </c>
      <c r="R213" s="80" t="s">
        <v>2038</v>
      </c>
    </row>
    <row r="214" spans="1:18" x14ac:dyDescent="0.2">
      <c r="A214" s="78"/>
      <c r="B214" s="116">
        <v>44166.612858796296</v>
      </c>
      <c r="C214" s="43" t="s">
        <v>907</v>
      </c>
      <c r="D214" s="81" t="str">
        <f t="shared" si="41"/>
        <v>MA0128</v>
      </c>
      <c r="E214" s="82" t="str">
        <f t="shared" si="42"/>
        <v>MANICALAND</v>
      </c>
      <c r="F214" s="82" t="str">
        <f t="shared" si="43"/>
        <v>PLATINUM</v>
      </c>
      <c r="G214" s="83">
        <v>3</v>
      </c>
      <c r="H214" s="84" t="s">
        <v>2033</v>
      </c>
      <c r="I214" s="68" t="s">
        <v>2034</v>
      </c>
      <c r="J214" s="82" t="str">
        <f t="shared" si="44"/>
        <v>MANGWIRO</v>
      </c>
      <c r="K214" s="54">
        <v>0.61285879629629625</v>
      </c>
      <c r="L214" s="54">
        <v>0.71657407407407403</v>
      </c>
      <c r="M214" s="116">
        <v>44166</v>
      </c>
      <c r="N214" s="94" t="s">
        <v>2473</v>
      </c>
      <c r="O214" s="90">
        <f t="shared" si="45"/>
        <v>149.35</v>
      </c>
      <c r="P214" s="100">
        <f t="shared" si="46"/>
        <v>448.04999999999995</v>
      </c>
      <c r="Q214" s="80" t="s">
        <v>2035</v>
      </c>
      <c r="R214" s="80" t="s">
        <v>2038</v>
      </c>
    </row>
    <row r="215" spans="1:18" x14ac:dyDescent="0.2">
      <c r="A215" s="78"/>
      <c r="B215" s="116">
        <v>44166.559398148151</v>
      </c>
      <c r="C215" s="43" t="s">
        <v>820</v>
      </c>
      <c r="D215" s="81" t="str">
        <f t="shared" si="41"/>
        <v>HA0041</v>
      </c>
      <c r="E215" s="82" t="str">
        <f t="shared" si="42"/>
        <v>HARARE</v>
      </c>
      <c r="F215" s="82" t="str">
        <f t="shared" si="43"/>
        <v>PLATINUM</v>
      </c>
      <c r="G215" s="83">
        <v>3</v>
      </c>
      <c r="H215" s="84" t="s">
        <v>2033</v>
      </c>
      <c r="I215" s="68" t="s">
        <v>2034</v>
      </c>
      <c r="J215" s="82" t="str">
        <f t="shared" si="44"/>
        <v>KIWA</v>
      </c>
      <c r="K215" s="54">
        <v>0.55939814814814814</v>
      </c>
      <c r="L215" s="54">
        <v>0.71420138888888884</v>
      </c>
      <c r="M215" s="116">
        <v>44166</v>
      </c>
      <c r="N215" s="94" t="s">
        <v>2477</v>
      </c>
      <c r="O215" s="90">
        <f t="shared" si="45"/>
        <v>222.91666666666663</v>
      </c>
      <c r="P215" s="100">
        <f t="shared" si="46"/>
        <v>668.74999999999989</v>
      </c>
      <c r="Q215" s="80" t="s">
        <v>2035</v>
      </c>
      <c r="R215" s="80" t="s">
        <v>2038</v>
      </c>
    </row>
    <row r="216" spans="1:18" x14ac:dyDescent="0.2">
      <c r="A216" s="78"/>
      <c r="B216" s="116">
        <v>44166.559305555558</v>
      </c>
      <c r="C216" s="43" t="s">
        <v>819</v>
      </c>
      <c r="D216" s="81" t="str">
        <f t="shared" si="41"/>
        <v>HA0041</v>
      </c>
      <c r="E216" s="82" t="str">
        <f t="shared" si="42"/>
        <v>HARARE</v>
      </c>
      <c r="F216" s="82" t="str">
        <f t="shared" si="43"/>
        <v>PLATINUM</v>
      </c>
      <c r="G216" s="83">
        <v>3</v>
      </c>
      <c r="H216" s="84" t="s">
        <v>2033</v>
      </c>
      <c r="I216" s="68" t="s">
        <v>2034</v>
      </c>
      <c r="J216" s="82" t="str">
        <f t="shared" si="44"/>
        <v>KIWA</v>
      </c>
      <c r="K216" s="54">
        <v>0.55930555555555561</v>
      </c>
      <c r="L216" s="54">
        <v>0.71444444444444455</v>
      </c>
      <c r="M216" s="116">
        <v>44166</v>
      </c>
      <c r="N216" s="94" t="s">
        <v>2478</v>
      </c>
      <c r="O216" s="90">
        <f t="shared" si="45"/>
        <v>223.40000000000009</v>
      </c>
      <c r="P216" s="100">
        <f t="shared" si="46"/>
        <v>670.20000000000027</v>
      </c>
      <c r="Q216" s="80" t="s">
        <v>2035</v>
      </c>
      <c r="R216" s="80" t="s">
        <v>2038</v>
      </c>
    </row>
    <row r="217" spans="1:18" x14ac:dyDescent="0.2">
      <c r="A217" s="78"/>
      <c r="B217" s="116">
        <v>44166.559293981481</v>
      </c>
      <c r="C217" s="43" t="s">
        <v>593</v>
      </c>
      <c r="D217" s="81" t="str">
        <f t="shared" si="41"/>
        <v>HA0026</v>
      </c>
      <c r="E217" s="82" t="str">
        <f t="shared" si="42"/>
        <v>HARARE</v>
      </c>
      <c r="F217" s="82" t="str">
        <f t="shared" si="43"/>
        <v>PLATINUM</v>
      </c>
      <c r="G217" s="83">
        <v>3</v>
      </c>
      <c r="H217" s="84" t="s">
        <v>2033</v>
      </c>
      <c r="I217" s="68" t="s">
        <v>2034</v>
      </c>
      <c r="J217" s="82" t="str">
        <f t="shared" si="44"/>
        <v>KIWA</v>
      </c>
      <c r="K217" s="54">
        <v>0.55929398148148146</v>
      </c>
      <c r="L217" s="54">
        <v>0.72135416666666663</v>
      </c>
      <c r="M217" s="116">
        <v>44166</v>
      </c>
      <c r="N217" s="94" t="s">
        <v>2479</v>
      </c>
      <c r="O217" s="90">
        <f t="shared" si="45"/>
        <v>233.36666666666662</v>
      </c>
      <c r="P217" s="100">
        <f t="shared" si="46"/>
        <v>700.09999999999991</v>
      </c>
      <c r="Q217" s="80" t="s">
        <v>2035</v>
      </c>
      <c r="R217" s="80" t="s">
        <v>2038</v>
      </c>
    </row>
    <row r="218" spans="1:18" x14ac:dyDescent="0.2">
      <c r="A218" s="78"/>
      <c r="B218" s="116">
        <v>44166.700289351851</v>
      </c>
      <c r="C218" s="43" t="s">
        <v>1939</v>
      </c>
      <c r="D218" s="81" t="str">
        <f t="shared" ref="D218:D249" si="47">VLOOKUP($C218,TOTAL3,2,FALSE)</f>
        <v>ME0166</v>
      </c>
      <c r="E218" s="82" t="str">
        <f t="shared" ref="E218:E249" si="48">VLOOKUP($C218,TOTAL3,3,FALSE)</f>
        <v>MASH EAST</v>
      </c>
      <c r="F218" s="82" t="str">
        <f t="shared" ref="F218:F249" si="49">VLOOKUP(C218,TOTAL3,4,FALSE)</f>
        <v>PLATINUM</v>
      </c>
      <c r="G218" s="83">
        <v>3</v>
      </c>
      <c r="H218" s="84" t="s">
        <v>2033</v>
      </c>
      <c r="I218" s="68" t="s">
        <v>2034</v>
      </c>
      <c r="J218" s="82" t="str">
        <f t="shared" ref="J218:J249" si="50">VLOOKUP($C218,TOTAL3,5,FALSE)</f>
        <v>RICHARD</v>
      </c>
      <c r="K218" s="54">
        <v>0.70028935185185182</v>
      </c>
      <c r="L218" s="54">
        <v>0.87811342592592589</v>
      </c>
      <c r="M218" s="116">
        <v>44166</v>
      </c>
      <c r="N218" s="94" t="s">
        <v>2480</v>
      </c>
      <c r="O218" s="90">
        <f t="shared" si="45"/>
        <v>256.06666666666666</v>
      </c>
      <c r="P218" s="100">
        <f t="shared" si="46"/>
        <v>768.2</v>
      </c>
      <c r="Q218" s="80" t="s">
        <v>2035</v>
      </c>
      <c r="R218" s="80" t="s">
        <v>2038</v>
      </c>
    </row>
    <row r="219" spans="1:18" x14ac:dyDescent="0.2">
      <c r="A219" s="78"/>
      <c r="B219" s="116">
        <v>44166.700243055559</v>
      </c>
      <c r="C219" s="43" t="s">
        <v>1496</v>
      </c>
      <c r="D219" s="81" t="str">
        <f t="shared" si="47"/>
        <v>MA0151</v>
      </c>
      <c r="E219" s="82" t="str">
        <f t="shared" si="48"/>
        <v>MANICALAND</v>
      </c>
      <c r="F219" s="82" t="str">
        <f t="shared" si="49"/>
        <v>PLATINUM</v>
      </c>
      <c r="G219" s="83">
        <v>3</v>
      </c>
      <c r="H219" s="84" t="s">
        <v>2033</v>
      </c>
      <c r="I219" s="68" t="s">
        <v>2034</v>
      </c>
      <c r="J219" s="82" t="str">
        <f t="shared" si="50"/>
        <v>MANGWIRO</v>
      </c>
      <c r="K219" s="54">
        <v>0.70024305555555555</v>
      </c>
      <c r="L219" s="54">
        <v>0.87875000000000003</v>
      </c>
      <c r="M219" s="116">
        <v>44166</v>
      </c>
      <c r="N219" s="94" t="s">
        <v>2481</v>
      </c>
      <c r="O219" s="90">
        <f t="shared" si="45"/>
        <v>257.05000000000007</v>
      </c>
      <c r="P219" s="100">
        <f t="shared" si="46"/>
        <v>771.1500000000002</v>
      </c>
      <c r="Q219" s="80" t="s">
        <v>2035</v>
      </c>
      <c r="R219" s="80" t="s">
        <v>2038</v>
      </c>
    </row>
    <row r="220" spans="1:18" x14ac:dyDescent="0.2">
      <c r="A220" s="78"/>
      <c r="B220" s="116">
        <v>44166.474432870367</v>
      </c>
      <c r="C220" s="43" t="s">
        <v>1286</v>
      </c>
      <c r="D220" s="81" t="str">
        <f t="shared" si="47"/>
        <v>MC1757</v>
      </c>
      <c r="E220" s="82" t="str">
        <f t="shared" si="48"/>
        <v>MASH CENTRAL</v>
      </c>
      <c r="F220" s="82" t="str">
        <f t="shared" si="49"/>
        <v>PLATINUM</v>
      </c>
      <c r="G220" s="83">
        <v>3</v>
      </c>
      <c r="H220" s="84" t="s">
        <v>2033</v>
      </c>
      <c r="I220" s="68" t="s">
        <v>2034</v>
      </c>
      <c r="J220" s="82" t="str">
        <f t="shared" si="50"/>
        <v>KIWA</v>
      </c>
      <c r="K220" s="54">
        <v>0.47443287037037035</v>
      </c>
      <c r="L220" s="54">
        <v>0.79020833333333329</v>
      </c>
      <c r="M220" s="116">
        <v>44166</v>
      </c>
      <c r="N220" s="94" t="s">
        <v>2484</v>
      </c>
      <c r="O220" s="90">
        <f t="shared" si="45"/>
        <v>454.7166666666667</v>
      </c>
      <c r="P220" s="100">
        <f t="shared" si="46"/>
        <v>1364.15</v>
      </c>
      <c r="Q220" s="80" t="s">
        <v>2035</v>
      </c>
      <c r="R220" s="80" t="s">
        <v>2038</v>
      </c>
    </row>
    <row r="221" spans="1:18" x14ac:dyDescent="0.2">
      <c r="A221" s="78"/>
      <c r="B221" s="116">
        <v>44166.475358796299</v>
      </c>
      <c r="C221" s="43" t="s">
        <v>1835</v>
      </c>
      <c r="D221" s="81" t="str">
        <f t="shared" si="47"/>
        <v>HA0097</v>
      </c>
      <c r="E221" s="82" t="str">
        <f t="shared" si="48"/>
        <v>HARARE</v>
      </c>
      <c r="F221" s="82" t="str">
        <f t="shared" si="49"/>
        <v>PLATINUM</v>
      </c>
      <c r="G221" s="83">
        <v>3</v>
      </c>
      <c r="H221" s="84" t="s">
        <v>2033</v>
      </c>
      <c r="I221" s="68" t="s">
        <v>2034</v>
      </c>
      <c r="J221" s="82" t="str">
        <f t="shared" si="50"/>
        <v>DHLAKAMA</v>
      </c>
      <c r="K221" s="54">
        <v>0.47535879629629635</v>
      </c>
      <c r="L221" s="54">
        <v>0.81013888888888896</v>
      </c>
      <c r="M221" s="116">
        <v>44166</v>
      </c>
      <c r="N221" s="94" t="s">
        <v>2485</v>
      </c>
      <c r="O221" s="90">
        <f t="shared" si="45"/>
        <v>482.08333333333337</v>
      </c>
      <c r="P221" s="100">
        <f t="shared" si="46"/>
        <v>1446.25</v>
      </c>
      <c r="Q221" s="80" t="s">
        <v>2035</v>
      </c>
      <c r="R221" s="80" t="s">
        <v>2038</v>
      </c>
    </row>
    <row r="222" spans="1:18" x14ac:dyDescent="0.2">
      <c r="A222" s="78"/>
      <c r="B222" s="116">
        <v>44166.475405092591</v>
      </c>
      <c r="C222" s="43" t="s">
        <v>997</v>
      </c>
      <c r="D222" s="81" t="str">
        <f t="shared" si="47"/>
        <v>HA6034</v>
      </c>
      <c r="E222" s="82" t="str">
        <f t="shared" si="48"/>
        <v>HARARE</v>
      </c>
      <c r="F222" s="82" t="str">
        <f t="shared" si="49"/>
        <v>PLATINUM</v>
      </c>
      <c r="G222" s="83">
        <v>3</v>
      </c>
      <c r="H222" s="84" t="s">
        <v>2033</v>
      </c>
      <c r="I222" s="68" t="s">
        <v>2034</v>
      </c>
      <c r="J222" s="82" t="str">
        <f t="shared" si="50"/>
        <v>DHLAKAMA</v>
      </c>
      <c r="K222" s="54">
        <v>0.47540509259259256</v>
      </c>
      <c r="L222" s="54">
        <v>0.81184027777777779</v>
      </c>
      <c r="M222" s="116">
        <v>44166</v>
      </c>
      <c r="N222" s="94" t="s">
        <v>2486</v>
      </c>
      <c r="O222" s="90">
        <f t="shared" si="45"/>
        <v>484.4666666666667</v>
      </c>
      <c r="P222" s="100">
        <f t="shared" si="46"/>
        <v>1453.4</v>
      </c>
      <c r="Q222" s="80" t="s">
        <v>2035</v>
      </c>
      <c r="R222" s="80" t="s">
        <v>2038</v>
      </c>
    </row>
    <row r="223" spans="1:18" x14ac:dyDescent="0.2">
      <c r="A223" s="78"/>
      <c r="B223" s="116">
        <v>44166.475347222222</v>
      </c>
      <c r="C223" s="43" t="s">
        <v>1060</v>
      </c>
      <c r="D223" s="81" t="str">
        <f t="shared" si="47"/>
        <v>HA3016</v>
      </c>
      <c r="E223" s="82" t="str">
        <f t="shared" si="48"/>
        <v>HARARE</v>
      </c>
      <c r="F223" s="82" t="str">
        <f t="shared" si="49"/>
        <v>PLATINUM</v>
      </c>
      <c r="G223" s="83">
        <v>3</v>
      </c>
      <c r="H223" s="84" t="s">
        <v>2033</v>
      </c>
      <c r="I223" s="68" t="s">
        <v>2034</v>
      </c>
      <c r="J223" s="82" t="str">
        <f t="shared" si="50"/>
        <v>DHLKAMA</v>
      </c>
      <c r="K223" s="54">
        <v>0.4753472222222222</v>
      </c>
      <c r="L223" s="54">
        <v>0.81334490740740739</v>
      </c>
      <c r="M223" s="116">
        <v>44166</v>
      </c>
      <c r="N223" s="94" t="s">
        <v>2487</v>
      </c>
      <c r="O223" s="90">
        <f t="shared" si="45"/>
        <v>486.71666666666664</v>
      </c>
      <c r="P223" s="100">
        <f t="shared" si="46"/>
        <v>1460.1499999999999</v>
      </c>
      <c r="Q223" s="80" t="s">
        <v>2035</v>
      </c>
      <c r="R223" s="80" t="s">
        <v>2038</v>
      </c>
    </row>
    <row r="224" spans="1:18" x14ac:dyDescent="0.2">
      <c r="A224" s="78"/>
      <c r="B224" s="116">
        <v>44166.385428240741</v>
      </c>
      <c r="C224" s="43" t="s">
        <v>1284</v>
      </c>
      <c r="D224" s="81" t="str">
        <f t="shared" si="47"/>
        <v>MC1757</v>
      </c>
      <c r="E224" s="82" t="str">
        <f t="shared" si="48"/>
        <v>MASH CENTRAL</v>
      </c>
      <c r="F224" s="82" t="str">
        <f t="shared" si="49"/>
        <v>PLATINUM</v>
      </c>
      <c r="G224" s="83">
        <v>3</v>
      </c>
      <c r="H224" s="84" t="s">
        <v>2033</v>
      </c>
      <c r="I224" s="68" t="s">
        <v>2034</v>
      </c>
      <c r="J224" s="82" t="str">
        <f t="shared" si="50"/>
        <v>KIWA</v>
      </c>
      <c r="K224" s="54">
        <v>0.38542824074074072</v>
      </c>
      <c r="L224" s="54">
        <v>0.75798611111111114</v>
      </c>
      <c r="M224" s="116">
        <v>44166</v>
      </c>
      <c r="N224" s="94" t="s">
        <v>2488</v>
      </c>
      <c r="O224" s="90">
        <f t="shared" si="45"/>
        <v>536.48333333333346</v>
      </c>
      <c r="P224" s="100">
        <f t="shared" si="46"/>
        <v>1609.4500000000003</v>
      </c>
      <c r="Q224" s="80" t="s">
        <v>2035</v>
      </c>
      <c r="R224" s="80" t="s">
        <v>2038</v>
      </c>
    </row>
    <row r="225" spans="1:18" x14ac:dyDescent="0.2">
      <c r="A225" s="78"/>
      <c r="B225" s="116">
        <v>44166.212523148148</v>
      </c>
      <c r="C225" s="43" t="s">
        <v>1014</v>
      </c>
      <c r="D225" s="81" t="str">
        <f t="shared" si="47"/>
        <v>HA0059</v>
      </c>
      <c r="E225" s="82" t="str">
        <f t="shared" si="48"/>
        <v>HARARE</v>
      </c>
      <c r="F225" s="82" t="str">
        <f t="shared" si="49"/>
        <v>PLATINUM</v>
      </c>
      <c r="G225" s="83">
        <v>3</v>
      </c>
      <c r="H225" s="84" t="s">
        <v>2033</v>
      </c>
      <c r="I225" s="68" t="s">
        <v>2034</v>
      </c>
      <c r="J225" s="82" t="str">
        <f t="shared" si="50"/>
        <v>KIWA</v>
      </c>
      <c r="K225" s="54">
        <v>0.21252314814814813</v>
      </c>
      <c r="L225" s="54">
        <v>0.75936342592592598</v>
      </c>
      <c r="M225" s="116">
        <v>44166</v>
      </c>
      <c r="N225" s="94" t="s">
        <v>2489</v>
      </c>
      <c r="O225" s="90">
        <f t="shared" si="45"/>
        <v>787.45000000000027</v>
      </c>
      <c r="P225" s="100">
        <f t="shared" si="46"/>
        <v>2362.3500000000008</v>
      </c>
      <c r="Q225" s="80" t="s">
        <v>2035</v>
      </c>
      <c r="R225" s="80" t="s">
        <v>2038</v>
      </c>
    </row>
    <row r="226" spans="1:18" x14ac:dyDescent="0.2">
      <c r="A226" s="78"/>
      <c r="B226" s="116">
        <v>44163.523796296293</v>
      </c>
      <c r="C226" s="43" t="s">
        <v>1543</v>
      </c>
      <c r="D226" s="81" t="str">
        <f t="shared" si="47"/>
        <v>HA5060</v>
      </c>
      <c r="E226" s="82" t="str">
        <f t="shared" si="48"/>
        <v>HARARE</v>
      </c>
      <c r="F226" s="82" t="str">
        <f t="shared" si="49"/>
        <v>PLATINUM</v>
      </c>
      <c r="G226" s="83">
        <v>3</v>
      </c>
      <c r="H226" s="84" t="s">
        <v>2033</v>
      </c>
      <c r="I226" s="68" t="s">
        <v>2034</v>
      </c>
      <c r="J226" s="82" t="str">
        <f t="shared" si="50"/>
        <v>ENIA</v>
      </c>
      <c r="K226" s="54">
        <v>0</v>
      </c>
      <c r="L226" s="54">
        <v>0.66940972222222228</v>
      </c>
      <c r="M226" s="116">
        <v>44166</v>
      </c>
      <c r="N226" s="94" t="s">
        <v>2491</v>
      </c>
      <c r="O226" s="90">
        <f t="shared" si="45"/>
        <v>963.95000000000016</v>
      </c>
      <c r="P226" s="100">
        <f t="shared" si="46"/>
        <v>2891.8500000000004</v>
      </c>
      <c r="Q226" s="80" t="s">
        <v>2035</v>
      </c>
      <c r="R226" s="80" t="s">
        <v>2038</v>
      </c>
    </row>
    <row r="227" spans="1:18" x14ac:dyDescent="0.2">
      <c r="A227" s="78"/>
      <c r="B227" s="116">
        <v>44166.769293981481</v>
      </c>
      <c r="C227" s="43" t="s">
        <v>150</v>
      </c>
      <c r="D227" s="81" t="str">
        <f t="shared" si="47"/>
        <v>HA0231</v>
      </c>
      <c r="E227" s="82" t="str">
        <f t="shared" si="48"/>
        <v>HARARE</v>
      </c>
      <c r="F227" s="82" t="str">
        <f t="shared" si="49"/>
        <v>PLATINUM</v>
      </c>
      <c r="G227" s="83">
        <v>3</v>
      </c>
      <c r="H227" s="84" t="s">
        <v>2033</v>
      </c>
      <c r="I227" s="68" t="s">
        <v>2034</v>
      </c>
      <c r="J227" s="82" t="str">
        <f t="shared" si="50"/>
        <v>ENIA</v>
      </c>
      <c r="K227" s="54">
        <v>0</v>
      </c>
      <c r="L227" s="54">
        <v>0.77074074074074073</v>
      </c>
      <c r="M227" s="116">
        <v>44166</v>
      </c>
      <c r="N227" s="94" t="s">
        <v>2493</v>
      </c>
      <c r="O227" s="90">
        <f t="shared" si="45"/>
        <v>1109.8666666666666</v>
      </c>
      <c r="P227" s="100">
        <f t="shared" si="46"/>
        <v>3329.5999999999995</v>
      </c>
      <c r="Q227" s="80" t="s">
        <v>2035</v>
      </c>
      <c r="R227" s="80" t="s">
        <v>2038</v>
      </c>
    </row>
    <row r="228" spans="1:18" x14ac:dyDescent="0.2">
      <c r="A228" s="78"/>
      <c r="B228" s="116">
        <v>44164.401099537034</v>
      </c>
      <c r="C228" s="43" t="s">
        <v>1919</v>
      </c>
      <c r="D228" s="81" t="str">
        <f t="shared" si="47"/>
        <v>MW7043</v>
      </c>
      <c r="E228" s="82" t="str">
        <f t="shared" si="48"/>
        <v>MASH WEST</v>
      </c>
      <c r="F228" s="82" t="str">
        <f t="shared" si="49"/>
        <v>PLATINUM</v>
      </c>
      <c r="G228" s="83">
        <v>3</v>
      </c>
      <c r="H228" s="84" t="s">
        <v>2033</v>
      </c>
      <c r="I228" s="68" t="s">
        <v>2034</v>
      </c>
      <c r="J228" s="82" t="str">
        <f t="shared" si="50"/>
        <v>NGIRZAI</v>
      </c>
      <c r="K228" s="54">
        <v>0</v>
      </c>
      <c r="L228" s="54">
        <v>0.80915509259259266</v>
      </c>
      <c r="M228" s="116">
        <v>44166</v>
      </c>
      <c r="N228" s="94" t="s">
        <v>2387</v>
      </c>
      <c r="O228" s="90">
        <f t="shared" si="45"/>
        <v>1165.1833333333334</v>
      </c>
      <c r="P228" s="100">
        <f t="shared" si="46"/>
        <v>3495.55</v>
      </c>
      <c r="Q228" s="80" t="s">
        <v>2035</v>
      </c>
      <c r="R228" s="80" t="s">
        <v>2038</v>
      </c>
    </row>
    <row r="229" spans="1:18" x14ac:dyDescent="0.2">
      <c r="A229" s="78"/>
      <c r="B229" s="116">
        <v>44166.92759259259</v>
      </c>
      <c r="C229" s="43" t="s">
        <v>147</v>
      </c>
      <c r="D229" s="81" t="str">
        <f t="shared" si="47"/>
        <v>HA0231</v>
      </c>
      <c r="E229" s="82" t="str">
        <f t="shared" si="48"/>
        <v>HARARE</v>
      </c>
      <c r="F229" s="82" t="str">
        <f t="shared" si="49"/>
        <v>PLATINUM</v>
      </c>
      <c r="G229" s="83">
        <v>3</v>
      </c>
      <c r="H229" s="84" t="s">
        <v>2033</v>
      </c>
      <c r="I229" s="68" t="s">
        <v>2034</v>
      </c>
      <c r="J229" s="82" t="str">
        <f t="shared" si="50"/>
        <v>ENIA</v>
      </c>
      <c r="K229" s="54">
        <v>0</v>
      </c>
      <c r="L229" s="54">
        <v>0.9318171296296297</v>
      </c>
      <c r="M229" s="116">
        <v>44166</v>
      </c>
      <c r="N229" s="94" t="s">
        <v>2494</v>
      </c>
      <c r="O229" s="90">
        <f t="shared" si="45"/>
        <v>1341.8166666666666</v>
      </c>
      <c r="P229" s="100">
        <f t="shared" si="46"/>
        <v>4025.45</v>
      </c>
      <c r="Q229" s="80" t="s">
        <v>2035</v>
      </c>
      <c r="R229" s="80" t="s">
        <v>2038</v>
      </c>
    </row>
    <row r="230" spans="1:18" x14ac:dyDescent="0.2">
      <c r="A230" s="78"/>
      <c r="B230" s="116">
        <v>44166.950497685182</v>
      </c>
      <c r="C230" s="43" t="s">
        <v>1541</v>
      </c>
      <c r="D230" s="81" t="str">
        <f t="shared" si="47"/>
        <v>HA5060</v>
      </c>
      <c r="E230" s="82" t="str">
        <f t="shared" si="48"/>
        <v>HARARE</v>
      </c>
      <c r="F230" s="82" t="str">
        <f t="shared" si="49"/>
        <v>PLATINUM</v>
      </c>
      <c r="G230" s="83">
        <v>3</v>
      </c>
      <c r="H230" s="84" t="s">
        <v>2033</v>
      </c>
      <c r="I230" s="68" t="s">
        <v>2034</v>
      </c>
      <c r="J230" s="82" t="str">
        <f t="shared" si="50"/>
        <v>ENIA</v>
      </c>
      <c r="K230" s="54">
        <v>0</v>
      </c>
      <c r="L230" s="54">
        <v>0.95159722222222232</v>
      </c>
      <c r="M230" s="116">
        <v>44166</v>
      </c>
      <c r="N230" s="94" t="s">
        <v>2495</v>
      </c>
      <c r="O230" s="90">
        <f t="shared" si="45"/>
        <v>1370.3000000000002</v>
      </c>
      <c r="P230" s="100">
        <f t="shared" si="46"/>
        <v>4110.9000000000005</v>
      </c>
      <c r="Q230" s="80" t="s">
        <v>2035</v>
      </c>
      <c r="R230" s="80" t="s">
        <v>2038</v>
      </c>
    </row>
    <row r="231" spans="1:18" x14ac:dyDescent="0.2">
      <c r="A231" s="78"/>
      <c r="B231" s="122" t="s">
        <v>2310</v>
      </c>
      <c r="C231" s="89" t="s">
        <v>54</v>
      </c>
      <c r="D231" s="81" t="str">
        <f t="shared" si="47"/>
        <v>MW5001</v>
      </c>
      <c r="E231" s="82" t="str">
        <f t="shared" si="48"/>
        <v>MASH WEST</v>
      </c>
      <c r="F231" s="82" t="str">
        <f t="shared" si="49"/>
        <v>PLATINUM</v>
      </c>
      <c r="G231" s="83">
        <v>3</v>
      </c>
      <c r="H231" s="84" t="s">
        <v>2033</v>
      </c>
      <c r="I231" s="68" t="s">
        <v>2041</v>
      </c>
      <c r="J231" s="82" t="str">
        <f t="shared" si="50"/>
        <v>ARTWELL</v>
      </c>
      <c r="K231" s="85">
        <v>0</v>
      </c>
      <c r="L231" s="54">
        <v>0.99998842592592585</v>
      </c>
      <c r="M231" s="116">
        <v>44166</v>
      </c>
      <c r="N231" s="94" t="s">
        <v>2496</v>
      </c>
      <c r="O231" s="90">
        <f t="shared" si="45"/>
        <v>1439.9833333333331</v>
      </c>
      <c r="P231" s="100">
        <f t="shared" si="46"/>
        <v>4319.9499999999989</v>
      </c>
      <c r="Q231" s="80" t="s">
        <v>2035</v>
      </c>
      <c r="R231" s="80" t="s">
        <v>2036</v>
      </c>
    </row>
    <row r="232" spans="1:18" x14ac:dyDescent="0.2">
      <c r="A232" s="78"/>
      <c r="B232" s="105" t="s">
        <v>2311</v>
      </c>
      <c r="C232" s="79" t="s">
        <v>60</v>
      </c>
      <c r="D232" s="81" t="str">
        <f t="shared" si="47"/>
        <v>MW5001</v>
      </c>
      <c r="E232" s="82" t="str">
        <f t="shared" si="48"/>
        <v>MASH WEST</v>
      </c>
      <c r="F232" s="82" t="str">
        <f t="shared" si="49"/>
        <v>PLATINUM</v>
      </c>
      <c r="G232" s="83">
        <v>3</v>
      </c>
      <c r="H232" s="84" t="s">
        <v>2033</v>
      </c>
      <c r="I232" s="68" t="s">
        <v>2041</v>
      </c>
      <c r="J232" s="82" t="str">
        <f t="shared" si="50"/>
        <v>ARTWELL</v>
      </c>
      <c r="K232" s="85">
        <v>0</v>
      </c>
      <c r="L232" s="54">
        <v>0.99998842592592585</v>
      </c>
      <c r="M232" s="116">
        <v>44166</v>
      </c>
      <c r="N232" s="94" t="s">
        <v>2497</v>
      </c>
      <c r="O232" s="90">
        <f t="shared" si="45"/>
        <v>1439.9833333333331</v>
      </c>
      <c r="P232" s="100">
        <f t="shared" si="46"/>
        <v>4319.9499999999989</v>
      </c>
      <c r="Q232" s="80" t="s">
        <v>2035</v>
      </c>
      <c r="R232" s="80" t="s">
        <v>2036</v>
      </c>
    </row>
    <row r="233" spans="1:18" x14ac:dyDescent="0.2">
      <c r="A233" s="78"/>
      <c r="B233" s="105" t="s">
        <v>2120</v>
      </c>
      <c r="C233" s="68" t="s">
        <v>94</v>
      </c>
      <c r="D233" s="81" t="str">
        <f t="shared" si="47"/>
        <v>MD0386</v>
      </c>
      <c r="E233" s="82" t="str">
        <f t="shared" si="48"/>
        <v>MIDLANDS</v>
      </c>
      <c r="F233" s="82" t="str">
        <f t="shared" si="49"/>
        <v>PLATINUM</v>
      </c>
      <c r="G233" s="83">
        <v>3</v>
      </c>
      <c r="H233" s="84" t="s">
        <v>2033</v>
      </c>
      <c r="I233" s="68" t="s">
        <v>2041</v>
      </c>
      <c r="J233" s="82" t="str">
        <f t="shared" si="50"/>
        <v>CHIKWAVAVA</v>
      </c>
      <c r="K233" s="85">
        <v>0</v>
      </c>
      <c r="L233" s="54">
        <v>0.99998842592592585</v>
      </c>
      <c r="M233" s="116">
        <v>44166</v>
      </c>
      <c r="N233" s="94" t="s">
        <v>2500</v>
      </c>
      <c r="O233" s="90">
        <f t="shared" si="45"/>
        <v>1439.9833333333331</v>
      </c>
      <c r="P233" s="100">
        <f t="shared" si="46"/>
        <v>4319.9499999999989</v>
      </c>
      <c r="Q233" s="80" t="s">
        <v>2035</v>
      </c>
      <c r="R233" s="80" t="s">
        <v>2036</v>
      </c>
    </row>
    <row r="234" spans="1:18" x14ac:dyDescent="0.2">
      <c r="A234" s="78"/>
      <c r="B234" s="105" t="s">
        <v>2230</v>
      </c>
      <c r="C234" s="68" t="s">
        <v>102</v>
      </c>
      <c r="D234" s="81" t="str">
        <f t="shared" si="47"/>
        <v>HA5038</v>
      </c>
      <c r="E234" s="82" t="str">
        <f t="shared" si="48"/>
        <v>HARARE</v>
      </c>
      <c r="F234" s="82" t="str">
        <f t="shared" si="49"/>
        <v>PLATINUM</v>
      </c>
      <c r="G234" s="83">
        <v>3</v>
      </c>
      <c r="H234" s="84" t="s">
        <v>2033</v>
      </c>
      <c r="I234" s="68" t="s">
        <v>2041</v>
      </c>
      <c r="J234" s="82" t="str">
        <f t="shared" si="50"/>
        <v>ENIA</v>
      </c>
      <c r="K234" s="85">
        <v>0</v>
      </c>
      <c r="L234" s="54">
        <v>0.99998842592592585</v>
      </c>
      <c r="M234" s="116">
        <v>44166</v>
      </c>
      <c r="N234" s="94" t="s">
        <v>2501</v>
      </c>
      <c r="O234" s="90">
        <f t="shared" si="45"/>
        <v>1439.9833333333331</v>
      </c>
      <c r="P234" s="100">
        <f t="shared" si="46"/>
        <v>4319.9499999999989</v>
      </c>
      <c r="Q234" s="80" t="s">
        <v>2035</v>
      </c>
      <c r="R234" s="80" t="s">
        <v>2036</v>
      </c>
    </row>
    <row r="235" spans="1:18" x14ac:dyDescent="0.2">
      <c r="A235" s="78"/>
      <c r="B235" s="89" t="s">
        <v>2233</v>
      </c>
      <c r="C235" s="89" t="s">
        <v>107</v>
      </c>
      <c r="D235" s="81" t="str">
        <f t="shared" si="47"/>
        <v>HA5038</v>
      </c>
      <c r="E235" s="82" t="str">
        <f t="shared" si="48"/>
        <v>HARARE</v>
      </c>
      <c r="F235" s="82" t="str">
        <f t="shared" si="49"/>
        <v>PLATINUM</v>
      </c>
      <c r="G235" s="83">
        <v>3</v>
      </c>
      <c r="H235" s="84" t="s">
        <v>2033</v>
      </c>
      <c r="I235" s="68" t="s">
        <v>2041</v>
      </c>
      <c r="J235" s="82" t="str">
        <f t="shared" si="50"/>
        <v>ENIA</v>
      </c>
      <c r="K235" s="85">
        <v>0</v>
      </c>
      <c r="L235" s="54">
        <v>0.99998842592592585</v>
      </c>
      <c r="M235" s="116">
        <v>44166</v>
      </c>
      <c r="N235" s="94" t="s">
        <v>2502</v>
      </c>
      <c r="O235" s="90">
        <f t="shared" si="45"/>
        <v>1439.9833333333331</v>
      </c>
      <c r="P235" s="100">
        <f t="shared" si="46"/>
        <v>4319.9499999999989</v>
      </c>
      <c r="Q235" s="80" t="s">
        <v>2035</v>
      </c>
      <c r="R235" s="80" t="s">
        <v>2036</v>
      </c>
    </row>
    <row r="236" spans="1:18" x14ac:dyDescent="0.2">
      <c r="A236" s="78"/>
      <c r="B236" s="79" t="s">
        <v>2314</v>
      </c>
      <c r="C236" s="68" t="s">
        <v>237</v>
      </c>
      <c r="D236" s="81" t="str">
        <f t="shared" si="47"/>
        <v>HA6037</v>
      </c>
      <c r="E236" s="82" t="str">
        <f t="shared" si="48"/>
        <v>HARARE</v>
      </c>
      <c r="F236" s="82" t="str">
        <f t="shared" si="49"/>
        <v>PLATINUM</v>
      </c>
      <c r="G236" s="83">
        <v>3</v>
      </c>
      <c r="H236" s="84" t="s">
        <v>2033</v>
      </c>
      <c r="I236" s="68" t="s">
        <v>2042</v>
      </c>
      <c r="J236" s="82" t="str">
        <f t="shared" si="50"/>
        <v>ENIA</v>
      </c>
      <c r="K236" s="85">
        <v>0.22170138888888891</v>
      </c>
      <c r="L236" s="54">
        <v>0.99998842592592585</v>
      </c>
      <c r="M236" s="116">
        <v>44166</v>
      </c>
      <c r="N236" s="94" t="s">
        <v>2462</v>
      </c>
      <c r="O236" s="90">
        <f t="shared" si="45"/>
        <v>1120.7333333333331</v>
      </c>
      <c r="P236" s="100">
        <f t="shared" si="46"/>
        <v>3362.1999999999994</v>
      </c>
      <c r="Q236" s="80" t="s">
        <v>2035</v>
      </c>
      <c r="R236" s="80" t="s">
        <v>2036</v>
      </c>
    </row>
    <row r="237" spans="1:18" x14ac:dyDescent="0.2">
      <c r="A237" s="78"/>
      <c r="B237" s="79" t="s">
        <v>2253</v>
      </c>
      <c r="C237" s="68" t="s">
        <v>277</v>
      </c>
      <c r="D237" s="81" t="str">
        <f t="shared" si="47"/>
        <v>HA0008</v>
      </c>
      <c r="E237" s="82" t="str">
        <f t="shared" si="48"/>
        <v>HARARE</v>
      </c>
      <c r="F237" s="82" t="str">
        <f t="shared" si="49"/>
        <v>PLATINUM</v>
      </c>
      <c r="G237" s="83">
        <v>3</v>
      </c>
      <c r="H237" s="84" t="s">
        <v>2033</v>
      </c>
      <c r="I237" s="68" t="s">
        <v>2041</v>
      </c>
      <c r="J237" s="82" t="str">
        <f t="shared" si="50"/>
        <v>DHLAKAMA</v>
      </c>
      <c r="K237" s="85">
        <v>0</v>
      </c>
      <c r="L237" s="54">
        <v>0.99998842592592585</v>
      </c>
      <c r="M237" s="116">
        <v>44166</v>
      </c>
      <c r="N237" s="94" t="s">
        <v>2130</v>
      </c>
      <c r="O237" s="90">
        <f t="shared" si="45"/>
        <v>1439.9833333333331</v>
      </c>
      <c r="P237" s="100">
        <f t="shared" si="46"/>
        <v>4319.9499999999989</v>
      </c>
      <c r="Q237" s="80" t="s">
        <v>2035</v>
      </c>
      <c r="R237" s="80" t="s">
        <v>2036</v>
      </c>
    </row>
    <row r="238" spans="1:18" x14ac:dyDescent="0.2">
      <c r="A238" s="78"/>
      <c r="B238" s="105" t="s">
        <v>2122</v>
      </c>
      <c r="C238" s="80" t="s">
        <v>389</v>
      </c>
      <c r="D238" s="81" t="str">
        <f t="shared" si="47"/>
        <v>HA0015</v>
      </c>
      <c r="E238" s="82" t="str">
        <f t="shared" si="48"/>
        <v>HARARE</v>
      </c>
      <c r="F238" s="82" t="str">
        <f t="shared" si="49"/>
        <v>PLATINUM</v>
      </c>
      <c r="G238" s="83">
        <v>3</v>
      </c>
      <c r="H238" s="84" t="s">
        <v>2033</v>
      </c>
      <c r="I238" s="68" t="s">
        <v>2041</v>
      </c>
      <c r="J238" s="82" t="str">
        <f t="shared" si="50"/>
        <v>LESLIE</v>
      </c>
      <c r="K238" s="85">
        <v>0</v>
      </c>
      <c r="L238" s="54">
        <v>0.99998842592592585</v>
      </c>
      <c r="M238" s="116">
        <v>44166</v>
      </c>
      <c r="N238" s="94" t="s">
        <v>2513</v>
      </c>
      <c r="O238" s="90">
        <f t="shared" si="45"/>
        <v>1439.9833333333331</v>
      </c>
      <c r="P238" s="100">
        <f t="shared" si="46"/>
        <v>4319.9499999999989</v>
      </c>
      <c r="Q238" s="80" t="s">
        <v>2035</v>
      </c>
      <c r="R238" s="80" t="s">
        <v>2036</v>
      </c>
    </row>
    <row r="239" spans="1:18" x14ac:dyDescent="0.2">
      <c r="A239" s="78"/>
      <c r="B239" s="105" t="s">
        <v>2121</v>
      </c>
      <c r="C239" s="68" t="s">
        <v>391</v>
      </c>
      <c r="D239" s="81" t="str">
        <f t="shared" si="47"/>
        <v>HA0015</v>
      </c>
      <c r="E239" s="82" t="str">
        <f t="shared" si="48"/>
        <v>HARARE</v>
      </c>
      <c r="F239" s="82" t="str">
        <f t="shared" si="49"/>
        <v>PLATINUM</v>
      </c>
      <c r="G239" s="83">
        <v>3</v>
      </c>
      <c r="H239" s="84" t="s">
        <v>2033</v>
      </c>
      <c r="I239" s="68" t="s">
        <v>2041</v>
      </c>
      <c r="J239" s="82" t="str">
        <f t="shared" si="50"/>
        <v>LESLIE</v>
      </c>
      <c r="K239" s="85">
        <v>0</v>
      </c>
      <c r="L239" s="54">
        <v>0.99998842592592585</v>
      </c>
      <c r="M239" s="116">
        <v>44166</v>
      </c>
      <c r="N239" s="94" t="s">
        <v>2514</v>
      </c>
      <c r="O239" s="90">
        <f t="shared" si="45"/>
        <v>1439.9833333333331</v>
      </c>
      <c r="P239" s="100">
        <f t="shared" si="46"/>
        <v>4319.9499999999989</v>
      </c>
      <c r="Q239" s="80" t="s">
        <v>2035</v>
      </c>
      <c r="R239" s="80" t="s">
        <v>2036</v>
      </c>
    </row>
    <row r="240" spans="1:18" x14ac:dyDescent="0.2">
      <c r="A240" s="78"/>
      <c r="B240" s="105" t="s">
        <v>2123</v>
      </c>
      <c r="C240" s="79" t="s">
        <v>392</v>
      </c>
      <c r="D240" s="81" t="str">
        <f t="shared" si="47"/>
        <v>HA0015</v>
      </c>
      <c r="E240" s="82" t="str">
        <f t="shared" si="48"/>
        <v>HARARE</v>
      </c>
      <c r="F240" s="82" t="str">
        <f t="shared" si="49"/>
        <v>PLATINUM</v>
      </c>
      <c r="G240" s="83">
        <v>3</v>
      </c>
      <c r="H240" s="84" t="s">
        <v>2033</v>
      </c>
      <c r="I240" s="68" t="s">
        <v>2041</v>
      </c>
      <c r="J240" s="82" t="str">
        <f t="shared" si="50"/>
        <v>LESLIE</v>
      </c>
      <c r="K240" s="85">
        <v>0</v>
      </c>
      <c r="L240" s="54">
        <v>0.99998842592592585</v>
      </c>
      <c r="M240" s="116">
        <v>44166</v>
      </c>
      <c r="N240" s="94" t="s">
        <v>2515</v>
      </c>
      <c r="O240" s="90">
        <f t="shared" si="45"/>
        <v>1439.9833333333331</v>
      </c>
      <c r="P240" s="100">
        <f t="shared" si="46"/>
        <v>4319.9499999999989</v>
      </c>
      <c r="Q240" s="80" t="s">
        <v>2035</v>
      </c>
      <c r="R240" s="80" t="s">
        <v>2036</v>
      </c>
    </row>
    <row r="241" spans="1:18" x14ac:dyDescent="0.2">
      <c r="A241" s="78"/>
      <c r="B241" s="89" t="s">
        <v>2320</v>
      </c>
      <c r="C241" s="89" t="s">
        <v>409</v>
      </c>
      <c r="D241" s="81" t="str">
        <f t="shared" si="47"/>
        <v>ME6020</v>
      </c>
      <c r="E241" s="82" t="str">
        <f t="shared" si="48"/>
        <v>MASH EAST</v>
      </c>
      <c r="F241" s="82" t="str">
        <f t="shared" si="49"/>
        <v>PLATINUM</v>
      </c>
      <c r="G241" s="83">
        <v>3</v>
      </c>
      <c r="H241" s="84" t="s">
        <v>2033</v>
      </c>
      <c r="I241" s="68" t="s">
        <v>2042</v>
      </c>
      <c r="J241" s="82" t="str">
        <f t="shared" si="50"/>
        <v>DHLAKAMA</v>
      </c>
      <c r="K241" s="85">
        <v>0.5197222222222222</v>
      </c>
      <c r="L241" s="54">
        <v>0.99998842592592585</v>
      </c>
      <c r="M241" s="116">
        <v>44166</v>
      </c>
      <c r="N241" s="94" t="s">
        <v>2516</v>
      </c>
      <c r="O241" s="90">
        <f t="shared" si="45"/>
        <v>691.58333333333326</v>
      </c>
      <c r="P241" s="100">
        <f t="shared" si="46"/>
        <v>2074.75</v>
      </c>
      <c r="Q241" s="80" t="s">
        <v>2035</v>
      </c>
      <c r="R241" s="80" t="s">
        <v>2036</v>
      </c>
    </row>
    <row r="242" spans="1:18" x14ac:dyDescent="0.2">
      <c r="A242" s="78"/>
      <c r="B242" s="116">
        <v>44166.933229166665</v>
      </c>
      <c r="C242" s="43" t="s">
        <v>429</v>
      </c>
      <c r="D242" s="81" t="str">
        <f t="shared" si="47"/>
        <v>MW6032</v>
      </c>
      <c r="E242" s="82" t="str">
        <f t="shared" si="48"/>
        <v>MASH WEST</v>
      </c>
      <c r="F242" s="82" t="str">
        <f t="shared" si="49"/>
        <v>PLATINUM</v>
      </c>
      <c r="G242" s="83">
        <v>3</v>
      </c>
      <c r="H242" s="84" t="s">
        <v>2033</v>
      </c>
      <c r="I242" s="68" t="s">
        <v>2034</v>
      </c>
      <c r="J242" s="82" t="str">
        <f t="shared" si="50"/>
        <v>ARTWELL</v>
      </c>
      <c r="K242" s="54">
        <v>0.93322916666666667</v>
      </c>
      <c r="L242" s="54">
        <v>0.99998842592592585</v>
      </c>
      <c r="M242" s="116">
        <v>44166</v>
      </c>
      <c r="N242" s="94" t="s">
        <v>2517</v>
      </c>
      <c r="O242" s="90">
        <f t="shared" si="45"/>
        <v>96.133333333333226</v>
      </c>
      <c r="P242" s="100">
        <f t="shared" si="46"/>
        <v>288.39999999999969</v>
      </c>
      <c r="Q242" s="80" t="s">
        <v>2035</v>
      </c>
      <c r="R242" s="80" t="s">
        <v>2036</v>
      </c>
    </row>
    <row r="243" spans="1:18" x14ac:dyDescent="0.2">
      <c r="A243" s="78"/>
      <c r="B243" s="79" t="s">
        <v>2321</v>
      </c>
      <c r="C243" s="68" t="s">
        <v>431</v>
      </c>
      <c r="D243" s="81" t="str">
        <f t="shared" si="47"/>
        <v>MW6032</v>
      </c>
      <c r="E243" s="82" t="str">
        <f t="shared" si="48"/>
        <v>MASH WEST</v>
      </c>
      <c r="F243" s="82" t="str">
        <f t="shared" si="49"/>
        <v>PLATINUM</v>
      </c>
      <c r="G243" s="83">
        <v>3</v>
      </c>
      <c r="H243" s="84" t="s">
        <v>2033</v>
      </c>
      <c r="I243" s="68" t="s">
        <v>2041</v>
      </c>
      <c r="J243" s="82" t="str">
        <f t="shared" si="50"/>
        <v>ARTWELL</v>
      </c>
      <c r="K243" s="85">
        <v>0</v>
      </c>
      <c r="L243" s="54">
        <v>0.99998842592592585</v>
      </c>
      <c r="M243" s="116">
        <v>44166</v>
      </c>
      <c r="N243" s="94" t="s">
        <v>2518</v>
      </c>
      <c r="O243" s="90">
        <f t="shared" si="45"/>
        <v>1439.9833333333331</v>
      </c>
      <c r="P243" s="100">
        <f t="shared" si="46"/>
        <v>4319.9499999999989</v>
      </c>
      <c r="Q243" s="80" t="s">
        <v>2035</v>
      </c>
      <c r="R243" s="80" t="s">
        <v>2036</v>
      </c>
    </row>
    <row r="244" spans="1:18" x14ac:dyDescent="0.2">
      <c r="A244" s="78"/>
      <c r="B244" s="89" t="s">
        <v>2322</v>
      </c>
      <c r="C244" s="89" t="s">
        <v>440</v>
      </c>
      <c r="D244" s="81" t="str">
        <f t="shared" si="47"/>
        <v>MA0115</v>
      </c>
      <c r="E244" s="82" t="str">
        <f t="shared" si="48"/>
        <v>MANICALAND</v>
      </c>
      <c r="F244" s="82" t="str">
        <f t="shared" si="49"/>
        <v>PLATINUM</v>
      </c>
      <c r="G244" s="83">
        <v>3</v>
      </c>
      <c r="H244" s="84" t="s">
        <v>2033</v>
      </c>
      <c r="I244" s="68" t="s">
        <v>2041</v>
      </c>
      <c r="J244" s="82" t="str">
        <f t="shared" si="50"/>
        <v>MAPFUMBA</v>
      </c>
      <c r="K244" s="85">
        <v>0</v>
      </c>
      <c r="L244" s="54">
        <v>0.99998842592592585</v>
      </c>
      <c r="M244" s="116">
        <v>44166</v>
      </c>
      <c r="N244" s="94" t="s">
        <v>2520</v>
      </c>
      <c r="O244" s="90">
        <f t="shared" si="45"/>
        <v>1439.9833333333331</v>
      </c>
      <c r="P244" s="100">
        <f t="shared" si="46"/>
        <v>4319.9499999999989</v>
      </c>
      <c r="Q244" s="80" t="s">
        <v>2035</v>
      </c>
      <c r="R244" s="80" t="s">
        <v>2036</v>
      </c>
    </row>
    <row r="245" spans="1:18" x14ac:dyDescent="0.2">
      <c r="A245" s="78"/>
      <c r="B245" s="116">
        <v>44166.838368055556</v>
      </c>
      <c r="C245" s="43" t="s">
        <v>454</v>
      </c>
      <c r="D245" s="81" t="str">
        <f t="shared" si="47"/>
        <v>MW0017</v>
      </c>
      <c r="E245" s="82" t="str">
        <f t="shared" si="48"/>
        <v>MASH WEST</v>
      </c>
      <c r="F245" s="82" t="str">
        <f t="shared" si="49"/>
        <v>PLATINUM</v>
      </c>
      <c r="G245" s="83">
        <v>3</v>
      </c>
      <c r="H245" s="84" t="s">
        <v>2033</v>
      </c>
      <c r="I245" s="68" t="s">
        <v>2034</v>
      </c>
      <c r="J245" s="82" t="str">
        <f t="shared" si="50"/>
        <v>ARTWELL</v>
      </c>
      <c r="K245" s="54">
        <v>0.8383680555555556</v>
      </c>
      <c r="L245" s="54">
        <v>0.99998842592592585</v>
      </c>
      <c r="M245" s="116">
        <v>44166</v>
      </c>
      <c r="N245" s="94" t="s">
        <v>2522</v>
      </c>
      <c r="O245" s="90">
        <f t="shared" si="45"/>
        <v>232.73333333333318</v>
      </c>
      <c r="P245" s="100">
        <f t="shared" si="46"/>
        <v>698.19999999999959</v>
      </c>
      <c r="Q245" s="80" t="s">
        <v>2035</v>
      </c>
      <c r="R245" s="80" t="s">
        <v>2036</v>
      </c>
    </row>
    <row r="246" spans="1:18" x14ac:dyDescent="0.2">
      <c r="A246" s="78"/>
      <c r="B246" s="105" t="s">
        <v>2323</v>
      </c>
      <c r="C246" s="68" t="s">
        <v>457</v>
      </c>
      <c r="D246" s="81" t="str">
        <f t="shared" si="47"/>
        <v>MA6006</v>
      </c>
      <c r="E246" s="82" t="str">
        <f t="shared" si="48"/>
        <v>MANICALAND</v>
      </c>
      <c r="F246" s="82" t="str">
        <f t="shared" si="49"/>
        <v>PLATINUM</v>
      </c>
      <c r="G246" s="83">
        <v>3</v>
      </c>
      <c r="H246" s="84" t="s">
        <v>2033</v>
      </c>
      <c r="I246" s="68" t="s">
        <v>2041</v>
      </c>
      <c r="J246" s="82" t="str">
        <f t="shared" si="50"/>
        <v>MAPFUMBA</v>
      </c>
      <c r="K246" s="85">
        <v>0</v>
      </c>
      <c r="L246" s="54">
        <v>0.99998842592592585</v>
      </c>
      <c r="M246" s="116">
        <v>44166</v>
      </c>
      <c r="N246" s="94" t="s">
        <v>2523</v>
      </c>
      <c r="O246" s="90">
        <f t="shared" si="45"/>
        <v>1439.9833333333331</v>
      </c>
      <c r="P246" s="100">
        <f t="shared" si="46"/>
        <v>4319.9499999999989</v>
      </c>
      <c r="Q246" s="80" t="s">
        <v>2035</v>
      </c>
      <c r="R246" s="80" t="s">
        <v>2036</v>
      </c>
    </row>
    <row r="247" spans="1:18" x14ac:dyDescent="0.2">
      <c r="A247" s="78"/>
      <c r="B247" s="89" t="s">
        <v>2324</v>
      </c>
      <c r="C247" s="89" t="s">
        <v>459</v>
      </c>
      <c r="D247" s="81" t="str">
        <f t="shared" si="47"/>
        <v>MC6008</v>
      </c>
      <c r="E247" s="82" t="str">
        <f t="shared" si="48"/>
        <v>MASH CENTRAL</v>
      </c>
      <c r="F247" s="82" t="str">
        <f t="shared" si="49"/>
        <v>PLATINUM</v>
      </c>
      <c r="G247" s="83">
        <v>3</v>
      </c>
      <c r="H247" s="84" t="s">
        <v>2033</v>
      </c>
      <c r="I247" s="68" t="s">
        <v>2042</v>
      </c>
      <c r="J247" s="82" t="str">
        <f t="shared" si="50"/>
        <v>KIWA</v>
      </c>
      <c r="K247" s="85">
        <v>0.5834259259259259</v>
      </c>
      <c r="L247" s="54">
        <v>0.99998842592592585</v>
      </c>
      <c r="M247" s="116">
        <v>44166</v>
      </c>
      <c r="N247" s="94" t="s">
        <v>2524</v>
      </c>
      <c r="O247" s="90">
        <f t="shared" si="45"/>
        <v>599.84999999999991</v>
      </c>
      <c r="P247" s="100">
        <f t="shared" si="46"/>
        <v>1799.5499999999997</v>
      </c>
      <c r="Q247" s="80" t="s">
        <v>2035</v>
      </c>
      <c r="R247" s="80" t="s">
        <v>2036</v>
      </c>
    </row>
    <row r="248" spans="1:18" x14ac:dyDescent="0.2">
      <c r="A248" s="78"/>
      <c r="B248" s="105" t="s">
        <v>2102</v>
      </c>
      <c r="C248" s="80" t="s">
        <v>461</v>
      </c>
      <c r="D248" s="81" t="str">
        <f t="shared" si="47"/>
        <v>MC6008</v>
      </c>
      <c r="E248" s="82" t="str">
        <f t="shared" si="48"/>
        <v>MASH CENTRAL</v>
      </c>
      <c r="F248" s="82" t="str">
        <f t="shared" si="49"/>
        <v>PLATINUM</v>
      </c>
      <c r="G248" s="83">
        <v>3</v>
      </c>
      <c r="H248" s="84" t="s">
        <v>2033</v>
      </c>
      <c r="I248" s="68" t="s">
        <v>2041</v>
      </c>
      <c r="J248" s="82" t="str">
        <f t="shared" si="50"/>
        <v>KIWA</v>
      </c>
      <c r="K248" s="85">
        <v>0</v>
      </c>
      <c r="L248" s="54">
        <v>0.99998842592592585</v>
      </c>
      <c r="M248" s="116">
        <v>44166</v>
      </c>
      <c r="N248" s="94" t="s">
        <v>2196</v>
      </c>
      <c r="O248" s="90">
        <f t="shared" si="45"/>
        <v>1439.9833333333331</v>
      </c>
      <c r="P248" s="100">
        <f t="shared" si="46"/>
        <v>4319.9499999999989</v>
      </c>
      <c r="Q248" s="80" t="s">
        <v>2035</v>
      </c>
      <c r="R248" s="80" t="s">
        <v>2036</v>
      </c>
    </row>
    <row r="249" spans="1:18" x14ac:dyDescent="0.2">
      <c r="A249" s="78"/>
      <c r="B249" s="89" t="s">
        <v>2325</v>
      </c>
      <c r="C249" s="89" t="s">
        <v>461</v>
      </c>
      <c r="D249" s="81" t="str">
        <f t="shared" si="47"/>
        <v>MC6008</v>
      </c>
      <c r="E249" s="82" t="str">
        <f t="shared" si="48"/>
        <v>MASH CENTRAL</v>
      </c>
      <c r="F249" s="82" t="str">
        <f t="shared" si="49"/>
        <v>PLATINUM</v>
      </c>
      <c r="G249" s="83">
        <v>3</v>
      </c>
      <c r="H249" s="84" t="s">
        <v>2033</v>
      </c>
      <c r="I249" s="68" t="s">
        <v>2042</v>
      </c>
      <c r="J249" s="82" t="str">
        <f t="shared" si="50"/>
        <v>KIWA</v>
      </c>
      <c r="K249" s="85">
        <v>0.6149189814814815</v>
      </c>
      <c r="L249" s="54">
        <v>0.99998842592592585</v>
      </c>
      <c r="M249" s="116">
        <v>44166</v>
      </c>
      <c r="N249" s="94" t="s">
        <v>2525</v>
      </c>
      <c r="O249" s="90">
        <f t="shared" si="45"/>
        <v>554.49999999999989</v>
      </c>
      <c r="P249" s="100">
        <f t="shared" si="46"/>
        <v>1663.4999999999995</v>
      </c>
      <c r="Q249" s="80" t="s">
        <v>2035</v>
      </c>
      <c r="R249" s="80" t="s">
        <v>2036</v>
      </c>
    </row>
    <row r="250" spans="1:18" x14ac:dyDescent="0.2">
      <c r="A250" s="78"/>
      <c r="B250" s="89" t="s">
        <v>2326</v>
      </c>
      <c r="C250" s="89" t="s">
        <v>2039</v>
      </c>
      <c r="D250" s="81" t="str">
        <f t="shared" ref="D250:D281" si="51">VLOOKUP($C250,TOTAL3,2,FALSE)</f>
        <v>MA0116</v>
      </c>
      <c r="E250" s="82" t="str">
        <f t="shared" ref="E250:E281" si="52">VLOOKUP($C250,TOTAL3,3,FALSE)</f>
        <v>MANICALAND</v>
      </c>
      <c r="F250" s="82" t="str">
        <f t="shared" ref="F250:F281" si="53">VLOOKUP(C250,TOTAL3,4,FALSE)</f>
        <v>PLATINUM</v>
      </c>
      <c r="G250" s="83">
        <v>3</v>
      </c>
      <c r="H250" s="84" t="s">
        <v>2033</v>
      </c>
      <c r="I250" s="68" t="s">
        <v>2041</v>
      </c>
      <c r="J250" s="82" t="str">
        <f t="shared" ref="J250:J281" si="54">VLOOKUP($C250,TOTAL3,5,FALSE)</f>
        <v>MAPFUMBA</v>
      </c>
      <c r="K250" s="85">
        <v>0</v>
      </c>
      <c r="L250" s="54">
        <v>0.99998842592592585</v>
      </c>
      <c r="M250" s="116">
        <v>44166</v>
      </c>
      <c r="N250" s="94" t="s">
        <v>2526</v>
      </c>
      <c r="O250" s="90">
        <f t="shared" si="45"/>
        <v>1439.9833333333331</v>
      </c>
      <c r="P250" s="100">
        <f t="shared" si="46"/>
        <v>4319.9499999999989</v>
      </c>
      <c r="Q250" s="80" t="s">
        <v>2035</v>
      </c>
      <c r="R250" s="80" t="s">
        <v>2036</v>
      </c>
    </row>
    <row r="251" spans="1:18" x14ac:dyDescent="0.2">
      <c r="A251" s="78"/>
      <c r="B251" s="118" t="s">
        <v>2327</v>
      </c>
      <c r="C251" s="80" t="s">
        <v>464</v>
      </c>
      <c r="D251" s="81" t="str">
        <f t="shared" si="51"/>
        <v>MA1713</v>
      </c>
      <c r="E251" s="82" t="str">
        <f t="shared" si="52"/>
        <v>MANICALAND</v>
      </c>
      <c r="F251" s="82" t="str">
        <f t="shared" si="53"/>
        <v>PLATINUM</v>
      </c>
      <c r="G251" s="83">
        <v>3</v>
      </c>
      <c r="H251" s="84" t="s">
        <v>2033</v>
      </c>
      <c r="I251" s="68" t="s">
        <v>2041</v>
      </c>
      <c r="J251" s="82" t="str">
        <f t="shared" si="54"/>
        <v>MAPFUMBA</v>
      </c>
      <c r="K251" s="85">
        <v>0</v>
      </c>
      <c r="L251" s="54">
        <v>0.99998842592592585</v>
      </c>
      <c r="M251" s="116">
        <v>44166</v>
      </c>
      <c r="N251" s="94" t="s">
        <v>2527</v>
      </c>
      <c r="O251" s="90">
        <f t="shared" si="45"/>
        <v>1439.9833333333331</v>
      </c>
      <c r="P251" s="100">
        <f t="shared" si="46"/>
        <v>4319.9499999999989</v>
      </c>
      <c r="Q251" s="80" t="s">
        <v>2035</v>
      </c>
      <c r="R251" s="80" t="s">
        <v>2036</v>
      </c>
    </row>
    <row r="252" spans="1:18" x14ac:dyDescent="0.2">
      <c r="A252" s="78"/>
      <c r="B252" s="116">
        <v>44166.715960648151</v>
      </c>
      <c r="C252" s="43" t="s">
        <v>519</v>
      </c>
      <c r="D252" s="81" t="str">
        <f t="shared" si="51"/>
        <v>MA0383</v>
      </c>
      <c r="E252" s="82" t="str">
        <f t="shared" si="52"/>
        <v>MANICALAND</v>
      </c>
      <c r="F252" s="82" t="str">
        <f t="shared" si="53"/>
        <v>PLATINUM</v>
      </c>
      <c r="G252" s="83">
        <v>3</v>
      </c>
      <c r="H252" s="84" t="s">
        <v>2033</v>
      </c>
      <c r="I252" s="68" t="s">
        <v>2034</v>
      </c>
      <c r="J252" s="82" t="str">
        <f t="shared" si="54"/>
        <v>MAPFUMBA</v>
      </c>
      <c r="K252" s="54">
        <v>0.71596064814814808</v>
      </c>
      <c r="L252" s="54">
        <v>0.99998842592592585</v>
      </c>
      <c r="M252" s="116">
        <v>44166</v>
      </c>
      <c r="N252" s="94" t="s">
        <v>2533</v>
      </c>
      <c r="O252" s="90">
        <f t="shared" si="45"/>
        <v>408.99999999999994</v>
      </c>
      <c r="P252" s="100">
        <f t="shared" si="46"/>
        <v>1226.9999999999998</v>
      </c>
      <c r="Q252" s="80" t="s">
        <v>2035</v>
      </c>
      <c r="R252" s="80" t="s">
        <v>2036</v>
      </c>
    </row>
    <row r="253" spans="1:18" x14ac:dyDescent="0.2">
      <c r="A253" s="78"/>
      <c r="B253" s="79" t="s">
        <v>2252</v>
      </c>
      <c r="C253" s="68" t="s">
        <v>542</v>
      </c>
      <c r="D253" s="81" t="str">
        <f t="shared" si="51"/>
        <v>HA6048</v>
      </c>
      <c r="E253" s="82" t="str">
        <f t="shared" si="52"/>
        <v>HARARE</v>
      </c>
      <c r="F253" s="82" t="str">
        <f t="shared" si="53"/>
        <v>PLATINUM</v>
      </c>
      <c r="G253" s="83">
        <v>3</v>
      </c>
      <c r="H253" s="84" t="s">
        <v>2033</v>
      </c>
      <c r="I253" s="68" t="s">
        <v>2041</v>
      </c>
      <c r="J253" s="82" t="str">
        <f t="shared" si="54"/>
        <v>ENIA</v>
      </c>
      <c r="K253" s="85">
        <v>0</v>
      </c>
      <c r="L253" s="54">
        <v>0.99998842592592585</v>
      </c>
      <c r="M253" s="116">
        <v>44166</v>
      </c>
      <c r="N253" s="94" t="s">
        <v>2131</v>
      </c>
      <c r="O253" s="90">
        <f t="shared" si="45"/>
        <v>1439.9833333333331</v>
      </c>
      <c r="P253" s="100">
        <f t="shared" si="46"/>
        <v>4319.9499999999989</v>
      </c>
      <c r="Q253" s="80" t="s">
        <v>2035</v>
      </c>
      <c r="R253" s="80" t="s">
        <v>2036</v>
      </c>
    </row>
    <row r="254" spans="1:18" x14ac:dyDescent="0.2">
      <c r="A254" s="78"/>
      <c r="B254" s="79" t="s">
        <v>2332</v>
      </c>
      <c r="C254" s="68" t="s">
        <v>550</v>
      </c>
      <c r="D254" s="81" t="str">
        <f t="shared" si="51"/>
        <v>HA0202</v>
      </c>
      <c r="E254" s="82" t="str">
        <f t="shared" si="52"/>
        <v>HARARE</v>
      </c>
      <c r="F254" s="82" t="str">
        <f t="shared" si="53"/>
        <v>PLATINUM</v>
      </c>
      <c r="G254" s="83">
        <v>3</v>
      </c>
      <c r="H254" s="84" t="s">
        <v>2033</v>
      </c>
      <c r="I254" s="68" t="s">
        <v>2041</v>
      </c>
      <c r="J254" s="82" t="str">
        <f t="shared" si="54"/>
        <v>MODESTA</v>
      </c>
      <c r="K254" s="85">
        <v>0</v>
      </c>
      <c r="L254" s="54">
        <v>0.99998842592592585</v>
      </c>
      <c r="M254" s="116">
        <v>44166</v>
      </c>
      <c r="N254" s="94" t="s">
        <v>2534</v>
      </c>
      <c r="O254" s="90">
        <f t="shared" si="45"/>
        <v>1439.9833333333331</v>
      </c>
      <c r="P254" s="100">
        <f t="shared" si="46"/>
        <v>4319.9499999999989</v>
      </c>
      <c r="Q254" s="80" t="s">
        <v>2035</v>
      </c>
      <c r="R254" s="80" t="s">
        <v>2036</v>
      </c>
    </row>
    <row r="255" spans="1:18" x14ac:dyDescent="0.2">
      <c r="A255" s="78"/>
      <c r="B255" s="105" t="s">
        <v>2333</v>
      </c>
      <c r="C255" s="68" t="s">
        <v>598</v>
      </c>
      <c r="D255" s="81" t="str">
        <f t="shared" si="51"/>
        <v>MC5025</v>
      </c>
      <c r="E255" s="82" t="str">
        <f t="shared" si="52"/>
        <v>MASH CENTRAL</v>
      </c>
      <c r="F255" s="82" t="str">
        <f t="shared" si="53"/>
        <v>PLATINUM</v>
      </c>
      <c r="G255" s="83">
        <v>3</v>
      </c>
      <c r="H255" s="84" t="s">
        <v>2033</v>
      </c>
      <c r="I255" s="68" t="s">
        <v>2041</v>
      </c>
      <c r="J255" s="82" t="str">
        <f t="shared" si="54"/>
        <v>KIWA</v>
      </c>
      <c r="K255" s="85">
        <v>0</v>
      </c>
      <c r="L255" s="54">
        <v>0.99998842592592585</v>
      </c>
      <c r="M255" s="116">
        <v>44166</v>
      </c>
      <c r="N255" s="94" t="s">
        <v>2535</v>
      </c>
      <c r="O255" s="90">
        <f t="shared" si="45"/>
        <v>1439.9833333333331</v>
      </c>
      <c r="P255" s="100">
        <f t="shared" si="46"/>
        <v>4319.9499999999989</v>
      </c>
      <c r="Q255" s="80" t="s">
        <v>2035</v>
      </c>
      <c r="R255" s="80" t="s">
        <v>2036</v>
      </c>
    </row>
    <row r="256" spans="1:18" x14ac:dyDescent="0.2">
      <c r="A256" s="78"/>
      <c r="B256" s="116">
        <v>44166.976539351854</v>
      </c>
      <c r="C256" s="43" t="s">
        <v>624</v>
      </c>
      <c r="D256" s="81" t="str">
        <f t="shared" si="51"/>
        <v>MW0305</v>
      </c>
      <c r="E256" s="82" t="str">
        <f t="shared" si="52"/>
        <v>MASH WEST</v>
      </c>
      <c r="F256" s="82" t="str">
        <f t="shared" si="53"/>
        <v>PLATINUM</v>
      </c>
      <c r="G256" s="83">
        <v>3</v>
      </c>
      <c r="H256" s="84" t="s">
        <v>2033</v>
      </c>
      <c r="I256" s="68" t="s">
        <v>2034</v>
      </c>
      <c r="J256" s="82" t="str">
        <f t="shared" si="54"/>
        <v>NGIRAZI</v>
      </c>
      <c r="K256" s="54">
        <v>0.97653935185185192</v>
      </c>
      <c r="L256" s="54">
        <v>0.99998842592592585</v>
      </c>
      <c r="M256" s="116">
        <v>44166</v>
      </c>
      <c r="N256" s="94" t="s">
        <v>2536</v>
      </c>
      <c r="O256" s="90">
        <f t="shared" si="45"/>
        <v>33.766666666666453</v>
      </c>
      <c r="P256" s="100">
        <f t="shared" si="46"/>
        <v>101.29999999999936</v>
      </c>
      <c r="Q256" s="80" t="s">
        <v>2035</v>
      </c>
      <c r="R256" s="80" t="s">
        <v>2036</v>
      </c>
    </row>
    <row r="257" spans="1:18" x14ac:dyDescent="0.2">
      <c r="A257" s="78"/>
      <c r="B257" s="116">
        <v>44166.978854166664</v>
      </c>
      <c r="C257" s="43" t="s">
        <v>626</v>
      </c>
      <c r="D257" s="81" t="str">
        <f t="shared" si="51"/>
        <v>MW0305</v>
      </c>
      <c r="E257" s="82" t="str">
        <f t="shared" si="52"/>
        <v>MASH WEST</v>
      </c>
      <c r="F257" s="82" t="str">
        <f t="shared" si="53"/>
        <v>PLATINUM</v>
      </c>
      <c r="G257" s="83">
        <v>3</v>
      </c>
      <c r="H257" s="84" t="s">
        <v>2033</v>
      </c>
      <c r="I257" s="68" t="s">
        <v>2034</v>
      </c>
      <c r="J257" s="82" t="str">
        <f t="shared" si="54"/>
        <v>NGIRAZI</v>
      </c>
      <c r="K257" s="54">
        <v>0.97885416666666669</v>
      </c>
      <c r="L257" s="54">
        <v>0.99998842592592585</v>
      </c>
      <c r="M257" s="116">
        <v>44166</v>
      </c>
      <c r="N257" s="94" t="s">
        <v>2537</v>
      </c>
      <c r="O257" s="90">
        <f t="shared" si="45"/>
        <v>30.433333333333188</v>
      </c>
      <c r="P257" s="100">
        <f t="shared" si="46"/>
        <v>91.299999999999557</v>
      </c>
      <c r="Q257" s="80" t="s">
        <v>2035</v>
      </c>
      <c r="R257" s="80" t="s">
        <v>2036</v>
      </c>
    </row>
    <row r="258" spans="1:18" x14ac:dyDescent="0.2">
      <c r="A258" s="78"/>
      <c r="B258" s="89" t="s">
        <v>2334</v>
      </c>
      <c r="C258" s="89" t="s">
        <v>655</v>
      </c>
      <c r="D258" s="81" t="str">
        <f t="shared" si="51"/>
        <v>HA0031</v>
      </c>
      <c r="E258" s="82" t="str">
        <f t="shared" si="52"/>
        <v>HARARE</v>
      </c>
      <c r="F258" s="82" t="str">
        <f t="shared" si="53"/>
        <v>PLATINUM</v>
      </c>
      <c r="G258" s="83">
        <v>3</v>
      </c>
      <c r="H258" s="84" t="s">
        <v>2033</v>
      </c>
      <c r="I258" s="68" t="s">
        <v>2042</v>
      </c>
      <c r="J258" s="82" t="str">
        <f t="shared" si="54"/>
        <v>RICHARD</v>
      </c>
      <c r="K258" s="85">
        <v>0.60526620370370365</v>
      </c>
      <c r="L258" s="54">
        <v>0.99998842592592585</v>
      </c>
      <c r="M258" s="116">
        <v>44166</v>
      </c>
      <c r="N258" s="94" t="s">
        <v>2538</v>
      </c>
      <c r="O258" s="90">
        <f t="shared" ref="O258:O321" si="55">(L258-K258)*60*24</f>
        <v>568.39999999999986</v>
      </c>
      <c r="P258" s="100">
        <f t="shared" ref="P258:P321" si="56">O258*G258</f>
        <v>1705.1999999999996</v>
      </c>
      <c r="Q258" s="80" t="s">
        <v>2035</v>
      </c>
      <c r="R258" s="80" t="s">
        <v>2036</v>
      </c>
    </row>
    <row r="259" spans="1:18" x14ac:dyDescent="0.2">
      <c r="A259" s="78"/>
      <c r="B259" s="89" t="s">
        <v>2335</v>
      </c>
      <c r="C259" s="89" t="s">
        <v>656</v>
      </c>
      <c r="D259" s="81" t="str">
        <f t="shared" si="51"/>
        <v>HA0031</v>
      </c>
      <c r="E259" s="82" t="str">
        <f t="shared" si="52"/>
        <v>HARARE</v>
      </c>
      <c r="F259" s="82" t="str">
        <f t="shared" si="53"/>
        <v>PLATINUM</v>
      </c>
      <c r="G259" s="83">
        <v>3</v>
      </c>
      <c r="H259" s="84" t="s">
        <v>2033</v>
      </c>
      <c r="I259" s="68" t="s">
        <v>2042</v>
      </c>
      <c r="J259" s="82" t="str">
        <f t="shared" si="54"/>
        <v>RICHARD</v>
      </c>
      <c r="K259" s="85">
        <v>0.60534722222222215</v>
      </c>
      <c r="L259" s="54">
        <v>0.99998842592592585</v>
      </c>
      <c r="M259" s="116">
        <v>44166</v>
      </c>
      <c r="N259" s="94" t="s">
        <v>2539</v>
      </c>
      <c r="O259" s="90">
        <f t="shared" si="55"/>
        <v>568.2833333333333</v>
      </c>
      <c r="P259" s="100">
        <f t="shared" si="56"/>
        <v>1704.85</v>
      </c>
      <c r="Q259" s="80" t="s">
        <v>2035</v>
      </c>
      <c r="R259" s="80" t="s">
        <v>2036</v>
      </c>
    </row>
    <row r="260" spans="1:18" x14ac:dyDescent="0.2">
      <c r="A260" s="78"/>
      <c r="B260" s="79" t="s">
        <v>2339</v>
      </c>
      <c r="C260" s="68" t="s">
        <v>688</v>
      </c>
      <c r="D260" s="81" t="str">
        <f t="shared" si="51"/>
        <v>HA6056</v>
      </c>
      <c r="E260" s="82" t="str">
        <f t="shared" si="52"/>
        <v>HARARE</v>
      </c>
      <c r="F260" s="82" t="str">
        <f t="shared" si="53"/>
        <v>PLATINUM</v>
      </c>
      <c r="G260" s="83">
        <v>3</v>
      </c>
      <c r="H260" s="84" t="s">
        <v>2033</v>
      </c>
      <c r="I260" s="68" t="s">
        <v>2041</v>
      </c>
      <c r="J260" s="82" t="str">
        <f t="shared" si="54"/>
        <v>MODESTA</v>
      </c>
      <c r="K260" s="85">
        <v>0</v>
      </c>
      <c r="L260" s="54">
        <v>0.99998842592592585</v>
      </c>
      <c r="M260" s="116">
        <v>44166</v>
      </c>
      <c r="N260" s="94" t="s">
        <v>2544</v>
      </c>
      <c r="O260" s="90">
        <f t="shared" si="55"/>
        <v>1439.9833333333331</v>
      </c>
      <c r="P260" s="100">
        <f t="shared" si="56"/>
        <v>4319.9499999999989</v>
      </c>
      <c r="Q260" s="80" t="s">
        <v>2035</v>
      </c>
      <c r="R260" s="80" t="s">
        <v>2036</v>
      </c>
    </row>
    <row r="261" spans="1:18" x14ac:dyDescent="0.2">
      <c r="A261" s="78"/>
      <c r="B261" s="79" t="s">
        <v>2340</v>
      </c>
      <c r="C261" s="68" t="s">
        <v>691</v>
      </c>
      <c r="D261" s="81" t="str">
        <f t="shared" si="51"/>
        <v>HA6056</v>
      </c>
      <c r="E261" s="82" t="str">
        <f t="shared" si="52"/>
        <v>HARARE</v>
      </c>
      <c r="F261" s="82" t="str">
        <f t="shared" si="53"/>
        <v>PLATINUM</v>
      </c>
      <c r="G261" s="83">
        <v>3</v>
      </c>
      <c r="H261" s="84" t="s">
        <v>2033</v>
      </c>
      <c r="I261" s="68" t="s">
        <v>2041</v>
      </c>
      <c r="J261" s="82" t="str">
        <f t="shared" si="54"/>
        <v>MODESTA</v>
      </c>
      <c r="K261" s="85">
        <v>0</v>
      </c>
      <c r="L261" s="54">
        <v>0.99998842592592585</v>
      </c>
      <c r="M261" s="116">
        <v>44166</v>
      </c>
      <c r="N261" s="94" t="s">
        <v>2545</v>
      </c>
      <c r="O261" s="90">
        <f t="shared" si="55"/>
        <v>1439.9833333333331</v>
      </c>
      <c r="P261" s="100">
        <f t="shared" si="56"/>
        <v>4319.9499999999989</v>
      </c>
      <c r="Q261" s="80" t="s">
        <v>2035</v>
      </c>
      <c r="R261" s="80" t="s">
        <v>2036</v>
      </c>
    </row>
    <row r="262" spans="1:18" x14ac:dyDescent="0.2">
      <c r="A262" s="78"/>
      <c r="B262" s="118" t="s">
        <v>2341</v>
      </c>
      <c r="C262" s="89" t="s">
        <v>699</v>
      </c>
      <c r="D262" s="81" t="str">
        <f t="shared" si="51"/>
        <v>HA6031</v>
      </c>
      <c r="E262" s="82" t="str">
        <f t="shared" si="52"/>
        <v>HARARE</v>
      </c>
      <c r="F262" s="82" t="str">
        <f t="shared" si="53"/>
        <v>PLATINUM</v>
      </c>
      <c r="G262" s="83">
        <v>3</v>
      </c>
      <c r="H262" s="84" t="s">
        <v>2033</v>
      </c>
      <c r="I262" s="68" t="s">
        <v>2041</v>
      </c>
      <c r="J262" s="82" t="str">
        <f t="shared" si="54"/>
        <v>ARCHIE</v>
      </c>
      <c r="K262" s="85">
        <v>0</v>
      </c>
      <c r="L262" s="54">
        <v>0.99998842592592585</v>
      </c>
      <c r="M262" s="116">
        <v>44166</v>
      </c>
      <c r="N262" s="94" t="s">
        <v>2546</v>
      </c>
      <c r="O262" s="90">
        <f t="shared" si="55"/>
        <v>1439.9833333333331</v>
      </c>
      <c r="P262" s="100">
        <f t="shared" si="56"/>
        <v>4319.9499999999989</v>
      </c>
      <c r="Q262" s="80" t="s">
        <v>2035</v>
      </c>
      <c r="R262" s="80" t="s">
        <v>2036</v>
      </c>
    </row>
    <row r="263" spans="1:18" x14ac:dyDescent="0.2">
      <c r="A263" s="78"/>
      <c r="B263" s="122" t="s">
        <v>2342</v>
      </c>
      <c r="C263" s="89" t="s">
        <v>701</v>
      </c>
      <c r="D263" s="81" t="str">
        <f t="shared" si="51"/>
        <v>HA6031</v>
      </c>
      <c r="E263" s="82" t="str">
        <f t="shared" si="52"/>
        <v>HARARE</v>
      </c>
      <c r="F263" s="82" t="str">
        <f t="shared" si="53"/>
        <v>PLATINUM</v>
      </c>
      <c r="G263" s="83">
        <v>3</v>
      </c>
      <c r="H263" s="84" t="s">
        <v>2033</v>
      </c>
      <c r="I263" s="68" t="s">
        <v>2041</v>
      </c>
      <c r="J263" s="82" t="str">
        <f t="shared" si="54"/>
        <v>ARCHIE</v>
      </c>
      <c r="K263" s="85">
        <v>0</v>
      </c>
      <c r="L263" s="54">
        <v>0.99998842592592585</v>
      </c>
      <c r="M263" s="116">
        <v>44166</v>
      </c>
      <c r="N263" s="94" t="s">
        <v>2547</v>
      </c>
      <c r="O263" s="90">
        <f t="shared" si="55"/>
        <v>1439.9833333333331</v>
      </c>
      <c r="P263" s="100">
        <f t="shared" si="56"/>
        <v>4319.9499999999989</v>
      </c>
      <c r="Q263" s="80" t="s">
        <v>2035</v>
      </c>
      <c r="R263" s="80" t="s">
        <v>2036</v>
      </c>
    </row>
    <row r="264" spans="1:18" x14ac:dyDescent="0.2">
      <c r="A264" s="78"/>
      <c r="B264" s="89" t="s">
        <v>2343</v>
      </c>
      <c r="C264" s="89" t="s">
        <v>705</v>
      </c>
      <c r="D264" s="81" t="str">
        <f t="shared" si="51"/>
        <v>ME7011</v>
      </c>
      <c r="E264" s="82" t="str">
        <f t="shared" si="52"/>
        <v>MASH EAST</v>
      </c>
      <c r="F264" s="82" t="str">
        <f t="shared" si="53"/>
        <v>PLATINUM</v>
      </c>
      <c r="G264" s="83">
        <v>3</v>
      </c>
      <c r="H264" s="84" t="s">
        <v>2033</v>
      </c>
      <c r="I264" s="68" t="s">
        <v>2042</v>
      </c>
      <c r="J264" s="82" t="str">
        <f t="shared" si="54"/>
        <v>LESLIE</v>
      </c>
      <c r="K264" s="85">
        <v>0.57988425925925924</v>
      </c>
      <c r="L264" s="54">
        <v>0.99998842592592585</v>
      </c>
      <c r="M264" s="116">
        <v>44166</v>
      </c>
      <c r="N264" s="94" t="s">
        <v>2548</v>
      </c>
      <c r="O264" s="90">
        <f t="shared" si="55"/>
        <v>604.94999999999993</v>
      </c>
      <c r="P264" s="100">
        <f t="shared" si="56"/>
        <v>1814.85</v>
      </c>
      <c r="Q264" s="80" t="s">
        <v>2035</v>
      </c>
      <c r="R264" s="80" t="s">
        <v>2036</v>
      </c>
    </row>
    <row r="265" spans="1:18" x14ac:dyDescent="0.2">
      <c r="A265" s="78"/>
      <c r="B265" s="89" t="s">
        <v>2324</v>
      </c>
      <c r="C265" s="89" t="s">
        <v>715</v>
      </c>
      <c r="D265" s="81" t="str">
        <f t="shared" si="51"/>
        <v>MC0035</v>
      </c>
      <c r="E265" s="82" t="str">
        <f t="shared" si="52"/>
        <v>MASH CENTRAL</v>
      </c>
      <c r="F265" s="82" t="str">
        <f t="shared" si="53"/>
        <v>PLATINUM</v>
      </c>
      <c r="G265" s="83">
        <v>3</v>
      </c>
      <c r="H265" s="84" t="s">
        <v>2033</v>
      </c>
      <c r="I265" s="68" t="s">
        <v>2042</v>
      </c>
      <c r="J265" s="82" t="str">
        <f t="shared" si="54"/>
        <v>KIWA</v>
      </c>
      <c r="K265" s="85">
        <v>0.5834259259259259</v>
      </c>
      <c r="L265" s="54">
        <v>0.99998842592592585</v>
      </c>
      <c r="M265" s="116">
        <v>44166</v>
      </c>
      <c r="N265" s="94" t="s">
        <v>2550</v>
      </c>
      <c r="O265" s="90">
        <f t="shared" si="55"/>
        <v>599.84999999999991</v>
      </c>
      <c r="P265" s="100">
        <f t="shared" si="56"/>
        <v>1799.5499999999997</v>
      </c>
      <c r="Q265" s="80" t="s">
        <v>2035</v>
      </c>
      <c r="R265" s="80" t="s">
        <v>2036</v>
      </c>
    </row>
    <row r="266" spans="1:18" x14ac:dyDescent="0.2">
      <c r="A266" s="78"/>
      <c r="B266" s="105" t="s">
        <v>2104</v>
      </c>
      <c r="C266" s="68" t="s">
        <v>735</v>
      </c>
      <c r="D266" s="81" t="str">
        <f t="shared" si="51"/>
        <v>HA0034</v>
      </c>
      <c r="E266" s="82" t="str">
        <f t="shared" si="52"/>
        <v>HARARE</v>
      </c>
      <c r="F266" s="82" t="str">
        <f t="shared" si="53"/>
        <v>PLATINUM</v>
      </c>
      <c r="G266" s="83">
        <v>3</v>
      </c>
      <c r="H266" s="84" t="s">
        <v>2033</v>
      </c>
      <c r="I266" s="68" t="s">
        <v>2041</v>
      </c>
      <c r="J266" s="82" t="str">
        <f t="shared" si="54"/>
        <v>MODESTA</v>
      </c>
      <c r="K266" s="85">
        <v>0</v>
      </c>
      <c r="L266" s="54">
        <v>0.99998842592592585</v>
      </c>
      <c r="M266" s="116">
        <v>44166</v>
      </c>
      <c r="N266" s="94" t="s">
        <v>2551</v>
      </c>
      <c r="O266" s="90">
        <f t="shared" si="55"/>
        <v>1439.9833333333331</v>
      </c>
      <c r="P266" s="100">
        <f t="shared" si="56"/>
        <v>4319.9499999999989</v>
      </c>
      <c r="Q266" s="80" t="s">
        <v>2035</v>
      </c>
      <c r="R266" s="80" t="s">
        <v>2036</v>
      </c>
    </row>
    <row r="267" spans="1:18" x14ac:dyDescent="0.2">
      <c r="A267" s="78"/>
      <c r="B267" s="105" t="s">
        <v>2345</v>
      </c>
      <c r="C267" s="89" t="s">
        <v>753</v>
      </c>
      <c r="D267" s="81" t="str">
        <f t="shared" si="51"/>
        <v>HA1733</v>
      </c>
      <c r="E267" s="82" t="str">
        <f t="shared" si="52"/>
        <v>HARARE</v>
      </c>
      <c r="F267" s="82" t="str">
        <f t="shared" si="53"/>
        <v>PLATINUM</v>
      </c>
      <c r="G267" s="83">
        <v>3</v>
      </c>
      <c r="H267" s="84" t="s">
        <v>2033</v>
      </c>
      <c r="I267" s="68" t="s">
        <v>2041</v>
      </c>
      <c r="J267" s="82" t="str">
        <f t="shared" si="54"/>
        <v>NGIRAZI</v>
      </c>
      <c r="K267" s="85">
        <v>0</v>
      </c>
      <c r="L267" s="54">
        <v>0.99998842592592585</v>
      </c>
      <c r="M267" s="116">
        <v>44166</v>
      </c>
      <c r="N267" s="94" t="s">
        <v>2552</v>
      </c>
      <c r="O267" s="90">
        <f t="shared" si="55"/>
        <v>1439.9833333333331</v>
      </c>
      <c r="P267" s="100">
        <f t="shared" si="56"/>
        <v>4319.9499999999989</v>
      </c>
      <c r="Q267" s="80" t="s">
        <v>2035</v>
      </c>
      <c r="R267" s="80" t="s">
        <v>2036</v>
      </c>
    </row>
    <row r="268" spans="1:18" x14ac:dyDescent="0.2">
      <c r="A268" s="78"/>
      <c r="B268" s="89" t="s">
        <v>2346</v>
      </c>
      <c r="C268" s="89" t="s">
        <v>800</v>
      </c>
      <c r="D268" s="81" t="str">
        <f t="shared" si="51"/>
        <v>MC5026</v>
      </c>
      <c r="E268" s="82" t="str">
        <f t="shared" si="52"/>
        <v>MASH CENTRAL</v>
      </c>
      <c r="F268" s="82" t="str">
        <f t="shared" si="53"/>
        <v>PLATINUM</v>
      </c>
      <c r="G268" s="83">
        <v>3</v>
      </c>
      <c r="H268" s="84" t="s">
        <v>2033</v>
      </c>
      <c r="I268" s="68" t="s">
        <v>2042</v>
      </c>
      <c r="J268" s="82" t="str">
        <f t="shared" si="54"/>
        <v>KIWA</v>
      </c>
      <c r="K268" s="85">
        <v>0.58347222222222228</v>
      </c>
      <c r="L268" s="54">
        <v>0.99998842592592585</v>
      </c>
      <c r="M268" s="116">
        <v>44166</v>
      </c>
      <c r="N268" s="94" t="s">
        <v>2553</v>
      </c>
      <c r="O268" s="90">
        <f t="shared" si="55"/>
        <v>599.78333333333319</v>
      </c>
      <c r="P268" s="100">
        <f t="shared" si="56"/>
        <v>1799.3499999999995</v>
      </c>
      <c r="Q268" s="80" t="s">
        <v>2035</v>
      </c>
      <c r="R268" s="80" t="s">
        <v>2036</v>
      </c>
    </row>
    <row r="269" spans="1:18" x14ac:dyDescent="0.2">
      <c r="A269" s="78"/>
      <c r="B269" s="105" t="s">
        <v>2051</v>
      </c>
      <c r="C269" s="68" t="s">
        <v>842</v>
      </c>
      <c r="D269" s="81" t="str">
        <f t="shared" si="51"/>
        <v>HA0042</v>
      </c>
      <c r="E269" s="82" t="str">
        <f t="shared" si="52"/>
        <v>HARARE</v>
      </c>
      <c r="F269" s="82" t="str">
        <f t="shared" si="53"/>
        <v>PLATINUM</v>
      </c>
      <c r="G269" s="83">
        <v>3</v>
      </c>
      <c r="H269" s="84" t="s">
        <v>2033</v>
      </c>
      <c r="I269" s="68" t="s">
        <v>2041</v>
      </c>
      <c r="J269" s="82" t="str">
        <f t="shared" si="54"/>
        <v>MODESTA</v>
      </c>
      <c r="K269" s="85">
        <v>0</v>
      </c>
      <c r="L269" s="54">
        <v>0.99998842592592585</v>
      </c>
      <c r="M269" s="116">
        <v>44166</v>
      </c>
      <c r="N269" s="94" t="s">
        <v>2195</v>
      </c>
      <c r="O269" s="90">
        <f t="shared" si="55"/>
        <v>1439.9833333333331</v>
      </c>
      <c r="P269" s="100">
        <f t="shared" si="56"/>
        <v>4319.9499999999989</v>
      </c>
      <c r="Q269" s="80" t="s">
        <v>2035</v>
      </c>
      <c r="R269" s="80" t="s">
        <v>2036</v>
      </c>
    </row>
    <row r="270" spans="1:18" x14ac:dyDescent="0.2">
      <c r="A270" s="78"/>
      <c r="B270" s="105" t="s">
        <v>2227</v>
      </c>
      <c r="C270" s="89" t="s">
        <v>854</v>
      </c>
      <c r="D270" s="81" t="str">
        <f t="shared" si="51"/>
        <v>HA6033</v>
      </c>
      <c r="E270" s="82" t="str">
        <f t="shared" si="52"/>
        <v>HARARE</v>
      </c>
      <c r="F270" s="82" t="str">
        <f t="shared" si="53"/>
        <v>PLATINUM</v>
      </c>
      <c r="G270" s="83">
        <v>3</v>
      </c>
      <c r="H270" s="84" t="s">
        <v>2033</v>
      </c>
      <c r="I270" s="68" t="s">
        <v>2041</v>
      </c>
      <c r="J270" s="82" t="str">
        <f t="shared" si="54"/>
        <v>ENIA</v>
      </c>
      <c r="K270" s="85">
        <v>0</v>
      </c>
      <c r="L270" s="54">
        <v>0.99998842592592585</v>
      </c>
      <c r="M270" s="116">
        <v>44166</v>
      </c>
      <c r="N270" s="94" t="s">
        <v>2556</v>
      </c>
      <c r="O270" s="90">
        <f t="shared" si="55"/>
        <v>1439.9833333333331</v>
      </c>
      <c r="P270" s="100">
        <f t="shared" si="56"/>
        <v>4319.9499999999989</v>
      </c>
      <c r="Q270" s="80" t="s">
        <v>2035</v>
      </c>
      <c r="R270" s="80" t="s">
        <v>2036</v>
      </c>
    </row>
    <row r="271" spans="1:18" x14ac:dyDescent="0.2">
      <c r="A271" s="78"/>
      <c r="B271" s="105" t="s">
        <v>2234</v>
      </c>
      <c r="C271" s="68" t="s">
        <v>857</v>
      </c>
      <c r="D271" s="81" t="str">
        <f t="shared" si="51"/>
        <v>HA6033</v>
      </c>
      <c r="E271" s="82" t="str">
        <f t="shared" si="52"/>
        <v>HARARE</v>
      </c>
      <c r="F271" s="82" t="str">
        <f t="shared" si="53"/>
        <v>PLATINUM</v>
      </c>
      <c r="G271" s="83">
        <v>3</v>
      </c>
      <c r="H271" s="84" t="s">
        <v>2033</v>
      </c>
      <c r="I271" s="68" t="s">
        <v>2041</v>
      </c>
      <c r="J271" s="82" t="str">
        <f t="shared" si="54"/>
        <v>ENIA</v>
      </c>
      <c r="K271" s="85">
        <v>0</v>
      </c>
      <c r="L271" s="54">
        <v>0.99998842592592585</v>
      </c>
      <c r="M271" s="116">
        <v>44166</v>
      </c>
      <c r="N271" s="94" t="s">
        <v>2557</v>
      </c>
      <c r="O271" s="90">
        <f t="shared" si="55"/>
        <v>1439.9833333333331</v>
      </c>
      <c r="P271" s="100">
        <f t="shared" si="56"/>
        <v>4319.9499999999989</v>
      </c>
      <c r="Q271" s="80" t="s">
        <v>2035</v>
      </c>
      <c r="R271" s="80" t="s">
        <v>2036</v>
      </c>
    </row>
    <row r="272" spans="1:18" x14ac:dyDescent="0.2">
      <c r="A272" s="78"/>
      <c r="B272" s="105" t="s">
        <v>2124</v>
      </c>
      <c r="C272" s="79" t="s">
        <v>933</v>
      </c>
      <c r="D272" s="81" t="str">
        <f t="shared" si="51"/>
        <v>MC5027</v>
      </c>
      <c r="E272" s="82" t="str">
        <f t="shared" si="52"/>
        <v>MASH CENTRAL</v>
      </c>
      <c r="F272" s="82" t="str">
        <f t="shared" si="53"/>
        <v>PLATINUM</v>
      </c>
      <c r="G272" s="83">
        <v>3</v>
      </c>
      <c r="H272" s="84" t="s">
        <v>2033</v>
      </c>
      <c r="I272" s="68" t="s">
        <v>2041</v>
      </c>
      <c r="J272" s="82" t="str">
        <f t="shared" si="54"/>
        <v>ARTWELL</v>
      </c>
      <c r="K272" s="85">
        <v>0</v>
      </c>
      <c r="L272" s="54">
        <v>0.99998842592592585</v>
      </c>
      <c r="M272" s="116">
        <v>44166</v>
      </c>
      <c r="N272" s="94" t="s">
        <v>2558</v>
      </c>
      <c r="O272" s="90">
        <f t="shared" si="55"/>
        <v>1439.9833333333331</v>
      </c>
      <c r="P272" s="100">
        <f t="shared" si="56"/>
        <v>4319.9499999999989</v>
      </c>
      <c r="Q272" s="80" t="s">
        <v>2035</v>
      </c>
      <c r="R272" s="80" t="s">
        <v>2036</v>
      </c>
    </row>
    <row r="273" spans="1:18" x14ac:dyDescent="0.2">
      <c r="A273" s="78"/>
      <c r="B273" s="118" t="s">
        <v>2208</v>
      </c>
      <c r="C273" s="89" t="s">
        <v>934</v>
      </c>
      <c r="D273" s="81" t="str">
        <f t="shared" si="51"/>
        <v>MC6009</v>
      </c>
      <c r="E273" s="82" t="str">
        <f t="shared" si="52"/>
        <v>MASH CENTRAL</v>
      </c>
      <c r="F273" s="82" t="str">
        <f t="shared" si="53"/>
        <v>PLATINUM</v>
      </c>
      <c r="G273" s="83">
        <v>3</v>
      </c>
      <c r="H273" s="84" t="s">
        <v>2033</v>
      </c>
      <c r="I273" s="68" t="s">
        <v>2041</v>
      </c>
      <c r="J273" s="82" t="str">
        <f t="shared" si="54"/>
        <v>KIWA</v>
      </c>
      <c r="K273" s="85">
        <v>0</v>
      </c>
      <c r="L273" s="54">
        <v>0.99998842592592585</v>
      </c>
      <c r="M273" s="116">
        <v>44166</v>
      </c>
      <c r="N273" s="94" t="s">
        <v>2559</v>
      </c>
      <c r="O273" s="90">
        <f t="shared" si="55"/>
        <v>1439.9833333333331</v>
      </c>
      <c r="P273" s="100">
        <f t="shared" si="56"/>
        <v>4319.9499999999989</v>
      </c>
      <c r="Q273" s="80" t="s">
        <v>2035</v>
      </c>
      <c r="R273" s="80" t="s">
        <v>2036</v>
      </c>
    </row>
    <row r="274" spans="1:18" x14ac:dyDescent="0.2">
      <c r="A274" s="78"/>
      <c r="B274" s="116">
        <v>44166.933229166665</v>
      </c>
      <c r="C274" s="43" t="s">
        <v>939</v>
      </c>
      <c r="D274" s="81" t="str">
        <f t="shared" si="51"/>
        <v>MW0051</v>
      </c>
      <c r="E274" s="82" t="str">
        <f t="shared" si="52"/>
        <v>MASH WEST</v>
      </c>
      <c r="F274" s="82" t="str">
        <f t="shared" si="53"/>
        <v>PLATINUM</v>
      </c>
      <c r="G274" s="83">
        <v>3</v>
      </c>
      <c r="H274" s="84" t="s">
        <v>2033</v>
      </c>
      <c r="I274" s="68" t="s">
        <v>2034</v>
      </c>
      <c r="J274" s="82" t="str">
        <f t="shared" si="54"/>
        <v>ARTWELL</v>
      </c>
      <c r="K274" s="54">
        <v>0.93322916666666667</v>
      </c>
      <c r="L274" s="54">
        <v>0.99998842592592585</v>
      </c>
      <c r="M274" s="116">
        <v>44166</v>
      </c>
      <c r="N274" s="94" t="s">
        <v>2561</v>
      </c>
      <c r="O274" s="90">
        <f t="shared" si="55"/>
        <v>96.133333333333226</v>
      </c>
      <c r="P274" s="100">
        <f t="shared" si="56"/>
        <v>288.39999999999969</v>
      </c>
      <c r="Q274" s="80" t="s">
        <v>2035</v>
      </c>
      <c r="R274" s="80" t="s">
        <v>2036</v>
      </c>
    </row>
    <row r="275" spans="1:18" x14ac:dyDescent="0.2">
      <c r="A275" s="78"/>
      <c r="B275" s="116">
        <v>44166.933217592596</v>
      </c>
      <c r="C275" s="43" t="s">
        <v>942</v>
      </c>
      <c r="D275" s="81" t="str">
        <f t="shared" si="51"/>
        <v>MW0052</v>
      </c>
      <c r="E275" s="82" t="str">
        <f t="shared" si="52"/>
        <v>MASH WEST</v>
      </c>
      <c r="F275" s="82" t="str">
        <f t="shared" si="53"/>
        <v>PLATINUM</v>
      </c>
      <c r="G275" s="83">
        <v>3</v>
      </c>
      <c r="H275" s="84" t="s">
        <v>2033</v>
      </c>
      <c r="I275" s="68" t="s">
        <v>2034</v>
      </c>
      <c r="J275" s="82" t="str">
        <f t="shared" si="54"/>
        <v>ARTWELL</v>
      </c>
      <c r="K275" s="54">
        <v>0.93321759259259263</v>
      </c>
      <c r="L275" s="54">
        <v>0.99998842592592585</v>
      </c>
      <c r="M275" s="116">
        <v>44166</v>
      </c>
      <c r="N275" s="94" t="s">
        <v>2562</v>
      </c>
      <c r="O275" s="90">
        <f t="shared" si="55"/>
        <v>96.149999999999835</v>
      </c>
      <c r="P275" s="100">
        <f t="shared" si="56"/>
        <v>288.44999999999948</v>
      </c>
      <c r="Q275" s="80" t="s">
        <v>2035</v>
      </c>
      <c r="R275" s="80" t="s">
        <v>2036</v>
      </c>
    </row>
    <row r="276" spans="1:18" x14ac:dyDescent="0.2">
      <c r="A276" s="78"/>
      <c r="B276" s="79" t="s">
        <v>2348</v>
      </c>
      <c r="C276" s="68" t="s">
        <v>944</v>
      </c>
      <c r="D276" s="81" t="str">
        <f t="shared" si="51"/>
        <v>MW0052</v>
      </c>
      <c r="E276" s="82" t="str">
        <f t="shared" si="52"/>
        <v>MASH WEST</v>
      </c>
      <c r="F276" s="82" t="str">
        <f t="shared" si="53"/>
        <v>PLATINUM</v>
      </c>
      <c r="G276" s="83">
        <v>3</v>
      </c>
      <c r="H276" s="84" t="s">
        <v>2033</v>
      </c>
      <c r="I276" s="68" t="s">
        <v>2041</v>
      </c>
      <c r="J276" s="82" t="str">
        <f t="shared" si="54"/>
        <v>ARTWELL</v>
      </c>
      <c r="K276" s="85">
        <v>0</v>
      </c>
      <c r="L276" s="54">
        <v>0.99998842592592585</v>
      </c>
      <c r="M276" s="116">
        <v>44166</v>
      </c>
      <c r="N276" s="94" t="s">
        <v>2563</v>
      </c>
      <c r="O276" s="90">
        <f t="shared" si="55"/>
        <v>1439.9833333333331</v>
      </c>
      <c r="P276" s="100">
        <f t="shared" si="56"/>
        <v>4319.9499999999989</v>
      </c>
      <c r="Q276" s="80" t="s">
        <v>2035</v>
      </c>
      <c r="R276" s="80" t="s">
        <v>2036</v>
      </c>
    </row>
    <row r="277" spans="1:18" x14ac:dyDescent="0.2">
      <c r="A277" s="78"/>
      <c r="B277" s="122" t="s">
        <v>2236</v>
      </c>
      <c r="C277" s="89" t="s">
        <v>966</v>
      </c>
      <c r="D277" s="81" t="str">
        <f t="shared" si="51"/>
        <v>HA0054</v>
      </c>
      <c r="E277" s="82" t="str">
        <f t="shared" si="52"/>
        <v>HARARE</v>
      </c>
      <c r="F277" s="82" t="str">
        <f t="shared" si="53"/>
        <v>PLATINUM</v>
      </c>
      <c r="G277" s="83">
        <v>3</v>
      </c>
      <c r="H277" s="84" t="s">
        <v>2033</v>
      </c>
      <c r="I277" s="68" t="s">
        <v>2041</v>
      </c>
      <c r="J277" s="82" t="str">
        <f t="shared" si="54"/>
        <v>LESLIE</v>
      </c>
      <c r="K277" s="85">
        <v>0</v>
      </c>
      <c r="L277" s="54">
        <v>0.99998842592592585</v>
      </c>
      <c r="M277" s="116">
        <v>44166</v>
      </c>
      <c r="N277" s="94" t="s">
        <v>2564</v>
      </c>
      <c r="O277" s="90">
        <f t="shared" si="55"/>
        <v>1439.9833333333331</v>
      </c>
      <c r="P277" s="100">
        <f t="shared" si="56"/>
        <v>4319.9499999999989</v>
      </c>
      <c r="Q277" s="80" t="s">
        <v>2035</v>
      </c>
      <c r="R277" s="80" t="s">
        <v>2036</v>
      </c>
    </row>
    <row r="278" spans="1:18" x14ac:dyDescent="0.2">
      <c r="A278" s="78"/>
      <c r="B278" s="89" t="s">
        <v>2349</v>
      </c>
      <c r="C278" s="89" t="s">
        <v>967</v>
      </c>
      <c r="D278" s="81" t="str">
        <f t="shared" si="51"/>
        <v>ME0130</v>
      </c>
      <c r="E278" s="82" t="str">
        <f t="shared" si="52"/>
        <v>MASH EAST</v>
      </c>
      <c r="F278" s="82" t="str">
        <f t="shared" si="53"/>
        <v>PLATINUM</v>
      </c>
      <c r="G278" s="83">
        <v>3</v>
      </c>
      <c r="H278" s="84" t="s">
        <v>2033</v>
      </c>
      <c r="I278" s="68" t="s">
        <v>2042</v>
      </c>
      <c r="J278" s="82" t="str">
        <f t="shared" si="54"/>
        <v>WASHI</v>
      </c>
      <c r="K278" s="85">
        <v>0.4734606481481482</v>
      </c>
      <c r="L278" s="54">
        <v>0.99998842592592585</v>
      </c>
      <c r="M278" s="116">
        <v>44166</v>
      </c>
      <c r="N278" s="94" t="s">
        <v>2565</v>
      </c>
      <c r="O278" s="90">
        <f t="shared" si="55"/>
        <v>758.19999999999982</v>
      </c>
      <c r="P278" s="100">
        <f t="shared" si="56"/>
        <v>2274.5999999999995</v>
      </c>
      <c r="Q278" s="80" t="s">
        <v>2035</v>
      </c>
      <c r="R278" s="80" t="s">
        <v>2036</v>
      </c>
    </row>
    <row r="279" spans="1:18" x14ac:dyDescent="0.2">
      <c r="A279" s="78"/>
      <c r="B279" s="105" t="s">
        <v>2350</v>
      </c>
      <c r="C279" s="80" t="s">
        <v>1015</v>
      </c>
      <c r="D279" s="81" t="str">
        <f t="shared" si="51"/>
        <v>MW5010</v>
      </c>
      <c r="E279" s="82" t="str">
        <f t="shared" si="52"/>
        <v>MASH WEST</v>
      </c>
      <c r="F279" s="82" t="str">
        <f t="shared" si="53"/>
        <v>PLATINUM</v>
      </c>
      <c r="G279" s="83">
        <v>3</v>
      </c>
      <c r="H279" s="84" t="s">
        <v>2033</v>
      </c>
      <c r="I279" s="68" t="s">
        <v>2041</v>
      </c>
      <c r="J279" s="82" t="str">
        <f t="shared" si="54"/>
        <v>ARTWELL</v>
      </c>
      <c r="K279" s="85">
        <v>0</v>
      </c>
      <c r="L279" s="54">
        <v>0.99998842592592585</v>
      </c>
      <c r="M279" s="116">
        <v>44166</v>
      </c>
      <c r="N279" s="94" t="s">
        <v>2566</v>
      </c>
      <c r="O279" s="90">
        <f t="shared" si="55"/>
        <v>1439.9833333333331</v>
      </c>
      <c r="P279" s="100">
        <f t="shared" si="56"/>
        <v>4319.9499999999989</v>
      </c>
      <c r="Q279" s="80" t="s">
        <v>2035</v>
      </c>
      <c r="R279" s="80" t="s">
        <v>2036</v>
      </c>
    </row>
    <row r="280" spans="1:18" x14ac:dyDescent="0.2">
      <c r="A280" s="78"/>
      <c r="B280" s="105" t="s">
        <v>2351</v>
      </c>
      <c r="C280" s="80" t="s">
        <v>1017</v>
      </c>
      <c r="D280" s="81" t="str">
        <f t="shared" si="51"/>
        <v>MW5010</v>
      </c>
      <c r="E280" s="82" t="str">
        <f t="shared" si="52"/>
        <v>MASH WEST</v>
      </c>
      <c r="F280" s="82" t="str">
        <f t="shared" si="53"/>
        <v>PLATINUM</v>
      </c>
      <c r="G280" s="83">
        <v>3</v>
      </c>
      <c r="H280" s="84" t="s">
        <v>2033</v>
      </c>
      <c r="I280" s="68" t="s">
        <v>2041</v>
      </c>
      <c r="J280" s="82" t="str">
        <f t="shared" si="54"/>
        <v>ARTWELL</v>
      </c>
      <c r="K280" s="85">
        <v>0</v>
      </c>
      <c r="L280" s="54">
        <v>0.99998842592592585</v>
      </c>
      <c r="M280" s="116">
        <v>44166</v>
      </c>
      <c r="N280" s="94" t="s">
        <v>2567</v>
      </c>
      <c r="O280" s="90">
        <f t="shared" si="55"/>
        <v>1439.9833333333331</v>
      </c>
      <c r="P280" s="100">
        <f t="shared" si="56"/>
        <v>4319.9499999999989</v>
      </c>
      <c r="Q280" s="80" t="s">
        <v>2035</v>
      </c>
      <c r="R280" s="80" t="s">
        <v>2036</v>
      </c>
    </row>
    <row r="281" spans="1:18" x14ac:dyDescent="0.2">
      <c r="A281" s="78"/>
      <c r="B281" s="79" t="s">
        <v>2352</v>
      </c>
      <c r="C281" s="68" t="s">
        <v>1036</v>
      </c>
      <c r="D281" s="81" t="str">
        <f t="shared" si="51"/>
        <v>HA0061</v>
      </c>
      <c r="E281" s="82" t="str">
        <f t="shared" si="52"/>
        <v>HARARE</v>
      </c>
      <c r="F281" s="82" t="str">
        <f t="shared" si="53"/>
        <v>PLATINUM</v>
      </c>
      <c r="G281" s="83">
        <v>3</v>
      </c>
      <c r="H281" s="84" t="s">
        <v>2033</v>
      </c>
      <c r="I281" s="68" t="s">
        <v>2042</v>
      </c>
      <c r="J281" s="82" t="str">
        <f t="shared" si="54"/>
        <v>ENIA</v>
      </c>
      <c r="K281" s="85">
        <v>0.22166666666666668</v>
      </c>
      <c r="L281" s="54">
        <v>0.99998842592592585</v>
      </c>
      <c r="M281" s="116">
        <v>44166</v>
      </c>
      <c r="N281" s="94" t="s">
        <v>2440</v>
      </c>
      <c r="O281" s="90">
        <f t="shared" si="55"/>
        <v>1120.7833333333331</v>
      </c>
      <c r="P281" s="100">
        <f t="shared" si="56"/>
        <v>3362.3499999999995</v>
      </c>
      <c r="Q281" s="80" t="s">
        <v>2035</v>
      </c>
      <c r="R281" s="80" t="s">
        <v>2036</v>
      </c>
    </row>
    <row r="282" spans="1:18" x14ac:dyDescent="0.2">
      <c r="A282" s="78"/>
      <c r="B282" s="118" t="s">
        <v>2228</v>
      </c>
      <c r="C282" s="89" t="s">
        <v>1047</v>
      </c>
      <c r="D282" s="81" t="str">
        <f t="shared" ref="D282:D313" si="57">VLOOKUP($C282,TOTAL3,2,FALSE)</f>
        <v>HA5224</v>
      </c>
      <c r="E282" s="82" t="str">
        <f t="shared" ref="E282:E313" si="58">VLOOKUP($C282,TOTAL3,3,FALSE)</f>
        <v>HARARE</v>
      </c>
      <c r="F282" s="82" t="str">
        <f t="shared" ref="F282:F313" si="59">VLOOKUP(C282,TOTAL3,4,FALSE)</f>
        <v>PLATINUM</v>
      </c>
      <c r="G282" s="83">
        <v>3</v>
      </c>
      <c r="H282" s="84" t="s">
        <v>2033</v>
      </c>
      <c r="I282" s="68" t="s">
        <v>2041</v>
      </c>
      <c r="J282" s="82" t="str">
        <f t="shared" ref="J282:J313" si="60">VLOOKUP($C282,TOTAL3,5,FALSE)</f>
        <v>ARCHIE</v>
      </c>
      <c r="K282" s="85">
        <v>0</v>
      </c>
      <c r="L282" s="54">
        <v>0.99998842592592585</v>
      </c>
      <c r="M282" s="116">
        <v>44166</v>
      </c>
      <c r="N282" s="94" t="s">
        <v>2568</v>
      </c>
      <c r="O282" s="90">
        <f t="shared" si="55"/>
        <v>1439.9833333333331</v>
      </c>
      <c r="P282" s="100">
        <f t="shared" si="56"/>
        <v>4319.9499999999989</v>
      </c>
      <c r="Q282" s="80" t="s">
        <v>2035</v>
      </c>
      <c r="R282" s="80" t="s">
        <v>2036</v>
      </c>
    </row>
    <row r="283" spans="1:18" x14ac:dyDescent="0.2">
      <c r="A283" s="78"/>
      <c r="B283" s="118" t="s">
        <v>2235</v>
      </c>
      <c r="C283" s="89" t="s">
        <v>1049</v>
      </c>
      <c r="D283" s="81" t="str">
        <f t="shared" si="57"/>
        <v>HA5224</v>
      </c>
      <c r="E283" s="82" t="str">
        <f t="shared" si="58"/>
        <v>HARARE</v>
      </c>
      <c r="F283" s="82" t="str">
        <f t="shared" si="59"/>
        <v>PLATINUM</v>
      </c>
      <c r="G283" s="83">
        <v>3</v>
      </c>
      <c r="H283" s="84" t="s">
        <v>2033</v>
      </c>
      <c r="I283" s="68" t="s">
        <v>2041</v>
      </c>
      <c r="J283" s="82" t="str">
        <f t="shared" si="60"/>
        <v>ARCHIE</v>
      </c>
      <c r="K283" s="85">
        <v>0</v>
      </c>
      <c r="L283" s="54">
        <v>0.99998842592592585</v>
      </c>
      <c r="M283" s="116">
        <v>44166</v>
      </c>
      <c r="N283" s="94" t="s">
        <v>2569</v>
      </c>
      <c r="O283" s="90">
        <f t="shared" si="55"/>
        <v>1439.9833333333331</v>
      </c>
      <c r="P283" s="100">
        <f t="shared" si="56"/>
        <v>4319.9499999999989</v>
      </c>
      <c r="Q283" s="80" t="s">
        <v>2035</v>
      </c>
      <c r="R283" s="80" t="s">
        <v>2036</v>
      </c>
    </row>
    <row r="284" spans="1:18" x14ac:dyDescent="0.2">
      <c r="A284" s="78"/>
      <c r="B284" s="116">
        <v>44166.933159722219</v>
      </c>
      <c r="C284" s="43" t="s">
        <v>1073</v>
      </c>
      <c r="D284" s="81" t="str">
        <f t="shared" si="57"/>
        <v>MW5213</v>
      </c>
      <c r="E284" s="82" t="str">
        <f t="shared" si="58"/>
        <v>MASH WEST</v>
      </c>
      <c r="F284" s="82" t="str">
        <f t="shared" si="59"/>
        <v>PLATINUM</v>
      </c>
      <c r="G284" s="83">
        <v>3</v>
      </c>
      <c r="H284" s="84" t="s">
        <v>2033</v>
      </c>
      <c r="I284" s="68" t="s">
        <v>2034</v>
      </c>
      <c r="J284" s="82" t="str">
        <f t="shared" si="60"/>
        <v>ARTWELL</v>
      </c>
      <c r="K284" s="54">
        <v>0.93315972222222221</v>
      </c>
      <c r="L284" s="54">
        <v>0.99998842592592585</v>
      </c>
      <c r="M284" s="116">
        <v>44166</v>
      </c>
      <c r="N284" s="94" t="s">
        <v>2570</v>
      </c>
      <c r="O284" s="90">
        <f t="shared" si="55"/>
        <v>96.233333333333235</v>
      </c>
      <c r="P284" s="100">
        <f t="shared" si="56"/>
        <v>288.6999999999997</v>
      </c>
      <c r="Q284" s="80" t="s">
        <v>2035</v>
      </c>
      <c r="R284" s="80" t="s">
        <v>2036</v>
      </c>
    </row>
    <row r="285" spans="1:18" x14ac:dyDescent="0.2">
      <c r="A285" s="78"/>
      <c r="B285" s="118" t="s">
        <v>2210</v>
      </c>
      <c r="C285" s="89" t="s">
        <v>1095</v>
      </c>
      <c r="D285" s="81" t="str">
        <f t="shared" si="57"/>
        <v>HA5054</v>
      </c>
      <c r="E285" s="82" t="str">
        <f t="shared" si="58"/>
        <v>HARARE</v>
      </c>
      <c r="F285" s="82" t="str">
        <f t="shared" si="59"/>
        <v>PLATINUM</v>
      </c>
      <c r="G285" s="83">
        <v>3</v>
      </c>
      <c r="H285" s="84" t="s">
        <v>2033</v>
      </c>
      <c r="I285" s="68" t="s">
        <v>2041</v>
      </c>
      <c r="J285" s="82" t="str">
        <f t="shared" si="60"/>
        <v>RICHARD</v>
      </c>
      <c r="K285" s="85">
        <v>0</v>
      </c>
      <c r="L285" s="54">
        <v>0.99998842592592585</v>
      </c>
      <c r="M285" s="116">
        <v>44166</v>
      </c>
      <c r="N285" s="94" t="s">
        <v>2573</v>
      </c>
      <c r="O285" s="90">
        <f t="shared" si="55"/>
        <v>1439.9833333333331</v>
      </c>
      <c r="P285" s="100">
        <f t="shared" si="56"/>
        <v>4319.9499999999989</v>
      </c>
      <c r="Q285" s="80" t="s">
        <v>2035</v>
      </c>
      <c r="R285" s="80" t="s">
        <v>2036</v>
      </c>
    </row>
    <row r="286" spans="1:18" x14ac:dyDescent="0.2">
      <c r="A286" s="78"/>
      <c r="B286" s="118" t="s">
        <v>2209</v>
      </c>
      <c r="C286" s="89" t="s">
        <v>1189</v>
      </c>
      <c r="D286" s="81" t="str">
        <f t="shared" si="57"/>
        <v>MC5029</v>
      </c>
      <c r="E286" s="82" t="str">
        <f t="shared" si="58"/>
        <v>MASH CENTRAL</v>
      </c>
      <c r="F286" s="82" t="str">
        <f t="shared" si="59"/>
        <v>PLATINUM</v>
      </c>
      <c r="G286" s="83">
        <v>3</v>
      </c>
      <c r="H286" s="84" t="s">
        <v>2033</v>
      </c>
      <c r="I286" s="68" t="s">
        <v>2041</v>
      </c>
      <c r="J286" s="82" t="str">
        <f t="shared" si="60"/>
        <v>MUTYANDA</v>
      </c>
      <c r="K286" s="85">
        <v>0</v>
      </c>
      <c r="L286" s="54">
        <v>0.99998842592592585</v>
      </c>
      <c r="M286" s="116">
        <v>44166</v>
      </c>
      <c r="N286" s="94" t="s">
        <v>2577</v>
      </c>
      <c r="O286" s="90">
        <f t="shared" si="55"/>
        <v>1439.9833333333331</v>
      </c>
      <c r="P286" s="100">
        <f t="shared" si="56"/>
        <v>4319.9499999999989</v>
      </c>
      <c r="Q286" s="80" t="s">
        <v>2035</v>
      </c>
      <c r="R286" s="80" t="s">
        <v>2036</v>
      </c>
    </row>
    <row r="287" spans="1:18" x14ac:dyDescent="0.2">
      <c r="A287" s="78"/>
      <c r="B287" s="89" t="s">
        <v>2106</v>
      </c>
      <c r="C287" s="89" t="s">
        <v>1199</v>
      </c>
      <c r="D287" s="81" t="str">
        <f t="shared" si="57"/>
        <v>MC7025</v>
      </c>
      <c r="E287" s="82" t="str">
        <f t="shared" si="58"/>
        <v>MASH CENTRAL</v>
      </c>
      <c r="F287" s="82" t="str">
        <f t="shared" si="59"/>
        <v>PLATINUM</v>
      </c>
      <c r="G287" s="83">
        <v>3</v>
      </c>
      <c r="H287" s="84" t="s">
        <v>2033</v>
      </c>
      <c r="I287" s="68" t="s">
        <v>2041</v>
      </c>
      <c r="J287" s="82" t="str">
        <f t="shared" si="60"/>
        <v>ARCHIE</v>
      </c>
      <c r="K287" s="85">
        <v>0</v>
      </c>
      <c r="L287" s="54">
        <v>0.99998842592592585</v>
      </c>
      <c r="M287" s="116">
        <v>44166</v>
      </c>
      <c r="N287" s="94" t="s">
        <v>2215</v>
      </c>
      <c r="O287" s="90">
        <f t="shared" si="55"/>
        <v>1439.9833333333331</v>
      </c>
      <c r="P287" s="100">
        <f t="shared" si="56"/>
        <v>4319.9499999999989</v>
      </c>
      <c r="Q287" s="80" t="s">
        <v>2035</v>
      </c>
      <c r="R287" s="80" t="s">
        <v>2036</v>
      </c>
    </row>
    <row r="288" spans="1:18" x14ac:dyDescent="0.2">
      <c r="A288" s="78"/>
      <c r="B288" s="89" t="s">
        <v>2107</v>
      </c>
      <c r="C288" s="89" t="s">
        <v>1201</v>
      </c>
      <c r="D288" s="81" t="str">
        <f t="shared" si="57"/>
        <v>MC7025</v>
      </c>
      <c r="E288" s="82" t="str">
        <f t="shared" si="58"/>
        <v>MASH CENTRAL</v>
      </c>
      <c r="F288" s="82" t="str">
        <f t="shared" si="59"/>
        <v>PLATINUM</v>
      </c>
      <c r="G288" s="83">
        <v>3</v>
      </c>
      <c r="H288" s="84" t="s">
        <v>2033</v>
      </c>
      <c r="I288" s="68" t="s">
        <v>2041</v>
      </c>
      <c r="J288" s="82" t="str">
        <f t="shared" si="60"/>
        <v>ARCHIE</v>
      </c>
      <c r="K288" s="85">
        <v>0</v>
      </c>
      <c r="L288" s="54">
        <v>0.99998842592592585</v>
      </c>
      <c r="M288" s="116">
        <v>44166</v>
      </c>
      <c r="N288" s="94" t="s">
        <v>2580</v>
      </c>
      <c r="O288" s="90">
        <f t="shared" si="55"/>
        <v>1439.9833333333331</v>
      </c>
      <c r="P288" s="100">
        <f t="shared" si="56"/>
        <v>4319.9499999999989</v>
      </c>
      <c r="Q288" s="80" t="s">
        <v>2035</v>
      </c>
      <c r="R288" s="80" t="s">
        <v>2036</v>
      </c>
    </row>
    <row r="289" spans="1:18" x14ac:dyDescent="0.2">
      <c r="A289" s="78"/>
      <c r="B289" s="116">
        <v>44166.933136574073</v>
      </c>
      <c r="C289" s="43" t="s">
        <v>1229</v>
      </c>
      <c r="D289" s="81" t="str">
        <f t="shared" si="57"/>
        <v>MW1739</v>
      </c>
      <c r="E289" s="82" t="str">
        <f t="shared" si="58"/>
        <v>MASH WEST</v>
      </c>
      <c r="F289" s="82" t="str">
        <f t="shared" si="59"/>
        <v>PLATINUM</v>
      </c>
      <c r="G289" s="83">
        <v>3</v>
      </c>
      <c r="H289" s="84" t="s">
        <v>2033</v>
      </c>
      <c r="I289" s="68" t="s">
        <v>2034</v>
      </c>
      <c r="J289" s="82" t="str">
        <f t="shared" si="60"/>
        <v>ARTWELL</v>
      </c>
      <c r="K289" s="54">
        <v>0.93313657407407413</v>
      </c>
      <c r="L289" s="54">
        <v>0.99998842592592585</v>
      </c>
      <c r="M289" s="116">
        <v>44166</v>
      </c>
      <c r="N289" s="94" t="s">
        <v>2582</v>
      </c>
      <c r="O289" s="90">
        <f t="shared" si="55"/>
        <v>96.266666666666481</v>
      </c>
      <c r="P289" s="100">
        <f t="shared" si="56"/>
        <v>288.79999999999944</v>
      </c>
      <c r="Q289" s="80" t="s">
        <v>2035</v>
      </c>
      <c r="R289" s="80" t="s">
        <v>2036</v>
      </c>
    </row>
    <row r="290" spans="1:18" x14ac:dyDescent="0.2">
      <c r="A290" s="78"/>
      <c r="B290" s="116">
        <v>44166.933136574073</v>
      </c>
      <c r="C290" s="43" t="s">
        <v>1233</v>
      </c>
      <c r="D290" s="81" t="str">
        <f t="shared" si="57"/>
        <v>MW0137</v>
      </c>
      <c r="E290" s="82" t="str">
        <f t="shared" si="58"/>
        <v>MASH WEST</v>
      </c>
      <c r="F290" s="82" t="str">
        <f t="shared" si="59"/>
        <v>PLATINUM</v>
      </c>
      <c r="G290" s="83">
        <v>3</v>
      </c>
      <c r="H290" s="84" t="s">
        <v>2033</v>
      </c>
      <c r="I290" s="68" t="s">
        <v>2034</v>
      </c>
      <c r="J290" s="82" t="str">
        <f t="shared" si="60"/>
        <v>ARTWELL</v>
      </c>
      <c r="K290" s="54">
        <v>0.93313657407407413</v>
      </c>
      <c r="L290" s="54">
        <v>0.99998842592592585</v>
      </c>
      <c r="M290" s="116">
        <v>44166</v>
      </c>
      <c r="N290" s="94" t="s">
        <v>2583</v>
      </c>
      <c r="O290" s="90">
        <f t="shared" si="55"/>
        <v>96.266666666666481</v>
      </c>
      <c r="P290" s="100">
        <f t="shared" si="56"/>
        <v>288.79999999999944</v>
      </c>
      <c r="Q290" s="80" t="s">
        <v>2035</v>
      </c>
      <c r="R290" s="80" t="s">
        <v>2036</v>
      </c>
    </row>
    <row r="291" spans="1:18" x14ac:dyDescent="0.2">
      <c r="A291" s="78"/>
      <c r="B291" s="105" t="s">
        <v>2048</v>
      </c>
      <c r="C291" s="80" t="s">
        <v>1287</v>
      </c>
      <c r="D291" s="81" t="str">
        <f t="shared" si="57"/>
        <v>MW5222</v>
      </c>
      <c r="E291" s="82" t="str">
        <f t="shared" si="58"/>
        <v>MASH WEST</v>
      </c>
      <c r="F291" s="82" t="str">
        <f t="shared" si="59"/>
        <v>PLATINUM</v>
      </c>
      <c r="G291" s="83">
        <v>3</v>
      </c>
      <c r="H291" s="84" t="s">
        <v>2033</v>
      </c>
      <c r="I291" s="68" t="s">
        <v>2041</v>
      </c>
      <c r="J291" s="82" t="str">
        <f t="shared" si="60"/>
        <v>MASIMBA</v>
      </c>
      <c r="K291" s="85">
        <v>0</v>
      </c>
      <c r="L291" s="54">
        <v>0.99998842592592585</v>
      </c>
      <c r="M291" s="116">
        <v>44166</v>
      </c>
      <c r="N291" s="94" t="s">
        <v>2191</v>
      </c>
      <c r="O291" s="90">
        <f t="shared" si="55"/>
        <v>1439.9833333333331</v>
      </c>
      <c r="P291" s="100">
        <f t="shared" si="56"/>
        <v>4319.9499999999989</v>
      </c>
      <c r="Q291" s="80" t="s">
        <v>2035</v>
      </c>
      <c r="R291" s="80" t="s">
        <v>2036</v>
      </c>
    </row>
    <row r="292" spans="1:18" x14ac:dyDescent="0.2">
      <c r="A292" s="78"/>
      <c r="B292" s="89" t="s">
        <v>2046</v>
      </c>
      <c r="C292" s="89" t="s">
        <v>1289</v>
      </c>
      <c r="D292" s="81" t="str">
        <f t="shared" si="57"/>
        <v>MW5222</v>
      </c>
      <c r="E292" s="82" t="str">
        <f t="shared" si="58"/>
        <v>MASH WEST</v>
      </c>
      <c r="F292" s="82" t="str">
        <f t="shared" si="59"/>
        <v>PLATINUM</v>
      </c>
      <c r="G292" s="83">
        <v>3</v>
      </c>
      <c r="H292" s="84" t="s">
        <v>2033</v>
      </c>
      <c r="I292" s="68" t="s">
        <v>2041</v>
      </c>
      <c r="J292" s="82" t="str">
        <f t="shared" si="60"/>
        <v>MASIMBA</v>
      </c>
      <c r="K292" s="85">
        <v>0</v>
      </c>
      <c r="L292" s="54">
        <v>0.99998842592592585</v>
      </c>
      <c r="M292" s="116">
        <v>44166</v>
      </c>
      <c r="N292" s="94" t="s">
        <v>2187</v>
      </c>
      <c r="O292" s="90">
        <f t="shared" si="55"/>
        <v>1439.9833333333331</v>
      </c>
      <c r="P292" s="100">
        <f t="shared" si="56"/>
        <v>4319.9499999999989</v>
      </c>
      <c r="Q292" s="80" t="s">
        <v>2035</v>
      </c>
      <c r="R292" s="80" t="s">
        <v>2036</v>
      </c>
    </row>
    <row r="293" spans="1:18" x14ac:dyDescent="0.2">
      <c r="A293" s="78"/>
      <c r="B293" s="89" t="s">
        <v>2357</v>
      </c>
      <c r="C293" s="89" t="s">
        <v>1313</v>
      </c>
      <c r="D293" s="81" t="str">
        <f t="shared" si="57"/>
        <v>ME0139</v>
      </c>
      <c r="E293" s="82" t="str">
        <f t="shared" si="58"/>
        <v>MASH EAST</v>
      </c>
      <c r="F293" s="82" t="str">
        <f t="shared" si="59"/>
        <v>PLATINUM</v>
      </c>
      <c r="G293" s="83">
        <v>3</v>
      </c>
      <c r="H293" s="84" t="s">
        <v>2033</v>
      </c>
      <c r="I293" s="68" t="s">
        <v>2042</v>
      </c>
      <c r="J293" s="82" t="str">
        <f t="shared" si="60"/>
        <v>WASHI</v>
      </c>
      <c r="K293" s="85">
        <v>0.48347222222222225</v>
      </c>
      <c r="L293" s="54">
        <v>0.99998842592592585</v>
      </c>
      <c r="M293" s="116">
        <v>44166</v>
      </c>
      <c r="N293" s="94" t="s">
        <v>2585</v>
      </c>
      <c r="O293" s="90">
        <f t="shared" si="55"/>
        <v>743.7833333333333</v>
      </c>
      <c r="P293" s="100">
        <f t="shared" si="56"/>
        <v>2231.35</v>
      </c>
      <c r="Q293" s="80" t="s">
        <v>2035</v>
      </c>
      <c r="R293" s="80" t="s">
        <v>2036</v>
      </c>
    </row>
    <row r="294" spans="1:18" x14ac:dyDescent="0.2">
      <c r="A294" s="78"/>
      <c r="B294" s="79" t="s">
        <v>2358</v>
      </c>
      <c r="C294" s="68" t="s">
        <v>1324</v>
      </c>
      <c r="D294" s="81" t="str">
        <f t="shared" si="57"/>
        <v>HA6072</v>
      </c>
      <c r="E294" s="82" t="str">
        <f t="shared" si="58"/>
        <v>HARARE</v>
      </c>
      <c r="F294" s="82" t="str">
        <f t="shared" si="59"/>
        <v>PLATINUM</v>
      </c>
      <c r="G294" s="83">
        <v>3</v>
      </c>
      <c r="H294" s="84" t="s">
        <v>2033</v>
      </c>
      <c r="I294" s="68" t="s">
        <v>2041</v>
      </c>
      <c r="J294" s="82" t="str">
        <f t="shared" si="60"/>
        <v>LESLIE</v>
      </c>
      <c r="K294" s="85">
        <v>0</v>
      </c>
      <c r="L294" s="54">
        <v>0.99998842592592585</v>
      </c>
      <c r="M294" s="116">
        <v>44166</v>
      </c>
      <c r="N294" s="94" t="s">
        <v>2139</v>
      </c>
      <c r="O294" s="90">
        <f t="shared" si="55"/>
        <v>1439.9833333333331</v>
      </c>
      <c r="P294" s="100">
        <f t="shared" si="56"/>
        <v>4319.9499999999989</v>
      </c>
      <c r="Q294" s="80" t="s">
        <v>2035</v>
      </c>
      <c r="R294" s="80" t="s">
        <v>2036</v>
      </c>
    </row>
    <row r="295" spans="1:18" x14ac:dyDescent="0.2">
      <c r="A295" s="78"/>
      <c r="B295" s="116">
        <v>44166.933182870373</v>
      </c>
      <c r="C295" s="43" t="s">
        <v>1346</v>
      </c>
      <c r="D295" s="81" t="str">
        <f t="shared" si="57"/>
        <v>MC5210</v>
      </c>
      <c r="E295" s="82" t="str">
        <f t="shared" si="58"/>
        <v>MASH CENTRAL</v>
      </c>
      <c r="F295" s="82" t="str">
        <f t="shared" si="59"/>
        <v>PLATINUM</v>
      </c>
      <c r="G295" s="83">
        <v>3</v>
      </c>
      <c r="H295" s="84" t="s">
        <v>2033</v>
      </c>
      <c r="I295" s="68" t="s">
        <v>2034</v>
      </c>
      <c r="J295" s="82" t="str">
        <f t="shared" si="60"/>
        <v>ARTWELL</v>
      </c>
      <c r="K295" s="54">
        <v>0.9331828703703704</v>
      </c>
      <c r="L295" s="54">
        <v>0.99998842592592585</v>
      </c>
      <c r="M295" s="116">
        <v>44166</v>
      </c>
      <c r="N295" s="94" t="s">
        <v>2588</v>
      </c>
      <c r="O295" s="90">
        <f t="shared" si="55"/>
        <v>96.199999999999861</v>
      </c>
      <c r="P295" s="100">
        <f t="shared" si="56"/>
        <v>288.59999999999957</v>
      </c>
      <c r="Q295" s="80" t="s">
        <v>2035</v>
      </c>
      <c r="R295" s="80" t="s">
        <v>2036</v>
      </c>
    </row>
    <row r="296" spans="1:18" x14ac:dyDescent="0.2">
      <c r="A296" s="78"/>
      <c r="B296" s="116">
        <v>44166.933206018519</v>
      </c>
      <c r="C296" s="43" t="s">
        <v>1376</v>
      </c>
      <c r="D296" s="81" t="str">
        <f t="shared" si="57"/>
        <v>MC5270</v>
      </c>
      <c r="E296" s="82" t="str">
        <f t="shared" si="58"/>
        <v>MASH CENTRAL</v>
      </c>
      <c r="F296" s="82" t="str">
        <f t="shared" si="59"/>
        <v>PLATINUM</v>
      </c>
      <c r="G296" s="83">
        <v>3</v>
      </c>
      <c r="H296" s="84" t="s">
        <v>2033</v>
      </c>
      <c r="I296" s="68" t="s">
        <v>2034</v>
      </c>
      <c r="J296" s="82" t="str">
        <f t="shared" si="60"/>
        <v>ARCHIE</v>
      </c>
      <c r="K296" s="54">
        <v>0.93320601851851848</v>
      </c>
      <c r="L296" s="54">
        <v>0.99998842592592585</v>
      </c>
      <c r="M296" s="116">
        <v>44166</v>
      </c>
      <c r="N296" s="94" t="s">
        <v>2592</v>
      </c>
      <c r="O296" s="90">
        <f t="shared" si="55"/>
        <v>96.166666666666629</v>
      </c>
      <c r="P296" s="100">
        <f t="shared" si="56"/>
        <v>288.49999999999989</v>
      </c>
      <c r="Q296" s="80" t="s">
        <v>2035</v>
      </c>
      <c r="R296" s="80" t="s">
        <v>2036</v>
      </c>
    </row>
    <row r="297" spans="1:18" x14ac:dyDescent="0.2">
      <c r="A297" s="78"/>
      <c r="B297" s="89" t="s">
        <v>2347</v>
      </c>
      <c r="C297" s="89" t="s">
        <v>1394</v>
      </c>
      <c r="D297" s="81" t="str">
        <f t="shared" si="57"/>
        <v>MA3022</v>
      </c>
      <c r="E297" s="82" t="str">
        <f t="shared" si="58"/>
        <v>MANICALAND</v>
      </c>
      <c r="F297" s="82" t="str">
        <f t="shared" si="59"/>
        <v>PLATINUM</v>
      </c>
      <c r="G297" s="83">
        <v>3</v>
      </c>
      <c r="H297" s="84" t="s">
        <v>2033</v>
      </c>
      <c r="I297" s="68" t="s">
        <v>2041</v>
      </c>
      <c r="J297" s="82" t="str">
        <f t="shared" si="60"/>
        <v>MANGWIRO</v>
      </c>
      <c r="K297" s="85">
        <v>0</v>
      </c>
      <c r="L297" s="54">
        <v>0.99998842592592585</v>
      </c>
      <c r="M297" s="116">
        <v>44166</v>
      </c>
      <c r="N297" s="94" t="s">
        <v>2593</v>
      </c>
      <c r="O297" s="90">
        <f t="shared" si="55"/>
        <v>1439.9833333333331</v>
      </c>
      <c r="P297" s="100">
        <f t="shared" si="56"/>
        <v>4319.9499999999989</v>
      </c>
      <c r="Q297" s="80" t="s">
        <v>2035</v>
      </c>
      <c r="R297" s="80" t="s">
        <v>2036</v>
      </c>
    </row>
    <row r="298" spans="1:18" x14ac:dyDescent="0.2">
      <c r="A298" s="78"/>
      <c r="B298" s="105" t="s">
        <v>2043</v>
      </c>
      <c r="C298" s="68" t="s">
        <v>1431</v>
      </c>
      <c r="D298" s="81" t="str">
        <f t="shared" si="57"/>
        <v>ME5184</v>
      </c>
      <c r="E298" s="82" t="str">
        <f t="shared" si="58"/>
        <v>MASH EAST</v>
      </c>
      <c r="F298" s="82" t="str">
        <f t="shared" si="59"/>
        <v>PLATINUM</v>
      </c>
      <c r="G298" s="83">
        <v>3</v>
      </c>
      <c r="H298" s="84" t="s">
        <v>2033</v>
      </c>
      <c r="I298" s="68" t="s">
        <v>2041</v>
      </c>
      <c r="J298" s="82" t="str">
        <f t="shared" si="60"/>
        <v>DHLAKAMA</v>
      </c>
      <c r="K298" s="85">
        <v>0</v>
      </c>
      <c r="L298" s="54">
        <v>0.99998842592592585</v>
      </c>
      <c r="M298" s="116">
        <v>44166</v>
      </c>
      <c r="N298" s="94" t="s">
        <v>2185</v>
      </c>
      <c r="O298" s="90">
        <f t="shared" si="55"/>
        <v>1439.9833333333331</v>
      </c>
      <c r="P298" s="100">
        <f t="shared" si="56"/>
        <v>4319.9499999999989</v>
      </c>
      <c r="Q298" s="80" t="s">
        <v>2035</v>
      </c>
      <c r="R298" s="80" t="s">
        <v>2036</v>
      </c>
    </row>
    <row r="299" spans="1:18" x14ac:dyDescent="0.2">
      <c r="A299" s="78"/>
      <c r="B299" s="89" t="s">
        <v>2363</v>
      </c>
      <c r="C299" s="89" t="s">
        <v>1477</v>
      </c>
      <c r="D299" s="81" t="str">
        <f t="shared" si="57"/>
        <v>ME3094</v>
      </c>
      <c r="E299" s="82" t="str">
        <f t="shared" si="58"/>
        <v>MASH EAST</v>
      </c>
      <c r="F299" s="82" t="str">
        <f t="shared" si="59"/>
        <v>PLATINUM</v>
      </c>
      <c r="G299" s="83">
        <v>3</v>
      </c>
      <c r="H299" s="84" t="s">
        <v>2033</v>
      </c>
      <c r="I299" s="68" t="s">
        <v>2042</v>
      </c>
      <c r="J299" s="82" t="str">
        <f t="shared" si="60"/>
        <v>WASHI</v>
      </c>
      <c r="K299" s="85">
        <v>0.4833796296296296</v>
      </c>
      <c r="L299" s="54">
        <v>0.99998842592592585</v>
      </c>
      <c r="M299" s="116">
        <v>44166</v>
      </c>
      <c r="N299" s="94" t="s">
        <v>2595</v>
      </c>
      <c r="O299" s="90">
        <f t="shared" si="55"/>
        <v>743.91666666666652</v>
      </c>
      <c r="P299" s="100">
        <f t="shared" si="56"/>
        <v>2231.7499999999995</v>
      </c>
      <c r="Q299" s="80" t="s">
        <v>2035</v>
      </c>
      <c r="R299" s="80" t="s">
        <v>2036</v>
      </c>
    </row>
    <row r="300" spans="1:18" x14ac:dyDescent="0.2">
      <c r="A300" s="78"/>
      <c r="B300" s="89" t="s">
        <v>2364</v>
      </c>
      <c r="C300" s="89" t="s">
        <v>1479</v>
      </c>
      <c r="D300" s="81" t="str">
        <f t="shared" si="57"/>
        <v>ME3094</v>
      </c>
      <c r="E300" s="82" t="str">
        <f t="shared" si="58"/>
        <v>MASH EAST</v>
      </c>
      <c r="F300" s="82" t="str">
        <f t="shared" si="59"/>
        <v>PLATINUM</v>
      </c>
      <c r="G300" s="83">
        <v>3</v>
      </c>
      <c r="H300" s="84" t="s">
        <v>2033</v>
      </c>
      <c r="I300" s="68" t="s">
        <v>2042</v>
      </c>
      <c r="J300" s="82" t="str">
        <f t="shared" si="60"/>
        <v>WASHI</v>
      </c>
      <c r="K300" s="85">
        <v>0.51488425925925929</v>
      </c>
      <c r="L300" s="54">
        <v>0.99998842592592585</v>
      </c>
      <c r="M300" s="116">
        <v>44166</v>
      </c>
      <c r="N300" s="94" t="s">
        <v>2596</v>
      </c>
      <c r="O300" s="90">
        <f t="shared" si="55"/>
        <v>698.54999999999984</v>
      </c>
      <c r="P300" s="100">
        <f t="shared" si="56"/>
        <v>2095.6499999999996</v>
      </c>
      <c r="Q300" s="80" t="s">
        <v>2035</v>
      </c>
      <c r="R300" s="80" t="s">
        <v>2036</v>
      </c>
    </row>
    <row r="301" spans="1:18" x14ac:dyDescent="0.2">
      <c r="A301" s="78"/>
      <c r="B301" s="89" t="s">
        <v>2054</v>
      </c>
      <c r="C301" s="89" t="s">
        <v>1484</v>
      </c>
      <c r="D301" s="81" t="str">
        <f t="shared" si="57"/>
        <v>MW5238</v>
      </c>
      <c r="E301" s="82" t="str">
        <f t="shared" si="58"/>
        <v>MASH WEST</v>
      </c>
      <c r="F301" s="82" t="str">
        <f t="shared" si="59"/>
        <v>PLATINUM</v>
      </c>
      <c r="G301" s="83">
        <v>3</v>
      </c>
      <c r="H301" s="84" t="s">
        <v>2033</v>
      </c>
      <c r="I301" s="68" t="s">
        <v>2041</v>
      </c>
      <c r="J301" s="82" t="str">
        <f t="shared" si="60"/>
        <v>ARTWELL</v>
      </c>
      <c r="K301" s="85">
        <v>0</v>
      </c>
      <c r="L301" s="54">
        <v>0.99998842592592585</v>
      </c>
      <c r="M301" s="116">
        <v>44166</v>
      </c>
      <c r="N301" s="94" t="s">
        <v>2202</v>
      </c>
      <c r="O301" s="90">
        <f t="shared" si="55"/>
        <v>1439.9833333333331</v>
      </c>
      <c r="P301" s="100">
        <f t="shared" si="56"/>
        <v>4319.9499999999989</v>
      </c>
      <c r="Q301" s="80" t="s">
        <v>2035</v>
      </c>
      <c r="R301" s="80" t="s">
        <v>2036</v>
      </c>
    </row>
    <row r="302" spans="1:18" x14ac:dyDescent="0.2">
      <c r="A302" s="78"/>
      <c r="B302" s="89" t="s">
        <v>2366</v>
      </c>
      <c r="C302" s="89" t="s">
        <v>1487</v>
      </c>
      <c r="D302" s="81" t="str">
        <f t="shared" si="57"/>
        <v>MW5238</v>
      </c>
      <c r="E302" s="82" t="str">
        <f t="shared" si="58"/>
        <v>MASH WEST</v>
      </c>
      <c r="F302" s="82" t="str">
        <f t="shared" si="59"/>
        <v>PLATINUM</v>
      </c>
      <c r="G302" s="83">
        <v>3</v>
      </c>
      <c r="H302" s="84" t="s">
        <v>2033</v>
      </c>
      <c r="I302" s="68" t="s">
        <v>2041</v>
      </c>
      <c r="J302" s="82" t="str">
        <f t="shared" si="60"/>
        <v>ARTWELL</v>
      </c>
      <c r="K302" s="85">
        <v>0</v>
      </c>
      <c r="L302" s="54">
        <v>0.99998842592592585</v>
      </c>
      <c r="M302" s="116">
        <v>44166</v>
      </c>
      <c r="N302" s="94" t="s">
        <v>2598</v>
      </c>
      <c r="O302" s="90">
        <f t="shared" si="55"/>
        <v>1439.9833333333331</v>
      </c>
      <c r="P302" s="100">
        <f t="shared" si="56"/>
        <v>4319.9499999999989</v>
      </c>
      <c r="Q302" s="80" t="s">
        <v>2035</v>
      </c>
      <c r="R302" s="80" t="s">
        <v>2036</v>
      </c>
    </row>
    <row r="303" spans="1:18" x14ac:dyDescent="0.2">
      <c r="A303" s="78"/>
      <c r="B303" s="105" t="s">
        <v>2096</v>
      </c>
      <c r="C303" s="68" t="s">
        <v>1488</v>
      </c>
      <c r="D303" s="81" t="str">
        <f t="shared" si="57"/>
        <v>MA1749</v>
      </c>
      <c r="E303" s="82" t="str">
        <f t="shared" si="58"/>
        <v>MANICALAND</v>
      </c>
      <c r="F303" s="82" t="str">
        <f t="shared" si="59"/>
        <v>PLATINUM</v>
      </c>
      <c r="G303" s="83">
        <v>3</v>
      </c>
      <c r="H303" s="84" t="s">
        <v>2033</v>
      </c>
      <c r="I303" s="68" t="s">
        <v>2041</v>
      </c>
      <c r="J303" s="82" t="str">
        <f t="shared" si="60"/>
        <v>MANGWIRO</v>
      </c>
      <c r="K303" s="85">
        <v>0</v>
      </c>
      <c r="L303" s="54">
        <v>0.99998842592592585</v>
      </c>
      <c r="M303" s="116">
        <v>44166</v>
      </c>
      <c r="N303" s="94" t="s">
        <v>2189</v>
      </c>
      <c r="O303" s="90">
        <f t="shared" si="55"/>
        <v>1439.9833333333331</v>
      </c>
      <c r="P303" s="100">
        <f t="shared" si="56"/>
        <v>4319.9499999999989</v>
      </c>
      <c r="Q303" s="80" t="s">
        <v>2035</v>
      </c>
      <c r="R303" s="80" t="s">
        <v>2036</v>
      </c>
    </row>
    <row r="304" spans="1:18" x14ac:dyDescent="0.2">
      <c r="A304" s="78"/>
      <c r="B304" s="89" t="s">
        <v>2206</v>
      </c>
      <c r="C304" s="89" t="s">
        <v>1529</v>
      </c>
      <c r="D304" s="81" t="str">
        <f t="shared" si="57"/>
        <v>HA0205</v>
      </c>
      <c r="E304" s="82" t="str">
        <f t="shared" si="58"/>
        <v>HARARE</v>
      </c>
      <c r="F304" s="82" t="str">
        <f t="shared" si="59"/>
        <v>PLATINUM</v>
      </c>
      <c r="G304" s="83">
        <v>3</v>
      </c>
      <c r="H304" s="84" t="s">
        <v>2033</v>
      </c>
      <c r="I304" s="68" t="s">
        <v>2041</v>
      </c>
      <c r="J304" s="82" t="str">
        <f t="shared" si="60"/>
        <v>RICHARD</v>
      </c>
      <c r="K304" s="85">
        <v>0</v>
      </c>
      <c r="L304" s="54">
        <v>0.99998842592592585</v>
      </c>
      <c r="M304" s="116">
        <v>44166</v>
      </c>
      <c r="N304" s="94" t="s">
        <v>2602</v>
      </c>
      <c r="O304" s="90">
        <f t="shared" si="55"/>
        <v>1439.9833333333331</v>
      </c>
      <c r="P304" s="100">
        <f t="shared" si="56"/>
        <v>4319.9499999999989</v>
      </c>
      <c r="Q304" s="80" t="s">
        <v>2035</v>
      </c>
      <c r="R304" s="80" t="s">
        <v>2036</v>
      </c>
    </row>
    <row r="305" spans="1:18" x14ac:dyDescent="0.2">
      <c r="A305" s="78"/>
      <c r="B305" s="105" t="s">
        <v>2206</v>
      </c>
      <c r="C305" s="79" t="s">
        <v>1530</v>
      </c>
      <c r="D305" s="81" t="str">
        <f t="shared" si="57"/>
        <v>HA0205</v>
      </c>
      <c r="E305" s="82" t="str">
        <f t="shared" si="58"/>
        <v>HARARE</v>
      </c>
      <c r="F305" s="82" t="str">
        <f t="shared" si="59"/>
        <v>PLATINUM</v>
      </c>
      <c r="G305" s="83">
        <v>3</v>
      </c>
      <c r="H305" s="84" t="s">
        <v>2033</v>
      </c>
      <c r="I305" s="68" t="s">
        <v>2041</v>
      </c>
      <c r="J305" s="82" t="str">
        <f t="shared" si="60"/>
        <v>RICHARD</v>
      </c>
      <c r="K305" s="85">
        <v>0</v>
      </c>
      <c r="L305" s="54">
        <v>0.99998842592592585</v>
      </c>
      <c r="M305" s="116">
        <v>44166</v>
      </c>
      <c r="N305" s="94" t="s">
        <v>2603</v>
      </c>
      <c r="O305" s="90">
        <f t="shared" si="55"/>
        <v>1439.9833333333331</v>
      </c>
      <c r="P305" s="100">
        <f t="shared" si="56"/>
        <v>4319.9499999999989</v>
      </c>
      <c r="Q305" s="80" t="s">
        <v>2035</v>
      </c>
      <c r="R305" s="80" t="s">
        <v>2036</v>
      </c>
    </row>
    <row r="306" spans="1:18" x14ac:dyDescent="0.2">
      <c r="A306" s="78"/>
      <c r="B306" s="116">
        <v>44166.688796296294</v>
      </c>
      <c r="C306" s="43" t="s">
        <v>1558</v>
      </c>
      <c r="D306" s="81" t="str">
        <f t="shared" si="57"/>
        <v>ME7060</v>
      </c>
      <c r="E306" s="82" t="str">
        <f t="shared" si="58"/>
        <v>MASH EAST</v>
      </c>
      <c r="F306" s="82" t="str">
        <f t="shared" si="59"/>
        <v>PLATINUM</v>
      </c>
      <c r="G306" s="83">
        <v>3</v>
      </c>
      <c r="H306" s="84" t="s">
        <v>2033</v>
      </c>
      <c r="I306" s="68" t="s">
        <v>2034</v>
      </c>
      <c r="J306" s="82" t="str">
        <f t="shared" si="60"/>
        <v>WASHI</v>
      </c>
      <c r="K306" s="54">
        <v>0.68879629629629635</v>
      </c>
      <c r="L306" s="54">
        <v>0.99998842592592585</v>
      </c>
      <c r="M306" s="116">
        <v>44166</v>
      </c>
      <c r="N306" s="94" t="s">
        <v>2604</v>
      </c>
      <c r="O306" s="90">
        <f t="shared" si="55"/>
        <v>448.11666666666645</v>
      </c>
      <c r="P306" s="100">
        <f t="shared" si="56"/>
        <v>1344.3499999999995</v>
      </c>
      <c r="Q306" s="80" t="s">
        <v>2035</v>
      </c>
      <c r="R306" s="80" t="s">
        <v>2036</v>
      </c>
    </row>
    <row r="307" spans="1:18" x14ac:dyDescent="0.2">
      <c r="A307" s="78"/>
      <c r="B307" s="89" t="s">
        <v>2371</v>
      </c>
      <c r="C307" s="89" t="s">
        <v>1583</v>
      </c>
      <c r="D307" s="81" t="str">
        <f t="shared" si="57"/>
        <v>HA0207</v>
      </c>
      <c r="E307" s="82" t="str">
        <f t="shared" si="58"/>
        <v>HARARE</v>
      </c>
      <c r="F307" s="82" t="str">
        <f t="shared" si="59"/>
        <v>PLATINUM</v>
      </c>
      <c r="G307" s="83">
        <v>3</v>
      </c>
      <c r="H307" s="84" t="s">
        <v>2033</v>
      </c>
      <c r="I307" s="68" t="s">
        <v>2041</v>
      </c>
      <c r="J307" s="82" t="str">
        <f t="shared" si="60"/>
        <v>ENIA</v>
      </c>
      <c r="K307" s="85">
        <v>0</v>
      </c>
      <c r="L307" s="54">
        <v>0.99998842592592585</v>
      </c>
      <c r="M307" s="116">
        <v>44166</v>
      </c>
      <c r="N307" s="94" t="s">
        <v>2605</v>
      </c>
      <c r="O307" s="90">
        <f t="shared" si="55"/>
        <v>1439.9833333333331</v>
      </c>
      <c r="P307" s="100">
        <f t="shared" si="56"/>
        <v>4319.9499999999989</v>
      </c>
      <c r="Q307" s="80" t="s">
        <v>2035</v>
      </c>
      <c r="R307" s="80" t="s">
        <v>2036</v>
      </c>
    </row>
    <row r="308" spans="1:18" x14ac:dyDescent="0.2">
      <c r="A308" s="78"/>
      <c r="B308" s="105" t="s">
        <v>2372</v>
      </c>
      <c r="C308" s="89" t="s">
        <v>1585</v>
      </c>
      <c r="D308" s="81" t="str">
        <f t="shared" si="57"/>
        <v>HA0207</v>
      </c>
      <c r="E308" s="82" t="str">
        <f t="shared" si="58"/>
        <v>HARARE</v>
      </c>
      <c r="F308" s="82" t="str">
        <f t="shared" si="59"/>
        <v>PLATINUM</v>
      </c>
      <c r="G308" s="83">
        <v>3</v>
      </c>
      <c r="H308" s="84" t="s">
        <v>2033</v>
      </c>
      <c r="I308" s="68" t="s">
        <v>2041</v>
      </c>
      <c r="J308" s="82" t="str">
        <f t="shared" si="60"/>
        <v>ENIA</v>
      </c>
      <c r="K308" s="85">
        <v>0</v>
      </c>
      <c r="L308" s="54">
        <v>0.99998842592592585</v>
      </c>
      <c r="M308" s="116">
        <v>44166</v>
      </c>
      <c r="N308" s="94" t="s">
        <v>2606</v>
      </c>
      <c r="O308" s="90">
        <f t="shared" si="55"/>
        <v>1439.9833333333331</v>
      </c>
      <c r="P308" s="100">
        <f t="shared" si="56"/>
        <v>4319.9499999999989</v>
      </c>
      <c r="Q308" s="80" t="s">
        <v>2035</v>
      </c>
      <c r="R308" s="80" t="s">
        <v>2036</v>
      </c>
    </row>
    <row r="309" spans="1:18" x14ac:dyDescent="0.2">
      <c r="A309" s="78"/>
      <c r="B309" s="105" t="s">
        <v>2093</v>
      </c>
      <c r="C309" s="80" t="s">
        <v>1685</v>
      </c>
      <c r="D309" s="81" t="str">
        <f t="shared" si="57"/>
        <v>ME7086</v>
      </c>
      <c r="E309" s="82" t="str">
        <f t="shared" si="58"/>
        <v>MASH EAST</v>
      </c>
      <c r="F309" s="82" t="str">
        <f t="shared" si="59"/>
        <v>PLATINUM</v>
      </c>
      <c r="G309" s="83">
        <v>3</v>
      </c>
      <c r="H309" s="84" t="s">
        <v>2033</v>
      </c>
      <c r="I309" s="68" t="s">
        <v>2041</v>
      </c>
      <c r="J309" s="82" t="str">
        <f t="shared" si="60"/>
        <v>DHLAKAMA</v>
      </c>
      <c r="K309" s="85">
        <v>0</v>
      </c>
      <c r="L309" s="54">
        <v>0.99998842592592585</v>
      </c>
      <c r="M309" s="116">
        <v>44166</v>
      </c>
      <c r="N309" s="94" t="s">
        <v>2203</v>
      </c>
      <c r="O309" s="90">
        <f t="shared" si="55"/>
        <v>1439.9833333333331</v>
      </c>
      <c r="P309" s="100">
        <f t="shared" si="56"/>
        <v>4319.9499999999989</v>
      </c>
      <c r="Q309" s="80" t="s">
        <v>2035</v>
      </c>
      <c r="R309" s="80" t="s">
        <v>2036</v>
      </c>
    </row>
    <row r="310" spans="1:18" x14ac:dyDescent="0.2">
      <c r="A310" s="78"/>
      <c r="B310" s="105" t="s">
        <v>2094</v>
      </c>
      <c r="C310" s="89" t="s">
        <v>1691</v>
      </c>
      <c r="D310" s="81" t="str">
        <f t="shared" si="57"/>
        <v>MA5269</v>
      </c>
      <c r="E310" s="82" t="str">
        <f t="shared" si="58"/>
        <v>MANICALAND</v>
      </c>
      <c r="F310" s="82" t="str">
        <f t="shared" si="59"/>
        <v>PLATINUM</v>
      </c>
      <c r="G310" s="83">
        <v>3</v>
      </c>
      <c r="H310" s="84" t="s">
        <v>2033</v>
      </c>
      <c r="I310" s="68" t="s">
        <v>2041</v>
      </c>
      <c r="J310" s="82" t="str">
        <f t="shared" si="60"/>
        <v>MANGWIRO</v>
      </c>
      <c r="K310" s="85">
        <v>0</v>
      </c>
      <c r="L310" s="54">
        <v>0.99998842592592585</v>
      </c>
      <c r="M310" s="116">
        <v>44166</v>
      </c>
      <c r="N310" s="94" t="s">
        <v>2205</v>
      </c>
      <c r="O310" s="90">
        <f t="shared" si="55"/>
        <v>1439.9833333333331</v>
      </c>
      <c r="P310" s="100">
        <f t="shared" si="56"/>
        <v>4319.9499999999989</v>
      </c>
      <c r="Q310" s="80" t="s">
        <v>2035</v>
      </c>
      <c r="R310" s="80" t="s">
        <v>2036</v>
      </c>
    </row>
    <row r="311" spans="1:18" x14ac:dyDescent="0.2">
      <c r="A311" s="78"/>
      <c r="B311" s="105" t="s">
        <v>2211</v>
      </c>
      <c r="C311" s="80" t="s">
        <v>1716</v>
      </c>
      <c r="D311" s="81" t="str">
        <f t="shared" si="57"/>
        <v>HA6046</v>
      </c>
      <c r="E311" s="82" t="str">
        <f t="shared" si="58"/>
        <v>HARARE</v>
      </c>
      <c r="F311" s="82" t="str">
        <f t="shared" si="59"/>
        <v>PLATINUM</v>
      </c>
      <c r="G311" s="83">
        <v>3</v>
      </c>
      <c r="H311" s="84" t="s">
        <v>2033</v>
      </c>
      <c r="I311" s="68" t="s">
        <v>2041</v>
      </c>
      <c r="J311" s="82" t="str">
        <f t="shared" si="60"/>
        <v>RICHARD</v>
      </c>
      <c r="K311" s="85">
        <v>0</v>
      </c>
      <c r="L311" s="54">
        <v>0.99998842592592585</v>
      </c>
      <c r="M311" s="116">
        <v>44166</v>
      </c>
      <c r="N311" s="94" t="s">
        <v>2612</v>
      </c>
      <c r="O311" s="90">
        <f t="shared" si="55"/>
        <v>1439.9833333333331</v>
      </c>
      <c r="P311" s="100">
        <f t="shared" si="56"/>
        <v>4319.9499999999989</v>
      </c>
      <c r="Q311" s="80" t="s">
        <v>2035</v>
      </c>
      <c r="R311" s="80" t="s">
        <v>2036</v>
      </c>
    </row>
    <row r="312" spans="1:18" x14ac:dyDescent="0.2">
      <c r="A312" s="78"/>
      <c r="B312" s="105" t="s">
        <v>2212</v>
      </c>
      <c r="C312" s="80" t="s">
        <v>1719</v>
      </c>
      <c r="D312" s="81" t="str">
        <f t="shared" si="57"/>
        <v>HA6046</v>
      </c>
      <c r="E312" s="82" t="str">
        <f t="shared" si="58"/>
        <v>HARARE</v>
      </c>
      <c r="F312" s="82" t="str">
        <f t="shared" si="59"/>
        <v>PLATINUM</v>
      </c>
      <c r="G312" s="83">
        <v>3</v>
      </c>
      <c r="H312" s="84" t="s">
        <v>2033</v>
      </c>
      <c r="I312" s="68" t="s">
        <v>2041</v>
      </c>
      <c r="J312" s="82" t="str">
        <f t="shared" si="60"/>
        <v>RICHARD</v>
      </c>
      <c r="K312" s="85">
        <v>0</v>
      </c>
      <c r="L312" s="54">
        <v>0.99998842592592585</v>
      </c>
      <c r="M312" s="116">
        <v>44166</v>
      </c>
      <c r="N312" s="94" t="s">
        <v>2613</v>
      </c>
      <c r="O312" s="90">
        <f t="shared" si="55"/>
        <v>1439.9833333333331</v>
      </c>
      <c r="P312" s="100">
        <f t="shared" si="56"/>
        <v>4319.9499999999989</v>
      </c>
      <c r="Q312" s="80" t="s">
        <v>2035</v>
      </c>
      <c r="R312" s="80" t="s">
        <v>2036</v>
      </c>
    </row>
    <row r="313" spans="1:18" x14ac:dyDescent="0.2">
      <c r="A313" s="78"/>
      <c r="B313" s="79" t="s">
        <v>2379</v>
      </c>
      <c r="C313" s="68" t="s">
        <v>1743</v>
      </c>
      <c r="D313" s="81" t="str">
        <f t="shared" si="57"/>
        <v>HA0158</v>
      </c>
      <c r="E313" s="82" t="str">
        <f t="shared" si="58"/>
        <v>HARARE</v>
      </c>
      <c r="F313" s="82" t="str">
        <f t="shared" si="59"/>
        <v>PLATINUM</v>
      </c>
      <c r="G313" s="83">
        <v>3</v>
      </c>
      <c r="H313" s="84" t="s">
        <v>2033</v>
      </c>
      <c r="I313" s="68" t="s">
        <v>2042</v>
      </c>
      <c r="J313" s="82" t="str">
        <f t="shared" si="60"/>
        <v>MASIMBA</v>
      </c>
      <c r="K313" s="85">
        <v>0.22173611111111111</v>
      </c>
      <c r="L313" s="54">
        <v>0.99998842592592585</v>
      </c>
      <c r="M313" s="116">
        <v>44166</v>
      </c>
      <c r="N313" s="94" t="s">
        <v>2463</v>
      </c>
      <c r="O313" s="90">
        <f t="shared" si="55"/>
        <v>1120.6833333333332</v>
      </c>
      <c r="P313" s="100">
        <f t="shared" si="56"/>
        <v>3362.0499999999993</v>
      </c>
      <c r="Q313" s="80" t="s">
        <v>2035</v>
      </c>
      <c r="R313" s="80" t="s">
        <v>2036</v>
      </c>
    </row>
    <row r="314" spans="1:18" x14ac:dyDescent="0.2">
      <c r="A314" s="78"/>
      <c r="B314" s="89" t="s">
        <v>2380</v>
      </c>
      <c r="C314" s="89" t="s">
        <v>1752</v>
      </c>
      <c r="D314" s="81" t="str">
        <f t="shared" ref="D314:D327" si="61">VLOOKUP($C314,TOTAL3,2,FALSE)</f>
        <v>MC0159</v>
      </c>
      <c r="E314" s="82" t="str">
        <f t="shared" ref="E314:E327" si="62">VLOOKUP($C314,TOTAL3,3,FALSE)</f>
        <v>MASH CENTRAL</v>
      </c>
      <c r="F314" s="82" t="str">
        <f t="shared" ref="F314:F327" si="63">VLOOKUP(C314,TOTAL3,4,FALSE)</f>
        <v>PLATINUM</v>
      </c>
      <c r="G314" s="83">
        <v>3</v>
      </c>
      <c r="H314" s="84" t="s">
        <v>2033</v>
      </c>
      <c r="I314" s="68" t="s">
        <v>2042</v>
      </c>
      <c r="J314" s="82" t="str">
        <f t="shared" ref="J314:J324" si="64">VLOOKUP($C314,TOTAL3,5,FALSE)</f>
        <v>KIWA</v>
      </c>
      <c r="K314" s="85">
        <v>0.58335648148148145</v>
      </c>
      <c r="L314" s="54">
        <v>0.99998842592592585</v>
      </c>
      <c r="M314" s="116">
        <v>44166</v>
      </c>
      <c r="N314" s="94" t="s">
        <v>2615</v>
      </c>
      <c r="O314" s="90">
        <f t="shared" si="55"/>
        <v>599.94999999999993</v>
      </c>
      <c r="P314" s="100">
        <f t="shared" si="56"/>
        <v>1799.85</v>
      </c>
      <c r="Q314" s="80" t="s">
        <v>2035</v>
      </c>
      <c r="R314" s="80" t="s">
        <v>2036</v>
      </c>
    </row>
    <row r="315" spans="1:18" x14ac:dyDescent="0.2">
      <c r="A315" s="78"/>
      <c r="B315" s="105" t="s">
        <v>2231</v>
      </c>
      <c r="C315" s="79" t="s">
        <v>1816</v>
      </c>
      <c r="D315" s="81" t="str">
        <f t="shared" si="61"/>
        <v>HA1756</v>
      </c>
      <c r="E315" s="82" t="str">
        <f t="shared" si="62"/>
        <v>HARARE</v>
      </c>
      <c r="F315" s="82" t="str">
        <f t="shared" si="63"/>
        <v>PLATINUM</v>
      </c>
      <c r="G315" s="83">
        <v>3</v>
      </c>
      <c r="H315" s="84" t="s">
        <v>2033</v>
      </c>
      <c r="I315" s="68" t="s">
        <v>2041</v>
      </c>
      <c r="J315" s="82" t="str">
        <f t="shared" si="64"/>
        <v>ENIA</v>
      </c>
      <c r="K315" s="85">
        <v>0</v>
      </c>
      <c r="L315" s="54">
        <v>0.99998842592592585</v>
      </c>
      <c r="M315" s="116">
        <v>44166</v>
      </c>
      <c r="N315" s="94" t="s">
        <v>2616</v>
      </c>
      <c r="O315" s="90">
        <f t="shared" si="55"/>
        <v>1439.9833333333331</v>
      </c>
      <c r="P315" s="100">
        <f t="shared" si="56"/>
        <v>4319.9499999999989</v>
      </c>
      <c r="Q315" s="80" t="s">
        <v>2035</v>
      </c>
      <c r="R315" s="80" t="s">
        <v>2036</v>
      </c>
    </row>
    <row r="316" spans="1:18" x14ac:dyDescent="0.2">
      <c r="A316" s="78"/>
      <c r="B316" s="105" t="s">
        <v>2045</v>
      </c>
      <c r="C316" s="68" t="s">
        <v>1833</v>
      </c>
      <c r="D316" s="81" t="str">
        <f t="shared" si="61"/>
        <v>ME7041</v>
      </c>
      <c r="E316" s="82" t="str">
        <f t="shared" si="62"/>
        <v>MASH EAST</v>
      </c>
      <c r="F316" s="82" t="str">
        <f t="shared" si="63"/>
        <v>PLATINUM</v>
      </c>
      <c r="G316" s="83">
        <v>3</v>
      </c>
      <c r="H316" s="84" t="s">
        <v>2033</v>
      </c>
      <c r="I316" s="68" t="s">
        <v>2041</v>
      </c>
      <c r="J316" s="82" t="str">
        <f t="shared" si="64"/>
        <v>WASHI</v>
      </c>
      <c r="K316" s="85">
        <v>0</v>
      </c>
      <c r="L316" s="54">
        <v>0.99998842592592585</v>
      </c>
      <c r="M316" s="116">
        <v>44166</v>
      </c>
      <c r="N316" s="94" t="s">
        <v>2188</v>
      </c>
      <c r="O316" s="90">
        <f t="shared" si="55"/>
        <v>1439.9833333333331</v>
      </c>
      <c r="P316" s="100">
        <f t="shared" si="56"/>
        <v>4319.9499999999989</v>
      </c>
      <c r="Q316" s="80" t="s">
        <v>2035</v>
      </c>
      <c r="R316" s="80" t="s">
        <v>2036</v>
      </c>
    </row>
    <row r="317" spans="1:18" x14ac:dyDescent="0.2">
      <c r="A317" s="78"/>
      <c r="B317" s="79" t="s">
        <v>2381</v>
      </c>
      <c r="C317" s="68" t="s">
        <v>1852</v>
      </c>
      <c r="D317" s="81" t="str">
        <f t="shared" si="61"/>
        <v>HA3001</v>
      </c>
      <c r="E317" s="82" t="str">
        <f t="shared" si="62"/>
        <v>HARARE</v>
      </c>
      <c r="F317" s="82" t="str">
        <f t="shared" si="63"/>
        <v>PLATINUM</v>
      </c>
      <c r="G317" s="83">
        <v>3</v>
      </c>
      <c r="H317" s="84" t="s">
        <v>2033</v>
      </c>
      <c r="I317" s="68" t="s">
        <v>2041</v>
      </c>
      <c r="J317" s="82" t="str">
        <f t="shared" si="64"/>
        <v>ARCHIE</v>
      </c>
      <c r="K317" s="85">
        <v>0</v>
      </c>
      <c r="L317" s="54">
        <v>0.99998842592592585</v>
      </c>
      <c r="M317" s="116">
        <v>44166</v>
      </c>
      <c r="N317" s="94" t="s">
        <v>2617</v>
      </c>
      <c r="O317" s="90">
        <f t="shared" si="55"/>
        <v>1439.9833333333331</v>
      </c>
      <c r="P317" s="100">
        <f t="shared" si="56"/>
        <v>4319.9499999999989</v>
      </c>
      <c r="Q317" s="80" t="s">
        <v>2035</v>
      </c>
      <c r="R317" s="80" t="s">
        <v>2036</v>
      </c>
    </row>
    <row r="318" spans="1:18" x14ac:dyDescent="0.2">
      <c r="A318" s="78"/>
      <c r="B318" s="116">
        <v>44166.925381944442</v>
      </c>
      <c r="C318" s="43" t="s">
        <v>1861</v>
      </c>
      <c r="D318" s="81" t="str">
        <f t="shared" si="61"/>
        <v>HA0099</v>
      </c>
      <c r="E318" s="82" t="str">
        <f t="shared" si="62"/>
        <v>HARARE</v>
      </c>
      <c r="F318" s="82" t="str">
        <f t="shared" si="63"/>
        <v>PLATINUM</v>
      </c>
      <c r="G318" s="83">
        <v>3</v>
      </c>
      <c r="H318" s="84" t="s">
        <v>2033</v>
      </c>
      <c r="I318" s="68" t="s">
        <v>2034</v>
      </c>
      <c r="J318" s="82" t="str">
        <f t="shared" si="64"/>
        <v>LESLIE</v>
      </c>
      <c r="K318" s="54">
        <v>0.92538194444444455</v>
      </c>
      <c r="L318" s="54">
        <v>0.99998842592592585</v>
      </c>
      <c r="M318" s="116">
        <v>44166</v>
      </c>
      <c r="N318" s="94" t="s">
        <v>2618</v>
      </c>
      <c r="O318" s="90">
        <f t="shared" si="55"/>
        <v>107.43333333333308</v>
      </c>
      <c r="P318" s="100">
        <f t="shared" si="56"/>
        <v>322.29999999999927</v>
      </c>
      <c r="Q318" s="80" t="s">
        <v>2035</v>
      </c>
      <c r="R318" s="80" t="s">
        <v>2036</v>
      </c>
    </row>
    <row r="319" spans="1:18" x14ac:dyDescent="0.2">
      <c r="A319" s="78"/>
      <c r="B319" s="116">
        <v>44166.927754629629</v>
      </c>
      <c r="C319" s="43" t="s">
        <v>1863</v>
      </c>
      <c r="D319" s="81" t="str">
        <f t="shared" si="61"/>
        <v>HA0099</v>
      </c>
      <c r="E319" s="82" t="str">
        <f t="shared" si="62"/>
        <v>HARARE</v>
      </c>
      <c r="F319" s="82" t="str">
        <f t="shared" si="63"/>
        <v>PLATINUM</v>
      </c>
      <c r="G319" s="83">
        <v>3</v>
      </c>
      <c r="H319" s="84" t="s">
        <v>2033</v>
      </c>
      <c r="I319" s="68" t="s">
        <v>2034</v>
      </c>
      <c r="J319" s="82" t="str">
        <f t="shared" si="64"/>
        <v>LESLIE</v>
      </c>
      <c r="K319" s="54">
        <v>0.92775462962962962</v>
      </c>
      <c r="L319" s="54">
        <v>0.99998842592592585</v>
      </c>
      <c r="M319" s="116">
        <v>44166</v>
      </c>
      <c r="N319" s="94" t="s">
        <v>2619</v>
      </c>
      <c r="O319" s="90">
        <f t="shared" si="55"/>
        <v>104.01666666666657</v>
      </c>
      <c r="P319" s="100">
        <f t="shared" si="56"/>
        <v>312.04999999999973</v>
      </c>
      <c r="Q319" s="80" t="s">
        <v>2035</v>
      </c>
      <c r="R319" s="80" t="s">
        <v>2036</v>
      </c>
    </row>
    <row r="320" spans="1:18" x14ac:dyDescent="0.2">
      <c r="A320" s="78"/>
      <c r="B320" s="89" t="s">
        <v>2324</v>
      </c>
      <c r="C320" s="89" t="s">
        <v>1876</v>
      </c>
      <c r="D320" s="81" t="str">
        <f t="shared" si="61"/>
        <v>MC5212</v>
      </c>
      <c r="E320" s="82" t="str">
        <f t="shared" si="62"/>
        <v>MASH CENTRAL</v>
      </c>
      <c r="F320" s="82" t="str">
        <f t="shared" si="63"/>
        <v>PLATINUM</v>
      </c>
      <c r="G320" s="83">
        <v>3</v>
      </c>
      <c r="H320" s="84" t="s">
        <v>2033</v>
      </c>
      <c r="I320" s="68" t="s">
        <v>2042</v>
      </c>
      <c r="J320" s="82" t="str">
        <f t="shared" si="64"/>
        <v>KIWA</v>
      </c>
      <c r="K320" s="85">
        <v>0.5834259259259259</v>
      </c>
      <c r="L320" s="54">
        <v>0.99998842592592585</v>
      </c>
      <c r="M320" s="116">
        <v>44166</v>
      </c>
      <c r="N320" s="94" t="s">
        <v>2620</v>
      </c>
      <c r="O320" s="90">
        <f t="shared" si="55"/>
        <v>599.84999999999991</v>
      </c>
      <c r="P320" s="100">
        <f t="shared" si="56"/>
        <v>1799.5499999999997</v>
      </c>
      <c r="Q320" s="80" t="s">
        <v>2035</v>
      </c>
      <c r="R320" s="80" t="s">
        <v>2036</v>
      </c>
    </row>
    <row r="321" spans="1:18" x14ac:dyDescent="0.2">
      <c r="A321" s="78"/>
      <c r="B321" s="89" t="s">
        <v>2331</v>
      </c>
      <c r="C321" s="89" t="s">
        <v>1878</v>
      </c>
      <c r="D321" s="81" t="str">
        <f t="shared" si="61"/>
        <v>MC5212</v>
      </c>
      <c r="E321" s="82" t="str">
        <f t="shared" si="62"/>
        <v>MASH CENTRAL</v>
      </c>
      <c r="F321" s="82" t="str">
        <f t="shared" si="63"/>
        <v>PLATINUM</v>
      </c>
      <c r="G321" s="83">
        <v>3</v>
      </c>
      <c r="H321" s="84" t="s">
        <v>2033</v>
      </c>
      <c r="I321" s="68" t="s">
        <v>2042</v>
      </c>
      <c r="J321" s="82" t="str">
        <f t="shared" si="64"/>
        <v>KIWA</v>
      </c>
      <c r="K321" s="85">
        <v>0.61493055555555554</v>
      </c>
      <c r="L321" s="54">
        <v>0.99998842592592585</v>
      </c>
      <c r="M321" s="116">
        <v>44166</v>
      </c>
      <c r="N321" s="94" t="s">
        <v>2621</v>
      </c>
      <c r="O321" s="90">
        <f t="shared" si="55"/>
        <v>554.48333333333323</v>
      </c>
      <c r="P321" s="100">
        <f t="shared" si="56"/>
        <v>1663.4499999999998</v>
      </c>
      <c r="Q321" s="80" t="s">
        <v>2035</v>
      </c>
      <c r="R321" s="80" t="s">
        <v>2036</v>
      </c>
    </row>
    <row r="322" spans="1:18" x14ac:dyDescent="0.2">
      <c r="A322" s="78"/>
      <c r="B322" s="116">
        <v>44166.933194444442</v>
      </c>
      <c r="C322" s="43" t="s">
        <v>1906</v>
      </c>
      <c r="D322" s="81" t="str">
        <f t="shared" si="61"/>
        <v>MC5247</v>
      </c>
      <c r="E322" s="82" t="str">
        <f t="shared" si="62"/>
        <v>MASH CENTRAL</v>
      </c>
      <c r="F322" s="82" t="str">
        <f t="shared" si="63"/>
        <v>PLATINUM</v>
      </c>
      <c r="G322" s="83">
        <v>3</v>
      </c>
      <c r="H322" s="84" t="s">
        <v>2033</v>
      </c>
      <c r="I322" s="68" t="s">
        <v>2034</v>
      </c>
      <c r="J322" s="82" t="str">
        <f t="shared" si="64"/>
        <v>ARTWELL</v>
      </c>
      <c r="K322" s="54">
        <v>0.93319444444444455</v>
      </c>
      <c r="L322" s="54">
        <v>0.99998842592592585</v>
      </c>
      <c r="M322" s="116">
        <v>44166</v>
      </c>
      <c r="N322" s="94" t="s">
        <v>2624</v>
      </c>
      <c r="O322" s="90">
        <f t="shared" ref="O322:O385" si="65">(L322-K322)*60*24</f>
        <v>96.183333333333081</v>
      </c>
      <c r="P322" s="100">
        <f t="shared" ref="P322:P385" si="66">O322*G322</f>
        <v>288.54999999999927</v>
      </c>
      <c r="Q322" s="80" t="s">
        <v>2035</v>
      </c>
      <c r="R322" s="80" t="s">
        <v>2036</v>
      </c>
    </row>
    <row r="323" spans="1:18" x14ac:dyDescent="0.2">
      <c r="A323" s="78"/>
      <c r="B323" s="105" t="s">
        <v>2229</v>
      </c>
      <c r="C323" s="89" t="s">
        <v>2002</v>
      </c>
      <c r="D323" s="81" t="str">
        <f t="shared" si="61"/>
        <v>HA5033</v>
      </c>
      <c r="E323" s="82" t="str">
        <f t="shared" si="62"/>
        <v>HARARE</v>
      </c>
      <c r="F323" s="82" t="str">
        <f t="shared" si="63"/>
        <v>PLATINUM</v>
      </c>
      <c r="G323" s="83">
        <v>3</v>
      </c>
      <c r="H323" s="84" t="s">
        <v>2033</v>
      </c>
      <c r="I323" s="68" t="s">
        <v>2041</v>
      </c>
      <c r="J323" s="82" t="str">
        <f t="shared" si="64"/>
        <v>ENIA</v>
      </c>
      <c r="K323" s="85">
        <v>0</v>
      </c>
      <c r="L323" s="54">
        <v>0.99998842592592585</v>
      </c>
      <c r="M323" s="116">
        <v>44166</v>
      </c>
      <c r="N323" s="94" t="s">
        <v>2628</v>
      </c>
      <c r="O323" s="90">
        <f t="shared" si="65"/>
        <v>1439.9833333333331</v>
      </c>
      <c r="P323" s="100">
        <f t="shared" si="66"/>
        <v>4319.9499999999989</v>
      </c>
      <c r="Q323" s="80" t="s">
        <v>2035</v>
      </c>
      <c r="R323" s="80" t="s">
        <v>2036</v>
      </c>
    </row>
    <row r="324" spans="1:18" x14ac:dyDescent="0.2">
      <c r="A324" s="78"/>
      <c r="B324" s="105" t="s">
        <v>2232</v>
      </c>
      <c r="C324" s="68" t="s">
        <v>2004</v>
      </c>
      <c r="D324" s="81" t="str">
        <f t="shared" si="61"/>
        <v>HA5033</v>
      </c>
      <c r="E324" s="82" t="str">
        <f t="shared" si="62"/>
        <v>HARARE</v>
      </c>
      <c r="F324" s="82" t="str">
        <f t="shared" si="63"/>
        <v>PLATINUM</v>
      </c>
      <c r="G324" s="83">
        <v>3</v>
      </c>
      <c r="H324" s="84" t="s">
        <v>2033</v>
      </c>
      <c r="I324" s="68" t="s">
        <v>2041</v>
      </c>
      <c r="J324" s="82" t="str">
        <f t="shared" si="64"/>
        <v>ENIA</v>
      </c>
      <c r="K324" s="85">
        <v>0</v>
      </c>
      <c r="L324" s="54">
        <v>0.99998842592592585</v>
      </c>
      <c r="M324" s="116">
        <v>44166</v>
      </c>
      <c r="N324" s="94" t="s">
        <v>2629</v>
      </c>
      <c r="O324" s="90">
        <f t="shared" si="65"/>
        <v>1439.9833333333331</v>
      </c>
      <c r="P324" s="100">
        <f t="shared" si="66"/>
        <v>4319.9499999999989</v>
      </c>
      <c r="Q324" s="80" t="s">
        <v>2035</v>
      </c>
      <c r="R324" s="80" t="s">
        <v>2036</v>
      </c>
    </row>
    <row r="325" spans="1:18" x14ac:dyDescent="0.2">
      <c r="A325" s="78">
        <v>145</v>
      </c>
      <c r="B325" s="105">
        <v>44158.510416666664</v>
      </c>
      <c r="C325" s="68" t="str">
        <f>VLOOKUP(A325,nsn,2,FALSE)</f>
        <v>CowdrayPark</v>
      </c>
      <c r="D325" s="81" t="str">
        <f t="shared" si="61"/>
        <v>BU0024</v>
      </c>
      <c r="E325" s="91" t="str">
        <f t="shared" si="62"/>
        <v>BULAWAYO</v>
      </c>
      <c r="F325" s="82" t="str">
        <f t="shared" si="63"/>
        <v>PLATINUM</v>
      </c>
      <c r="G325" s="83">
        <v>3</v>
      </c>
      <c r="H325" s="83" t="s">
        <v>2033</v>
      </c>
      <c r="I325" s="110" t="s">
        <v>2055</v>
      </c>
      <c r="J325" s="68" t="str">
        <f>VLOOKUP(A325,nsn,3,FALSE)</f>
        <v>SIFA</v>
      </c>
      <c r="K325" s="85">
        <v>0</v>
      </c>
      <c r="L325" s="85">
        <v>0.90833333333333333</v>
      </c>
      <c r="M325" s="92">
        <v>44166</v>
      </c>
      <c r="N325" s="83" t="s">
        <v>2091</v>
      </c>
      <c r="O325" s="90">
        <f t="shared" si="65"/>
        <v>1308</v>
      </c>
      <c r="P325" s="100">
        <f t="shared" si="66"/>
        <v>3924</v>
      </c>
      <c r="Q325" s="83" t="s">
        <v>2035</v>
      </c>
      <c r="R325" s="80" t="s">
        <v>2038</v>
      </c>
    </row>
    <row r="326" spans="1:18" x14ac:dyDescent="0.2">
      <c r="A326" s="78">
        <v>864</v>
      </c>
      <c r="B326" s="105">
        <v>44166.570833333331</v>
      </c>
      <c r="C326" s="68" t="str">
        <f>VLOOKUP(A326,nsn,2,FALSE)</f>
        <v>Lobengula West D</v>
      </c>
      <c r="D326" s="81" t="str">
        <f t="shared" si="61"/>
        <v>BU0249</v>
      </c>
      <c r="E326" s="91" t="str">
        <f t="shared" si="62"/>
        <v>BULAWAYO</v>
      </c>
      <c r="F326" s="82" t="str">
        <f t="shared" si="63"/>
        <v>PLATINUM</v>
      </c>
      <c r="G326" s="83">
        <v>3</v>
      </c>
      <c r="H326" s="83" t="s">
        <v>2033</v>
      </c>
      <c r="I326" s="110" t="s">
        <v>2056</v>
      </c>
      <c r="J326" s="68" t="str">
        <f>VLOOKUP(A326,nsn,3,FALSE)</f>
        <v>SOFIA</v>
      </c>
      <c r="K326" s="85">
        <v>0.5708333333333333</v>
      </c>
      <c r="L326" s="85">
        <v>0.99930555555554901</v>
      </c>
      <c r="M326" s="92">
        <v>44166</v>
      </c>
      <c r="N326" s="94" t="s">
        <v>2164</v>
      </c>
      <c r="O326" s="90">
        <f t="shared" si="65"/>
        <v>616.99999999999056</v>
      </c>
      <c r="P326" s="100">
        <f t="shared" si="66"/>
        <v>1850.9999999999718</v>
      </c>
      <c r="Q326" s="83" t="s">
        <v>2035</v>
      </c>
      <c r="R326" s="68" t="s">
        <v>2036</v>
      </c>
    </row>
    <row r="327" spans="1:18" x14ac:dyDescent="0.2">
      <c r="A327" s="78">
        <v>954</v>
      </c>
      <c r="B327" s="105">
        <v>44165.975694444445</v>
      </c>
      <c r="C327" s="68" t="str">
        <f>VLOOKUP(A327,nsn,2,FALSE)</f>
        <v>Makokoba2-G</v>
      </c>
      <c r="D327" s="81" t="str">
        <f t="shared" si="61"/>
        <v>BU5090</v>
      </c>
      <c r="E327" s="91" t="str">
        <f t="shared" si="62"/>
        <v>BULAWAYO</v>
      </c>
      <c r="F327" s="82" t="str">
        <f t="shared" si="63"/>
        <v>PLATINUM</v>
      </c>
      <c r="G327" s="83">
        <v>3</v>
      </c>
      <c r="H327" s="83" t="s">
        <v>2033</v>
      </c>
      <c r="I327" s="110" t="s">
        <v>2055</v>
      </c>
      <c r="J327" s="68" t="str">
        <f>VLOOKUP(A327,nsn,3,FALSE)</f>
        <v>SOFIA</v>
      </c>
      <c r="K327" s="85">
        <v>0</v>
      </c>
      <c r="L327" s="85">
        <v>0.99930555555554701</v>
      </c>
      <c r="M327" s="92">
        <v>44166</v>
      </c>
      <c r="N327" s="94" t="s">
        <v>2169</v>
      </c>
      <c r="O327" s="90">
        <f t="shared" si="65"/>
        <v>1438.9999999999877</v>
      </c>
      <c r="P327" s="100">
        <f t="shared" si="66"/>
        <v>4316.9999999999636</v>
      </c>
      <c r="Q327" s="83" t="s">
        <v>2035</v>
      </c>
      <c r="R327" s="68" t="s">
        <v>2036</v>
      </c>
    </row>
    <row r="328" spans="1:18" x14ac:dyDescent="0.2">
      <c r="A328" s="97"/>
      <c r="B328" s="121">
        <v>44165.619143518517</v>
      </c>
      <c r="C328" s="48" t="s">
        <v>591</v>
      </c>
      <c r="D328" s="117"/>
      <c r="E328" s="91" t="str">
        <f t="shared" ref="E328:E359" si="67">VLOOKUP($C328,TOTAL4,3,FALSE)</f>
        <v>HARARE</v>
      </c>
      <c r="F328" s="82" t="str">
        <f t="shared" ref="F328:F359" si="68">VLOOKUP(C328,TOTAL4,4,FALSE)</f>
        <v>PLATINUM</v>
      </c>
      <c r="G328" s="83">
        <v>3</v>
      </c>
      <c r="H328" s="96" t="s">
        <v>2033</v>
      </c>
      <c r="I328" s="68" t="s">
        <v>2056</v>
      </c>
      <c r="J328" s="82" t="str">
        <f t="shared" ref="J328:J359" si="69">VLOOKUP($C328,TOTAL4,5,FALSE)</f>
        <v>KIWA</v>
      </c>
      <c r="K328" s="85">
        <v>0</v>
      </c>
      <c r="L328" s="108">
        <v>0.38010416666666669</v>
      </c>
      <c r="M328" s="92">
        <v>44166</v>
      </c>
      <c r="N328" s="94" t="s">
        <v>2648</v>
      </c>
      <c r="O328" s="90">
        <f t="shared" si="65"/>
        <v>547.35</v>
      </c>
      <c r="P328" s="100">
        <f t="shared" si="66"/>
        <v>1642.0500000000002</v>
      </c>
      <c r="Q328" s="83" t="s">
        <v>2035</v>
      </c>
      <c r="R328" s="80" t="s">
        <v>2038</v>
      </c>
    </row>
    <row r="329" spans="1:18" x14ac:dyDescent="0.2">
      <c r="A329" s="97"/>
      <c r="B329" s="121">
        <v>44160.179409722223</v>
      </c>
      <c r="C329" s="48" t="s">
        <v>1516</v>
      </c>
      <c r="D329" s="117"/>
      <c r="E329" s="91" t="str">
        <f t="shared" si="67"/>
        <v>BULAWAYO</v>
      </c>
      <c r="F329" s="82" t="str">
        <f t="shared" si="68"/>
        <v>PLATINUM</v>
      </c>
      <c r="G329" s="83">
        <v>3</v>
      </c>
      <c r="H329" s="96" t="s">
        <v>2033</v>
      </c>
      <c r="I329" s="68" t="s">
        <v>2056</v>
      </c>
      <c r="J329" s="82" t="str">
        <f t="shared" si="69"/>
        <v>BHEKANI</v>
      </c>
      <c r="K329" s="85">
        <v>0.17940972222222221</v>
      </c>
      <c r="L329" s="108">
        <v>0.45773148148148146</v>
      </c>
      <c r="M329" s="92">
        <v>44166</v>
      </c>
      <c r="N329" s="94" t="s">
        <v>2649</v>
      </c>
      <c r="O329" s="90">
        <f t="shared" si="65"/>
        <v>400.78333333333342</v>
      </c>
      <c r="P329" s="100">
        <f t="shared" si="66"/>
        <v>1202.3500000000004</v>
      </c>
      <c r="Q329" s="83" t="s">
        <v>2035</v>
      </c>
      <c r="R329" s="80" t="s">
        <v>2038</v>
      </c>
    </row>
    <row r="330" spans="1:18" x14ac:dyDescent="0.2">
      <c r="A330" s="99"/>
      <c r="B330" s="105">
        <v>44165.638275462959</v>
      </c>
      <c r="C330" s="80" t="s">
        <v>747</v>
      </c>
      <c r="D330" s="82" t="str">
        <f>VLOOKUP($C330,TOTAL4,2,FALSE)</f>
        <v>ME5182</v>
      </c>
      <c r="E330" s="91" t="str">
        <f t="shared" si="67"/>
        <v>MASH EAST</v>
      </c>
      <c r="F330" s="82" t="str">
        <f t="shared" si="68"/>
        <v>PLATINUM</v>
      </c>
      <c r="G330" s="83">
        <v>3</v>
      </c>
      <c r="H330" s="96" t="s">
        <v>2033</v>
      </c>
      <c r="I330" s="68" t="s">
        <v>2055</v>
      </c>
      <c r="J330" s="82" t="str">
        <f t="shared" si="69"/>
        <v>DHLAKAMA</v>
      </c>
      <c r="K330" s="85">
        <v>0</v>
      </c>
      <c r="L330" s="108">
        <v>0.51269675925925928</v>
      </c>
      <c r="M330" s="92">
        <v>44166</v>
      </c>
      <c r="N330" s="94" t="s">
        <v>2268</v>
      </c>
      <c r="O330" s="90">
        <f t="shared" si="65"/>
        <v>738.28333333333342</v>
      </c>
      <c r="P330" s="100">
        <f t="shared" si="66"/>
        <v>2214.8500000000004</v>
      </c>
      <c r="Q330" s="83" t="s">
        <v>2035</v>
      </c>
      <c r="R330" s="80" t="s">
        <v>2038</v>
      </c>
    </row>
    <row r="331" spans="1:18" x14ac:dyDescent="0.2">
      <c r="A331" s="97"/>
      <c r="B331" s="121">
        <v>44166.118206018517</v>
      </c>
      <c r="C331" s="48" t="s">
        <v>1006</v>
      </c>
      <c r="D331" s="117"/>
      <c r="E331" s="91" t="str">
        <f t="shared" si="67"/>
        <v>HARARE</v>
      </c>
      <c r="F331" s="82" t="str">
        <f t="shared" si="68"/>
        <v>PLATINUM</v>
      </c>
      <c r="G331" s="83">
        <v>3</v>
      </c>
      <c r="H331" s="96" t="s">
        <v>2033</v>
      </c>
      <c r="I331" s="68" t="s">
        <v>2056</v>
      </c>
      <c r="J331" s="82" t="str">
        <f t="shared" si="69"/>
        <v>ENIA</v>
      </c>
      <c r="K331" s="85">
        <v>0.11820601851851853</v>
      </c>
      <c r="L331" s="108">
        <v>0.53983796296296294</v>
      </c>
      <c r="M331" s="92">
        <v>44166</v>
      </c>
      <c r="N331" s="94" t="s">
        <v>2650</v>
      </c>
      <c r="O331" s="90">
        <f t="shared" si="65"/>
        <v>607.15</v>
      </c>
      <c r="P331" s="100">
        <f t="shared" si="66"/>
        <v>1821.4499999999998</v>
      </c>
      <c r="Q331" s="83" t="s">
        <v>2035</v>
      </c>
      <c r="R331" s="80" t="s">
        <v>2038</v>
      </c>
    </row>
    <row r="332" spans="1:18" x14ac:dyDescent="0.2">
      <c r="A332" s="97"/>
      <c r="B332" s="121">
        <v>44157.626655092594</v>
      </c>
      <c r="C332" s="48" t="s">
        <v>611</v>
      </c>
      <c r="D332" s="117"/>
      <c r="E332" s="91" t="str">
        <f t="shared" si="67"/>
        <v>MAT SOUTH</v>
      </c>
      <c r="F332" s="82" t="str">
        <f t="shared" si="68"/>
        <v>PLATINUM</v>
      </c>
      <c r="G332" s="83">
        <v>3</v>
      </c>
      <c r="H332" s="96" t="s">
        <v>2033</v>
      </c>
      <c r="I332" s="68" t="s">
        <v>2056</v>
      </c>
      <c r="J332" s="82" t="str">
        <f t="shared" si="69"/>
        <v>BEN</v>
      </c>
      <c r="K332" s="85">
        <v>0</v>
      </c>
      <c r="L332" s="108">
        <v>0.55971064814814808</v>
      </c>
      <c r="M332" s="92">
        <v>44166</v>
      </c>
      <c r="N332" s="94" t="s">
        <v>2652</v>
      </c>
      <c r="O332" s="90">
        <f t="shared" si="65"/>
        <v>805.98333333333335</v>
      </c>
      <c r="P332" s="100">
        <f t="shared" si="66"/>
        <v>2417.9499999999998</v>
      </c>
      <c r="Q332" s="83" t="s">
        <v>2035</v>
      </c>
      <c r="R332" s="80" t="s">
        <v>2038</v>
      </c>
    </row>
    <row r="333" spans="1:18" x14ac:dyDescent="0.2">
      <c r="A333" s="97"/>
      <c r="B333" s="121">
        <v>44157.653124999997</v>
      </c>
      <c r="C333" s="48" t="s">
        <v>244</v>
      </c>
      <c r="D333" s="117"/>
      <c r="E333" s="91" t="str">
        <f t="shared" si="67"/>
        <v>MAT SOUTH</v>
      </c>
      <c r="F333" s="82" t="str">
        <f t="shared" si="68"/>
        <v>PLATINUM</v>
      </c>
      <c r="G333" s="83">
        <v>3</v>
      </c>
      <c r="H333" s="96" t="s">
        <v>2033</v>
      </c>
      <c r="I333" s="68" t="s">
        <v>2056</v>
      </c>
      <c r="J333" s="82" t="str">
        <f t="shared" si="69"/>
        <v>BEN</v>
      </c>
      <c r="K333" s="85">
        <v>0</v>
      </c>
      <c r="L333" s="108">
        <v>0.5597685185185185</v>
      </c>
      <c r="M333" s="92">
        <v>44166</v>
      </c>
      <c r="N333" s="94" t="s">
        <v>2654</v>
      </c>
      <c r="O333" s="90">
        <f t="shared" si="65"/>
        <v>806.06666666666661</v>
      </c>
      <c r="P333" s="100">
        <f t="shared" si="66"/>
        <v>2418.1999999999998</v>
      </c>
      <c r="Q333" s="83" t="s">
        <v>2035</v>
      </c>
      <c r="R333" s="80" t="s">
        <v>2038</v>
      </c>
    </row>
    <row r="334" spans="1:18" x14ac:dyDescent="0.2">
      <c r="A334" s="97"/>
      <c r="B334" s="121">
        <v>44157.653067129628</v>
      </c>
      <c r="C334" s="48" t="s">
        <v>1508</v>
      </c>
      <c r="D334" s="117"/>
      <c r="E334" s="91" t="str">
        <f t="shared" si="67"/>
        <v>MAT SOUTH</v>
      </c>
      <c r="F334" s="82" t="str">
        <f t="shared" si="68"/>
        <v>PLATINUM</v>
      </c>
      <c r="G334" s="83">
        <v>3</v>
      </c>
      <c r="H334" s="96" t="s">
        <v>2033</v>
      </c>
      <c r="I334" s="68" t="s">
        <v>2056</v>
      </c>
      <c r="J334" s="82" t="str">
        <f t="shared" si="69"/>
        <v>BEN</v>
      </c>
      <c r="K334" s="85">
        <v>0</v>
      </c>
      <c r="L334" s="108">
        <v>0.5597685185185185</v>
      </c>
      <c r="M334" s="92">
        <v>44166</v>
      </c>
      <c r="N334" s="94" t="s">
        <v>2655</v>
      </c>
      <c r="O334" s="90">
        <f t="shared" si="65"/>
        <v>806.06666666666661</v>
      </c>
      <c r="P334" s="100">
        <f t="shared" si="66"/>
        <v>2418.1999999999998</v>
      </c>
      <c r="Q334" s="83" t="s">
        <v>2035</v>
      </c>
      <c r="R334" s="80" t="s">
        <v>2038</v>
      </c>
    </row>
    <row r="335" spans="1:18" x14ac:dyDescent="0.2">
      <c r="A335" s="99"/>
      <c r="B335" s="105">
        <v>44164.608518518522</v>
      </c>
      <c r="C335" s="80" t="s">
        <v>868</v>
      </c>
      <c r="D335" s="82" t="str">
        <f>VLOOKUP($C335,TOTAL4,2,FALSE)</f>
        <v>MS52264</v>
      </c>
      <c r="E335" s="91" t="str">
        <f t="shared" si="67"/>
        <v>MAT SOUTH</v>
      </c>
      <c r="F335" s="82" t="str">
        <f t="shared" si="68"/>
        <v>PLATINUM</v>
      </c>
      <c r="G335" s="83">
        <v>3</v>
      </c>
      <c r="H335" s="96" t="s">
        <v>2033</v>
      </c>
      <c r="I335" s="68" t="s">
        <v>2060</v>
      </c>
      <c r="J335" s="82" t="str">
        <f t="shared" si="69"/>
        <v>BEN</v>
      </c>
      <c r="K335" s="85">
        <v>0</v>
      </c>
      <c r="L335" s="108">
        <v>0.59225694444444443</v>
      </c>
      <c r="M335" s="92">
        <v>44166</v>
      </c>
      <c r="N335" s="94" t="s">
        <v>2261</v>
      </c>
      <c r="O335" s="90">
        <f t="shared" si="65"/>
        <v>852.84999999999991</v>
      </c>
      <c r="P335" s="100">
        <f t="shared" si="66"/>
        <v>2558.5499999999997</v>
      </c>
      <c r="Q335" s="83" t="s">
        <v>2035</v>
      </c>
      <c r="R335" s="80" t="s">
        <v>2038</v>
      </c>
    </row>
    <row r="336" spans="1:18" x14ac:dyDescent="0.2">
      <c r="A336" s="97"/>
      <c r="B336" s="121">
        <v>44164.608344907407</v>
      </c>
      <c r="C336" s="48" t="s">
        <v>1950</v>
      </c>
      <c r="D336" s="117"/>
      <c r="E336" s="91" t="str">
        <f t="shared" si="67"/>
        <v>MAT NORTH</v>
      </c>
      <c r="F336" s="82" t="str">
        <f t="shared" si="68"/>
        <v>PLATINUM</v>
      </c>
      <c r="G336" s="83">
        <v>3</v>
      </c>
      <c r="H336" s="96" t="s">
        <v>2033</v>
      </c>
      <c r="I336" s="68" t="s">
        <v>2056</v>
      </c>
      <c r="J336" s="82" t="str">
        <f t="shared" si="69"/>
        <v>MASAIRA</v>
      </c>
      <c r="K336" s="85">
        <v>0</v>
      </c>
      <c r="L336" s="108">
        <v>0.59225694444444443</v>
      </c>
      <c r="M336" s="92">
        <v>44166</v>
      </c>
      <c r="N336" s="94" t="s">
        <v>2662</v>
      </c>
      <c r="O336" s="90">
        <f t="shared" si="65"/>
        <v>852.84999999999991</v>
      </c>
      <c r="P336" s="100">
        <f t="shared" si="66"/>
        <v>2558.5499999999997</v>
      </c>
      <c r="Q336" s="83" t="s">
        <v>2035</v>
      </c>
      <c r="R336" s="80" t="s">
        <v>2038</v>
      </c>
    </row>
    <row r="337" spans="1:18" x14ac:dyDescent="0.2">
      <c r="A337" s="99"/>
      <c r="B337" s="119">
        <v>44166.982233796298</v>
      </c>
      <c r="C337" s="98" t="s">
        <v>1129</v>
      </c>
      <c r="D337" s="82" t="str">
        <f t="shared" ref="D337:D368" si="70">VLOOKUP($C337,TOTAL4,2,FALSE)</f>
        <v>MD6016</v>
      </c>
      <c r="E337" s="91" t="str">
        <f t="shared" si="67"/>
        <v>MIDLANDS</v>
      </c>
      <c r="F337" s="82" t="str">
        <f t="shared" si="68"/>
        <v>PLATINUM</v>
      </c>
      <c r="G337" s="83">
        <v>3</v>
      </c>
      <c r="H337" s="96" t="s">
        <v>2033</v>
      </c>
      <c r="I337" s="68" t="s">
        <v>2060</v>
      </c>
      <c r="J337" s="82" t="str">
        <f t="shared" si="69"/>
        <v>CHIKWAVAVA</v>
      </c>
      <c r="K337" s="114">
        <v>0.9819444444444444</v>
      </c>
      <c r="L337" s="85">
        <v>0.999305555555556</v>
      </c>
      <c r="M337" s="113">
        <v>44166</v>
      </c>
      <c r="N337" s="94" t="s">
        <v>2149</v>
      </c>
      <c r="O337" s="90">
        <f t="shared" si="65"/>
        <v>25.000000000000711</v>
      </c>
      <c r="P337" s="100">
        <f t="shared" si="66"/>
        <v>75.000000000002132</v>
      </c>
      <c r="Q337" s="83" t="s">
        <v>2035</v>
      </c>
      <c r="R337" s="68" t="s">
        <v>2036</v>
      </c>
    </row>
    <row r="338" spans="1:18" x14ac:dyDescent="0.2">
      <c r="A338" s="124"/>
      <c r="B338" s="119">
        <v>44166.875405092593</v>
      </c>
      <c r="C338" s="98" t="s">
        <v>1112</v>
      </c>
      <c r="D338" s="82" t="str">
        <f t="shared" si="70"/>
        <v>MD0254</v>
      </c>
      <c r="E338" s="91" t="str">
        <f t="shared" si="67"/>
        <v>MIDLANDS</v>
      </c>
      <c r="F338" s="82" t="str">
        <f t="shared" si="68"/>
        <v>PLATINUM</v>
      </c>
      <c r="G338" s="83">
        <v>3</v>
      </c>
      <c r="H338" s="96" t="s">
        <v>2033</v>
      </c>
      <c r="I338" s="68" t="s">
        <v>2060</v>
      </c>
      <c r="J338" s="82" t="str">
        <f t="shared" si="69"/>
        <v>CHARI</v>
      </c>
      <c r="K338" s="114">
        <v>0.875</v>
      </c>
      <c r="L338" s="85">
        <v>0.999305555555556</v>
      </c>
      <c r="M338" s="113">
        <v>44166</v>
      </c>
      <c r="N338" s="94" t="s">
        <v>2170</v>
      </c>
      <c r="O338" s="90">
        <f t="shared" si="65"/>
        <v>179.00000000000065</v>
      </c>
      <c r="P338" s="100">
        <f t="shared" si="66"/>
        <v>537.00000000000193</v>
      </c>
      <c r="Q338" s="83" t="s">
        <v>2035</v>
      </c>
      <c r="R338" s="68" t="s">
        <v>2036</v>
      </c>
    </row>
    <row r="339" spans="1:18" x14ac:dyDescent="0.2">
      <c r="A339" s="97"/>
      <c r="B339" s="119">
        <v>44166.874861111108</v>
      </c>
      <c r="C339" s="98" t="s">
        <v>1114</v>
      </c>
      <c r="D339" s="82" t="str">
        <f t="shared" si="70"/>
        <v>MD0277</v>
      </c>
      <c r="E339" s="91" t="str">
        <f t="shared" si="67"/>
        <v>MIDLANDS</v>
      </c>
      <c r="F339" s="82" t="str">
        <f t="shared" si="68"/>
        <v>PLATINUM</v>
      </c>
      <c r="G339" s="83">
        <v>3</v>
      </c>
      <c r="H339" s="96" t="s">
        <v>2033</v>
      </c>
      <c r="I339" s="68" t="s">
        <v>2060</v>
      </c>
      <c r="J339" s="82" t="str">
        <f t="shared" si="69"/>
        <v>CHARI</v>
      </c>
      <c r="K339" s="114">
        <v>0.87430555555555556</v>
      </c>
      <c r="L339" s="85">
        <v>0.999305555555556</v>
      </c>
      <c r="M339" s="113">
        <v>44166</v>
      </c>
      <c r="N339" s="94" t="s">
        <v>2151</v>
      </c>
      <c r="O339" s="90">
        <f t="shared" si="65"/>
        <v>180.00000000000063</v>
      </c>
      <c r="P339" s="100">
        <f t="shared" si="66"/>
        <v>540.00000000000182</v>
      </c>
      <c r="Q339" s="83" t="s">
        <v>2035</v>
      </c>
      <c r="R339" s="68" t="s">
        <v>2036</v>
      </c>
    </row>
    <row r="340" spans="1:18" x14ac:dyDescent="0.2">
      <c r="A340" s="124"/>
      <c r="B340" s="119">
        <v>44166.862719907411</v>
      </c>
      <c r="C340" s="98" t="s">
        <v>1167</v>
      </c>
      <c r="D340" s="82" t="str">
        <f t="shared" si="70"/>
        <v>MV0065</v>
      </c>
      <c r="E340" s="91" t="str">
        <f t="shared" si="67"/>
        <v>MASVINGO</v>
      </c>
      <c r="F340" s="82" t="str">
        <f t="shared" si="68"/>
        <v>PLATINUM</v>
      </c>
      <c r="G340" s="83">
        <v>3</v>
      </c>
      <c r="H340" s="96" t="s">
        <v>2033</v>
      </c>
      <c r="I340" s="68" t="s">
        <v>2060</v>
      </c>
      <c r="J340" s="82" t="str">
        <f t="shared" si="69"/>
        <v>CECIL</v>
      </c>
      <c r="K340" s="114">
        <v>0.86249999999999993</v>
      </c>
      <c r="L340" s="85">
        <v>0.999305555555556</v>
      </c>
      <c r="M340" s="113">
        <v>44166</v>
      </c>
      <c r="N340" s="94" t="s">
        <v>2166</v>
      </c>
      <c r="O340" s="90">
        <f t="shared" si="65"/>
        <v>197.00000000000074</v>
      </c>
      <c r="P340" s="100">
        <f t="shared" si="66"/>
        <v>591.00000000000227</v>
      </c>
      <c r="Q340" s="83" t="s">
        <v>2035</v>
      </c>
      <c r="R340" s="68" t="s">
        <v>2036</v>
      </c>
    </row>
    <row r="341" spans="1:18" x14ac:dyDescent="0.2">
      <c r="A341" s="99"/>
      <c r="B341" s="119">
        <v>44166.862696759257</v>
      </c>
      <c r="C341" s="98" t="s">
        <v>1659</v>
      </c>
      <c r="D341" s="82" t="str">
        <f t="shared" si="70"/>
        <v>MV5149</v>
      </c>
      <c r="E341" s="91" t="str">
        <f t="shared" si="67"/>
        <v>MASVINGO</v>
      </c>
      <c r="F341" s="82" t="str">
        <f t="shared" si="68"/>
        <v>PLATINUM</v>
      </c>
      <c r="G341" s="83">
        <v>3</v>
      </c>
      <c r="H341" s="96" t="s">
        <v>2033</v>
      </c>
      <c r="I341" s="68" t="s">
        <v>2060</v>
      </c>
      <c r="J341" s="82" t="str">
        <f t="shared" si="69"/>
        <v>CECIL</v>
      </c>
      <c r="K341" s="114">
        <v>0.86249999999999993</v>
      </c>
      <c r="L341" s="85">
        <v>0.999305555555556</v>
      </c>
      <c r="M341" s="113">
        <v>44166</v>
      </c>
      <c r="N341" s="94" t="s">
        <v>2167</v>
      </c>
      <c r="O341" s="90">
        <f t="shared" si="65"/>
        <v>197.00000000000074</v>
      </c>
      <c r="P341" s="100">
        <f t="shared" si="66"/>
        <v>591.00000000000227</v>
      </c>
      <c r="Q341" s="83" t="s">
        <v>2035</v>
      </c>
      <c r="R341" s="68" t="s">
        <v>2036</v>
      </c>
    </row>
    <row r="342" spans="1:18" x14ac:dyDescent="0.2">
      <c r="A342" s="124"/>
      <c r="B342" s="119">
        <v>44166.861319444448</v>
      </c>
      <c r="C342" s="98" t="s">
        <v>2015</v>
      </c>
      <c r="D342" s="82" t="str">
        <f t="shared" si="70"/>
        <v>MV0286</v>
      </c>
      <c r="E342" s="91" t="str">
        <f t="shared" si="67"/>
        <v>MASVINGO</v>
      </c>
      <c r="F342" s="82" t="str">
        <f t="shared" si="68"/>
        <v>PLATINUM</v>
      </c>
      <c r="G342" s="83">
        <v>3</v>
      </c>
      <c r="H342" s="96" t="s">
        <v>2033</v>
      </c>
      <c r="I342" s="68" t="s">
        <v>2060</v>
      </c>
      <c r="J342" s="82" t="str">
        <f t="shared" si="69"/>
        <v>CECIL</v>
      </c>
      <c r="K342" s="114">
        <v>0.86111111111111116</v>
      </c>
      <c r="L342" s="85">
        <v>0.999305555555556</v>
      </c>
      <c r="M342" s="113">
        <v>44166</v>
      </c>
      <c r="N342" s="94" t="s">
        <v>2171</v>
      </c>
      <c r="O342" s="90">
        <f t="shared" si="65"/>
        <v>199.00000000000057</v>
      </c>
      <c r="P342" s="100">
        <f t="shared" si="66"/>
        <v>597.00000000000171</v>
      </c>
      <c r="Q342" s="83" t="s">
        <v>2035</v>
      </c>
      <c r="R342" s="68" t="s">
        <v>2036</v>
      </c>
    </row>
    <row r="343" spans="1:18" x14ac:dyDescent="0.2">
      <c r="A343" s="78"/>
      <c r="B343" s="119">
        <v>44166.861215277779</v>
      </c>
      <c r="C343" s="98" t="s">
        <v>1173</v>
      </c>
      <c r="D343" s="82" t="str">
        <f t="shared" si="70"/>
        <v>MV0065</v>
      </c>
      <c r="E343" s="91" t="str">
        <f t="shared" si="67"/>
        <v>MASVINGO</v>
      </c>
      <c r="F343" s="82" t="str">
        <f t="shared" si="68"/>
        <v>PLATINUM</v>
      </c>
      <c r="G343" s="83">
        <v>3</v>
      </c>
      <c r="H343" s="96" t="s">
        <v>2033</v>
      </c>
      <c r="I343" s="68" t="s">
        <v>2060</v>
      </c>
      <c r="J343" s="82" t="str">
        <f t="shared" si="69"/>
        <v>CECIL</v>
      </c>
      <c r="K343" s="114">
        <v>0.86111111111111116</v>
      </c>
      <c r="L343" s="85">
        <v>0.999305555555556</v>
      </c>
      <c r="M343" s="113">
        <v>44166</v>
      </c>
      <c r="N343" s="94" t="s">
        <v>2173</v>
      </c>
      <c r="O343" s="90">
        <f t="shared" si="65"/>
        <v>199.00000000000057</v>
      </c>
      <c r="P343" s="100">
        <f t="shared" si="66"/>
        <v>597.00000000000171</v>
      </c>
      <c r="Q343" s="83" t="s">
        <v>2035</v>
      </c>
      <c r="R343" s="68" t="s">
        <v>2036</v>
      </c>
    </row>
    <row r="344" spans="1:18" x14ac:dyDescent="0.2">
      <c r="A344" s="78"/>
      <c r="B344" s="119">
        <v>44166.860671296294</v>
      </c>
      <c r="C344" s="98" t="s">
        <v>412</v>
      </c>
      <c r="D344" s="82" t="str">
        <f t="shared" si="70"/>
        <v>MV0286</v>
      </c>
      <c r="E344" s="91" t="str">
        <f t="shared" si="67"/>
        <v>MASVINGO</v>
      </c>
      <c r="F344" s="82" t="str">
        <f t="shared" si="68"/>
        <v>PLATINUM</v>
      </c>
      <c r="G344" s="83">
        <v>3</v>
      </c>
      <c r="H344" s="96" t="s">
        <v>2033</v>
      </c>
      <c r="I344" s="68" t="s">
        <v>2060</v>
      </c>
      <c r="J344" s="82" t="str">
        <f t="shared" si="69"/>
        <v>CECIL</v>
      </c>
      <c r="K344" s="114">
        <v>0.86041666666666661</v>
      </c>
      <c r="L344" s="85">
        <v>0.999305555555556</v>
      </c>
      <c r="M344" s="113">
        <v>44166</v>
      </c>
      <c r="N344" s="94" t="s">
        <v>2154</v>
      </c>
      <c r="O344" s="90">
        <f t="shared" si="65"/>
        <v>200.00000000000074</v>
      </c>
      <c r="P344" s="100">
        <f t="shared" si="66"/>
        <v>600.00000000000227</v>
      </c>
      <c r="Q344" s="83" t="s">
        <v>2035</v>
      </c>
      <c r="R344" s="68" t="s">
        <v>2036</v>
      </c>
    </row>
    <row r="345" spans="1:18" x14ac:dyDescent="0.2">
      <c r="A345" s="78"/>
      <c r="B345" s="119">
        <v>44166.860671296294</v>
      </c>
      <c r="C345" s="98" t="s">
        <v>1172</v>
      </c>
      <c r="D345" s="82" t="str">
        <f t="shared" si="70"/>
        <v>MV0065</v>
      </c>
      <c r="E345" s="91" t="str">
        <f t="shared" si="67"/>
        <v>MASVINGO</v>
      </c>
      <c r="F345" s="82" t="str">
        <f t="shared" si="68"/>
        <v>PLATINUM</v>
      </c>
      <c r="G345" s="83">
        <v>3</v>
      </c>
      <c r="H345" s="96" t="s">
        <v>2033</v>
      </c>
      <c r="I345" s="68" t="s">
        <v>2060</v>
      </c>
      <c r="J345" s="82" t="str">
        <f t="shared" si="69"/>
        <v>CECIL</v>
      </c>
      <c r="K345" s="114">
        <v>0.86041666666666661</v>
      </c>
      <c r="L345" s="85">
        <v>0.999305555555556</v>
      </c>
      <c r="M345" s="113">
        <v>44166</v>
      </c>
      <c r="N345" s="94" t="s">
        <v>2152</v>
      </c>
      <c r="O345" s="90">
        <f t="shared" si="65"/>
        <v>200.00000000000074</v>
      </c>
      <c r="P345" s="100">
        <f t="shared" si="66"/>
        <v>600.00000000000227</v>
      </c>
      <c r="Q345" s="83" t="s">
        <v>2035</v>
      </c>
      <c r="R345" s="68" t="s">
        <v>2036</v>
      </c>
    </row>
    <row r="346" spans="1:18" x14ac:dyDescent="0.2">
      <c r="A346" s="124"/>
      <c r="B346" s="119">
        <v>44166.860671296294</v>
      </c>
      <c r="C346" s="98" t="s">
        <v>1661</v>
      </c>
      <c r="D346" s="82" t="str">
        <f t="shared" si="70"/>
        <v>MV5148</v>
      </c>
      <c r="E346" s="91" t="str">
        <f t="shared" si="67"/>
        <v>MASVINGO</v>
      </c>
      <c r="F346" s="82" t="str">
        <f t="shared" si="68"/>
        <v>PLATINUM</v>
      </c>
      <c r="G346" s="83">
        <v>3</v>
      </c>
      <c r="H346" s="96" t="s">
        <v>2033</v>
      </c>
      <c r="I346" s="68" t="s">
        <v>2060</v>
      </c>
      <c r="J346" s="82" t="str">
        <f t="shared" si="69"/>
        <v>CECIL</v>
      </c>
      <c r="K346" s="114">
        <v>0.86041666666666661</v>
      </c>
      <c r="L346" s="85">
        <v>0.999305555555556</v>
      </c>
      <c r="M346" s="113">
        <v>44166</v>
      </c>
      <c r="N346" s="94" t="s">
        <v>2156</v>
      </c>
      <c r="O346" s="90">
        <f t="shared" si="65"/>
        <v>200.00000000000074</v>
      </c>
      <c r="P346" s="100">
        <f t="shared" si="66"/>
        <v>600.00000000000227</v>
      </c>
      <c r="Q346" s="83" t="s">
        <v>2035</v>
      </c>
      <c r="R346" s="68" t="s">
        <v>2036</v>
      </c>
    </row>
    <row r="347" spans="1:18" x14ac:dyDescent="0.2">
      <c r="A347" s="124"/>
      <c r="B347" s="119">
        <v>44166.859618055554</v>
      </c>
      <c r="C347" s="98" t="s">
        <v>1281</v>
      </c>
      <c r="D347" s="82" t="str">
        <f t="shared" si="70"/>
        <v>MD5189</v>
      </c>
      <c r="E347" s="91" t="str">
        <f t="shared" si="67"/>
        <v>MIDLANDS</v>
      </c>
      <c r="F347" s="82" t="str">
        <f t="shared" si="68"/>
        <v>PLATINUM</v>
      </c>
      <c r="G347" s="83">
        <v>3</v>
      </c>
      <c r="H347" s="96" t="s">
        <v>2033</v>
      </c>
      <c r="I347" s="68" t="s">
        <v>2060</v>
      </c>
      <c r="J347" s="82" t="str">
        <f t="shared" si="69"/>
        <v>CHARI</v>
      </c>
      <c r="K347" s="114">
        <v>0.85902777777777783</v>
      </c>
      <c r="L347" s="85">
        <v>0.999305555555556</v>
      </c>
      <c r="M347" s="113">
        <v>44166</v>
      </c>
      <c r="N347" s="94" t="s">
        <v>2163</v>
      </c>
      <c r="O347" s="90">
        <f t="shared" si="65"/>
        <v>202.00000000000054</v>
      </c>
      <c r="P347" s="100">
        <f t="shared" si="66"/>
        <v>606.00000000000159</v>
      </c>
      <c r="Q347" s="83" t="s">
        <v>2035</v>
      </c>
      <c r="R347" s="68" t="s">
        <v>2036</v>
      </c>
    </row>
    <row r="348" spans="1:18" x14ac:dyDescent="0.2">
      <c r="A348" s="99"/>
      <c r="B348" s="119">
        <v>44166.70034722222</v>
      </c>
      <c r="C348" s="98" t="s">
        <v>1026</v>
      </c>
      <c r="D348" s="82" t="str">
        <f t="shared" si="70"/>
        <v>BU0250</v>
      </c>
      <c r="E348" s="91" t="str">
        <f t="shared" si="67"/>
        <v>BULAWAYO</v>
      </c>
      <c r="F348" s="82" t="str">
        <f t="shared" si="68"/>
        <v>PLATINUM</v>
      </c>
      <c r="G348" s="83">
        <v>3</v>
      </c>
      <c r="H348" s="96" t="s">
        <v>2033</v>
      </c>
      <c r="I348" s="68" t="s">
        <v>2060</v>
      </c>
      <c r="J348" s="82" t="str">
        <f t="shared" si="69"/>
        <v>MASAIRA</v>
      </c>
      <c r="K348" s="114">
        <v>0.70000000000000007</v>
      </c>
      <c r="L348" s="85">
        <v>0.999305555555556</v>
      </c>
      <c r="M348" s="113">
        <v>44166</v>
      </c>
      <c r="N348" s="94" t="s">
        <v>2165</v>
      </c>
      <c r="O348" s="90">
        <f t="shared" si="65"/>
        <v>431.00000000000057</v>
      </c>
      <c r="P348" s="100">
        <f t="shared" si="66"/>
        <v>1293.0000000000018</v>
      </c>
      <c r="Q348" s="83" t="s">
        <v>2035</v>
      </c>
      <c r="R348" s="68" t="s">
        <v>2036</v>
      </c>
    </row>
    <row r="349" spans="1:18" x14ac:dyDescent="0.2">
      <c r="A349" s="78"/>
      <c r="B349" s="119">
        <v>44166.621319444443</v>
      </c>
      <c r="C349" s="98" t="s">
        <v>1026</v>
      </c>
      <c r="D349" s="82" t="str">
        <f t="shared" si="70"/>
        <v>BU0250</v>
      </c>
      <c r="E349" s="91" t="str">
        <f t="shared" si="67"/>
        <v>BULAWAYO</v>
      </c>
      <c r="F349" s="82" t="str">
        <f t="shared" si="68"/>
        <v>PLATINUM</v>
      </c>
      <c r="G349" s="83">
        <v>3</v>
      </c>
      <c r="H349" s="96" t="s">
        <v>2033</v>
      </c>
      <c r="I349" s="68" t="s">
        <v>2060</v>
      </c>
      <c r="J349" s="82" t="str">
        <f t="shared" si="69"/>
        <v>MASAIRA</v>
      </c>
      <c r="K349" s="114">
        <v>44166.621319444443</v>
      </c>
      <c r="L349" s="114">
        <v>44166.632673611108</v>
      </c>
      <c r="M349" s="113">
        <v>44166</v>
      </c>
      <c r="N349" s="94" t="s">
        <v>2664</v>
      </c>
      <c r="O349" s="90">
        <f t="shared" si="65"/>
        <v>16.349999997764826</v>
      </c>
      <c r="P349" s="100">
        <f t="shared" si="66"/>
        <v>49.049999993294477</v>
      </c>
      <c r="Q349" s="83" t="s">
        <v>2035</v>
      </c>
      <c r="R349" s="80" t="s">
        <v>2038</v>
      </c>
    </row>
    <row r="350" spans="1:18" x14ac:dyDescent="0.2">
      <c r="A350" s="125"/>
      <c r="B350" s="119">
        <v>44166.613449074073</v>
      </c>
      <c r="C350" s="98" t="s">
        <v>244</v>
      </c>
      <c r="D350" s="82" t="str">
        <f t="shared" si="70"/>
        <v>MS6027</v>
      </c>
      <c r="E350" s="91" t="str">
        <f t="shared" si="67"/>
        <v>MAT SOUTH</v>
      </c>
      <c r="F350" s="82" t="str">
        <f t="shared" si="68"/>
        <v>PLATINUM</v>
      </c>
      <c r="G350" s="83">
        <v>3</v>
      </c>
      <c r="H350" s="96" t="s">
        <v>2033</v>
      </c>
      <c r="I350" s="68" t="s">
        <v>2060</v>
      </c>
      <c r="J350" s="82" t="str">
        <f t="shared" si="69"/>
        <v>BEN</v>
      </c>
      <c r="K350" s="114">
        <v>44166.613449074073</v>
      </c>
      <c r="L350" s="114">
        <v>44166.624861111108</v>
      </c>
      <c r="M350" s="113">
        <v>44166</v>
      </c>
      <c r="N350" s="94" t="s">
        <v>2177</v>
      </c>
      <c r="O350" s="90">
        <f t="shared" si="65"/>
        <v>16.433333329623565</v>
      </c>
      <c r="P350" s="100">
        <f t="shared" si="66"/>
        <v>49.299999988870695</v>
      </c>
      <c r="Q350" s="83" t="s">
        <v>2035</v>
      </c>
      <c r="R350" s="80" t="s">
        <v>2038</v>
      </c>
    </row>
    <row r="351" spans="1:18" x14ac:dyDescent="0.2">
      <c r="A351" s="93"/>
      <c r="B351" s="119">
        <v>44166.613449074073</v>
      </c>
      <c r="C351" s="98" t="s">
        <v>1508</v>
      </c>
      <c r="D351" s="82" t="str">
        <f t="shared" si="70"/>
        <v>MS0006</v>
      </c>
      <c r="E351" s="91" t="str">
        <f t="shared" si="67"/>
        <v>MAT SOUTH</v>
      </c>
      <c r="F351" s="82" t="str">
        <f t="shared" si="68"/>
        <v>PLATINUM</v>
      </c>
      <c r="G351" s="83">
        <v>3</v>
      </c>
      <c r="H351" s="96" t="s">
        <v>2033</v>
      </c>
      <c r="I351" s="68" t="s">
        <v>2060</v>
      </c>
      <c r="J351" s="82" t="str">
        <f t="shared" si="69"/>
        <v>BEN</v>
      </c>
      <c r="K351" s="114">
        <v>44166.613449074073</v>
      </c>
      <c r="L351" s="114">
        <v>44166.624861111108</v>
      </c>
      <c r="M351" s="113">
        <v>44166</v>
      </c>
      <c r="N351" s="94" t="s">
        <v>2665</v>
      </c>
      <c r="O351" s="90">
        <f t="shared" si="65"/>
        <v>16.433333329623565</v>
      </c>
      <c r="P351" s="100">
        <f t="shared" si="66"/>
        <v>49.299999988870695</v>
      </c>
      <c r="Q351" s="83" t="s">
        <v>2035</v>
      </c>
      <c r="R351" s="80" t="s">
        <v>2038</v>
      </c>
    </row>
    <row r="352" spans="1:18" x14ac:dyDescent="0.2">
      <c r="A352" s="125"/>
      <c r="B352" s="119">
        <v>44166.613333333335</v>
      </c>
      <c r="C352" s="98" t="s">
        <v>611</v>
      </c>
      <c r="D352" s="82" t="str">
        <f t="shared" si="70"/>
        <v>MS5124</v>
      </c>
      <c r="E352" s="91" t="str">
        <f t="shared" si="67"/>
        <v>MAT SOUTH</v>
      </c>
      <c r="F352" s="82" t="str">
        <f t="shared" si="68"/>
        <v>PLATINUM</v>
      </c>
      <c r="G352" s="83">
        <v>3</v>
      </c>
      <c r="H352" s="96" t="s">
        <v>2033</v>
      </c>
      <c r="I352" s="68" t="s">
        <v>2060</v>
      </c>
      <c r="J352" s="82" t="str">
        <f t="shared" si="69"/>
        <v>BEN</v>
      </c>
      <c r="K352" s="114">
        <v>44166.613333333335</v>
      </c>
      <c r="L352" s="114">
        <v>44166.624976851854</v>
      </c>
      <c r="M352" s="113">
        <v>44166</v>
      </c>
      <c r="N352" s="94" t="s">
        <v>2668</v>
      </c>
      <c r="O352" s="90">
        <f t="shared" si="65"/>
        <v>16.766666667535901</v>
      </c>
      <c r="P352" s="100">
        <f t="shared" si="66"/>
        <v>50.300000002607703</v>
      </c>
      <c r="Q352" s="83" t="s">
        <v>2035</v>
      </c>
      <c r="R352" s="80" t="s">
        <v>2038</v>
      </c>
    </row>
    <row r="353" spans="1:18" x14ac:dyDescent="0.2">
      <c r="A353" s="125"/>
      <c r="B353" s="119">
        <v>44166.645277777781</v>
      </c>
      <c r="C353" s="98" t="s">
        <v>1026</v>
      </c>
      <c r="D353" s="82" t="str">
        <f t="shared" si="70"/>
        <v>BU0250</v>
      </c>
      <c r="E353" s="91" t="str">
        <f t="shared" si="67"/>
        <v>BULAWAYO</v>
      </c>
      <c r="F353" s="82" t="str">
        <f t="shared" si="68"/>
        <v>PLATINUM</v>
      </c>
      <c r="G353" s="83">
        <v>3</v>
      </c>
      <c r="H353" s="96" t="s">
        <v>2033</v>
      </c>
      <c r="I353" s="68" t="s">
        <v>2060</v>
      </c>
      <c r="J353" s="82" t="str">
        <f t="shared" si="69"/>
        <v>MASAIRA</v>
      </c>
      <c r="K353" s="114">
        <v>44166.645277777781</v>
      </c>
      <c r="L353" s="114">
        <v>44166.659363425926</v>
      </c>
      <c r="M353" s="113">
        <v>44166</v>
      </c>
      <c r="N353" s="94" t="s">
        <v>2669</v>
      </c>
      <c r="O353" s="90">
        <f t="shared" si="65"/>
        <v>20.283333328552544</v>
      </c>
      <c r="P353" s="100">
        <f t="shared" si="66"/>
        <v>60.849999985657632</v>
      </c>
      <c r="Q353" s="83" t="s">
        <v>2035</v>
      </c>
      <c r="R353" s="80" t="s">
        <v>2038</v>
      </c>
    </row>
    <row r="354" spans="1:18" x14ac:dyDescent="0.2">
      <c r="A354" s="123"/>
      <c r="B354" s="119">
        <v>44166.764016203706</v>
      </c>
      <c r="C354" s="98" t="s">
        <v>2101</v>
      </c>
      <c r="D354" s="82" t="str">
        <f t="shared" si="70"/>
        <v>MD0068</v>
      </c>
      <c r="E354" s="91" t="str">
        <f t="shared" si="67"/>
        <v>MIDLANDS</v>
      </c>
      <c r="F354" s="82" t="str">
        <f t="shared" si="68"/>
        <v>PLATINUM</v>
      </c>
      <c r="G354" s="83">
        <v>3</v>
      </c>
      <c r="H354" s="96" t="s">
        <v>2033</v>
      </c>
      <c r="I354" s="68" t="s">
        <v>2060</v>
      </c>
      <c r="J354" s="82">
        <f t="shared" si="69"/>
        <v>0</v>
      </c>
      <c r="K354" s="114">
        <v>44166.764016203706</v>
      </c>
      <c r="L354" s="114">
        <v>44166.780219907407</v>
      </c>
      <c r="M354" s="113">
        <v>44166</v>
      </c>
      <c r="N354" s="94" t="s">
        <v>2670</v>
      </c>
      <c r="O354" s="90">
        <f t="shared" si="65"/>
        <v>23.333333329064772</v>
      </c>
      <c r="P354" s="100">
        <f t="shared" si="66"/>
        <v>69.999999987194315</v>
      </c>
      <c r="Q354" s="83" t="s">
        <v>2035</v>
      </c>
      <c r="R354" s="80" t="s">
        <v>2038</v>
      </c>
    </row>
    <row r="355" spans="1:18" x14ac:dyDescent="0.2">
      <c r="A355" s="111"/>
      <c r="B355" s="119">
        <v>44166.650636574072</v>
      </c>
      <c r="C355" s="98" t="s">
        <v>1508</v>
      </c>
      <c r="D355" s="82" t="str">
        <f t="shared" si="70"/>
        <v>MS0006</v>
      </c>
      <c r="E355" s="91" t="str">
        <f t="shared" si="67"/>
        <v>MAT SOUTH</v>
      </c>
      <c r="F355" s="82" t="str">
        <f t="shared" si="68"/>
        <v>PLATINUM</v>
      </c>
      <c r="G355" s="83">
        <v>3</v>
      </c>
      <c r="H355" s="96" t="s">
        <v>2033</v>
      </c>
      <c r="I355" s="68" t="s">
        <v>2060</v>
      </c>
      <c r="J355" s="82" t="str">
        <f t="shared" si="69"/>
        <v>BEN</v>
      </c>
      <c r="K355" s="114">
        <v>44166.650636574072</v>
      </c>
      <c r="L355" s="114">
        <v>44166.667025462964</v>
      </c>
      <c r="M355" s="113">
        <v>44166</v>
      </c>
      <c r="N355" s="94" t="s">
        <v>2671</v>
      </c>
      <c r="O355" s="90">
        <f t="shared" si="65"/>
        <v>23.600000005681068</v>
      </c>
      <c r="P355" s="100">
        <f t="shared" si="66"/>
        <v>70.800000017043203</v>
      </c>
      <c r="Q355" s="83" t="s">
        <v>2035</v>
      </c>
      <c r="R355" s="80" t="s">
        <v>2038</v>
      </c>
    </row>
    <row r="356" spans="1:18" x14ac:dyDescent="0.2">
      <c r="A356" s="125"/>
      <c r="B356" s="119">
        <v>44166.653379629628</v>
      </c>
      <c r="C356" s="98" t="s">
        <v>609</v>
      </c>
      <c r="D356" s="82" t="str">
        <f t="shared" si="70"/>
        <v>MS5124</v>
      </c>
      <c r="E356" s="91" t="str">
        <f t="shared" si="67"/>
        <v>MAT SOUTH</v>
      </c>
      <c r="F356" s="82" t="str">
        <f t="shared" si="68"/>
        <v>PLATINUM</v>
      </c>
      <c r="G356" s="83">
        <v>3</v>
      </c>
      <c r="H356" s="96" t="s">
        <v>2033</v>
      </c>
      <c r="I356" s="68" t="s">
        <v>2060</v>
      </c>
      <c r="J356" s="82" t="str">
        <f t="shared" si="69"/>
        <v>BEN</v>
      </c>
      <c r="K356" s="114">
        <v>44166.653379629628</v>
      </c>
      <c r="L356" s="114">
        <v>44166.669930555552</v>
      </c>
      <c r="M356" s="113">
        <v>44166</v>
      </c>
      <c r="N356" s="94" t="s">
        <v>2672</v>
      </c>
      <c r="O356" s="90">
        <f t="shared" si="65"/>
        <v>23.833333330694586</v>
      </c>
      <c r="P356" s="100">
        <f t="shared" si="66"/>
        <v>71.499999992083758</v>
      </c>
      <c r="Q356" s="83" t="s">
        <v>2035</v>
      </c>
      <c r="R356" s="80" t="s">
        <v>2038</v>
      </c>
    </row>
    <row r="357" spans="1:18" x14ac:dyDescent="0.2">
      <c r="A357" s="125"/>
      <c r="B357" s="119">
        <v>44166.653240740743</v>
      </c>
      <c r="C357" s="98" t="s">
        <v>1506</v>
      </c>
      <c r="D357" s="82" t="str">
        <f t="shared" si="70"/>
        <v>MS0006</v>
      </c>
      <c r="E357" s="91" t="str">
        <f t="shared" si="67"/>
        <v>MAT SOUTH</v>
      </c>
      <c r="F357" s="82" t="str">
        <f t="shared" si="68"/>
        <v>PLATINUM</v>
      </c>
      <c r="G357" s="83">
        <v>3</v>
      </c>
      <c r="H357" s="96" t="s">
        <v>2033</v>
      </c>
      <c r="I357" s="68" t="s">
        <v>2060</v>
      </c>
      <c r="J357" s="82" t="str">
        <f t="shared" si="69"/>
        <v>BEN</v>
      </c>
      <c r="K357" s="114">
        <v>44166.653240740743</v>
      </c>
      <c r="L357" s="114">
        <v>44166.669930555552</v>
      </c>
      <c r="M357" s="113">
        <v>44166</v>
      </c>
      <c r="N357" s="94" t="s">
        <v>2673</v>
      </c>
      <c r="O357" s="90">
        <f t="shared" si="65"/>
        <v>24.033333325060084</v>
      </c>
      <c r="P357" s="100">
        <f t="shared" si="66"/>
        <v>72.099999975180253</v>
      </c>
      <c r="Q357" s="83" t="s">
        <v>2035</v>
      </c>
      <c r="R357" s="80" t="s">
        <v>2038</v>
      </c>
    </row>
    <row r="358" spans="1:18" x14ac:dyDescent="0.2">
      <c r="A358" s="123"/>
      <c r="B358" s="119">
        <v>44166.651782407411</v>
      </c>
      <c r="C358" s="98" t="s">
        <v>2083</v>
      </c>
      <c r="D358" s="82" t="str">
        <f t="shared" si="70"/>
        <v>MS6027</v>
      </c>
      <c r="E358" s="91" t="str">
        <f t="shared" si="67"/>
        <v>MAT SOUTH</v>
      </c>
      <c r="F358" s="82" t="str">
        <f t="shared" si="68"/>
        <v>PLATINUM</v>
      </c>
      <c r="G358" s="83">
        <v>3</v>
      </c>
      <c r="H358" s="96" t="s">
        <v>2033</v>
      </c>
      <c r="I358" s="68" t="s">
        <v>2060</v>
      </c>
      <c r="J358" s="82">
        <f t="shared" si="69"/>
        <v>0</v>
      </c>
      <c r="K358" s="114">
        <v>44166.651782407411</v>
      </c>
      <c r="L358" s="114">
        <v>44166.669282407405</v>
      </c>
      <c r="M358" s="113">
        <v>44166</v>
      </c>
      <c r="N358" s="94" t="s">
        <v>2179</v>
      </c>
      <c r="O358" s="90">
        <f t="shared" si="65"/>
        <v>25.199999992037192</v>
      </c>
      <c r="P358" s="100">
        <f t="shared" si="66"/>
        <v>75.599999976111576</v>
      </c>
      <c r="Q358" s="83" t="s">
        <v>2035</v>
      </c>
      <c r="R358" s="80" t="s">
        <v>2038</v>
      </c>
    </row>
    <row r="359" spans="1:18" x14ac:dyDescent="0.2">
      <c r="A359" s="123"/>
      <c r="B359" s="119">
        <v>44166.651747685188</v>
      </c>
      <c r="C359" s="98" t="s">
        <v>612</v>
      </c>
      <c r="D359" s="82" t="str">
        <f t="shared" si="70"/>
        <v>MS5124</v>
      </c>
      <c r="E359" s="91" t="str">
        <f t="shared" si="67"/>
        <v>MAT SOUTH</v>
      </c>
      <c r="F359" s="82" t="str">
        <f t="shared" si="68"/>
        <v>PLATINUM</v>
      </c>
      <c r="G359" s="83">
        <v>3</v>
      </c>
      <c r="H359" s="96" t="s">
        <v>2033</v>
      </c>
      <c r="I359" s="68" t="s">
        <v>2060</v>
      </c>
      <c r="J359" s="82" t="str">
        <f t="shared" si="69"/>
        <v>BEN</v>
      </c>
      <c r="K359" s="114">
        <v>44166.651747685188</v>
      </c>
      <c r="L359" s="114">
        <v>44166.669768518521</v>
      </c>
      <c r="M359" s="113">
        <v>44166</v>
      </c>
      <c r="N359" s="94" t="s">
        <v>2674</v>
      </c>
      <c r="O359" s="90">
        <f t="shared" si="65"/>
        <v>25.949999999720603</v>
      </c>
      <c r="P359" s="100">
        <f t="shared" si="66"/>
        <v>77.84999999916181</v>
      </c>
      <c r="Q359" s="83" t="s">
        <v>2035</v>
      </c>
      <c r="R359" s="80" t="s">
        <v>2038</v>
      </c>
    </row>
    <row r="360" spans="1:18" x14ac:dyDescent="0.2">
      <c r="A360" s="111"/>
      <c r="B360" s="119">
        <v>44166.818472222221</v>
      </c>
      <c r="C360" s="98" t="s">
        <v>1281</v>
      </c>
      <c r="D360" s="109" t="str">
        <f t="shared" si="70"/>
        <v>MD5189</v>
      </c>
      <c r="E360" s="91" t="str">
        <f t="shared" ref="E360:E391" si="71">VLOOKUP($C360,TOTAL4,3,FALSE)</f>
        <v>MIDLANDS</v>
      </c>
      <c r="F360" s="82" t="str">
        <f t="shared" ref="F360:F391" si="72">VLOOKUP(C360,TOTAL4,4,FALSE)</f>
        <v>PLATINUM</v>
      </c>
      <c r="G360" s="83">
        <v>3</v>
      </c>
      <c r="H360" s="96" t="s">
        <v>2033</v>
      </c>
      <c r="I360" s="68" t="s">
        <v>2060</v>
      </c>
      <c r="J360" s="82" t="str">
        <f t="shared" ref="J360:J387" si="73">VLOOKUP($C360,TOTAL4,5,FALSE)</f>
        <v>CHARI</v>
      </c>
      <c r="K360" s="114">
        <v>44166.818472222221</v>
      </c>
      <c r="L360" s="114">
        <v>44166.839895833335</v>
      </c>
      <c r="M360" s="113">
        <v>44166</v>
      </c>
      <c r="N360" s="94" t="s">
        <v>2676</v>
      </c>
      <c r="O360" s="90">
        <f t="shared" si="65"/>
        <v>30.850000003119931</v>
      </c>
      <c r="P360" s="100">
        <f t="shared" si="66"/>
        <v>92.550000009359792</v>
      </c>
      <c r="Q360" s="83" t="s">
        <v>2035</v>
      </c>
      <c r="R360" s="80" t="s">
        <v>2038</v>
      </c>
    </row>
    <row r="361" spans="1:18" x14ac:dyDescent="0.2">
      <c r="A361" s="93"/>
      <c r="B361" s="119">
        <v>44166.772569444445</v>
      </c>
      <c r="C361" s="98" t="s">
        <v>1281</v>
      </c>
      <c r="D361" s="82" t="str">
        <f t="shared" si="70"/>
        <v>MD5189</v>
      </c>
      <c r="E361" s="91" t="str">
        <f t="shared" si="71"/>
        <v>MIDLANDS</v>
      </c>
      <c r="F361" s="82" t="str">
        <f t="shared" si="72"/>
        <v>PLATINUM</v>
      </c>
      <c r="G361" s="83">
        <v>3</v>
      </c>
      <c r="H361" s="96" t="s">
        <v>2033</v>
      </c>
      <c r="I361" s="68" t="s">
        <v>2060</v>
      </c>
      <c r="J361" s="82" t="str">
        <f t="shared" si="73"/>
        <v>CHARI</v>
      </c>
      <c r="K361" s="114">
        <v>44166.772569444445</v>
      </c>
      <c r="L361" s="114">
        <v>44166.815046296295</v>
      </c>
      <c r="M361" s="113">
        <v>44166</v>
      </c>
      <c r="N361" s="94" t="s">
        <v>2683</v>
      </c>
      <c r="O361" s="90">
        <f t="shared" si="65"/>
        <v>61.166666663484648</v>
      </c>
      <c r="P361" s="100">
        <f t="shared" si="66"/>
        <v>183.49999999045394</v>
      </c>
      <c r="Q361" s="83" t="s">
        <v>2035</v>
      </c>
      <c r="R361" s="80" t="s">
        <v>2038</v>
      </c>
    </row>
    <row r="362" spans="1:18" x14ac:dyDescent="0.2">
      <c r="A362" s="123"/>
      <c r="B362" s="119">
        <v>44166.701284722221</v>
      </c>
      <c r="C362" s="98" t="s">
        <v>649</v>
      </c>
      <c r="D362" s="82" t="str">
        <f t="shared" si="70"/>
        <v>BU0245</v>
      </c>
      <c r="E362" s="91" t="str">
        <f t="shared" si="71"/>
        <v>BULAWAYO</v>
      </c>
      <c r="F362" s="82" t="str">
        <f t="shared" si="72"/>
        <v>PLATINUM</v>
      </c>
      <c r="G362" s="83">
        <v>3</v>
      </c>
      <c r="H362" s="96" t="s">
        <v>2033</v>
      </c>
      <c r="I362" s="68" t="s">
        <v>2060</v>
      </c>
      <c r="J362" s="82" t="str">
        <f t="shared" si="73"/>
        <v>MASAIRA</v>
      </c>
      <c r="K362" s="114">
        <v>44166.701284722221</v>
      </c>
      <c r="L362" s="114">
        <v>44166.748784722222</v>
      </c>
      <c r="M362" s="113">
        <v>44166</v>
      </c>
      <c r="N362" s="94" t="s">
        <v>2685</v>
      </c>
      <c r="O362" s="90">
        <f t="shared" si="65"/>
        <v>68.40000000083819</v>
      </c>
      <c r="P362" s="100">
        <f t="shared" si="66"/>
        <v>205.20000000251457</v>
      </c>
      <c r="Q362" s="83" t="s">
        <v>2035</v>
      </c>
      <c r="R362" s="80" t="s">
        <v>2038</v>
      </c>
    </row>
    <row r="363" spans="1:18" x14ac:dyDescent="0.2">
      <c r="A363" s="111"/>
      <c r="B363" s="119">
        <v>44166.631909722222</v>
      </c>
      <c r="C363" s="98" t="s">
        <v>649</v>
      </c>
      <c r="D363" s="82" t="str">
        <f t="shared" si="70"/>
        <v>BU0245</v>
      </c>
      <c r="E363" s="91" t="str">
        <f t="shared" si="71"/>
        <v>BULAWAYO</v>
      </c>
      <c r="F363" s="82" t="str">
        <f t="shared" si="72"/>
        <v>PLATINUM</v>
      </c>
      <c r="G363" s="83">
        <v>3</v>
      </c>
      <c r="H363" s="96" t="s">
        <v>2033</v>
      </c>
      <c r="I363" s="68" t="s">
        <v>2060</v>
      </c>
      <c r="J363" s="82" t="str">
        <f t="shared" si="73"/>
        <v>MASAIRA</v>
      </c>
      <c r="K363" s="114">
        <v>44166.631909722222</v>
      </c>
      <c r="L363" s="114">
        <v>44166.696238425924</v>
      </c>
      <c r="M363" s="113">
        <v>44166</v>
      </c>
      <c r="N363" s="94" t="s">
        <v>2686</v>
      </c>
      <c r="O363" s="90">
        <f t="shared" si="65"/>
        <v>92.633333330741152</v>
      </c>
      <c r="P363" s="100">
        <f t="shared" si="66"/>
        <v>277.89999999222346</v>
      </c>
      <c r="Q363" s="83" t="s">
        <v>2035</v>
      </c>
      <c r="R363" s="80" t="s">
        <v>2038</v>
      </c>
    </row>
    <row r="364" spans="1:18" x14ac:dyDescent="0.2">
      <c r="A364" s="125"/>
      <c r="B364" s="119">
        <v>44166.683703703704</v>
      </c>
      <c r="C364" s="98" t="s">
        <v>1659</v>
      </c>
      <c r="D364" s="82" t="str">
        <f t="shared" si="70"/>
        <v>MV5149</v>
      </c>
      <c r="E364" s="91" t="str">
        <f t="shared" si="71"/>
        <v>MASVINGO</v>
      </c>
      <c r="F364" s="82" t="str">
        <f t="shared" si="72"/>
        <v>PLATINUM</v>
      </c>
      <c r="G364" s="83">
        <v>3</v>
      </c>
      <c r="H364" s="96" t="s">
        <v>2033</v>
      </c>
      <c r="I364" s="68" t="s">
        <v>2060</v>
      </c>
      <c r="J364" s="82" t="str">
        <f t="shared" si="73"/>
        <v>CECIL</v>
      </c>
      <c r="K364" s="114">
        <v>44166.683703703704</v>
      </c>
      <c r="L364" s="114">
        <v>44166.763553240744</v>
      </c>
      <c r="M364" s="113">
        <v>44166</v>
      </c>
      <c r="N364" s="94" t="s">
        <v>2688</v>
      </c>
      <c r="O364" s="90">
        <f t="shared" si="65"/>
        <v>114.98333333758637</v>
      </c>
      <c r="P364" s="100">
        <f t="shared" si="66"/>
        <v>344.95000001275912</v>
      </c>
      <c r="Q364" s="83" t="s">
        <v>2035</v>
      </c>
      <c r="R364" s="80" t="s">
        <v>2038</v>
      </c>
    </row>
    <row r="365" spans="1:18" x14ac:dyDescent="0.2">
      <c r="A365" s="93"/>
      <c r="B365" s="119">
        <v>44166.682152777779</v>
      </c>
      <c r="C365" s="98" t="s">
        <v>2015</v>
      </c>
      <c r="D365" s="82" t="str">
        <f t="shared" si="70"/>
        <v>MV0286</v>
      </c>
      <c r="E365" s="91" t="str">
        <f t="shared" si="71"/>
        <v>MASVINGO</v>
      </c>
      <c r="F365" s="82" t="str">
        <f t="shared" si="72"/>
        <v>PLATINUM</v>
      </c>
      <c r="G365" s="83">
        <v>3</v>
      </c>
      <c r="H365" s="96" t="s">
        <v>2033</v>
      </c>
      <c r="I365" s="68" t="s">
        <v>2060</v>
      </c>
      <c r="J365" s="82" t="str">
        <f t="shared" si="73"/>
        <v>CECIL</v>
      </c>
      <c r="K365" s="114">
        <v>44166.682152777779</v>
      </c>
      <c r="L365" s="114">
        <v>44166.76321759259</v>
      </c>
      <c r="M365" s="113">
        <v>44166</v>
      </c>
      <c r="N365" s="94" t="s">
        <v>2182</v>
      </c>
      <c r="O365" s="90">
        <f t="shared" si="65"/>
        <v>116.73333332757466</v>
      </c>
      <c r="P365" s="100">
        <f t="shared" si="66"/>
        <v>350.19999998272397</v>
      </c>
      <c r="Q365" s="83" t="s">
        <v>2035</v>
      </c>
      <c r="R365" s="80" t="s">
        <v>2038</v>
      </c>
    </row>
    <row r="366" spans="1:18" x14ac:dyDescent="0.2">
      <c r="A366" s="93"/>
      <c r="B366" s="119">
        <v>44166.682083333333</v>
      </c>
      <c r="C366" s="98" t="s">
        <v>1173</v>
      </c>
      <c r="D366" s="82" t="str">
        <f t="shared" si="70"/>
        <v>MV0065</v>
      </c>
      <c r="E366" s="91" t="str">
        <f t="shared" si="71"/>
        <v>MASVINGO</v>
      </c>
      <c r="F366" s="82" t="str">
        <f t="shared" si="72"/>
        <v>PLATINUM</v>
      </c>
      <c r="G366" s="83">
        <v>3</v>
      </c>
      <c r="H366" s="96" t="s">
        <v>2033</v>
      </c>
      <c r="I366" s="68" t="s">
        <v>2060</v>
      </c>
      <c r="J366" s="82" t="str">
        <f t="shared" si="73"/>
        <v>CECIL</v>
      </c>
      <c r="K366" s="114">
        <v>44166.682083333333</v>
      </c>
      <c r="L366" s="114">
        <v>44166.763194444444</v>
      </c>
      <c r="M366" s="113">
        <v>44166</v>
      </c>
      <c r="N366" s="94" t="s">
        <v>2692</v>
      </c>
      <c r="O366" s="90">
        <f t="shared" si="65"/>
        <v>116.79999999934807</v>
      </c>
      <c r="P366" s="100">
        <f t="shared" si="66"/>
        <v>350.39999999804422</v>
      </c>
      <c r="Q366" s="83" t="s">
        <v>2035</v>
      </c>
      <c r="R366" s="80" t="s">
        <v>2038</v>
      </c>
    </row>
    <row r="367" spans="1:18" x14ac:dyDescent="0.2">
      <c r="A367" s="111"/>
      <c r="B367" s="119">
        <v>44166.605787037035</v>
      </c>
      <c r="C367" s="98" t="s">
        <v>1026</v>
      </c>
      <c r="D367" s="82" t="str">
        <f t="shared" si="70"/>
        <v>BU0250</v>
      </c>
      <c r="E367" s="91" t="str">
        <f t="shared" si="71"/>
        <v>BULAWAYO</v>
      </c>
      <c r="F367" s="82" t="str">
        <f t="shared" si="72"/>
        <v>PLATINUM</v>
      </c>
      <c r="G367" s="83">
        <v>3</v>
      </c>
      <c r="H367" s="96" t="s">
        <v>2033</v>
      </c>
      <c r="I367" s="68" t="s">
        <v>2060</v>
      </c>
      <c r="J367" s="82" t="str">
        <f t="shared" si="73"/>
        <v>MASAIRA</v>
      </c>
      <c r="K367" s="114">
        <v>44166.605787037035</v>
      </c>
      <c r="L367" s="114">
        <v>44166.696111111109</v>
      </c>
      <c r="M367" s="113">
        <v>44166</v>
      </c>
      <c r="N367" s="94" t="s">
        <v>2698</v>
      </c>
      <c r="O367" s="90">
        <f t="shared" si="65"/>
        <v>130.06666666595265</v>
      </c>
      <c r="P367" s="100">
        <f t="shared" si="66"/>
        <v>390.19999999785796</v>
      </c>
      <c r="Q367" s="83" t="s">
        <v>2035</v>
      </c>
      <c r="R367" s="80" t="s">
        <v>2038</v>
      </c>
    </row>
    <row r="368" spans="1:18" x14ac:dyDescent="0.2">
      <c r="A368" s="93"/>
      <c r="B368" s="119">
        <v>44166.657476851855</v>
      </c>
      <c r="C368" s="98" t="s">
        <v>1172</v>
      </c>
      <c r="D368" s="82" t="str">
        <f t="shared" si="70"/>
        <v>MV0065</v>
      </c>
      <c r="E368" s="91" t="str">
        <f t="shared" si="71"/>
        <v>MASVINGO</v>
      </c>
      <c r="F368" s="82" t="str">
        <f t="shared" si="72"/>
        <v>PLATINUM</v>
      </c>
      <c r="G368" s="83">
        <v>3</v>
      </c>
      <c r="H368" s="96" t="s">
        <v>2033</v>
      </c>
      <c r="I368" s="68" t="s">
        <v>2060</v>
      </c>
      <c r="J368" s="82" t="str">
        <f t="shared" si="73"/>
        <v>CECIL</v>
      </c>
      <c r="K368" s="114">
        <v>44166.657476851855</v>
      </c>
      <c r="L368" s="114">
        <v>44166.761122685188</v>
      </c>
      <c r="M368" s="113">
        <v>44166</v>
      </c>
      <c r="N368" s="94" t="s">
        <v>2705</v>
      </c>
      <c r="O368" s="90">
        <f t="shared" si="65"/>
        <v>149.24999999930151</v>
      </c>
      <c r="P368" s="100">
        <f t="shared" si="66"/>
        <v>447.74999999790452</v>
      </c>
      <c r="Q368" s="83" t="s">
        <v>2035</v>
      </c>
      <c r="R368" s="80" t="s">
        <v>2038</v>
      </c>
    </row>
    <row r="369" spans="1:18" x14ac:dyDescent="0.2">
      <c r="A369" s="93"/>
      <c r="B369" s="119">
        <v>44166.657418981478</v>
      </c>
      <c r="C369" s="98" t="s">
        <v>1568</v>
      </c>
      <c r="D369" s="82" t="str">
        <f t="shared" ref="D369:D403" si="74">VLOOKUP($C369,TOTAL4,2,FALSE)</f>
        <v>MD0388</v>
      </c>
      <c r="E369" s="91" t="str">
        <f t="shared" si="71"/>
        <v>MIDLANDS</v>
      </c>
      <c r="F369" s="82" t="str">
        <f t="shared" si="72"/>
        <v>PLATINUM</v>
      </c>
      <c r="G369" s="83">
        <v>3</v>
      </c>
      <c r="H369" s="96" t="s">
        <v>2033</v>
      </c>
      <c r="I369" s="68" t="s">
        <v>2060</v>
      </c>
      <c r="J369" s="82" t="str">
        <f t="shared" si="73"/>
        <v>CHARI</v>
      </c>
      <c r="K369" s="114">
        <v>44166.657418981478</v>
      </c>
      <c r="L369" s="114">
        <v>44166.761122685188</v>
      </c>
      <c r="M369" s="113">
        <v>44166</v>
      </c>
      <c r="N369" s="94" t="s">
        <v>2707</v>
      </c>
      <c r="O369" s="90">
        <f t="shared" si="65"/>
        <v>149.33333334163763</v>
      </c>
      <c r="P369" s="100">
        <f t="shared" si="66"/>
        <v>448.00000002491288</v>
      </c>
      <c r="Q369" s="83" t="s">
        <v>2035</v>
      </c>
      <c r="R369" s="80" t="s">
        <v>2038</v>
      </c>
    </row>
    <row r="370" spans="1:18" x14ac:dyDescent="0.2">
      <c r="A370" s="123"/>
      <c r="B370" s="119">
        <v>44166.657418981478</v>
      </c>
      <c r="C370" s="98" t="s">
        <v>1661</v>
      </c>
      <c r="D370" s="82" t="str">
        <f t="shared" si="74"/>
        <v>MV5148</v>
      </c>
      <c r="E370" s="91" t="str">
        <f t="shared" si="71"/>
        <v>MASVINGO</v>
      </c>
      <c r="F370" s="82" t="str">
        <f t="shared" si="72"/>
        <v>PLATINUM</v>
      </c>
      <c r="G370" s="83">
        <v>3</v>
      </c>
      <c r="H370" s="96" t="s">
        <v>2033</v>
      </c>
      <c r="I370" s="68" t="s">
        <v>2060</v>
      </c>
      <c r="J370" s="82" t="str">
        <f t="shared" si="73"/>
        <v>CECIL</v>
      </c>
      <c r="K370" s="114">
        <v>44166.657418981478</v>
      </c>
      <c r="L370" s="114">
        <v>44166.761122685188</v>
      </c>
      <c r="M370" s="113">
        <v>44166</v>
      </c>
      <c r="N370" s="94" t="s">
        <v>2708</v>
      </c>
      <c r="O370" s="90">
        <f t="shared" si="65"/>
        <v>149.33333334163763</v>
      </c>
      <c r="P370" s="100">
        <f t="shared" si="66"/>
        <v>448.00000002491288</v>
      </c>
      <c r="Q370" s="83" t="s">
        <v>2035</v>
      </c>
      <c r="R370" s="80" t="s">
        <v>2038</v>
      </c>
    </row>
    <row r="371" spans="1:18" x14ac:dyDescent="0.2">
      <c r="A371" s="111"/>
      <c r="B371" s="119">
        <v>44166.65730324074</v>
      </c>
      <c r="C371" s="98" t="s">
        <v>412</v>
      </c>
      <c r="D371" s="82" t="str">
        <f t="shared" si="74"/>
        <v>MV0286</v>
      </c>
      <c r="E371" s="91" t="str">
        <f t="shared" si="71"/>
        <v>MASVINGO</v>
      </c>
      <c r="F371" s="82" t="str">
        <f t="shared" si="72"/>
        <v>PLATINUM</v>
      </c>
      <c r="G371" s="83">
        <v>3</v>
      </c>
      <c r="H371" s="96" t="s">
        <v>2033</v>
      </c>
      <c r="I371" s="68" t="s">
        <v>2060</v>
      </c>
      <c r="J371" s="82" t="str">
        <f t="shared" si="73"/>
        <v>CECIL</v>
      </c>
      <c r="K371" s="114">
        <v>44166.65730324074</v>
      </c>
      <c r="L371" s="114">
        <v>44166.761122685188</v>
      </c>
      <c r="M371" s="113">
        <v>44166</v>
      </c>
      <c r="N371" s="94" t="s">
        <v>2181</v>
      </c>
      <c r="O371" s="90">
        <f t="shared" si="65"/>
        <v>149.5000000053551</v>
      </c>
      <c r="P371" s="100">
        <f t="shared" si="66"/>
        <v>448.50000001606531</v>
      </c>
      <c r="Q371" s="83" t="s">
        <v>2035</v>
      </c>
      <c r="R371" s="80" t="s">
        <v>2038</v>
      </c>
    </row>
    <row r="372" spans="1:18" x14ac:dyDescent="0.2">
      <c r="A372" s="111"/>
      <c r="B372" s="119">
        <v>44166.713530092595</v>
      </c>
      <c r="C372" s="98" t="s">
        <v>115</v>
      </c>
      <c r="D372" s="82" t="str">
        <f t="shared" si="74"/>
        <v>HA6002</v>
      </c>
      <c r="E372" s="91" t="str">
        <f t="shared" si="71"/>
        <v>HARARE</v>
      </c>
      <c r="F372" s="82" t="str">
        <f t="shared" si="72"/>
        <v>PLATINUM</v>
      </c>
      <c r="G372" s="83">
        <v>3</v>
      </c>
      <c r="H372" s="96" t="s">
        <v>2033</v>
      </c>
      <c r="I372" s="68" t="s">
        <v>2060</v>
      </c>
      <c r="J372" s="82" t="str">
        <f t="shared" si="73"/>
        <v>WASHI</v>
      </c>
      <c r="K372" s="114">
        <v>44166.713530092595</v>
      </c>
      <c r="L372" s="114">
        <v>44166.830092592594</v>
      </c>
      <c r="M372" s="113">
        <v>44166</v>
      </c>
      <c r="N372" s="94" t="s">
        <v>2176</v>
      </c>
      <c r="O372" s="90">
        <f t="shared" si="65"/>
        <v>167.84999999916181</v>
      </c>
      <c r="P372" s="100">
        <f t="shared" si="66"/>
        <v>503.54999999748543</v>
      </c>
      <c r="Q372" s="83" t="s">
        <v>2035</v>
      </c>
      <c r="R372" s="80" t="s">
        <v>2038</v>
      </c>
    </row>
    <row r="373" spans="1:18" x14ac:dyDescent="0.2">
      <c r="A373" s="93"/>
      <c r="B373" s="119">
        <v>44166.592581018522</v>
      </c>
      <c r="C373" s="98" t="s">
        <v>591</v>
      </c>
      <c r="D373" s="82" t="str">
        <f t="shared" si="74"/>
        <v>HA0026</v>
      </c>
      <c r="E373" s="91" t="str">
        <f t="shared" si="71"/>
        <v>HARARE</v>
      </c>
      <c r="F373" s="82" t="str">
        <f t="shared" si="72"/>
        <v>PLATINUM</v>
      </c>
      <c r="G373" s="83">
        <v>3</v>
      </c>
      <c r="H373" s="96" t="s">
        <v>2033</v>
      </c>
      <c r="I373" s="68" t="s">
        <v>2060</v>
      </c>
      <c r="J373" s="82" t="str">
        <f t="shared" si="73"/>
        <v>KIWA</v>
      </c>
      <c r="K373" s="114">
        <v>44166.592581018522</v>
      </c>
      <c r="L373" s="114">
        <v>44166.746886574074</v>
      </c>
      <c r="M373" s="113">
        <v>44166</v>
      </c>
      <c r="N373" s="94" t="s">
        <v>2719</v>
      </c>
      <c r="O373" s="90">
        <f t="shared" si="65"/>
        <v>222.19999999506399</v>
      </c>
      <c r="P373" s="100">
        <f t="shared" si="66"/>
        <v>666.59999998519197</v>
      </c>
      <c r="Q373" s="83" t="s">
        <v>2035</v>
      </c>
      <c r="R373" s="80" t="s">
        <v>2038</v>
      </c>
    </row>
    <row r="374" spans="1:18" x14ac:dyDescent="0.2">
      <c r="A374" s="111"/>
      <c r="B374" s="119">
        <v>44166.592395833337</v>
      </c>
      <c r="C374" s="98" t="s">
        <v>817</v>
      </c>
      <c r="D374" s="82" t="str">
        <f t="shared" si="74"/>
        <v>HA0041</v>
      </c>
      <c r="E374" s="91" t="str">
        <f t="shared" si="71"/>
        <v>HARARE</v>
      </c>
      <c r="F374" s="82" t="str">
        <f t="shared" si="72"/>
        <v>PLATINUM</v>
      </c>
      <c r="G374" s="83">
        <v>3</v>
      </c>
      <c r="H374" s="96" t="s">
        <v>2033</v>
      </c>
      <c r="I374" s="68" t="s">
        <v>2060</v>
      </c>
      <c r="J374" s="82" t="str">
        <f t="shared" si="73"/>
        <v>KIWA</v>
      </c>
      <c r="K374" s="114">
        <v>44166.592395833337</v>
      </c>
      <c r="L374" s="114">
        <v>44166.747395833336</v>
      </c>
      <c r="M374" s="113">
        <v>44166</v>
      </c>
      <c r="N374" s="94" t="s">
        <v>2720</v>
      </c>
      <c r="O374" s="90">
        <f t="shared" si="65"/>
        <v>223.19999999832362</v>
      </c>
      <c r="P374" s="100">
        <f t="shared" si="66"/>
        <v>669.59999999497086</v>
      </c>
      <c r="Q374" s="83" t="s">
        <v>2035</v>
      </c>
      <c r="R374" s="80" t="s">
        <v>2038</v>
      </c>
    </row>
    <row r="375" spans="1:18" x14ac:dyDescent="0.2">
      <c r="A375" s="111"/>
      <c r="B375" s="119">
        <v>44166.592488425929</v>
      </c>
      <c r="C375" s="98" t="s">
        <v>815</v>
      </c>
      <c r="D375" s="82" t="str">
        <f t="shared" si="74"/>
        <v>HA1730-U</v>
      </c>
      <c r="E375" s="91" t="str">
        <f t="shared" si="71"/>
        <v>HARARE</v>
      </c>
      <c r="F375" s="82" t="str">
        <f t="shared" si="72"/>
        <v>PLATINUM</v>
      </c>
      <c r="G375" s="83">
        <v>3</v>
      </c>
      <c r="H375" s="96" t="s">
        <v>2033</v>
      </c>
      <c r="I375" s="68" t="s">
        <v>2060</v>
      </c>
      <c r="J375" s="82" t="str">
        <f t="shared" si="73"/>
        <v>KIWA</v>
      </c>
      <c r="K375" s="114">
        <v>44166.592488425929</v>
      </c>
      <c r="L375" s="114">
        <v>44166.748414351852</v>
      </c>
      <c r="M375" s="113">
        <v>44166</v>
      </c>
      <c r="N375" s="94" t="s">
        <v>2721</v>
      </c>
      <c r="O375" s="90">
        <f t="shared" si="65"/>
        <v>224.53333332901821</v>
      </c>
      <c r="P375" s="100">
        <f t="shared" si="66"/>
        <v>673.59999998705462</v>
      </c>
      <c r="Q375" s="83" t="s">
        <v>2035</v>
      </c>
      <c r="R375" s="80" t="s">
        <v>2038</v>
      </c>
    </row>
    <row r="376" spans="1:18" x14ac:dyDescent="0.2">
      <c r="A376" s="93"/>
      <c r="B376" s="119">
        <v>44166.528379629628</v>
      </c>
      <c r="C376" s="98" t="s">
        <v>756</v>
      </c>
      <c r="D376" s="82" t="str">
        <f t="shared" si="74"/>
        <v>HA1733</v>
      </c>
      <c r="E376" s="91" t="str">
        <f t="shared" si="71"/>
        <v>HARARE</v>
      </c>
      <c r="F376" s="82" t="str">
        <f t="shared" si="72"/>
        <v>PLATINUM</v>
      </c>
      <c r="G376" s="83">
        <v>3</v>
      </c>
      <c r="H376" s="96" t="s">
        <v>2033</v>
      </c>
      <c r="I376" s="68" t="s">
        <v>2060</v>
      </c>
      <c r="J376" s="82" t="str">
        <f t="shared" si="73"/>
        <v>KIWA</v>
      </c>
      <c r="K376" s="114">
        <v>44166.528379629628</v>
      </c>
      <c r="L376" s="114">
        <v>44166.711701388886</v>
      </c>
      <c r="M376" s="113">
        <v>44166</v>
      </c>
      <c r="N376" s="94" t="s">
        <v>2722</v>
      </c>
      <c r="O376" s="90">
        <f t="shared" si="65"/>
        <v>263.98333333083428</v>
      </c>
      <c r="P376" s="100">
        <f t="shared" si="66"/>
        <v>791.94999999250285</v>
      </c>
      <c r="Q376" s="83" t="s">
        <v>2035</v>
      </c>
      <c r="R376" s="80" t="s">
        <v>2038</v>
      </c>
    </row>
    <row r="377" spans="1:18" x14ac:dyDescent="0.2">
      <c r="A377" s="93"/>
      <c r="B377" s="119">
        <v>44166.678379629629</v>
      </c>
      <c r="C377" s="98" t="s">
        <v>611</v>
      </c>
      <c r="D377" s="82" t="str">
        <f t="shared" si="74"/>
        <v>MS5124</v>
      </c>
      <c r="E377" s="91" t="str">
        <f t="shared" si="71"/>
        <v>MAT SOUTH</v>
      </c>
      <c r="F377" s="82" t="str">
        <f t="shared" si="72"/>
        <v>PLATINUM</v>
      </c>
      <c r="G377" s="83">
        <v>3</v>
      </c>
      <c r="H377" s="96" t="s">
        <v>2033</v>
      </c>
      <c r="I377" s="68" t="s">
        <v>2060</v>
      </c>
      <c r="J377" s="82" t="str">
        <f t="shared" si="73"/>
        <v>BEN</v>
      </c>
      <c r="K377" s="114">
        <v>44166.678379629629</v>
      </c>
      <c r="L377" s="114">
        <v>44166.878287037034</v>
      </c>
      <c r="M377" s="113">
        <v>44166</v>
      </c>
      <c r="N377" s="94" t="s">
        <v>2724</v>
      </c>
      <c r="O377" s="90">
        <f t="shared" si="65"/>
        <v>287.86666666273959</v>
      </c>
      <c r="P377" s="100">
        <f t="shared" si="66"/>
        <v>863.59999998821877</v>
      </c>
      <c r="Q377" s="83" t="s">
        <v>2035</v>
      </c>
      <c r="R377" s="80" t="s">
        <v>2038</v>
      </c>
    </row>
    <row r="378" spans="1:18" x14ac:dyDescent="0.2">
      <c r="A378" s="111"/>
      <c r="B378" s="119">
        <v>44166.678206018521</v>
      </c>
      <c r="C378" s="98" t="s">
        <v>1508</v>
      </c>
      <c r="D378" s="82" t="str">
        <f t="shared" si="74"/>
        <v>MS0006</v>
      </c>
      <c r="E378" s="91" t="str">
        <f t="shared" si="71"/>
        <v>MAT SOUTH</v>
      </c>
      <c r="F378" s="82" t="str">
        <f t="shared" si="72"/>
        <v>PLATINUM</v>
      </c>
      <c r="G378" s="83">
        <v>3</v>
      </c>
      <c r="H378" s="96" t="s">
        <v>2033</v>
      </c>
      <c r="I378" s="68" t="s">
        <v>2060</v>
      </c>
      <c r="J378" s="82" t="str">
        <f t="shared" si="73"/>
        <v>BEN</v>
      </c>
      <c r="K378" s="114">
        <v>44166.678206018521</v>
      </c>
      <c r="L378" s="114">
        <v>44166.878287037034</v>
      </c>
      <c r="M378" s="113">
        <v>44166</v>
      </c>
      <c r="N378" s="94" t="s">
        <v>2725</v>
      </c>
      <c r="O378" s="90">
        <f t="shared" si="65"/>
        <v>288.11666665831581</v>
      </c>
      <c r="P378" s="100">
        <f t="shared" si="66"/>
        <v>864.34999997494742</v>
      </c>
      <c r="Q378" s="83" t="s">
        <v>2035</v>
      </c>
      <c r="R378" s="80" t="s">
        <v>2038</v>
      </c>
    </row>
    <row r="379" spans="1:18" x14ac:dyDescent="0.2">
      <c r="A379" s="123"/>
      <c r="B379" s="119">
        <v>44166.650925925926</v>
      </c>
      <c r="C379" s="98" t="s">
        <v>244</v>
      </c>
      <c r="D379" s="82" t="str">
        <f t="shared" si="74"/>
        <v>MS6027</v>
      </c>
      <c r="E379" s="91" t="str">
        <f t="shared" si="71"/>
        <v>MAT SOUTH</v>
      </c>
      <c r="F379" s="82" t="str">
        <f t="shared" si="72"/>
        <v>PLATINUM</v>
      </c>
      <c r="G379" s="83">
        <v>3</v>
      </c>
      <c r="H379" s="96" t="s">
        <v>2033</v>
      </c>
      <c r="I379" s="68" t="s">
        <v>2060</v>
      </c>
      <c r="J379" s="82" t="str">
        <f t="shared" si="73"/>
        <v>BEN</v>
      </c>
      <c r="K379" s="114">
        <v>44166.650925925926</v>
      </c>
      <c r="L379" s="114">
        <v>44166.878287037034</v>
      </c>
      <c r="M379" s="113">
        <v>44166</v>
      </c>
      <c r="N379" s="94" t="s">
        <v>2178</v>
      </c>
      <c r="O379" s="90">
        <f t="shared" si="65"/>
        <v>327.39999999641441</v>
      </c>
      <c r="P379" s="100">
        <f t="shared" si="66"/>
        <v>982.19999998924322</v>
      </c>
      <c r="Q379" s="83" t="s">
        <v>2035</v>
      </c>
      <c r="R379" s="80" t="s">
        <v>2038</v>
      </c>
    </row>
    <row r="380" spans="1:18" x14ac:dyDescent="0.2">
      <c r="A380" s="111"/>
      <c r="B380" s="119">
        <v>44166.508611111109</v>
      </c>
      <c r="C380" s="98" t="s">
        <v>995</v>
      </c>
      <c r="D380" s="82" t="str">
        <f t="shared" si="74"/>
        <v>HA6034</v>
      </c>
      <c r="E380" s="91" t="str">
        <f t="shared" si="71"/>
        <v>HARARE</v>
      </c>
      <c r="F380" s="82" t="str">
        <f t="shared" si="72"/>
        <v>PLATINUM</v>
      </c>
      <c r="G380" s="83">
        <v>3</v>
      </c>
      <c r="H380" s="96" t="s">
        <v>2033</v>
      </c>
      <c r="I380" s="68" t="s">
        <v>2060</v>
      </c>
      <c r="J380" s="82" t="str">
        <f t="shared" si="73"/>
        <v>DHLAKAMA</v>
      </c>
      <c r="K380" s="114">
        <v>44166.508611111109</v>
      </c>
      <c r="L380" s="114">
        <v>44166.842291666668</v>
      </c>
      <c r="M380" s="113">
        <v>44166</v>
      </c>
      <c r="N380" s="94" t="s">
        <v>2736</v>
      </c>
      <c r="O380" s="90">
        <f t="shared" si="65"/>
        <v>480.50000000512227</v>
      </c>
      <c r="P380" s="100">
        <f t="shared" si="66"/>
        <v>1441.5000000153668</v>
      </c>
      <c r="Q380" s="83" t="s">
        <v>2035</v>
      </c>
      <c r="R380" s="80" t="s">
        <v>2038</v>
      </c>
    </row>
    <row r="381" spans="1:18" x14ac:dyDescent="0.2">
      <c r="A381" s="93"/>
      <c r="B381" s="119">
        <v>44166.508425925924</v>
      </c>
      <c r="C381" s="98" t="s">
        <v>1057</v>
      </c>
      <c r="D381" s="82" t="str">
        <f t="shared" si="74"/>
        <v>HA3016</v>
      </c>
      <c r="E381" s="91" t="str">
        <f t="shared" si="71"/>
        <v>HARARE</v>
      </c>
      <c r="F381" s="82" t="str">
        <f t="shared" si="72"/>
        <v>PLATINUM</v>
      </c>
      <c r="G381" s="83">
        <v>3</v>
      </c>
      <c r="H381" s="96" t="s">
        <v>2033</v>
      </c>
      <c r="I381" s="68" t="s">
        <v>2060</v>
      </c>
      <c r="J381" s="82" t="str">
        <f t="shared" si="73"/>
        <v>DHLKAMA</v>
      </c>
      <c r="K381" s="114">
        <v>44166.508425925924</v>
      </c>
      <c r="L381" s="114">
        <v>44166.842291666668</v>
      </c>
      <c r="M381" s="113">
        <v>44166</v>
      </c>
      <c r="N381" s="94" t="s">
        <v>2737</v>
      </c>
      <c r="O381" s="90">
        <f t="shared" si="65"/>
        <v>480.76666667126119</v>
      </c>
      <c r="P381" s="100">
        <f t="shared" si="66"/>
        <v>1442.3000000137836</v>
      </c>
      <c r="Q381" s="83" t="s">
        <v>2035</v>
      </c>
      <c r="R381" s="80" t="s">
        <v>2038</v>
      </c>
    </row>
    <row r="382" spans="1:18" x14ac:dyDescent="0.2">
      <c r="A382" s="93"/>
      <c r="B382" s="121">
        <v>44166.528379629628</v>
      </c>
      <c r="C382" s="48" t="s">
        <v>756</v>
      </c>
      <c r="D382" s="82" t="str">
        <f t="shared" si="74"/>
        <v>HA1733</v>
      </c>
      <c r="E382" s="91" t="str">
        <f t="shared" si="71"/>
        <v>HARARE</v>
      </c>
      <c r="F382" s="82" t="str">
        <f t="shared" si="72"/>
        <v>PLATINUM</v>
      </c>
      <c r="G382" s="83">
        <v>3</v>
      </c>
      <c r="H382" s="96" t="s">
        <v>2033</v>
      </c>
      <c r="I382" s="68" t="s">
        <v>2056</v>
      </c>
      <c r="J382" s="82" t="str">
        <f t="shared" si="73"/>
        <v>KIWA</v>
      </c>
      <c r="K382" s="88">
        <v>0.52837962962962959</v>
      </c>
      <c r="L382" s="85">
        <v>0.999305555555556</v>
      </c>
      <c r="M382" s="113">
        <v>44166</v>
      </c>
      <c r="N382" s="94" t="s">
        <v>2256</v>
      </c>
      <c r="O382" s="90">
        <f t="shared" si="65"/>
        <v>678.13333333333401</v>
      </c>
      <c r="P382" s="100">
        <f t="shared" si="66"/>
        <v>2034.4000000000019</v>
      </c>
      <c r="Q382" s="83" t="s">
        <v>2035</v>
      </c>
      <c r="R382" s="68" t="s">
        <v>2036</v>
      </c>
    </row>
    <row r="383" spans="1:18" x14ac:dyDescent="0.2">
      <c r="A383" s="93"/>
      <c r="B383" s="119">
        <v>44166.245671296296</v>
      </c>
      <c r="C383" s="98" t="s">
        <v>1012</v>
      </c>
      <c r="D383" s="82" t="str">
        <f t="shared" si="74"/>
        <v>HA0059</v>
      </c>
      <c r="E383" s="91" t="str">
        <f t="shared" si="71"/>
        <v>HARARE</v>
      </c>
      <c r="F383" s="82" t="str">
        <f t="shared" si="72"/>
        <v>PLATINUM</v>
      </c>
      <c r="G383" s="83">
        <v>3</v>
      </c>
      <c r="H383" s="96" t="s">
        <v>2033</v>
      </c>
      <c r="I383" s="68" t="s">
        <v>2060</v>
      </c>
      <c r="J383" s="82" t="str">
        <f t="shared" si="73"/>
        <v>KIWA</v>
      </c>
      <c r="K383" s="114">
        <v>44166.245671296296</v>
      </c>
      <c r="L383" s="114">
        <v>44166.79283564815</v>
      </c>
      <c r="M383" s="113">
        <v>44166</v>
      </c>
      <c r="N383" s="94" t="s">
        <v>2748</v>
      </c>
      <c r="O383" s="90">
        <f t="shared" si="65"/>
        <v>787.91666666977108</v>
      </c>
      <c r="P383" s="100">
        <f t="shared" si="66"/>
        <v>2363.7500000093132</v>
      </c>
      <c r="Q383" s="83" t="s">
        <v>2035</v>
      </c>
      <c r="R383" s="80" t="s">
        <v>2038</v>
      </c>
    </row>
    <row r="384" spans="1:18" x14ac:dyDescent="0.2">
      <c r="A384" s="93"/>
      <c r="B384" s="121">
        <v>44166.254826388889</v>
      </c>
      <c r="C384" s="48" t="s">
        <v>234</v>
      </c>
      <c r="D384" s="82" t="str">
        <f t="shared" si="74"/>
        <v>HA6037</v>
      </c>
      <c r="E384" s="91" t="str">
        <f t="shared" si="71"/>
        <v>HARARE</v>
      </c>
      <c r="F384" s="82" t="str">
        <f t="shared" si="72"/>
        <v>PLATINUM</v>
      </c>
      <c r="G384" s="83">
        <v>3</v>
      </c>
      <c r="H384" s="96" t="s">
        <v>2033</v>
      </c>
      <c r="I384" s="68" t="s">
        <v>2056</v>
      </c>
      <c r="J384" s="82" t="str">
        <f t="shared" si="73"/>
        <v>ENIA</v>
      </c>
      <c r="K384" s="88">
        <v>0.25482638888888892</v>
      </c>
      <c r="L384" s="85">
        <v>0.999305555555556</v>
      </c>
      <c r="M384" s="113">
        <v>44166</v>
      </c>
      <c r="N384" s="94" t="s">
        <v>2220</v>
      </c>
      <c r="O384" s="90">
        <f t="shared" si="65"/>
        <v>1072.0500000000006</v>
      </c>
      <c r="P384" s="100">
        <f t="shared" si="66"/>
        <v>3216.1500000000019</v>
      </c>
      <c r="Q384" s="83" t="s">
        <v>2035</v>
      </c>
      <c r="R384" s="68" t="s">
        <v>2036</v>
      </c>
    </row>
    <row r="385" spans="1:18" x14ac:dyDescent="0.2">
      <c r="A385" s="93"/>
      <c r="B385" s="121">
        <v>44166.254756944443</v>
      </c>
      <c r="C385" s="48" t="s">
        <v>1034</v>
      </c>
      <c r="D385" s="82" t="str">
        <f t="shared" si="74"/>
        <v>HA0061</v>
      </c>
      <c r="E385" s="91" t="str">
        <f t="shared" si="71"/>
        <v>HARARE</v>
      </c>
      <c r="F385" s="82" t="str">
        <f t="shared" si="72"/>
        <v>PLATINUM</v>
      </c>
      <c r="G385" s="83">
        <v>3</v>
      </c>
      <c r="H385" s="96" t="s">
        <v>2033</v>
      </c>
      <c r="I385" s="68" t="s">
        <v>2056</v>
      </c>
      <c r="J385" s="82" t="str">
        <f t="shared" si="73"/>
        <v>ENIA</v>
      </c>
      <c r="K385" s="88">
        <v>0.25475694444444447</v>
      </c>
      <c r="L385" s="85">
        <v>0.999305555555556</v>
      </c>
      <c r="M385" s="113">
        <v>44166</v>
      </c>
      <c r="N385" s="94" t="s">
        <v>2116</v>
      </c>
      <c r="O385" s="90">
        <f t="shared" si="65"/>
        <v>1072.1500000000005</v>
      </c>
      <c r="P385" s="100">
        <f t="shared" si="66"/>
        <v>3216.4500000000016</v>
      </c>
      <c r="Q385" s="83" t="s">
        <v>2035</v>
      </c>
      <c r="R385" s="68" t="s">
        <v>2036</v>
      </c>
    </row>
    <row r="386" spans="1:18" x14ac:dyDescent="0.2">
      <c r="A386" s="93"/>
      <c r="B386" s="121">
        <v>44166.254756944443</v>
      </c>
      <c r="C386" s="48" t="s">
        <v>1741</v>
      </c>
      <c r="D386" s="82" t="str">
        <f t="shared" si="74"/>
        <v>HA0158</v>
      </c>
      <c r="E386" s="91" t="str">
        <f t="shared" si="71"/>
        <v>HARARE</v>
      </c>
      <c r="F386" s="82" t="str">
        <f t="shared" si="72"/>
        <v>PLATINUM</v>
      </c>
      <c r="G386" s="83">
        <v>3</v>
      </c>
      <c r="H386" s="96" t="s">
        <v>2033</v>
      </c>
      <c r="I386" s="68" t="s">
        <v>2056</v>
      </c>
      <c r="J386" s="82" t="str">
        <f t="shared" si="73"/>
        <v>MASIMBA</v>
      </c>
      <c r="K386" s="88">
        <v>0.25475694444444447</v>
      </c>
      <c r="L386" s="85">
        <v>0.999305555555556</v>
      </c>
      <c r="M386" s="113">
        <v>44166</v>
      </c>
      <c r="N386" s="94" t="s">
        <v>2630</v>
      </c>
      <c r="O386" s="90">
        <f t="shared" ref="O386:O449" si="75">(L386-K386)*60*24</f>
        <v>1072.1500000000005</v>
      </c>
      <c r="P386" s="100">
        <f t="shared" ref="P386:P449" si="76">O386*G386</f>
        <v>3216.4500000000016</v>
      </c>
      <c r="Q386" s="83" t="s">
        <v>2035</v>
      </c>
      <c r="R386" s="68" t="s">
        <v>2036</v>
      </c>
    </row>
    <row r="387" spans="1:18" x14ac:dyDescent="0.2">
      <c r="A387" s="93"/>
      <c r="B387" s="105">
        <v>44165.370312500003</v>
      </c>
      <c r="C387" s="68" t="s">
        <v>273</v>
      </c>
      <c r="D387" s="82" t="str">
        <f t="shared" si="74"/>
        <v>HA0008</v>
      </c>
      <c r="E387" s="91" t="str">
        <f t="shared" si="71"/>
        <v>HARARE</v>
      </c>
      <c r="F387" s="82" t="str">
        <f t="shared" si="72"/>
        <v>PLATINUM</v>
      </c>
      <c r="G387" s="83">
        <v>3</v>
      </c>
      <c r="H387" s="96" t="s">
        <v>2033</v>
      </c>
      <c r="I387" s="68" t="s">
        <v>2082</v>
      </c>
      <c r="J387" s="82" t="str">
        <f t="shared" si="73"/>
        <v>DHLAKAMA</v>
      </c>
      <c r="K387" s="85">
        <v>0</v>
      </c>
      <c r="L387" s="85">
        <v>0.999305555555556</v>
      </c>
      <c r="M387" s="113">
        <v>44166</v>
      </c>
      <c r="N387" s="94" t="s">
        <v>2061</v>
      </c>
      <c r="O387" s="90">
        <f t="shared" si="75"/>
        <v>1439.0000000000005</v>
      </c>
      <c r="P387" s="100">
        <f t="shared" si="76"/>
        <v>4317.0000000000018</v>
      </c>
      <c r="Q387" s="83" t="s">
        <v>2035</v>
      </c>
      <c r="R387" s="68" t="s">
        <v>2036</v>
      </c>
    </row>
    <row r="388" spans="1:18" x14ac:dyDescent="0.2">
      <c r="A388" s="93"/>
      <c r="B388" s="105">
        <v>44099.754814814813</v>
      </c>
      <c r="C388" s="68" t="s">
        <v>396</v>
      </c>
      <c r="D388" s="82" t="str">
        <f t="shared" si="74"/>
        <v>MA5301</v>
      </c>
      <c r="E388" s="91" t="str">
        <f t="shared" si="71"/>
        <v>MANICALAND</v>
      </c>
      <c r="F388" s="82" t="str">
        <f t="shared" si="72"/>
        <v>PLATINUM</v>
      </c>
      <c r="G388" s="83">
        <v>3</v>
      </c>
      <c r="H388" s="96" t="s">
        <v>2033</v>
      </c>
      <c r="I388" s="68" t="s">
        <v>2057</v>
      </c>
      <c r="J388" s="82" t="s">
        <v>283</v>
      </c>
      <c r="K388" s="85">
        <v>0</v>
      </c>
      <c r="L388" s="85">
        <v>0.999305555555556</v>
      </c>
      <c r="M388" s="113">
        <v>44166</v>
      </c>
      <c r="N388" s="94" t="s">
        <v>2066</v>
      </c>
      <c r="O388" s="90">
        <f t="shared" si="75"/>
        <v>1439.0000000000005</v>
      </c>
      <c r="P388" s="100">
        <f t="shared" si="76"/>
        <v>4317.0000000000018</v>
      </c>
      <c r="Q388" s="83" t="s">
        <v>2035</v>
      </c>
      <c r="R388" s="68" t="s">
        <v>2036</v>
      </c>
    </row>
    <row r="389" spans="1:18" x14ac:dyDescent="0.2">
      <c r="A389" s="93"/>
      <c r="B389" s="105">
        <v>44077.472939814812</v>
      </c>
      <c r="C389" s="68" t="s">
        <v>398</v>
      </c>
      <c r="D389" s="82" t="str">
        <f t="shared" si="74"/>
        <v>MA5301</v>
      </c>
      <c r="E389" s="91" t="str">
        <f t="shared" si="71"/>
        <v>MANICALAND</v>
      </c>
      <c r="F389" s="82" t="str">
        <f t="shared" si="72"/>
        <v>PLATINUM</v>
      </c>
      <c r="G389" s="83">
        <v>3</v>
      </c>
      <c r="H389" s="96" t="s">
        <v>2033</v>
      </c>
      <c r="I389" s="68" t="s">
        <v>2057</v>
      </c>
      <c r="J389" s="82" t="s">
        <v>283</v>
      </c>
      <c r="K389" s="85">
        <v>0</v>
      </c>
      <c r="L389" s="85">
        <v>0.999305555555556</v>
      </c>
      <c r="M389" s="113">
        <v>44166</v>
      </c>
      <c r="N389" s="94" t="s">
        <v>2069</v>
      </c>
      <c r="O389" s="90">
        <f t="shared" si="75"/>
        <v>1439.0000000000005</v>
      </c>
      <c r="P389" s="100">
        <f t="shared" si="76"/>
        <v>4317.0000000000018</v>
      </c>
      <c r="Q389" s="83" t="s">
        <v>2035</v>
      </c>
      <c r="R389" s="68" t="s">
        <v>2036</v>
      </c>
    </row>
    <row r="390" spans="1:18" x14ac:dyDescent="0.2">
      <c r="A390" s="93"/>
      <c r="B390" s="105">
        <v>44165.372037037036</v>
      </c>
      <c r="C390" s="68" t="s">
        <v>540</v>
      </c>
      <c r="D390" s="82" t="str">
        <f t="shared" si="74"/>
        <v>HA6048</v>
      </c>
      <c r="E390" s="91" t="str">
        <f t="shared" si="71"/>
        <v>HARARE</v>
      </c>
      <c r="F390" s="82" t="str">
        <f t="shared" si="72"/>
        <v>PLATINUM</v>
      </c>
      <c r="G390" s="83">
        <v>3</v>
      </c>
      <c r="H390" s="96" t="s">
        <v>2033</v>
      </c>
      <c r="I390" s="68" t="s">
        <v>2082</v>
      </c>
      <c r="J390" s="82" t="str">
        <f>VLOOKUP($C390,TOTAL4,5,FALSE)</f>
        <v>ENIA</v>
      </c>
      <c r="K390" s="85">
        <v>0</v>
      </c>
      <c r="L390" s="85">
        <v>0.999305555555556</v>
      </c>
      <c r="M390" s="113">
        <v>44166</v>
      </c>
      <c r="N390" s="94" t="s">
        <v>2070</v>
      </c>
      <c r="O390" s="90">
        <f t="shared" si="75"/>
        <v>1439.0000000000005</v>
      </c>
      <c r="P390" s="100">
        <f t="shared" si="76"/>
        <v>4317.0000000000018</v>
      </c>
      <c r="Q390" s="83" t="s">
        <v>2035</v>
      </c>
      <c r="R390" s="68" t="s">
        <v>2036</v>
      </c>
    </row>
    <row r="391" spans="1:18" x14ac:dyDescent="0.2">
      <c r="A391" s="93"/>
      <c r="B391" s="105">
        <v>44158.560312499998</v>
      </c>
      <c r="C391" s="80" t="s">
        <v>543</v>
      </c>
      <c r="D391" s="82" t="str">
        <f t="shared" si="74"/>
        <v>BU0024</v>
      </c>
      <c r="E391" s="91" t="str">
        <f t="shared" si="71"/>
        <v>BULAWAYO</v>
      </c>
      <c r="F391" s="82" t="str">
        <f t="shared" si="72"/>
        <v>PLATINUM</v>
      </c>
      <c r="G391" s="83">
        <v>3</v>
      </c>
      <c r="H391" s="96" t="s">
        <v>2033</v>
      </c>
      <c r="I391" s="68" t="s">
        <v>2082</v>
      </c>
      <c r="J391" s="82" t="str">
        <f>VLOOKUP($C391,TOTAL4,5,FALSE)</f>
        <v>SIFA</v>
      </c>
      <c r="K391" s="85">
        <v>0</v>
      </c>
      <c r="L391" s="85">
        <v>0.999305555555556</v>
      </c>
      <c r="M391" s="113">
        <v>44166</v>
      </c>
      <c r="N391" s="94" t="s">
        <v>2257</v>
      </c>
      <c r="O391" s="90">
        <f t="shared" si="75"/>
        <v>1439.0000000000005</v>
      </c>
      <c r="P391" s="100">
        <f t="shared" si="76"/>
        <v>4317.0000000000018</v>
      </c>
      <c r="Q391" s="83" t="s">
        <v>2035</v>
      </c>
      <c r="R391" s="68" t="s">
        <v>2036</v>
      </c>
    </row>
    <row r="392" spans="1:18" x14ac:dyDescent="0.2">
      <c r="A392" s="93"/>
      <c r="B392" s="105">
        <v>44164.807303240741</v>
      </c>
      <c r="C392" s="80" t="s">
        <v>548</v>
      </c>
      <c r="D392" s="82" t="str">
        <f t="shared" si="74"/>
        <v>HA0202</v>
      </c>
      <c r="E392" s="91" t="str">
        <f t="shared" ref="E392:E403" si="77">VLOOKUP($C392,TOTAL4,3,FALSE)</f>
        <v>HARARE</v>
      </c>
      <c r="F392" s="82" t="str">
        <f t="shared" ref="F392:F403" si="78">VLOOKUP(C392,TOTAL4,4,FALSE)</f>
        <v>PLATINUM</v>
      </c>
      <c r="G392" s="83">
        <v>3</v>
      </c>
      <c r="H392" s="96" t="s">
        <v>2033</v>
      </c>
      <c r="I392" s="68" t="s">
        <v>2057</v>
      </c>
      <c r="J392" s="82" t="str">
        <f>VLOOKUP($C392,TOTAL4,5,FALSE)</f>
        <v>MODESTA</v>
      </c>
      <c r="K392" s="85">
        <v>0</v>
      </c>
      <c r="L392" s="85">
        <v>0.999305555555556</v>
      </c>
      <c r="M392" s="113">
        <v>44166</v>
      </c>
      <c r="N392" s="94" t="s">
        <v>2223</v>
      </c>
      <c r="O392" s="90">
        <f t="shared" si="75"/>
        <v>1439.0000000000005</v>
      </c>
      <c r="P392" s="100">
        <f t="shared" si="76"/>
        <v>4317.0000000000018</v>
      </c>
      <c r="Q392" s="83" t="s">
        <v>2035</v>
      </c>
      <c r="R392" s="68" t="s">
        <v>2036</v>
      </c>
    </row>
    <row r="393" spans="1:18" x14ac:dyDescent="0.2">
      <c r="A393" s="93"/>
      <c r="B393" s="105">
        <v>44138.034872685188</v>
      </c>
      <c r="C393" s="68" t="s">
        <v>751</v>
      </c>
      <c r="D393" s="82" t="str">
        <f t="shared" si="74"/>
        <v>MD0275</v>
      </c>
      <c r="E393" s="91" t="str">
        <f t="shared" si="77"/>
        <v>MIDLANDS</v>
      </c>
      <c r="F393" s="82" t="str">
        <f t="shared" si="78"/>
        <v>PLATINUM</v>
      </c>
      <c r="G393" s="83">
        <v>3</v>
      </c>
      <c r="H393" s="96" t="s">
        <v>2033</v>
      </c>
      <c r="I393" s="68" t="s">
        <v>2056</v>
      </c>
      <c r="J393" s="82" t="s">
        <v>100</v>
      </c>
      <c r="K393" s="85">
        <v>0</v>
      </c>
      <c r="L393" s="85">
        <v>0.999305555555556</v>
      </c>
      <c r="M393" s="113">
        <v>44166</v>
      </c>
      <c r="N393" s="94" t="s">
        <v>2633</v>
      </c>
      <c r="O393" s="90">
        <f t="shared" si="75"/>
        <v>1439.0000000000005</v>
      </c>
      <c r="P393" s="100">
        <f t="shared" si="76"/>
        <v>4317.0000000000018</v>
      </c>
      <c r="Q393" s="83" t="s">
        <v>2035</v>
      </c>
      <c r="R393" s="68" t="s">
        <v>2036</v>
      </c>
    </row>
    <row r="394" spans="1:18" x14ac:dyDescent="0.2">
      <c r="A394" s="93"/>
      <c r="B394" s="105">
        <v>44134.215995370374</v>
      </c>
      <c r="C394" s="68" t="s">
        <v>872</v>
      </c>
      <c r="D394" s="82" t="str">
        <f t="shared" si="74"/>
        <v>MS5264</v>
      </c>
      <c r="E394" s="91" t="str">
        <f t="shared" si="77"/>
        <v>MAT SOUTH</v>
      </c>
      <c r="F394" s="82" t="str">
        <f t="shared" si="78"/>
        <v>PLATINUM</v>
      </c>
      <c r="G394" s="83">
        <v>3</v>
      </c>
      <c r="H394" s="96" t="s">
        <v>2033</v>
      </c>
      <c r="I394" s="68" t="s">
        <v>2058</v>
      </c>
      <c r="J394" s="82" t="s">
        <v>242</v>
      </c>
      <c r="K394" s="85">
        <v>0</v>
      </c>
      <c r="L394" s="85">
        <v>0.999305555555556</v>
      </c>
      <c r="M394" s="113">
        <v>44166</v>
      </c>
      <c r="N394" s="94" t="s">
        <v>2634</v>
      </c>
      <c r="O394" s="90">
        <f t="shared" si="75"/>
        <v>1439.0000000000005</v>
      </c>
      <c r="P394" s="100">
        <f t="shared" si="76"/>
        <v>4317.0000000000018</v>
      </c>
      <c r="Q394" s="83" t="s">
        <v>2035</v>
      </c>
      <c r="R394" s="68" t="s">
        <v>2036</v>
      </c>
    </row>
    <row r="395" spans="1:18" x14ac:dyDescent="0.2">
      <c r="A395" s="93"/>
      <c r="B395" s="105">
        <v>44156.684699074074</v>
      </c>
      <c r="C395" s="80" t="s">
        <v>1093</v>
      </c>
      <c r="D395" s="82" t="str">
        <f t="shared" si="74"/>
        <v>HA5054</v>
      </c>
      <c r="E395" s="91" t="str">
        <f t="shared" si="77"/>
        <v>HARARE</v>
      </c>
      <c r="F395" s="82" t="str">
        <f t="shared" si="78"/>
        <v>PLATINUM</v>
      </c>
      <c r="G395" s="83">
        <v>3</v>
      </c>
      <c r="H395" s="96" t="s">
        <v>2033</v>
      </c>
      <c r="I395" s="68" t="s">
        <v>2052</v>
      </c>
      <c r="J395" s="82" t="str">
        <f>VLOOKUP($C395,TOTAL4,5,FALSE)</f>
        <v>RICHARD</v>
      </c>
      <c r="K395" s="85">
        <v>0</v>
      </c>
      <c r="L395" s="85">
        <v>0.999305555555556</v>
      </c>
      <c r="M395" s="113">
        <v>44166</v>
      </c>
      <c r="N395" s="94" t="s">
        <v>2260</v>
      </c>
      <c r="O395" s="90">
        <f t="shared" si="75"/>
        <v>1439.0000000000005</v>
      </c>
      <c r="P395" s="100">
        <f t="shared" si="76"/>
        <v>4317.0000000000018</v>
      </c>
      <c r="Q395" s="83" t="s">
        <v>2035</v>
      </c>
      <c r="R395" s="68" t="s">
        <v>2036</v>
      </c>
    </row>
    <row r="396" spans="1:18" x14ac:dyDescent="0.2">
      <c r="A396" s="93"/>
      <c r="B396" s="105">
        <v>44164.997928240744</v>
      </c>
      <c r="C396" s="80" t="s">
        <v>1254</v>
      </c>
      <c r="D396" s="82" t="str">
        <f t="shared" si="74"/>
        <v>MD0068</v>
      </c>
      <c r="E396" s="91" t="str">
        <f t="shared" si="77"/>
        <v>MIDLANDS</v>
      </c>
      <c r="F396" s="82" t="str">
        <f t="shared" si="78"/>
        <v>PLATINUM</v>
      </c>
      <c r="G396" s="83">
        <v>3</v>
      </c>
      <c r="H396" s="96" t="s">
        <v>2033</v>
      </c>
      <c r="I396" s="68" t="s">
        <v>2057</v>
      </c>
      <c r="J396" s="82" t="str">
        <f>VLOOKUP($C396,TOTAL4,5,FALSE)</f>
        <v>CHARI</v>
      </c>
      <c r="K396" s="85">
        <v>0</v>
      </c>
      <c r="L396" s="85">
        <v>0.999305555555556</v>
      </c>
      <c r="M396" s="113">
        <v>44166</v>
      </c>
      <c r="N396" s="94" t="s">
        <v>2269</v>
      </c>
      <c r="O396" s="90">
        <f t="shared" si="75"/>
        <v>1439.0000000000005</v>
      </c>
      <c r="P396" s="100">
        <f t="shared" si="76"/>
        <v>4317.0000000000018</v>
      </c>
      <c r="Q396" s="83" t="s">
        <v>2035</v>
      </c>
      <c r="R396" s="68" t="s">
        <v>2036</v>
      </c>
    </row>
    <row r="397" spans="1:18" x14ac:dyDescent="0.2">
      <c r="A397" s="93"/>
      <c r="B397" s="105">
        <v>44151.263055555559</v>
      </c>
      <c r="C397" s="68" t="s">
        <v>1278</v>
      </c>
      <c r="D397" s="82" t="str">
        <f t="shared" si="74"/>
        <v>MD5189</v>
      </c>
      <c r="E397" s="91" t="str">
        <f t="shared" si="77"/>
        <v>MIDLANDS</v>
      </c>
      <c r="F397" s="82" t="str">
        <f t="shared" si="78"/>
        <v>PLATINUM</v>
      </c>
      <c r="G397" s="83">
        <v>3</v>
      </c>
      <c r="H397" s="96" t="s">
        <v>2033</v>
      </c>
      <c r="I397" s="68" t="s">
        <v>2058</v>
      </c>
      <c r="J397" s="82" t="s">
        <v>100</v>
      </c>
      <c r="K397" s="85">
        <v>0</v>
      </c>
      <c r="L397" s="85">
        <v>0.999305555555556</v>
      </c>
      <c r="M397" s="113">
        <v>44166</v>
      </c>
      <c r="N397" s="94" t="s">
        <v>2118</v>
      </c>
      <c r="O397" s="90">
        <f t="shared" si="75"/>
        <v>1439.0000000000005</v>
      </c>
      <c r="P397" s="100">
        <f t="shared" si="76"/>
        <v>4317.0000000000018</v>
      </c>
      <c r="Q397" s="83" t="s">
        <v>2035</v>
      </c>
      <c r="R397" s="68" t="s">
        <v>2036</v>
      </c>
    </row>
    <row r="398" spans="1:18" x14ac:dyDescent="0.2">
      <c r="A398" s="93"/>
      <c r="B398" s="105">
        <v>44156.311666666668</v>
      </c>
      <c r="C398" s="80" t="s">
        <v>1527</v>
      </c>
      <c r="D398" s="82" t="str">
        <f t="shared" si="74"/>
        <v>HA0205</v>
      </c>
      <c r="E398" s="91" t="str">
        <f t="shared" si="77"/>
        <v>HARARE</v>
      </c>
      <c r="F398" s="82" t="str">
        <f t="shared" si="78"/>
        <v>PLATINUM</v>
      </c>
      <c r="G398" s="83">
        <v>3</v>
      </c>
      <c r="H398" s="96" t="s">
        <v>2033</v>
      </c>
      <c r="I398" s="68" t="s">
        <v>2058</v>
      </c>
      <c r="J398" s="82" t="str">
        <f>VLOOKUP($C398,TOTAL4,5,FALSE)</f>
        <v>RICHARD</v>
      </c>
      <c r="K398" s="85">
        <v>0</v>
      </c>
      <c r="L398" s="85">
        <v>0.999305555555556</v>
      </c>
      <c r="M398" s="113">
        <v>44166</v>
      </c>
      <c r="N398" s="94" t="s">
        <v>2262</v>
      </c>
      <c r="O398" s="90">
        <f t="shared" si="75"/>
        <v>1439.0000000000005</v>
      </c>
      <c r="P398" s="100">
        <f t="shared" si="76"/>
        <v>4317.0000000000018</v>
      </c>
      <c r="Q398" s="83" t="s">
        <v>2035</v>
      </c>
      <c r="R398" s="68" t="s">
        <v>2036</v>
      </c>
    </row>
    <row r="399" spans="1:18" x14ac:dyDescent="0.2">
      <c r="A399" s="93"/>
      <c r="B399" s="105">
        <v>44163.900949074072</v>
      </c>
      <c r="C399" s="80" t="s">
        <v>1656</v>
      </c>
      <c r="D399" s="82" t="str">
        <f t="shared" si="74"/>
        <v>MV5148</v>
      </c>
      <c r="E399" s="91" t="str">
        <f t="shared" si="77"/>
        <v>MASVINGO</v>
      </c>
      <c r="F399" s="82" t="str">
        <f t="shared" si="78"/>
        <v>PLATINUM</v>
      </c>
      <c r="G399" s="83">
        <v>3</v>
      </c>
      <c r="H399" s="96" t="s">
        <v>2033</v>
      </c>
      <c r="I399" s="68" t="s">
        <v>2058</v>
      </c>
      <c r="J399" s="82" t="str">
        <f>VLOOKUP($C399,TOTAL4,5,FALSE)</f>
        <v>STELLA</v>
      </c>
      <c r="K399" s="85">
        <v>0</v>
      </c>
      <c r="L399" s="85">
        <v>0.999305555555556</v>
      </c>
      <c r="M399" s="113">
        <v>44166</v>
      </c>
      <c r="N399" s="94" t="s">
        <v>2079</v>
      </c>
      <c r="O399" s="90">
        <f t="shared" si="75"/>
        <v>1439.0000000000005</v>
      </c>
      <c r="P399" s="100">
        <f t="shared" si="76"/>
        <v>4317.0000000000018</v>
      </c>
      <c r="Q399" s="83" t="s">
        <v>2035</v>
      </c>
      <c r="R399" s="68" t="s">
        <v>2036</v>
      </c>
    </row>
    <row r="400" spans="1:18" x14ac:dyDescent="0.2">
      <c r="A400" s="93"/>
      <c r="B400" s="105">
        <v>44165.550613425927</v>
      </c>
      <c r="C400" s="68" t="s">
        <v>1679</v>
      </c>
      <c r="D400" s="82" t="str">
        <f t="shared" si="74"/>
        <v>MD6016</v>
      </c>
      <c r="E400" s="91" t="str">
        <f t="shared" si="77"/>
        <v>MIDLANDS</v>
      </c>
      <c r="F400" s="82" t="str">
        <f t="shared" si="78"/>
        <v>PLATINUM</v>
      </c>
      <c r="G400" s="83">
        <v>3</v>
      </c>
      <c r="H400" s="96" t="s">
        <v>2033</v>
      </c>
      <c r="I400" s="68" t="s">
        <v>2082</v>
      </c>
      <c r="J400" s="82" t="str">
        <f>VLOOKUP($C400,TOTAL4,5,FALSE)</f>
        <v>CHIKWAVAVA</v>
      </c>
      <c r="K400" s="85">
        <v>0</v>
      </c>
      <c r="L400" s="85">
        <v>0.999305555555556</v>
      </c>
      <c r="M400" s="113">
        <v>44166</v>
      </c>
      <c r="N400" s="94" t="s">
        <v>2219</v>
      </c>
      <c r="O400" s="90">
        <f t="shared" si="75"/>
        <v>1439.0000000000005</v>
      </c>
      <c r="P400" s="100">
        <f t="shared" si="76"/>
        <v>4317.0000000000018</v>
      </c>
      <c r="Q400" s="83" t="s">
        <v>2035</v>
      </c>
      <c r="R400" s="68" t="s">
        <v>2036</v>
      </c>
    </row>
    <row r="401" spans="1:18" x14ac:dyDescent="0.2">
      <c r="A401" s="93"/>
      <c r="B401" s="105">
        <v>44165.550844907404</v>
      </c>
      <c r="C401" s="68" t="s">
        <v>1868</v>
      </c>
      <c r="D401" s="82" t="str">
        <f t="shared" si="74"/>
        <v>MD0412</v>
      </c>
      <c r="E401" s="91" t="str">
        <f t="shared" si="77"/>
        <v>MIDLANDS</v>
      </c>
      <c r="F401" s="82" t="str">
        <f t="shared" si="78"/>
        <v>PLATINUM</v>
      </c>
      <c r="G401" s="83">
        <v>3</v>
      </c>
      <c r="H401" s="96" t="s">
        <v>2033</v>
      </c>
      <c r="I401" s="68" t="s">
        <v>2082</v>
      </c>
      <c r="J401" s="82" t="str">
        <f>VLOOKUP($C401,TOTAL4,5,FALSE)</f>
        <v>CHIKWAVAVA</v>
      </c>
      <c r="K401" s="85">
        <v>0</v>
      </c>
      <c r="L401" s="85">
        <v>0.999305555555556</v>
      </c>
      <c r="M401" s="113">
        <v>44166</v>
      </c>
      <c r="N401" s="94" t="s">
        <v>2644</v>
      </c>
      <c r="O401" s="90">
        <f t="shared" si="75"/>
        <v>1439.0000000000005</v>
      </c>
      <c r="P401" s="100">
        <f t="shared" si="76"/>
        <v>4317.0000000000018</v>
      </c>
      <c r="Q401" s="83" t="s">
        <v>2035</v>
      </c>
      <c r="R401" s="68" t="s">
        <v>2036</v>
      </c>
    </row>
    <row r="402" spans="1:18" x14ac:dyDescent="0.2">
      <c r="A402" s="93"/>
      <c r="B402" s="105">
        <v>44078.052361111113</v>
      </c>
      <c r="C402" s="68" t="s">
        <v>1875</v>
      </c>
      <c r="D402" s="82" t="str">
        <f t="shared" si="74"/>
        <v>MV0164</v>
      </c>
      <c r="E402" s="91" t="str">
        <f t="shared" si="77"/>
        <v>MASVINGO</v>
      </c>
      <c r="F402" s="82" t="str">
        <f t="shared" si="78"/>
        <v>PLATINUM</v>
      </c>
      <c r="G402" s="83">
        <v>3</v>
      </c>
      <c r="H402" s="96" t="s">
        <v>2033</v>
      </c>
      <c r="I402" s="68" t="s">
        <v>2057</v>
      </c>
      <c r="J402" s="82" t="s">
        <v>283</v>
      </c>
      <c r="K402" s="85">
        <v>0</v>
      </c>
      <c r="L402" s="85">
        <v>0.999305555555556</v>
      </c>
      <c r="M402" s="113">
        <v>44166</v>
      </c>
      <c r="N402" s="94" t="s">
        <v>2645</v>
      </c>
      <c r="O402" s="90">
        <f t="shared" si="75"/>
        <v>1439.0000000000005</v>
      </c>
      <c r="P402" s="100">
        <f t="shared" si="76"/>
        <v>4317.0000000000018</v>
      </c>
      <c r="Q402" s="83" t="s">
        <v>2035</v>
      </c>
      <c r="R402" s="68" t="s">
        <v>2036</v>
      </c>
    </row>
    <row r="403" spans="1:18" x14ac:dyDescent="0.2">
      <c r="A403" s="93"/>
      <c r="B403" s="105">
        <v>44164.608576388891</v>
      </c>
      <c r="C403" s="80" t="s">
        <v>1950</v>
      </c>
      <c r="D403" s="82" t="str">
        <f t="shared" si="74"/>
        <v>MS0326</v>
      </c>
      <c r="E403" s="91" t="str">
        <f t="shared" si="77"/>
        <v>MAT NORTH</v>
      </c>
      <c r="F403" s="82" t="str">
        <f t="shared" si="78"/>
        <v>PLATINUM</v>
      </c>
      <c r="G403" s="83">
        <v>3</v>
      </c>
      <c r="H403" s="96" t="s">
        <v>2033</v>
      </c>
      <c r="I403" s="68" t="s">
        <v>2060</v>
      </c>
      <c r="J403" s="82" t="str">
        <f>VLOOKUP($C403,TOTAL4,5,FALSE)</f>
        <v>MASAIRA</v>
      </c>
      <c r="K403" s="85">
        <v>0</v>
      </c>
      <c r="L403" s="85">
        <v>0.999305555555556</v>
      </c>
      <c r="M403" s="113">
        <v>44166</v>
      </c>
      <c r="N403" s="94" t="s">
        <v>2222</v>
      </c>
      <c r="O403" s="90">
        <f t="shared" si="75"/>
        <v>1439.0000000000005</v>
      </c>
      <c r="P403" s="100">
        <f t="shared" si="76"/>
        <v>4317.0000000000018</v>
      </c>
      <c r="Q403" s="83" t="s">
        <v>2035</v>
      </c>
      <c r="R403" s="68" t="s">
        <v>2036</v>
      </c>
    </row>
    <row r="404" spans="1:18" x14ac:dyDescent="0.2">
      <c r="A404" s="93"/>
      <c r="B404" s="79" t="s">
        <v>2288</v>
      </c>
      <c r="C404" s="68" t="s">
        <v>2081</v>
      </c>
      <c r="D404" s="3" t="s">
        <v>572</v>
      </c>
      <c r="E404" s="3" t="s">
        <v>28</v>
      </c>
      <c r="F404" s="1" t="s">
        <v>370</v>
      </c>
      <c r="G404" s="83">
        <v>3</v>
      </c>
      <c r="H404" s="84" t="s">
        <v>2033</v>
      </c>
      <c r="I404" s="68" t="s">
        <v>2041</v>
      </c>
      <c r="J404" s="3" t="s">
        <v>143</v>
      </c>
      <c r="K404" s="85">
        <v>0</v>
      </c>
      <c r="L404" s="107">
        <v>0.54238425925925926</v>
      </c>
      <c r="M404" s="86">
        <v>44166</v>
      </c>
      <c r="N404" s="94" t="s">
        <v>2396</v>
      </c>
      <c r="O404" s="90">
        <f t="shared" si="75"/>
        <v>781.0333333333333</v>
      </c>
      <c r="P404" s="100">
        <f t="shared" si="76"/>
        <v>2343.1</v>
      </c>
      <c r="Q404" s="83" t="s">
        <v>2035</v>
      </c>
      <c r="R404" s="83" t="s">
        <v>2038</v>
      </c>
    </row>
    <row r="405" spans="1:18" x14ac:dyDescent="0.2">
      <c r="A405" s="123"/>
      <c r="B405" s="119">
        <v>44166.638437499998</v>
      </c>
      <c r="C405" s="98" t="s">
        <v>653</v>
      </c>
      <c r="D405" s="82" t="str">
        <f>VLOOKUP($C405,TOTAL4,2,FALSE)</f>
        <v>HA0031</v>
      </c>
      <c r="E405" s="91" t="str">
        <f>VLOOKUP($C405,TOTAL4,3,FALSE)</f>
        <v>HARARE</v>
      </c>
      <c r="F405" s="82" t="str">
        <f>VLOOKUP(C405,TOTAL4,4,FALSE)</f>
        <v xml:space="preserve">PRIORITY PLATINUM </v>
      </c>
      <c r="G405" s="83">
        <v>3</v>
      </c>
      <c r="H405" s="96" t="s">
        <v>2033</v>
      </c>
      <c r="I405" s="68" t="s">
        <v>2060</v>
      </c>
      <c r="J405" s="82" t="str">
        <f>VLOOKUP($C405,TOTAL4,5,FALSE)</f>
        <v>RICHARD</v>
      </c>
      <c r="K405" s="114">
        <v>0.6381944444444444</v>
      </c>
      <c r="L405" s="85">
        <v>0.999305555555556</v>
      </c>
      <c r="M405" s="113">
        <v>44166</v>
      </c>
      <c r="N405" s="94" t="s">
        <v>2169</v>
      </c>
      <c r="O405" s="90">
        <f t="shared" si="75"/>
        <v>520.00000000000068</v>
      </c>
      <c r="P405" s="100">
        <f t="shared" si="76"/>
        <v>1560.000000000002</v>
      </c>
      <c r="Q405" s="83" t="s">
        <v>2035</v>
      </c>
      <c r="R405" s="68" t="s">
        <v>2036</v>
      </c>
    </row>
    <row r="406" spans="1:18" x14ac:dyDescent="0.2">
      <c r="A406" s="125"/>
      <c r="B406" s="119">
        <v>44166.82503472222</v>
      </c>
      <c r="C406" s="98" t="s">
        <v>565</v>
      </c>
      <c r="D406" s="82" t="str">
        <f>VLOOKUP($C406,TOTAL4,2,FALSE)</f>
        <v>HA5179</v>
      </c>
      <c r="E406" s="91" t="str">
        <f>VLOOKUP($C406,TOTAL4,3,FALSE)</f>
        <v>HARARE</v>
      </c>
      <c r="F406" s="82" t="str">
        <f>VLOOKUP(C406,TOTAL4,4,FALSE)</f>
        <v xml:space="preserve">PRIORITY PLATINUM </v>
      </c>
      <c r="G406" s="83">
        <v>3</v>
      </c>
      <c r="H406" s="96" t="s">
        <v>2033</v>
      </c>
      <c r="I406" s="68" t="s">
        <v>2060</v>
      </c>
      <c r="J406" s="82" t="str">
        <f>VLOOKUP($C406,TOTAL4,5,FALSE)</f>
        <v>DHLAKAMA</v>
      </c>
      <c r="K406" s="114">
        <v>44166.82503472222</v>
      </c>
      <c r="L406" s="114">
        <v>44166.84920138889</v>
      </c>
      <c r="M406" s="113">
        <v>44166</v>
      </c>
      <c r="N406" s="94" t="s">
        <v>2678</v>
      </c>
      <c r="O406" s="90">
        <f t="shared" si="75"/>
        <v>34.800000004470348</v>
      </c>
      <c r="P406" s="100">
        <f t="shared" si="76"/>
        <v>104.40000001341105</v>
      </c>
      <c r="Q406" s="83" t="s">
        <v>2035</v>
      </c>
      <c r="R406" s="80" t="s">
        <v>2038</v>
      </c>
    </row>
    <row r="407" spans="1:18" x14ac:dyDescent="0.2">
      <c r="A407" s="111"/>
      <c r="B407" s="119">
        <v>44166.508379629631</v>
      </c>
      <c r="C407" s="98" t="s">
        <v>1835</v>
      </c>
      <c r="D407" s="82" t="str">
        <f>VLOOKUP($C407,TOTAL4,2,FALSE)</f>
        <v>HA0097</v>
      </c>
      <c r="E407" s="91" t="str">
        <f>VLOOKUP($C407,TOTAL4,3,FALSE)</f>
        <v>HARARE</v>
      </c>
      <c r="F407" s="82" t="str">
        <f>VLOOKUP(C407,TOTAL4,4,FALSE)</f>
        <v xml:space="preserve">PRIORITY PLATINUM </v>
      </c>
      <c r="G407" s="83">
        <v>3</v>
      </c>
      <c r="H407" s="96" t="s">
        <v>2033</v>
      </c>
      <c r="I407" s="68" t="s">
        <v>2060</v>
      </c>
      <c r="J407" s="82" t="str">
        <f>VLOOKUP($C407,TOTAL4,5,FALSE)</f>
        <v>DHLAKAMA</v>
      </c>
      <c r="K407" s="114">
        <v>44166.508379629631</v>
      </c>
      <c r="L407" s="114">
        <v>44166.842291666668</v>
      </c>
      <c r="M407" s="113">
        <v>44166</v>
      </c>
      <c r="N407" s="94" t="s">
        <v>2738</v>
      </c>
      <c r="O407" s="90">
        <f t="shared" si="75"/>
        <v>480.83333333255723</v>
      </c>
      <c r="P407" s="100">
        <f t="shared" si="76"/>
        <v>1442.4999999976717</v>
      </c>
      <c r="Q407" s="83" t="s">
        <v>2035</v>
      </c>
      <c r="R407" s="80" t="s">
        <v>2038</v>
      </c>
    </row>
    <row r="408" spans="1:18" x14ac:dyDescent="0.2">
      <c r="A408" s="93"/>
      <c r="B408" s="119">
        <v>44166.506967592592</v>
      </c>
      <c r="C408" s="98" t="s">
        <v>2092</v>
      </c>
      <c r="D408" s="2" t="s">
        <v>1836</v>
      </c>
      <c r="E408" s="3" t="s">
        <v>2</v>
      </c>
      <c r="F408" s="3" t="s">
        <v>3</v>
      </c>
      <c r="G408" s="83">
        <v>3</v>
      </c>
      <c r="H408" s="96" t="s">
        <v>2033</v>
      </c>
      <c r="I408" s="68" t="s">
        <v>2060</v>
      </c>
      <c r="J408" s="3" t="s">
        <v>275</v>
      </c>
      <c r="K408" s="114">
        <v>44166.506967592592</v>
      </c>
      <c r="L408" s="114">
        <v>44166.842048611114</v>
      </c>
      <c r="M408" s="113">
        <v>44166</v>
      </c>
      <c r="N408" s="94" t="s">
        <v>2739</v>
      </c>
      <c r="O408" s="90">
        <f t="shared" si="75"/>
        <v>482.51666667172685</v>
      </c>
      <c r="P408" s="100">
        <f t="shared" si="76"/>
        <v>1447.5500000151806</v>
      </c>
      <c r="Q408" s="83" t="s">
        <v>2035</v>
      </c>
      <c r="R408" s="80" t="s">
        <v>2038</v>
      </c>
    </row>
    <row r="409" spans="1:18" x14ac:dyDescent="0.2">
      <c r="A409" s="93"/>
      <c r="B409" s="105">
        <v>44158.709479166668</v>
      </c>
      <c r="C409" s="80" t="s">
        <v>677</v>
      </c>
      <c r="D409" s="82" t="str">
        <f t="shared" ref="D409:D414" si="79">VLOOKUP($C409,TOTAL4,2,FALSE)</f>
        <v>MD0123</v>
      </c>
      <c r="E409" s="91" t="str">
        <f t="shared" ref="E409:E414" si="80">VLOOKUP($C409,TOTAL4,3,FALSE)</f>
        <v>MIDLANDS</v>
      </c>
      <c r="F409" s="82" t="str">
        <f t="shared" ref="F409:F414" si="81">VLOOKUP(C409,TOTAL4,4,FALSE)</f>
        <v xml:space="preserve">PRIORITY PLATINUM </v>
      </c>
      <c r="G409" s="83">
        <v>3</v>
      </c>
      <c r="H409" s="96" t="s">
        <v>2033</v>
      </c>
      <c r="I409" s="68" t="s">
        <v>2057</v>
      </c>
      <c r="J409" s="82" t="str">
        <f t="shared" ref="J409:J414" si="82">VLOOKUP($C409,TOTAL4,5,FALSE)</f>
        <v>CHARI</v>
      </c>
      <c r="K409" s="85">
        <v>0</v>
      </c>
      <c r="L409" s="85">
        <v>0.999305555555556</v>
      </c>
      <c r="M409" s="113">
        <v>44166</v>
      </c>
      <c r="N409" s="94" t="s">
        <v>2098</v>
      </c>
      <c r="O409" s="90">
        <f t="shared" si="75"/>
        <v>1439.0000000000005</v>
      </c>
      <c r="P409" s="100">
        <f t="shared" si="76"/>
        <v>4317.0000000000018</v>
      </c>
      <c r="Q409" s="83" t="s">
        <v>2035</v>
      </c>
      <c r="R409" s="68" t="s">
        <v>2036</v>
      </c>
    </row>
    <row r="410" spans="1:18" x14ac:dyDescent="0.2">
      <c r="A410" s="93"/>
      <c r="B410" s="105">
        <v>44162.4765162037</v>
      </c>
      <c r="C410" s="80" t="s">
        <v>809</v>
      </c>
      <c r="D410" s="82" t="str">
        <f t="shared" si="79"/>
        <v>MD0282</v>
      </c>
      <c r="E410" s="91" t="str">
        <f t="shared" si="80"/>
        <v>MIDLANDS</v>
      </c>
      <c r="F410" s="82" t="str">
        <f t="shared" si="81"/>
        <v xml:space="preserve">PRIORITY PLATINUM </v>
      </c>
      <c r="G410" s="83">
        <v>3</v>
      </c>
      <c r="H410" s="96" t="s">
        <v>2033</v>
      </c>
      <c r="I410" s="68" t="s">
        <v>2058</v>
      </c>
      <c r="J410" s="82" t="str">
        <f t="shared" si="82"/>
        <v>CHIKWAVAVA</v>
      </c>
      <c r="K410" s="85">
        <v>0</v>
      </c>
      <c r="L410" s="85">
        <v>0.999305555555556</v>
      </c>
      <c r="M410" s="113">
        <v>44166</v>
      </c>
      <c r="N410" s="94" t="s">
        <v>2113</v>
      </c>
      <c r="O410" s="90">
        <f t="shared" si="75"/>
        <v>1439.0000000000005</v>
      </c>
      <c r="P410" s="100">
        <f t="shared" si="76"/>
        <v>4317.0000000000018</v>
      </c>
      <c r="Q410" s="83" t="s">
        <v>2035</v>
      </c>
      <c r="R410" s="68" t="s">
        <v>2036</v>
      </c>
    </row>
    <row r="411" spans="1:18" x14ac:dyDescent="0.2">
      <c r="A411" s="93"/>
      <c r="B411" s="105">
        <v>44165.976203703707</v>
      </c>
      <c r="C411" s="80" t="s">
        <v>1097</v>
      </c>
      <c r="D411" s="82" t="str">
        <f t="shared" si="79"/>
        <v>BU5090</v>
      </c>
      <c r="E411" s="91" t="str">
        <f t="shared" si="80"/>
        <v>BULAWAYO</v>
      </c>
      <c r="F411" s="82" t="str">
        <f t="shared" si="81"/>
        <v xml:space="preserve">PRIORITY PLATINUM </v>
      </c>
      <c r="G411" s="83">
        <v>3</v>
      </c>
      <c r="H411" s="96" t="s">
        <v>2033</v>
      </c>
      <c r="I411" s="68" t="s">
        <v>2055</v>
      </c>
      <c r="J411" s="82" t="str">
        <f t="shared" si="82"/>
        <v>SOFIA</v>
      </c>
      <c r="K411" s="85">
        <v>0</v>
      </c>
      <c r="L411" s="85">
        <v>0.999305555555556</v>
      </c>
      <c r="M411" s="113">
        <v>44166</v>
      </c>
      <c r="N411" s="94" t="s">
        <v>2072</v>
      </c>
      <c r="O411" s="90">
        <f t="shared" si="75"/>
        <v>1439.0000000000005</v>
      </c>
      <c r="P411" s="100">
        <f t="shared" si="76"/>
        <v>4317.0000000000018</v>
      </c>
      <c r="Q411" s="83" t="s">
        <v>2035</v>
      </c>
      <c r="R411" s="68" t="s">
        <v>2036</v>
      </c>
    </row>
    <row r="412" spans="1:18" x14ac:dyDescent="0.2">
      <c r="A412" s="93"/>
      <c r="B412" s="105">
        <v>44165.484467592592</v>
      </c>
      <c r="C412" s="68" t="s">
        <v>1212</v>
      </c>
      <c r="D412" s="82" t="str">
        <f t="shared" si="79"/>
        <v>MD01737</v>
      </c>
      <c r="E412" s="91" t="str">
        <f t="shared" si="80"/>
        <v>MIDLANDS</v>
      </c>
      <c r="F412" s="82" t="str">
        <f t="shared" si="81"/>
        <v xml:space="preserve">PRIORITY PLATINUM </v>
      </c>
      <c r="G412" s="83">
        <v>3</v>
      </c>
      <c r="H412" s="96" t="s">
        <v>2033</v>
      </c>
      <c r="I412" s="68" t="s">
        <v>2082</v>
      </c>
      <c r="J412" s="82" t="str">
        <f t="shared" si="82"/>
        <v>CHIKWAVAVA</v>
      </c>
      <c r="K412" s="85">
        <v>0</v>
      </c>
      <c r="L412" s="85">
        <v>0.999305555555556</v>
      </c>
      <c r="M412" s="113">
        <v>44166</v>
      </c>
      <c r="N412" s="94" t="s">
        <v>2119</v>
      </c>
      <c r="O412" s="90">
        <f t="shared" si="75"/>
        <v>1439.0000000000005</v>
      </c>
      <c r="P412" s="100">
        <f t="shared" si="76"/>
        <v>4317.0000000000018</v>
      </c>
      <c r="Q412" s="83" t="s">
        <v>2035</v>
      </c>
      <c r="R412" s="68" t="s">
        <v>2036</v>
      </c>
    </row>
    <row r="413" spans="1:18" x14ac:dyDescent="0.2">
      <c r="A413" s="93"/>
      <c r="B413" s="105">
        <v>44164.159421296295</v>
      </c>
      <c r="C413" s="80" t="s">
        <v>1221</v>
      </c>
      <c r="D413" s="82" t="str">
        <f t="shared" si="79"/>
        <v>MD0136</v>
      </c>
      <c r="E413" s="91" t="str">
        <f t="shared" si="80"/>
        <v>MIDLANDS</v>
      </c>
      <c r="F413" s="82" t="str">
        <f t="shared" si="81"/>
        <v xml:space="preserve">PRIORITY PLATINUM </v>
      </c>
      <c r="G413" s="83">
        <v>3</v>
      </c>
      <c r="H413" s="96" t="s">
        <v>2033</v>
      </c>
      <c r="I413" s="68" t="s">
        <v>2058</v>
      </c>
      <c r="J413" s="82" t="str">
        <f t="shared" si="82"/>
        <v>CKIKWAVAVA</v>
      </c>
      <c r="K413" s="85">
        <v>0</v>
      </c>
      <c r="L413" s="85">
        <v>0.999305555555556</v>
      </c>
      <c r="M413" s="113">
        <v>44166</v>
      </c>
      <c r="N413" s="94" t="s">
        <v>2641</v>
      </c>
      <c r="O413" s="90">
        <f t="shared" si="75"/>
        <v>1439.0000000000005</v>
      </c>
      <c r="P413" s="100">
        <f t="shared" si="76"/>
        <v>4317.0000000000018</v>
      </c>
      <c r="Q413" s="83" t="s">
        <v>2035</v>
      </c>
      <c r="R413" s="68" t="s">
        <v>2036</v>
      </c>
    </row>
    <row r="414" spans="1:18" x14ac:dyDescent="0.2">
      <c r="A414" s="93"/>
      <c r="B414" s="105">
        <v>44165.550868055558</v>
      </c>
      <c r="C414" s="68" t="s">
        <v>1628</v>
      </c>
      <c r="D414" s="82" t="str">
        <f t="shared" si="79"/>
        <v>MD0090</v>
      </c>
      <c r="E414" s="91" t="str">
        <f t="shared" si="80"/>
        <v>MIDLANDS</v>
      </c>
      <c r="F414" s="82" t="str">
        <f t="shared" si="81"/>
        <v xml:space="preserve">PRIORITY PLATINUM </v>
      </c>
      <c r="G414" s="83">
        <v>3</v>
      </c>
      <c r="H414" s="96" t="s">
        <v>2033</v>
      </c>
      <c r="I414" s="68" t="s">
        <v>2082</v>
      </c>
      <c r="J414" s="82" t="str">
        <f t="shared" si="82"/>
        <v>CHIKWAVAVA</v>
      </c>
      <c r="K414" s="85">
        <v>0</v>
      </c>
      <c r="L414" s="85">
        <v>0.999305555555556</v>
      </c>
      <c r="M414" s="113">
        <v>44166</v>
      </c>
      <c r="N414" s="94" t="s">
        <v>2224</v>
      </c>
      <c r="O414" s="90">
        <f t="shared" si="75"/>
        <v>1439.0000000000005</v>
      </c>
      <c r="P414" s="100">
        <f t="shared" si="76"/>
        <v>4317.0000000000018</v>
      </c>
      <c r="Q414" s="83" t="s">
        <v>2035</v>
      </c>
      <c r="R414" s="68" t="s">
        <v>2036</v>
      </c>
    </row>
    <row r="415" spans="1:18" x14ac:dyDescent="0.2">
      <c r="A415" s="93"/>
      <c r="B415" s="105" t="s">
        <v>2273</v>
      </c>
      <c r="C415" s="87" t="s">
        <v>938</v>
      </c>
      <c r="D415" s="81" t="str">
        <f t="shared" ref="D415:D446" si="83">VLOOKUP($C415,TOTAL3,2,FALSE)</f>
        <v>MW0050</v>
      </c>
      <c r="E415" s="82" t="str">
        <f t="shared" ref="E415:E446" si="84">VLOOKUP($C415,TOTAL3,3,FALSE)</f>
        <v>MASH WEST</v>
      </c>
      <c r="F415" s="82" t="str">
        <f t="shared" ref="F415:F446" si="85">VLOOKUP(C415,TOTAL3,4,FALSE)</f>
        <v>SILVER</v>
      </c>
      <c r="G415" s="83">
        <v>3</v>
      </c>
      <c r="H415" s="84" t="s">
        <v>2033</v>
      </c>
      <c r="I415" s="68" t="s">
        <v>2041</v>
      </c>
      <c r="J415" s="82" t="str">
        <f t="shared" ref="J415:J446" si="86">VLOOKUP($C415,TOTAL3,5,FALSE)</f>
        <v>ARTWELL</v>
      </c>
      <c r="K415" s="85">
        <v>0</v>
      </c>
      <c r="L415" s="107">
        <v>0.37648148148148147</v>
      </c>
      <c r="M415" s="86">
        <v>44166</v>
      </c>
      <c r="N415" s="94" t="s">
        <v>2385</v>
      </c>
      <c r="O415" s="90">
        <f t="shared" si="75"/>
        <v>542.13333333333333</v>
      </c>
      <c r="P415" s="100">
        <f t="shared" si="76"/>
        <v>1626.4</v>
      </c>
      <c r="Q415" s="83" t="s">
        <v>2035</v>
      </c>
      <c r="R415" s="83" t="s">
        <v>2038</v>
      </c>
    </row>
    <row r="416" spans="1:18" x14ac:dyDescent="0.2">
      <c r="A416" s="93"/>
      <c r="B416" s="79" t="s">
        <v>2274</v>
      </c>
      <c r="C416" s="68" t="s">
        <v>1613</v>
      </c>
      <c r="D416" s="81" t="str">
        <f t="shared" si="83"/>
        <v>HA5071</v>
      </c>
      <c r="E416" s="82" t="str">
        <f t="shared" si="84"/>
        <v>HARARE</v>
      </c>
      <c r="F416" s="82" t="str">
        <f t="shared" si="85"/>
        <v>SILVER</v>
      </c>
      <c r="G416" s="83">
        <v>3</v>
      </c>
      <c r="H416" s="84" t="s">
        <v>2033</v>
      </c>
      <c r="I416" s="68" t="s">
        <v>2042</v>
      </c>
      <c r="J416" s="82" t="str">
        <f t="shared" si="86"/>
        <v>KIWA</v>
      </c>
      <c r="K416" s="85">
        <v>0.28894675925925922</v>
      </c>
      <c r="L416" s="107">
        <v>0.41157407407407409</v>
      </c>
      <c r="M416" s="86">
        <v>44166</v>
      </c>
      <c r="N416" s="94" t="s">
        <v>2386</v>
      </c>
      <c r="O416" s="90">
        <f t="shared" si="75"/>
        <v>176.5833333333334</v>
      </c>
      <c r="P416" s="100">
        <f t="shared" si="76"/>
        <v>529.75000000000023</v>
      </c>
      <c r="Q416" s="83" t="s">
        <v>2035</v>
      </c>
      <c r="R416" s="83" t="s">
        <v>2038</v>
      </c>
    </row>
    <row r="417" spans="1:18" x14ac:dyDescent="0.2">
      <c r="A417" s="93"/>
      <c r="B417" s="79" t="s">
        <v>2276</v>
      </c>
      <c r="C417" s="68" t="s">
        <v>1053</v>
      </c>
      <c r="D417" s="81" t="str">
        <f t="shared" si="83"/>
        <v>ME7160</v>
      </c>
      <c r="E417" s="82" t="str">
        <f t="shared" si="84"/>
        <v>MASH EAST</v>
      </c>
      <c r="F417" s="82" t="str">
        <f t="shared" si="85"/>
        <v>SILVER</v>
      </c>
      <c r="G417" s="83">
        <v>3</v>
      </c>
      <c r="H417" s="84" t="s">
        <v>2033</v>
      </c>
      <c r="I417" s="68" t="s">
        <v>2041</v>
      </c>
      <c r="J417" s="82" t="str">
        <f t="shared" si="86"/>
        <v>RICHARD</v>
      </c>
      <c r="K417" s="85">
        <v>0</v>
      </c>
      <c r="L417" s="107">
        <v>0.45790509259259254</v>
      </c>
      <c r="M417" s="86">
        <v>44166</v>
      </c>
      <c r="N417" s="94" t="s">
        <v>2147</v>
      </c>
      <c r="O417" s="90">
        <f t="shared" si="75"/>
        <v>659.38333333333321</v>
      </c>
      <c r="P417" s="100">
        <f t="shared" si="76"/>
        <v>1978.1499999999996</v>
      </c>
      <c r="Q417" s="83" t="s">
        <v>2035</v>
      </c>
      <c r="R417" s="83" t="s">
        <v>2038</v>
      </c>
    </row>
    <row r="418" spans="1:18" x14ac:dyDescent="0.2">
      <c r="A418" s="93"/>
      <c r="B418" s="79" t="s">
        <v>2277</v>
      </c>
      <c r="C418" s="68" t="s">
        <v>1055</v>
      </c>
      <c r="D418" s="81" t="str">
        <f t="shared" si="83"/>
        <v>ME7207</v>
      </c>
      <c r="E418" s="82" t="str">
        <f t="shared" si="84"/>
        <v>MASH EAST</v>
      </c>
      <c r="F418" s="82" t="str">
        <f t="shared" si="85"/>
        <v>SILVER</v>
      </c>
      <c r="G418" s="83">
        <v>3</v>
      </c>
      <c r="H418" s="84" t="s">
        <v>2033</v>
      </c>
      <c r="I418" s="68" t="s">
        <v>2041</v>
      </c>
      <c r="J418" s="82" t="str">
        <f t="shared" si="86"/>
        <v>RICHARD</v>
      </c>
      <c r="K418" s="85">
        <v>0</v>
      </c>
      <c r="L418" s="107">
        <v>0.45807870370370374</v>
      </c>
      <c r="M418" s="86">
        <v>44166</v>
      </c>
      <c r="N418" s="94" t="s">
        <v>2146</v>
      </c>
      <c r="O418" s="90">
        <f t="shared" si="75"/>
        <v>659.63333333333344</v>
      </c>
      <c r="P418" s="100">
        <f t="shared" si="76"/>
        <v>1978.9000000000003</v>
      </c>
      <c r="Q418" s="83" t="s">
        <v>2035</v>
      </c>
      <c r="R418" s="83" t="s">
        <v>2038</v>
      </c>
    </row>
    <row r="419" spans="1:18" x14ac:dyDescent="0.2">
      <c r="A419" s="93"/>
      <c r="B419" s="87" t="s">
        <v>2207</v>
      </c>
      <c r="C419" s="87" t="s">
        <v>1334</v>
      </c>
      <c r="D419" s="81" t="str">
        <f t="shared" si="83"/>
        <v>ME1742</v>
      </c>
      <c r="E419" s="82" t="str">
        <f t="shared" si="84"/>
        <v>MASH EAST</v>
      </c>
      <c r="F419" s="82" t="str">
        <f t="shared" si="85"/>
        <v>SILVER</v>
      </c>
      <c r="G419" s="83">
        <v>3</v>
      </c>
      <c r="H419" s="84" t="s">
        <v>2033</v>
      </c>
      <c r="I419" s="68" t="s">
        <v>2041</v>
      </c>
      <c r="J419" s="82" t="str">
        <f t="shared" si="86"/>
        <v>WASHI</v>
      </c>
      <c r="K419" s="85">
        <v>0</v>
      </c>
      <c r="L419" s="107">
        <v>0.51098379629629631</v>
      </c>
      <c r="M419" s="86">
        <v>44166</v>
      </c>
      <c r="N419" s="94" t="s">
        <v>2391</v>
      </c>
      <c r="O419" s="90">
        <f t="shared" si="75"/>
        <v>735.81666666666672</v>
      </c>
      <c r="P419" s="100">
        <f t="shared" si="76"/>
        <v>2207.4500000000003</v>
      </c>
      <c r="Q419" s="83" t="s">
        <v>2035</v>
      </c>
      <c r="R419" s="83" t="s">
        <v>2038</v>
      </c>
    </row>
    <row r="420" spans="1:18" x14ac:dyDescent="0.2">
      <c r="A420" s="93"/>
      <c r="B420" s="121" t="s">
        <v>2293</v>
      </c>
      <c r="C420" s="48" t="s">
        <v>969</v>
      </c>
      <c r="D420" s="81" t="str">
        <f t="shared" si="83"/>
        <v>MA0404</v>
      </c>
      <c r="E420" s="82" t="str">
        <f t="shared" si="84"/>
        <v>MANICALAND</v>
      </c>
      <c r="F420" s="82" t="str">
        <f t="shared" si="85"/>
        <v>SILVER</v>
      </c>
      <c r="G420" s="83">
        <v>3</v>
      </c>
      <c r="H420" s="84" t="s">
        <v>2033</v>
      </c>
      <c r="I420" s="68" t="s">
        <v>2041</v>
      </c>
      <c r="J420" s="82" t="str">
        <f t="shared" si="86"/>
        <v>MANGWIRO</v>
      </c>
      <c r="K420" s="85">
        <v>0</v>
      </c>
      <c r="L420" s="107">
        <v>0.57697916666666671</v>
      </c>
      <c r="M420" s="86">
        <v>44166</v>
      </c>
      <c r="N420" s="94" t="s">
        <v>2400</v>
      </c>
      <c r="O420" s="90">
        <f t="shared" si="75"/>
        <v>830.85000000000014</v>
      </c>
      <c r="P420" s="100">
        <f t="shared" si="76"/>
        <v>2492.5500000000002</v>
      </c>
      <c r="Q420" s="83" t="s">
        <v>2035</v>
      </c>
      <c r="R420" s="83" t="s">
        <v>2038</v>
      </c>
    </row>
    <row r="421" spans="1:18" x14ac:dyDescent="0.2">
      <c r="A421" s="93"/>
      <c r="B421" s="79" t="s">
        <v>2309</v>
      </c>
      <c r="C421" s="68" t="s">
        <v>442</v>
      </c>
      <c r="D421" s="81" t="str">
        <f t="shared" si="83"/>
        <v>MW7007</v>
      </c>
      <c r="E421" s="82" t="str">
        <f t="shared" si="84"/>
        <v>MASH WEST</v>
      </c>
      <c r="F421" s="82" t="str">
        <f t="shared" si="85"/>
        <v>SILVER</v>
      </c>
      <c r="G421" s="83">
        <v>3</v>
      </c>
      <c r="H421" s="84" t="s">
        <v>2033</v>
      </c>
      <c r="I421" s="68" t="s">
        <v>2042</v>
      </c>
      <c r="J421" s="82" t="str">
        <f t="shared" si="86"/>
        <v>NGIRAZI</v>
      </c>
      <c r="K421" s="85">
        <v>0.36512731481481481</v>
      </c>
      <c r="L421" s="132">
        <v>0.65574074074074074</v>
      </c>
      <c r="M421" s="95">
        <v>44166</v>
      </c>
      <c r="N421" s="94" t="s">
        <v>2413</v>
      </c>
      <c r="O421" s="90">
        <f t="shared" si="75"/>
        <v>418.48333333333335</v>
      </c>
      <c r="P421" s="100">
        <f t="shared" si="76"/>
        <v>1255.45</v>
      </c>
      <c r="Q421" s="83" t="s">
        <v>2035</v>
      </c>
      <c r="R421" s="83" t="s">
        <v>2038</v>
      </c>
    </row>
    <row r="422" spans="1:18" x14ac:dyDescent="0.2">
      <c r="A422" s="78"/>
      <c r="B422" s="116">
        <v>44166.778263888889</v>
      </c>
      <c r="C422" s="43" t="s">
        <v>562</v>
      </c>
      <c r="D422" s="81" t="str">
        <f t="shared" si="83"/>
        <v>MW7064</v>
      </c>
      <c r="E422" s="82" t="str">
        <f t="shared" si="84"/>
        <v>MASH WEST</v>
      </c>
      <c r="F422" s="82" t="str">
        <f t="shared" si="85"/>
        <v>SILVER</v>
      </c>
      <c r="G422" s="83">
        <v>3</v>
      </c>
      <c r="H422" s="84" t="s">
        <v>2033</v>
      </c>
      <c r="I422" s="68" t="s">
        <v>2034</v>
      </c>
      <c r="J422" s="82" t="str">
        <f t="shared" si="86"/>
        <v>ARTWELL</v>
      </c>
      <c r="K422" s="54">
        <v>0.77826388888888898</v>
      </c>
      <c r="L422" s="54">
        <v>0.78358796296296296</v>
      </c>
      <c r="M422" s="116">
        <v>44166</v>
      </c>
      <c r="N422" s="94" t="s">
        <v>2416</v>
      </c>
      <c r="O422" s="90">
        <f t="shared" si="75"/>
        <v>7.6666666666665328</v>
      </c>
      <c r="P422" s="100">
        <f t="shared" si="76"/>
        <v>22.999999999999599</v>
      </c>
      <c r="Q422" s="80" t="s">
        <v>2035</v>
      </c>
      <c r="R422" s="80" t="s">
        <v>2038</v>
      </c>
    </row>
    <row r="423" spans="1:18" x14ac:dyDescent="0.2">
      <c r="A423" s="78"/>
      <c r="B423" s="116">
        <v>44166.746793981481</v>
      </c>
      <c r="C423" s="43" t="s">
        <v>559</v>
      </c>
      <c r="D423" s="81" t="str">
        <f t="shared" si="83"/>
        <v>MW7064</v>
      </c>
      <c r="E423" s="82" t="str">
        <f t="shared" si="84"/>
        <v>MASH WEST</v>
      </c>
      <c r="F423" s="82" t="str">
        <f t="shared" si="85"/>
        <v>SILVER</v>
      </c>
      <c r="G423" s="83">
        <v>3</v>
      </c>
      <c r="H423" s="84" t="s">
        <v>2033</v>
      </c>
      <c r="I423" s="68" t="s">
        <v>2034</v>
      </c>
      <c r="J423" s="82" t="str">
        <f t="shared" si="86"/>
        <v>ARTWELL</v>
      </c>
      <c r="K423" s="54">
        <v>0.74679398148148157</v>
      </c>
      <c r="L423" s="54">
        <v>0.75229166666666669</v>
      </c>
      <c r="M423" s="116">
        <v>44166</v>
      </c>
      <c r="N423" s="94" t="s">
        <v>2421</v>
      </c>
      <c r="O423" s="90">
        <f t="shared" si="75"/>
        <v>7.9166666666665719</v>
      </c>
      <c r="P423" s="100">
        <f t="shared" si="76"/>
        <v>23.749999999999716</v>
      </c>
      <c r="Q423" s="80" t="s">
        <v>2035</v>
      </c>
      <c r="R423" s="80" t="s">
        <v>2038</v>
      </c>
    </row>
    <row r="424" spans="1:18" x14ac:dyDescent="0.2">
      <c r="A424" s="78"/>
      <c r="B424" s="116">
        <v>44166.985312500001</v>
      </c>
      <c r="C424" s="43" t="s">
        <v>513</v>
      </c>
      <c r="D424" s="81" t="str">
        <f t="shared" si="83"/>
        <v>MD0118</v>
      </c>
      <c r="E424" s="82" t="str">
        <f t="shared" si="84"/>
        <v>MIDLANDS</v>
      </c>
      <c r="F424" s="82" t="str">
        <f t="shared" si="85"/>
        <v>SILVER</v>
      </c>
      <c r="G424" s="83">
        <v>3</v>
      </c>
      <c r="H424" s="84" t="s">
        <v>2033</v>
      </c>
      <c r="I424" s="68" t="s">
        <v>2034</v>
      </c>
      <c r="J424" s="82" t="str">
        <f t="shared" si="86"/>
        <v>CHIKWAVAVA</v>
      </c>
      <c r="K424" s="54">
        <v>0.98531250000000004</v>
      </c>
      <c r="L424" s="54">
        <v>0.99296296296296294</v>
      </c>
      <c r="M424" s="116">
        <v>44166</v>
      </c>
      <c r="N424" s="94" t="s">
        <v>2433</v>
      </c>
      <c r="O424" s="90">
        <f t="shared" si="75"/>
        <v>11.016666666666577</v>
      </c>
      <c r="P424" s="100">
        <f t="shared" si="76"/>
        <v>33.049999999999727</v>
      </c>
      <c r="Q424" s="80" t="s">
        <v>2035</v>
      </c>
      <c r="R424" s="80" t="s">
        <v>2038</v>
      </c>
    </row>
    <row r="425" spans="1:18" x14ac:dyDescent="0.2">
      <c r="A425" s="78"/>
      <c r="B425" s="116">
        <v>44166.72347222222</v>
      </c>
      <c r="C425" s="43" t="s">
        <v>1071</v>
      </c>
      <c r="D425" s="81" t="str">
        <f t="shared" si="83"/>
        <v>MC5028</v>
      </c>
      <c r="E425" s="82" t="str">
        <f t="shared" si="84"/>
        <v>MASH CENTRAL</v>
      </c>
      <c r="F425" s="82" t="str">
        <f t="shared" si="85"/>
        <v>SILVER</v>
      </c>
      <c r="G425" s="83">
        <v>3</v>
      </c>
      <c r="H425" s="84" t="s">
        <v>2033</v>
      </c>
      <c r="I425" s="68" t="s">
        <v>2034</v>
      </c>
      <c r="J425" s="82" t="str">
        <f t="shared" si="86"/>
        <v>KIWA</v>
      </c>
      <c r="K425" s="54">
        <v>0.72347222222222218</v>
      </c>
      <c r="L425" s="54">
        <v>0.73128472222222218</v>
      </c>
      <c r="M425" s="116">
        <v>44166</v>
      </c>
      <c r="N425" s="94" t="s">
        <v>2435</v>
      </c>
      <c r="O425" s="90">
        <f t="shared" si="75"/>
        <v>11.25</v>
      </c>
      <c r="P425" s="100">
        <f t="shared" si="76"/>
        <v>33.75</v>
      </c>
      <c r="Q425" s="80" t="s">
        <v>2035</v>
      </c>
      <c r="R425" s="80" t="s">
        <v>2038</v>
      </c>
    </row>
    <row r="426" spans="1:18" x14ac:dyDescent="0.2">
      <c r="A426" s="78"/>
      <c r="B426" s="116">
        <v>44166.971782407411</v>
      </c>
      <c r="C426" s="43" t="s">
        <v>421</v>
      </c>
      <c r="D426" s="81" t="str">
        <f t="shared" si="83"/>
        <v>MD0170</v>
      </c>
      <c r="E426" s="82" t="str">
        <f t="shared" si="84"/>
        <v>MIDLANDS</v>
      </c>
      <c r="F426" s="82" t="str">
        <f t="shared" si="85"/>
        <v>SILVER</v>
      </c>
      <c r="G426" s="83">
        <v>3</v>
      </c>
      <c r="H426" s="84" t="s">
        <v>2033</v>
      </c>
      <c r="I426" s="68" t="s">
        <v>2034</v>
      </c>
      <c r="J426" s="82" t="str">
        <f t="shared" si="86"/>
        <v>CHIKWAVAVA</v>
      </c>
      <c r="K426" s="54">
        <v>0.9717824074074074</v>
      </c>
      <c r="L426" s="54">
        <v>0.99921296296296302</v>
      </c>
      <c r="M426" s="116">
        <v>44166</v>
      </c>
      <c r="N426" s="94" t="s">
        <v>2447</v>
      </c>
      <c r="O426" s="90">
        <f t="shared" si="75"/>
        <v>39.500000000000099</v>
      </c>
      <c r="P426" s="100">
        <f t="shared" si="76"/>
        <v>118.5000000000003</v>
      </c>
      <c r="Q426" s="80" t="s">
        <v>2035</v>
      </c>
      <c r="R426" s="80" t="s">
        <v>2038</v>
      </c>
    </row>
    <row r="427" spans="1:18" x14ac:dyDescent="0.2">
      <c r="A427" s="78"/>
      <c r="B427" s="116">
        <v>44166.779641203706</v>
      </c>
      <c r="C427" s="43" t="s">
        <v>442</v>
      </c>
      <c r="D427" s="81" t="str">
        <f t="shared" si="83"/>
        <v>MW7007</v>
      </c>
      <c r="E427" s="82" t="str">
        <f t="shared" si="84"/>
        <v>MASH WEST</v>
      </c>
      <c r="F427" s="82" t="str">
        <f t="shared" si="85"/>
        <v>SILVER</v>
      </c>
      <c r="G427" s="83">
        <v>3</v>
      </c>
      <c r="H427" s="84" t="s">
        <v>2033</v>
      </c>
      <c r="I427" s="68" t="s">
        <v>2034</v>
      </c>
      <c r="J427" s="82" t="str">
        <f t="shared" si="86"/>
        <v>NGIRAZI</v>
      </c>
      <c r="K427" s="54">
        <v>0.7796412037037036</v>
      </c>
      <c r="L427" s="54">
        <v>0.82217592592592592</v>
      </c>
      <c r="M427" s="116">
        <v>44166</v>
      </c>
      <c r="N427" s="94" t="s">
        <v>2458</v>
      </c>
      <c r="O427" s="90">
        <f t="shared" si="75"/>
        <v>61.250000000000142</v>
      </c>
      <c r="P427" s="100">
        <f t="shared" si="76"/>
        <v>183.75000000000043</v>
      </c>
      <c r="Q427" s="80" t="s">
        <v>2035</v>
      </c>
      <c r="R427" s="80" t="s">
        <v>2038</v>
      </c>
    </row>
    <row r="428" spans="1:18" x14ac:dyDescent="0.2">
      <c r="A428" s="78"/>
      <c r="B428" s="116">
        <v>44166.776620370372</v>
      </c>
      <c r="C428" s="43" t="s">
        <v>1401</v>
      </c>
      <c r="D428" s="81" t="str">
        <f t="shared" si="83"/>
        <v>MW5272</v>
      </c>
      <c r="E428" s="82" t="str">
        <f t="shared" si="84"/>
        <v>MASH WEST</v>
      </c>
      <c r="F428" s="82" t="str">
        <f t="shared" si="85"/>
        <v>SILVER</v>
      </c>
      <c r="G428" s="83">
        <v>3</v>
      </c>
      <c r="H428" s="84" t="s">
        <v>2033</v>
      </c>
      <c r="I428" s="68" t="s">
        <v>2034</v>
      </c>
      <c r="J428" s="82" t="str">
        <f t="shared" si="86"/>
        <v>LESLIE</v>
      </c>
      <c r="K428" s="54">
        <v>0.77662037037037035</v>
      </c>
      <c r="L428" s="54">
        <v>0.82317129629629626</v>
      </c>
      <c r="M428" s="116">
        <v>44166</v>
      </c>
      <c r="N428" s="94" t="s">
        <v>2459</v>
      </c>
      <c r="O428" s="90">
        <f t="shared" si="75"/>
        <v>67.033333333333317</v>
      </c>
      <c r="P428" s="100">
        <f t="shared" si="76"/>
        <v>201.09999999999997</v>
      </c>
      <c r="Q428" s="80" t="s">
        <v>2035</v>
      </c>
      <c r="R428" s="80" t="s">
        <v>2038</v>
      </c>
    </row>
    <row r="429" spans="1:18" x14ac:dyDescent="0.2">
      <c r="A429" s="78"/>
      <c r="B429" s="116">
        <v>44166.582037037035</v>
      </c>
      <c r="C429" s="43" t="s">
        <v>1666</v>
      </c>
      <c r="D429" s="81" t="str">
        <f t="shared" si="83"/>
        <v>HA5063</v>
      </c>
      <c r="E429" s="82" t="str">
        <f t="shared" si="84"/>
        <v>HARARE</v>
      </c>
      <c r="F429" s="82" t="str">
        <f t="shared" si="85"/>
        <v>SILVER</v>
      </c>
      <c r="G429" s="83">
        <v>3</v>
      </c>
      <c r="H429" s="84" t="s">
        <v>2033</v>
      </c>
      <c r="I429" s="68" t="s">
        <v>2034</v>
      </c>
      <c r="J429" s="82" t="str">
        <f t="shared" si="86"/>
        <v>WASHI</v>
      </c>
      <c r="K429" s="54">
        <v>0.58203703703703702</v>
      </c>
      <c r="L429" s="54">
        <v>0.68898148148148142</v>
      </c>
      <c r="M429" s="116">
        <v>44166</v>
      </c>
      <c r="N429" s="94" t="s">
        <v>2474</v>
      </c>
      <c r="O429" s="90">
        <f t="shared" si="75"/>
        <v>153.99999999999994</v>
      </c>
      <c r="P429" s="100">
        <f t="shared" si="76"/>
        <v>461.99999999999983</v>
      </c>
      <c r="Q429" s="80" t="s">
        <v>2035</v>
      </c>
      <c r="R429" s="80" t="s">
        <v>2038</v>
      </c>
    </row>
    <row r="430" spans="1:18" x14ac:dyDescent="0.2">
      <c r="A430" s="78"/>
      <c r="B430" s="116">
        <v>44166.584189814814</v>
      </c>
      <c r="C430" s="43" t="s">
        <v>1668</v>
      </c>
      <c r="D430" s="81" t="str">
        <f t="shared" si="83"/>
        <v>HA5063</v>
      </c>
      <c r="E430" s="82" t="str">
        <f t="shared" si="84"/>
        <v>HARARE</v>
      </c>
      <c r="F430" s="82" t="str">
        <f t="shared" si="85"/>
        <v>SILVER</v>
      </c>
      <c r="G430" s="83">
        <v>3</v>
      </c>
      <c r="H430" s="84" t="s">
        <v>2033</v>
      </c>
      <c r="I430" s="68" t="s">
        <v>2034</v>
      </c>
      <c r="J430" s="82" t="str">
        <f t="shared" si="86"/>
        <v>WASHI</v>
      </c>
      <c r="K430" s="54">
        <v>0.5841898148148148</v>
      </c>
      <c r="L430" s="54">
        <v>0.69162037037037039</v>
      </c>
      <c r="M430" s="116">
        <v>44166</v>
      </c>
      <c r="N430" s="94" t="s">
        <v>2475</v>
      </c>
      <c r="O430" s="90">
        <f t="shared" si="75"/>
        <v>154.70000000000005</v>
      </c>
      <c r="P430" s="100">
        <f t="shared" si="76"/>
        <v>464.10000000000014</v>
      </c>
      <c r="Q430" s="80" t="s">
        <v>2035</v>
      </c>
      <c r="R430" s="80" t="s">
        <v>2038</v>
      </c>
    </row>
    <row r="431" spans="1:18" x14ac:dyDescent="0.2">
      <c r="A431" s="78"/>
      <c r="B431" s="116">
        <v>44166.552662037036</v>
      </c>
      <c r="C431" s="43" t="s">
        <v>1536</v>
      </c>
      <c r="D431" s="81" t="str">
        <f t="shared" si="83"/>
        <v>HA6064</v>
      </c>
      <c r="E431" s="82" t="str">
        <f t="shared" si="84"/>
        <v>HARARE</v>
      </c>
      <c r="F431" s="82" t="str">
        <f t="shared" si="85"/>
        <v>SILVER</v>
      </c>
      <c r="G431" s="83">
        <v>3</v>
      </c>
      <c r="H431" s="84" t="s">
        <v>2033</v>
      </c>
      <c r="I431" s="68" t="s">
        <v>2034</v>
      </c>
      <c r="J431" s="82" t="str">
        <f t="shared" si="86"/>
        <v>MUTYANDA</v>
      </c>
      <c r="K431" s="54">
        <v>0.55266203703703709</v>
      </c>
      <c r="L431" s="54">
        <v>0.66326388888888888</v>
      </c>
      <c r="M431" s="116">
        <v>44166</v>
      </c>
      <c r="N431" s="94" t="s">
        <v>2476</v>
      </c>
      <c r="O431" s="90">
        <f t="shared" si="75"/>
        <v>159.26666666666659</v>
      </c>
      <c r="P431" s="100">
        <f t="shared" si="76"/>
        <v>477.79999999999978</v>
      </c>
      <c r="Q431" s="80" t="s">
        <v>2035</v>
      </c>
      <c r="R431" s="80" t="s">
        <v>2038</v>
      </c>
    </row>
    <row r="432" spans="1:18" x14ac:dyDescent="0.2">
      <c r="A432" s="78"/>
      <c r="B432" s="116">
        <v>44166.495138888888</v>
      </c>
      <c r="C432" s="43" t="s">
        <v>1613</v>
      </c>
      <c r="D432" s="81" t="str">
        <f t="shared" si="83"/>
        <v>HA5071</v>
      </c>
      <c r="E432" s="82" t="str">
        <f t="shared" si="84"/>
        <v>HARARE</v>
      </c>
      <c r="F432" s="82" t="str">
        <f t="shared" si="85"/>
        <v>SILVER</v>
      </c>
      <c r="G432" s="83">
        <v>3</v>
      </c>
      <c r="H432" s="84" t="s">
        <v>2033</v>
      </c>
      <c r="I432" s="68" t="s">
        <v>2034</v>
      </c>
      <c r="J432" s="82" t="str">
        <f t="shared" si="86"/>
        <v>KIWA</v>
      </c>
      <c r="K432" s="54">
        <v>0.49513888888888885</v>
      </c>
      <c r="L432" s="54">
        <v>0.68053240740740739</v>
      </c>
      <c r="M432" s="116">
        <v>44166</v>
      </c>
      <c r="N432" s="94" t="s">
        <v>2483</v>
      </c>
      <c r="O432" s="90">
        <f t="shared" si="75"/>
        <v>266.9666666666667</v>
      </c>
      <c r="P432" s="100">
        <f t="shared" si="76"/>
        <v>800.90000000000009</v>
      </c>
      <c r="Q432" s="80" t="s">
        <v>2035</v>
      </c>
      <c r="R432" s="80" t="s">
        <v>2038</v>
      </c>
    </row>
    <row r="433" spans="1:18" x14ac:dyDescent="0.2">
      <c r="A433" s="78"/>
      <c r="B433" s="116">
        <v>44166.212384259263</v>
      </c>
      <c r="C433" s="43" t="s">
        <v>830</v>
      </c>
      <c r="D433" s="81" t="str">
        <f t="shared" si="83"/>
        <v>HA5062</v>
      </c>
      <c r="E433" s="82" t="str">
        <f t="shared" si="84"/>
        <v>HARARE</v>
      </c>
      <c r="F433" s="82" t="str">
        <f t="shared" si="85"/>
        <v>SILVER</v>
      </c>
      <c r="G433" s="83">
        <v>3</v>
      </c>
      <c r="H433" s="84" t="s">
        <v>2033</v>
      </c>
      <c r="I433" s="68" t="s">
        <v>2034</v>
      </c>
      <c r="J433" s="82" t="str">
        <f t="shared" si="86"/>
        <v>KIWA</v>
      </c>
      <c r="K433" s="54">
        <v>0.21238425925925927</v>
      </c>
      <c r="L433" s="54">
        <v>0.7593981481481481</v>
      </c>
      <c r="M433" s="116">
        <v>44166</v>
      </c>
      <c r="N433" s="94" t="s">
        <v>2490</v>
      </c>
      <c r="O433" s="90">
        <f t="shared" si="75"/>
        <v>787.69999999999982</v>
      </c>
      <c r="P433" s="100">
        <f t="shared" si="76"/>
        <v>2363.0999999999995</v>
      </c>
      <c r="Q433" s="80" t="s">
        <v>2035</v>
      </c>
      <c r="R433" s="80" t="s">
        <v>2038</v>
      </c>
    </row>
    <row r="434" spans="1:18" x14ac:dyDescent="0.2">
      <c r="A434" s="78"/>
      <c r="B434" s="116">
        <v>44166.933194444442</v>
      </c>
      <c r="C434" s="43" t="s">
        <v>177</v>
      </c>
      <c r="D434" s="81" t="str">
        <f t="shared" si="83"/>
        <v>MC5252</v>
      </c>
      <c r="E434" s="82" t="str">
        <f t="shared" si="84"/>
        <v>MASH CENTRAL</v>
      </c>
      <c r="F434" s="82" t="str">
        <f t="shared" si="85"/>
        <v>SILVER</v>
      </c>
      <c r="G434" s="83">
        <v>3</v>
      </c>
      <c r="H434" s="84" t="s">
        <v>2033</v>
      </c>
      <c r="I434" s="68" t="s">
        <v>2034</v>
      </c>
      <c r="J434" s="82" t="str">
        <f t="shared" si="86"/>
        <v>ARTWELL</v>
      </c>
      <c r="K434" s="54">
        <v>0.93319444444444455</v>
      </c>
      <c r="L434" s="54">
        <v>0.99998842592592585</v>
      </c>
      <c r="M434" s="116">
        <v>44166</v>
      </c>
      <c r="N434" s="94" t="s">
        <v>2504</v>
      </c>
      <c r="O434" s="90">
        <f t="shared" si="75"/>
        <v>96.183333333333081</v>
      </c>
      <c r="P434" s="100">
        <f t="shared" si="76"/>
        <v>288.54999999999927</v>
      </c>
      <c r="Q434" s="80" t="s">
        <v>2035</v>
      </c>
      <c r="R434" s="80" t="s">
        <v>2036</v>
      </c>
    </row>
    <row r="435" spans="1:18" x14ac:dyDescent="0.2">
      <c r="A435" s="78"/>
      <c r="B435" s="105" t="s">
        <v>2316</v>
      </c>
      <c r="C435" s="68" t="s">
        <v>296</v>
      </c>
      <c r="D435" s="81" t="str">
        <f t="shared" si="83"/>
        <v>MA3000</v>
      </c>
      <c r="E435" s="82" t="str">
        <f t="shared" si="84"/>
        <v>MANICALAND</v>
      </c>
      <c r="F435" s="82" t="str">
        <f t="shared" si="85"/>
        <v>SILVER</v>
      </c>
      <c r="G435" s="83">
        <v>3</v>
      </c>
      <c r="H435" s="84" t="s">
        <v>2033</v>
      </c>
      <c r="I435" s="68" t="s">
        <v>2041</v>
      </c>
      <c r="J435" s="82" t="str">
        <f t="shared" si="86"/>
        <v>MAPFUMBA</v>
      </c>
      <c r="K435" s="85">
        <v>0</v>
      </c>
      <c r="L435" s="54">
        <v>0.99998842592592585</v>
      </c>
      <c r="M435" s="116">
        <v>44166</v>
      </c>
      <c r="N435" s="94" t="s">
        <v>2508</v>
      </c>
      <c r="O435" s="90">
        <f t="shared" si="75"/>
        <v>1439.9833333333331</v>
      </c>
      <c r="P435" s="100">
        <f t="shared" si="76"/>
        <v>4319.9499999999989</v>
      </c>
      <c r="Q435" s="80" t="s">
        <v>2035</v>
      </c>
      <c r="R435" s="80" t="s">
        <v>2036</v>
      </c>
    </row>
    <row r="436" spans="1:18" x14ac:dyDescent="0.2">
      <c r="A436" s="78"/>
      <c r="B436" s="89" t="s">
        <v>2317</v>
      </c>
      <c r="C436" s="89" t="s">
        <v>298</v>
      </c>
      <c r="D436" s="81" t="str">
        <f t="shared" si="83"/>
        <v>MA3000</v>
      </c>
      <c r="E436" s="82" t="str">
        <f t="shared" si="84"/>
        <v>MANICALAND</v>
      </c>
      <c r="F436" s="82" t="str">
        <f t="shared" si="85"/>
        <v>SILVER</v>
      </c>
      <c r="G436" s="83">
        <v>3</v>
      </c>
      <c r="H436" s="84" t="s">
        <v>2033</v>
      </c>
      <c r="I436" s="68" t="s">
        <v>2041</v>
      </c>
      <c r="J436" s="82" t="str">
        <f t="shared" si="86"/>
        <v>MAPFUMBA</v>
      </c>
      <c r="K436" s="85">
        <v>0</v>
      </c>
      <c r="L436" s="54">
        <v>0.99998842592592585</v>
      </c>
      <c r="M436" s="116">
        <v>44166</v>
      </c>
      <c r="N436" s="94" t="s">
        <v>2509</v>
      </c>
      <c r="O436" s="90">
        <f t="shared" si="75"/>
        <v>1439.9833333333331</v>
      </c>
      <c r="P436" s="100">
        <f t="shared" si="76"/>
        <v>4319.9499999999989</v>
      </c>
      <c r="Q436" s="80" t="s">
        <v>2035</v>
      </c>
      <c r="R436" s="80" t="s">
        <v>2036</v>
      </c>
    </row>
    <row r="437" spans="1:18" x14ac:dyDescent="0.2">
      <c r="A437" s="78"/>
      <c r="B437" s="79" t="s">
        <v>2318</v>
      </c>
      <c r="C437" s="68" t="s">
        <v>343</v>
      </c>
      <c r="D437" s="81" t="str">
        <f t="shared" si="83"/>
        <v>MA5178</v>
      </c>
      <c r="E437" s="82" t="str">
        <f t="shared" si="84"/>
        <v>MANICALAND</v>
      </c>
      <c r="F437" s="82" t="str">
        <f t="shared" si="85"/>
        <v>SILVER</v>
      </c>
      <c r="G437" s="83">
        <v>3</v>
      </c>
      <c r="H437" s="84" t="s">
        <v>2033</v>
      </c>
      <c r="I437" s="68" t="s">
        <v>2041</v>
      </c>
      <c r="J437" s="82" t="str">
        <f t="shared" si="86"/>
        <v>MANGWIRO</v>
      </c>
      <c r="K437" s="85">
        <v>0</v>
      </c>
      <c r="L437" s="54">
        <v>0.99998842592592585</v>
      </c>
      <c r="M437" s="116">
        <v>44166</v>
      </c>
      <c r="N437" s="94" t="s">
        <v>2511</v>
      </c>
      <c r="O437" s="90">
        <f t="shared" si="75"/>
        <v>1439.9833333333331</v>
      </c>
      <c r="P437" s="100">
        <f t="shared" si="76"/>
        <v>4319.9499999999989</v>
      </c>
      <c r="Q437" s="80" t="s">
        <v>2035</v>
      </c>
      <c r="R437" s="80" t="s">
        <v>2036</v>
      </c>
    </row>
    <row r="438" spans="1:18" x14ac:dyDescent="0.2">
      <c r="A438" s="78"/>
      <c r="B438" s="89" t="s">
        <v>2054</v>
      </c>
      <c r="C438" s="89" t="s">
        <v>383</v>
      </c>
      <c r="D438" s="81" t="str">
        <f t="shared" si="83"/>
        <v>MW5004</v>
      </c>
      <c r="E438" s="82" t="str">
        <f t="shared" si="84"/>
        <v>MASH WEST</v>
      </c>
      <c r="F438" s="82" t="str">
        <f t="shared" si="85"/>
        <v>SILVER</v>
      </c>
      <c r="G438" s="83">
        <v>3</v>
      </c>
      <c r="H438" s="84" t="s">
        <v>2033</v>
      </c>
      <c r="I438" s="68" t="s">
        <v>2041</v>
      </c>
      <c r="J438" s="82" t="str">
        <f t="shared" si="86"/>
        <v>ARTWELL</v>
      </c>
      <c r="K438" s="85">
        <v>0</v>
      </c>
      <c r="L438" s="54">
        <v>0.99998842592592585</v>
      </c>
      <c r="M438" s="116">
        <v>44166</v>
      </c>
      <c r="N438" s="94" t="s">
        <v>2199</v>
      </c>
      <c r="O438" s="90">
        <f t="shared" si="75"/>
        <v>1439.9833333333331</v>
      </c>
      <c r="P438" s="100">
        <f t="shared" si="76"/>
        <v>4319.9499999999989</v>
      </c>
      <c r="Q438" s="80" t="s">
        <v>2035</v>
      </c>
      <c r="R438" s="80" t="s">
        <v>2036</v>
      </c>
    </row>
    <row r="439" spans="1:18" x14ac:dyDescent="0.2">
      <c r="A439" s="78"/>
      <c r="B439" s="89" t="s">
        <v>2319</v>
      </c>
      <c r="C439" s="89" t="s">
        <v>385</v>
      </c>
      <c r="D439" s="81" t="str">
        <f t="shared" si="83"/>
        <v>MW5004</v>
      </c>
      <c r="E439" s="82" t="str">
        <f t="shared" si="84"/>
        <v>MASH WEST</v>
      </c>
      <c r="F439" s="82" t="str">
        <f t="shared" si="85"/>
        <v>SILVER</v>
      </c>
      <c r="G439" s="83">
        <v>3</v>
      </c>
      <c r="H439" s="84" t="s">
        <v>2033</v>
      </c>
      <c r="I439" s="68" t="s">
        <v>2041</v>
      </c>
      <c r="J439" s="82" t="str">
        <f t="shared" si="86"/>
        <v>ARTWELL</v>
      </c>
      <c r="K439" s="85">
        <v>0</v>
      </c>
      <c r="L439" s="54">
        <v>0.99998842592592585</v>
      </c>
      <c r="M439" s="116">
        <v>44166</v>
      </c>
      <c r="N439" s="94" t="s">
        <v>2512</v>
      </c>
      <c r="O439" s="90">
        <f t="shared" si="75"/>
        <v>1439.9833333333331</v>
      </c>
      <c r="P439" s="100">
        <f t="shared" si="76"/>
        <v>4319.9499999999989</v>
      </c>
      <c r="Q439" s="80" t="s">
        <v>2035</v>
      </c>
      <c r="R439" s="80" t="s">
        <v>2036</v>
      </c>
    </row>
    <row r="440" spans="1:18" x14ac:dyDescent="0.2">
      <c r="A440" s="78"/>
      <c r="B440" s="105" t="s">
        <v>2049</v>
      </c>
      <c r="C440" s="68" t="s">
        <v>415</v>
      </c>
      <c r="D440" s="81" t="str">
        <f t="shared" si="83"/>
        <v>MC7061</v>
      </c>
      <c r="E440" s="82" t="str">
        <f t="shared" si="84"/>
        <v>MASH CENTRAL</v>
      </c>
      <c r="F440" s="82" t="str">
        <f t="shared" si="85"/>
        <v>SILVER</v>
      </c>
      <c r="G440" s="83">
        <v>3</v>
      </c>
      <c r="H440" s="84" t="s">
        <v>2033</v>
      </c>
      <c r="I440" s="68" t="s">
        <v>2041</v>
      </c>
      <c r="J440" s="82" t="str">
        <f t="shared" si="86"/>
        <v>ARTWELL</v>
      </c>
      <c r="K440" s="85">
        <v>0</v>
      </c>
      <c r="L440" s="54">
        <v>0.99998842592592585</v>
      </c>
      <c r="M440" s="116">
        <v>44166</v>
      </c>
      <c r="N440" s="94" t="s">
        <v>2192</v>
      </c>
      <c r="O440" s="90">
        <f t="shared" si="75"/>
        <v>1439.9833333333331</v>
      </c>
      <c r="P440" s="100">
        <f t="shared" si="76"/>
        <v>4319.9499999999989</v>
      </c>
      <c r="Q440" s="80" t="s">
        <v>2035</v>
      </c>
      <c r="R440" s="80" t="s">
        <v>2036</v>
      </c>
    </row>
    <row r="441" spans="1:18" x14ac:dyDescent="0.2">
      <c r="A441" s="78"/>
      <c r="B441" s="116">
        <v>44166.858171296299</v>
      </c>
      <c r="C441" s="43" t="s">
        <v>442</v>
      </c>
      <c r="D441" s="81" t="str">
        <f t="shared" si="83"/>
        <v>MW7007</v>
      </c>
      <c r="E441" s="82" t="str">
        <f t="shared" si="84"/>
        <v>MASH WEST</v>
      </c>
      <c r="F441" s="82" t="str">
        <f t="shared" si="85"/>
        <v>SILVER</v>
      </c>
      <c r="G441" s="83">
        <v>3</v>
      </c>
      <c r="H441" s="84" t="s">
        <v>2033</v>
      </c>
      <c r="I441" s="68" t="s">
        <v>2034</v>
      </c>
      <c r="J441" s="82" t="str">
        <f t="shared" si="86"/>
        <v>NGIRAZI</v>
      </c>
      <c r="K441" s="54">
        <v>0.85817129629629629</v>
      </c>
      <c r="L441" s="54">
        <v>0.99998842592592585</v>
      </c>
      <c r="M441" s="116">
        <v>44166</v>
      </c>
      <c r="N441" s="94" t="s">
        <v>2521</v>
      </c>
      <c r="O441" s="90">
        <f t="shared" si="75"/>
        <v>204.21666666666658</v>
      </c>
      <c r="P441" s="100">
        <f t="shared" si="76"/>
        <v>612.64999999999975</v>
      </c>
      <c r="Q441" s="80" t="s">
        <v>2035</v>
      </c>
      <c r="R441" s="80" t="s">
        <v>2036</v>
      </c>
    </row>
    <row r="442" spans="1:18" x14ac:dyDescent="0.2">
      <c r="A442" s="78"/>
      <c r="B442" s="105" t="s">
        <v>2050</v>
      </c>
      <c r="C442" s="68" t="s">
        <v>491</v>
      </c>
      <c r="D442" s="81" t="str">
        <f t="shared" si="83"/>
        <v>ME7013</v>
      </c>
      <c r="E442" s="82" t="str">
        <f t="shared" si="84"/>
        <v>MASH EAST</v>
      </c>
      <c r="F442" s="82" t="str">
        <f t="shared" si="85"/>
        <v>SILVER</v>
      </c>
      <c r="G442" s="83">
        <v>3</v>
      </c>
      <c r="H442" s="84" t="s">
        <v>2033</v>
      </c>
      <c r="I442" s="68" t="s">
        <v>2041</v>
      </c>
      <c r="J442" s="82" t="str">
        <f t="shared" si="86"/>
        <v>WASHI</v>
      </c>
      <c r="K442" s="85">
        <v>0</v>
      </c>
      <c r="L442" s="54">
        <v>0.99998842592592585</v>
      </c>
      <c r="M442" s="116">
        <v>44166</v>
      </c>
      <c r="N442" s="94" t="s">
        <v>2193</v>
      </c>
      <c r="O442" s="90">
        <f t="shared" si="75"/>
        <v>1439.9833333333331</v>
      </c>
      <c r="P442" s="100">
        <f t="shared" si="76"/>
        <v>4319.9499999999989</v>
      </c>
      <c r="Q442" s="80" t="s">
        <v>2035</v>
      </c>
      <c r="R442" s="80" t="s">
        <v>2036</v>
      </c>
    </row>
    <row r="443" spans="1:18" x14ac:dyDescent="0.2">
      <c r="A443" s="78"/>
      <c r="B443" s="79" t="s">
        <v>2330</v>
      </c>
      <c r="C443" s="68" t="s">
        <v>498</v>
      </c>
      <c r="D443" s="81" t="str">
        <f t="shared" si="83"/>
        <v>ME0021</v>
      </c>
      <c r="E443" s="82" t="str">
        <f t="shared" si="84"/>
        <v>MASH EAST</v>
      </c>
      <c r="F443" s="82" t="str">
        <f t="shared" si="85"/>
        <v>SILVER</v>
      </c>
      <c r="G443" s="83">
        <v>3</v>
      </c>
      <c r="H443" s="84" t="s">
        <v>2033</v>
      </c>
      <c r="I443" s="68" t="s">
        <v>2041</v>
      </c>
      <c r="J443" s="82" t="str">
        <f t="shared" si="86"/>
        <v>LESLIE</v>
      </c>
      <c r="K443" s="85">
        <v>0</v>
      </c>
      <c r="L443" s="54">
        <v>0.99998842592592585</v>
      </c>
      <c r="M443" s="116">
        <v>44166</v>
      </c>
      <c r="N443" s="94" t="s">
        <v>2530</v>
      </c>
      <c r="O443" s="90">
        <f t="shared" si="75"/>
        <v>1439.9833333333331</v>
      </c>
      <c r="P443" s="100">
        <f t="shared" si="76"/>
        <v>4319.9499999999989</v>
      </c>
      <c r="Q443" s="80" t="s">
        <v>2035</v>
      </c>
      <c r="R443" s="80" t="s">
        <v>2036</v>
      </c>
    </row>
    <row r="444" spans="1:18" x14ac:dyDescent="0.2">
      <c r="A444" s="78"/>
      <c r="B444" s="79" t="s">
        <v>2329</v>
      </c>
      <c r="C444" s="68" t="s">
        <v>500</v>
      </c>
      <c r="D444" s="81" t="str">
        <f t="shared" si="83"/>
        <v>ME0021</v>
      </c>
      <c r="E444" s="82" t="str">
        <f t="shared" si="84"/>
        <v>MASH EAST</v>
      </c>
      <c r="F444" s="82" t="str">
        <f t="shared" si="85"/>
        <v>SILVER</v>
      </c>
      <c r="G444" s="83">
        <v>3</v>
      </c>
      <c r="H444" s="84" t="s">
        <v>2033</v>
      </c>
      <c r="I444" s="68" t="s">
        <v>2041</v>
      </c>
      <c r="J444" s="82" t="str">
        <f t="shared" si="86"/>
        <v>LESLIE</v>
      </c>
      <c r="K444" s="85">
        <v>0</v>
      </c>
      <c r="L444" s="54">
        <v>0.99998842592592585</v>
      </c>
      <c r="M444" s="116">
        <v>44166</v>
      </c>
      <c r="N444" s="94" t="s">
        <v>2531</v>
      </c>
      <c r="O444" s="90">
        <f t="shared" si="75"/>
        <v>1439.9833333333331</v>
      </c>
      <c r="P444" s="100">
        <f t="shared" si="76"/>
        <v>4319.9499999999989</v>
      </c>
      <c r="Q444" s="80" t="s">
        <v>2035</v>
      </c>
      <c r="R444" s="80" t="s">
        <v>2036</v>
      </c>
    </row>
    <row r="445" spans="1:18" x14ac:dyDescent="0.2">
      <c r="A445" s="78"/>
      <c r="B445" s="89" t="s">
        <v>2336</v>
      </c>
      <c r="C445" s="89" t="s">
        <v>659</v>
      </c>
      <c r="D445" s="81" t="str">
        <f t="shared" si="83"/>
        <v>MA9003</v>
      </c>
      <c r="E445" s="82" t="str">
        <f t="shared" si="84"/>
        <v>MANICALAND</v>
      </c>
      <c r="F445" s="82" t="str">
        <f t="shared" si="85"/>
        <v>SILVER</v>
      </c>
      <c r="G445" s="83">
        <v>3</v>
      </c>
      <c r="H445" s="84" t="s">
        <v>2033</v>
      </c>
      <c r="I445" s="68" t="s">
        <v>2041</v>
      </c>
      <c r="J445" s="82" t="str">
        <f t="shared" si="86"/>
        <v>MAPFUMBA</v>
      </c>
      <c r="K445" s="85">
        <v>0</v>
      </c>
      <c r="L445" s="54">
        <v>0.99998842592592585</v>
      </c>
      <c r="M445" s="116">
        <v>44166</v>
      </c>
      <c r="N445" s="94" t="s">
        <v>2540</v>
      </c>
      <c r="O445" s="90">
        <f t="shared" si="75"/>
        <v>1439.9833333333331</v>
      </c>
      <c r="P445" s="100">
        <f t="shared" si="76"/>
        <v>4319.9499999999989</v>
      </c>
      <c r="Q445" s="80" t="s">
        <v>2035</v>
      </c>
      <c r="R445" s="80" t="s">
        <v>2036</v>
      </c>
    </row>
    <row r="446" spans="1:18" x14ac:dyDescent="0.2">
      <c r="A446" s="78"/>
      <c r="B446" s="79" t="s">
        <v>2337</v>
      </c>
      <c r="C446" s="68" t="s">
        <v>668</v>
      </c>
      <c r="D446" s="81" t="str">
        <f t="shared" si="83"/>
        <v>ME0332</v>
      </c>
      <c r="E446" s="82" t="str">
        <f t="shared" si="84"/>
        <v>MASH EAST</v>
      </c>
      <c r="F446" s="82" t="str">
        <f t="shared" si="85"/>
        <v>SILVER</v>
      </c>
      <c r="G446" s="83">
        <v>3</v>
      </c>
      <c r="H446" s="84" t="s">
        <v>2033</v>
      </c>
      <c r="I446" s="68" t="s">
        <v>2041</v>
      </c>
      <c r="J446" s="82" t="str">
        <f t="shared" si="86"/>
        <v>LESLIE</v>
      </c>
      <c r="K446" s="85">
        <v>0</v>
      </c>
      <c r="L446" s="54">
        <v>0.99998842592592585</v>
      </c>
      <c r="M446" s="116">
        <v>44166</v>
      </c>
      <c r="N446" s="94" t="s">
        <v>2541</v>
      </c>
      <c r="O446" s="90">
        <f t="shared" si="75"/>
        <v>1439.9833333333331</v>
      </c>
      <c r="P446" s="100">
        <f t="shared" si="76"/>
        <v>4319.9499999999989</v>
      </c>
      <c r="Q446" s="80" t="s">
        <v>2035</v>
      </c>
      <c r="R446" s="80" t="s">
        <v>2036</v>
      </c>
    </row>
    <row r="447" spans="1:18" x14ac:dyDescent="0.2">
      <c r="A447" s="78"/>
      <c r="B447" s="116">
        <v>44166.933229166665</v>
      </c>
      <c r="C447" s="43" t="s">
        <v>810</v>
      </c>
      <c r="D447" s="81" t="str">
        <f t="shared" ref="D447:D465" si="87">VLOOKUP($C447,TOTAL3,2,FALSE)</f>
        <v>MW5009</v>
      </c>
      <c r="E447" s="82" t="str">
        <f t="shared" ref="E447:E474" si="88">VLOOKUP($C447,TOTAL3,3,FALSE)</f>
        <v>MASH WEST</v>
      </c>
      <c r="F447" s="82" t="str">
        <f t="shared" ref="F447:F474" si="89">VLOOKUP(C447,TOTAL3,4,FALSE)</f>
        <v>SILVER</v>
      </c>
      <c r="G447" s="83">
        <v>3</v>
      </c>
      <c r="H447" s="84" t="s">
        <v>2033</v>
      </c>
      <c r="I447" s="68" t="s">
        <v>2034</v>
      </c>
      <c r="J447" s="82" t="str">
        <f t="shared" ref="J447:J465" si="90">VLOOKUP($C447,TOTAL3,5,FALSE)</f>
        <v>ARTWELL</v>
      </c>
      <c r="K447" s="54">
        <v>0.93322916666666667</v>
      </c>
      <c r="L447" s="54">
        <v>0.99998842592592585</v>
      </c>
      <c r="M447" s="116">
        <v>44166</v>
      </c>
      <c r="N447" s="94" t="s">
        <v>2554</v>
      </c>
      <c r="O447" s="90">
        <f t="shared" si="75"/>
        <v>96.133333333333226</v>
      </c>
      <c r="P447" s="100">
        <f t="shared" si="76"/>
        <v>288.39999999999969</v>
      </c>
      <c r="Q447" s="80" t="s">
        <v>2035</v>
      </c>
      <c r="R447" s="80" t="s">
        <v>2036</v>
      </c>
    </row>
    <row r="448" spans="1:18" x14ac:dyDescent="0.2">
      <c r="A448" s="78"/>
      <c r="B448" s="105" t="s">
        <v>2347</v>
      </c>
      <c r="C448" s="89" t="s">
        <v>852</v>
      </c>
      <c r="D448" s="81" t="str">
        <f t="shared" si="87"/>
        <v>MA7014</v>
      </c>
      <c r="E448" s="82" t="str">
        <f t="shared" si="88"/>
        <v>MANICALAND</v>
      </c>
      <c r="F448" s="82" t="str">
        <f t="shared" si="89"/>
        <v>SILVER</v>
      </c>
      <c r="G448" s="83">
        <v>3</v>
      </c>
      <c r="H448" s="84" t="s">
        <v>2033</v>
      </c>
      <c r="I448" s="68" t="s">
        <v>2041</v>
      </c>
      <c r="J448" s="82" t="str">
        <f t="shared" si="90"/>
        <v>MAPFUMBA</v>
      </c>
      <c r="K448" s="85">
        <v>0</v>
      </c>
      <c r="L448" s="54">
        <v>0.99998842592592585</v>
      </c>
      <c r="M448" s="116">
        <v>44166</v>
      </c>
      <c r="N448" s="94" t="s">
        <v>2555</v>
      </c>
      <c r="O448" s="90">
        <f t="shared" si="75"/>
        <v>1439.9833333333331</v>
      </c>
      <c r="P448" s="100">
        <f t="shared" si="76"/>
        <v>4319.9499999999989</v>
      </c>
      <c r="Q448" s="80" t="s">
        <v>2035</v>
      </c>
      <c r="R448" s="80" t="s">
        <v>2036</v>
      </c>
    </row>
    <row r="449" spans="1:18" x14ac:dyDescent="0.2">
      <c r="A449" s="78"/>
      <c r="B449" s="105" t="s">
        <v>2044</v>
      </c>
      <c r="C449" s="68" t="s">
        <v>896</v>
      </c>
      <c r="D449" s="81" t="str">
        <f t="shared" si="87"/>
        <v>MA5156</v>
      </c>
      <c r="E449" s="82" t="str">
        <f t="shared" si="88"/>
        <v>MANICALAND</v>
      </c>
      <c r="F449" s="82" t="str">
        <f t="shared" si="89"/>
        <v>SILVER</v>
      </c>
      <c r="G449" s="83">
        <v>3</v>
      </c>
      <c r="H449" s="84" t="s">
        <v>2033</v>
      </c>
      <c r="I449" s="68" t="s">
        <v>2041</v>
      </c>
      <c r="J449" s="82" t="str">
        <f t="shared" si="90"/>
        <v>MANGWIRO</v>
      </c>
      <c r="K449" s="85">
        <v>0</v>
      </c>
      <c r="L449" s="54">
        <v>0.99998842592592585</v>
      </c>
      <c r="M449" s="116">
        <v>44166</v>
      </c>
      <c r="N449" s="94" t="s">
        <v>2186</v>
      </c>
      <c r="O449" s="90">
        <f t="shared" si="75"/>
        <v>1439.9833333333331</v>
      </c>
      <c r="P449" s="100">
        <f t="shared" si="76"/>
        <v>4319.9499999999989</v>
      </c>
      <c r="Q449" s="80" t="s">
        <v>2035</v>
      </c>
      <c r="R449" s="80" t="s">
        <v>2036</v>
      </c>
    </row>
    <row r="450" spans="1:18" x14ac:dyDescent="0.2">
      <c r="A450" s="78"/>
      <c r="B450" s="116">
        <v>44166.933229166665</v>
      </c>
      <c r="C450" s="43" t="s">
        <v>936</v>
      </c>
      <c r="D450" s="81" t="str">
        <f t="shared" si="87"/>
        <v>MW0050</v>
      </c>
      <c r="E450" s="82" t="str">
        <f t="shared" si="88"/>
        <v>MASH WEST</v>
      </c>
      <c r="F450" s="82" t="str">
        <f t="shared" si="89"/>
        <v>SILVER</v>
      </c>
      <c r="G450" s="83">
        <v>3</v>
      </c>
      <c r="H450" s="84" t="s">
        <v>2033</v>
      </c>
      <c r="I450" s="68" t="s">
        <v>2034</v>
      </c>
      <c r="J450" s="82" t="str">
        <f t="shared" si="90"/>
        <v>ARTWELL</v>
      </c>
      <c r="K450" s="54">
        <v>0.93322916666666667</v>
      </c>
      <c r="L450" s="54">
        <v>0.99998842592592585</v>
      </c>
      <c r="M450" s="116">
        <v>44166</v>
      </c>
      <c r="N450" s="94" t="s">
        <v>2560</v>
      </c>
      <c r="O450" s="90">
        <f t="shared" ref="O450:O513" si="91">(L450-K450)*60*24</f>
        <v>96.133333333333226</v>
      </c>
      <c r="P450" s="100">
        <f t="shared" ref="P450:P513" si="92">O450*G450</f>
        <v>288.39999999999969</v>
      </c>
      <c r="Q450" s="80" t="s">
        <v>2035</v>
      </c>
      <c r="R450" s="80" t="s">
        <v>2036</v>
      </c>
    </row>
    <row r="451" spans="1:18" x14ac:dyDescent="0.2">
      <c r="A451" s="78"/>
      <c r="B451" s="116">
        <v>44166.933229166665</v>
      </c>
      <c r="C451" s="43" t="s">
        <v>1099</v>
      </c>
      <c r="D451" s="81" t="str">
        <f t="shared" si="87"/>
        <v>MW5214</v>
      </c>
      <c r="E451" s="82" t="str">
        <f t="shared" si="88"/>
        <v>MASH WEST</v>
      </c>
      <c r="F451" s="82" t="str">
        <f t="shared" si="89"/>
        <v>SILVER</v>
      </c>
      <c r="G451" s="83">
        <v>3</v>
      </c>
      <c r="H451" s="84" t="s">
        <v>2033</v>
      </c>
      <c r="I451" s="68" t="s">
        <v>2034</v>
      </c>
      <c r="J451" s="82" t="str">
        <f t="shared" si="90"/>
        <v>ARTWELL</v>
      </c>
      <c r="K451" s="54">
        <v>0.93322916666666667</v>
      </c>
      <c r="L451" s="54">
        <v>0.99998842592592585</v>
      </c>
      <c r="M451" s="116">
        <v>44166</v>
      </c>
      <c r="N451" s="94" t="s">
        <v>2574</v>
      </c>
      <c r="O451" s="90">
        <f t="shared" si="91"/>
        <v>96.133333333333226</v>
      </c>
      <c r="P451" s="100">
        <f t="shared" si="92"/>
        <v>288.39999999999969</v>
      </c>
      <c r="Q451" s="80" t="s">
        <v>2035</v>
      </c>
      <c r="R451" s="80" t="s">
        <v>2036</v>
      </c>
    </row>
    <row r="452" spans="1:18" x14ac:dyDescent="0.2">
      <c r="A452" s="78"/>
      <c r="B452" s="105" t="s">
        <v>2355</v>
      </c>
      <c r="C452" s="89" t="s">
        <v>1202</v>
      </c>
      <c r="D452" s="81" t="str">
        <f t="shared" si="87"/>
        <v>MW5268</v>
      </c>
      <c r="E452" s="82" t="str">
        <f t="shared" si="88"/>
        <v>MASH WEST</v>
      </c>
      <c r="F452" s="82" t="str">
        <f t="shared" si="89"/>
        <v>SILVER</v>
      </c>
      <c r="G452" s="83">
        <v>3</v>
      </c>
      <c r="H452" s="84" t="s">
        <v>2033</v>
      </c>
      <c r="I452" s="68" t="s">
        <v>2041</v>
      </c>
      <c r="J452" s="82" t="str">
        <f t="shared" si="90"/>
        <v>ARTWELL</v>
      </c>
      <c r="K452" s="85">
        <v>0</v>
      </c>
      <c r="L452" s="54">
        <v>0.99998842592592585</v>
      </c>
      <c r="M452" s="116">
        <v>44166</v>
      </c>
      <c r="N452" s="94" t="s">
        <v>2581</v>
      </c>
      <c r="O452" s="90">
        <f t="shared" si="91"/>
        <v>1439.9833333333331</v>
      </c>
      <c r="P452" s="100">
        <f t="shared" si="92"/>
        <v>4319.9499999999989</v>
      </c>
      <c r="Q452" s="80" t="s">
        <v>2035</v>
      </c>
      <c r="R452" s="80" t="s">
        <v>2036</v>
      </c>
    </row>
    <row r="453" spans="1:18" x14ac:dyDescent="0.2">
      <c r="A453" s="78"/>
      <c r="B453" s="89" t="s">
        <v>2360</v>
      </c>
      <c r="C453" s="89" t="s">
        <v>1334</v>
      </c>
      <c r="D453" s="81" t="str">
        <f t="shared" si="87"/>
        <v>ME1742</v>
      </c>
      <c r="E453" s="82" t="str">
        <f t="shared" si="88"/>
        <v>MASH EAST</v>
      </c>
      <c r="F453" s="82" t="str">
        <f t="shared" si="89"/>
        <v>SILVER</v>
      </c>
      <c r="G453" s="83">
        <v>3</v>
      </c>
      <c r="H453" s="84" t="s">
        <v>2033</v>
      </c>
      <c r="I453" s="68" t="s">
        <v>2042</v>
      </c>
      <c r="J453" s="82" t="str">
        <f t="shared" si="90"/>
        <v>WASHI</v>
      </c>
      <c r="K453" s="85">
        <v>0.51098379629629631</v>
      </c>
      <c r="L453" s="54">
        <v>0.99998842592592585</v>
      </c>
      <c r="M453" s="116">
        <v>44166</v>
      </c>
      <c r="N453" s="94" t="s">
        <v>2587</v>
      </c>
      <c r="O453" s="90">
        <f t="shared" si="91"/>
        <v>704.16666666666652</v>
      </c>
      <c r="P453" s="100">
        <f t="shared" si="92"/>
        <v>2112.4999999999995</v>
      </c>
      <c r="Q453" s="80" t="s">
        <v>2035</v>
      </c>
      <c r="R453" s="80" t="s">
        <v>2036</v>
      </c>
    </row>
    <row r="454" spans="1:18" x14ac:dyDescent="0.2">
      <c r="A454" s="78"/>
      <c r="B454" s="79" t="s">
        <v>2362</v>
      </c>
      <c r="C454" s="68" t="s">
        <v>1429</v>
      </c>
      <c r="D454" s="81" t="str">
        <f t="shared" si="87"/>
        <v>ME7031</v>
      </c>
      <c r="E454" s="82" t="str">
        <f t="shared" si="88"/>
        <v>MASH EAST</v>
      </c>
      <c r="F454" s="82" t="str">
        <f t="shared" si="89"/>
        <v>SILVER</v>
      </c>
      <c r="G454" s="83">
        <v>3</v>
      </c>
      <c r="H454" s="84" t="s">
        <v>2033</v>
      </c>
      <c r="I454" s="68" t="s">
        <v>2041</v>
      </c>
      <c r="J454" s="82" t="str">
        <f t="shared" si="90"/>
        <v>MANGWIRO</v>
      </c>
      <c r="K454" s="85">
        <v>0</v>
      </c>
      <c r="L454" s="54">
        <v>0.99998842592592585</v>
      </c>
      <c r="M454" s="116">
        <v>44166</v>
      </c>
      <c r="N454" s="94" t="s">
        <v>2594</v>
      </c>
      <c r="O454" s="90">
        <f t="shared" si="91"/>
        <v>1439.9833333333331</v>
      </c>
      <c r="P454" s="100">
        <f t="shared" si="92"/>
        <v>4319.9499999999989</v>
      </c>
      <c r="Q454" s="80" t="s">
        <v>2035</v>
      </c>
      <c r="R454" s="80" t="s">
        <v>2036</v>
      </c>
    </row>
    <row r="455" spans="1:18" x14ac:dyDescent="0.2">
      <c r="A455" s="78"/>
      <c r="B455" s="105" t="s">
        <v>2365</v>
      </c>
      <c r="C455" s="68" t="s">
        <v>1480</v>
      </c>
      <c r="D455" s="81" t="str">
        <f t="shared" si="87"/>
        <v>MA5172</v>
      </c>
      <c r="E455" s="82" t="str">
        <f t="shared" si="88"/>
        <v>MANICALAND</v>
      </c>
      <c r="F455" s="82" t="str">
        <f t="shared" si="89"/>
        <v>SILVER</v>
      </c>
      <c r="G455" s="83">
        <v>3</v>
      </c>
      <c r="H455" s="84" t="s">
        <v>2033</v>
      </c>
      <c r="I455" s="68" t="s">
        <v>2041</v>
      </c>
      <c r="J455" s="82" t="str">
        <f t="shared" si="90"/>
        <v>MANGWIRO</v>
      </c>
      <c r="K455" s="85">
        <v>0</v>
      </c>
      <c r="L455" s="54">
        <v>0.99998842592592585</v>
      </c>
      <c r="M455" s="116">
        <v>44166</v>
      </c>
      <c r="N455" s="94" t="s">
        <v>2597</v>
      </c>
      <c r="O455" s="90">
        <f t="shared" si="91"/>
        <v>1439.9833333333331</v>
      </c>
      <c r="P455" s="100">
        <f t="shared" si="92"/>
        <v>4319.9499999999989</v>
      </c>
      <c r="Q455" s="80" t="s">
        <v>2035</v>
      </c>
      <c r="R455" s="80" t="s">
        <v>2036</v>
      </c>
    </row>
    <row r="456" spans="1:18" x14ac:dyDescent="0.2">
      <c r="A456" s="78"/>
      <c r="B456" s="79" t="s">
        <v>2370</v>
      </c>
      <c r="C456" s="68" t="s">
        <v>1510</v>
      </c>
      <c r="D456" s="81" t="str">
        <f t="shared" si="87"/>
        <v>HA7082</v>
      </c>
      <c r="E456" s="82" t="str">
        <f t="shared" si="88"/>
        <v>HARARE</v>
      </c>
      <c r="F456" s="82" t="str">
        <f t="shared" si="89"/>
        <v>SILVER</v>
      </c>
      <c r="G456" s="83">
        <v>3</v>
      </c>
      <c r="H456" s="84" t="s">
        <v>2033</v>
      </c>
      <c r="I456" s="68" t="s">
        <v>2041</v>
      </c>
      <c r="J456" s="82" t="str">
        <f t="shared" si="90"/>
        <v>MUTYANDA</v>
      </c>
      <c r="K456" s="85">
        <v>0</v>
      </c>
      <c r="L456" s="54">
        <v>0.99998842592592585</v>
      </c>
      <c r="M456" s="116">
        <v>44166</v>
      </c>
      <c r="N456" s="94" t="s">
        <v>2144</v>
      </c>
      <c r="O456" s="90">
        <f t="shared" si="91"/>
        <v>1439.9833333333331</v>
      </c>
      <c r="P456" s="100">
        <f t="shared" si="92"/>
        <v>4319.9499999999989</v>
      </c>
      <c r="Q456" s="80" t="s">
        <v>2035</v>
      </c>
      <c r="R456" s="80" t="s">
        <v>2036</v>
      </c>
    </row>
    <row r="457" spans="1:18" x14ac:dyDescent="0.2">
      <c r="A457" s="78"/>
      <c r="B457" s="105" t="s">
        <v>2373</v>
      </c>
      <c r="C457" s="79" t="s">
        <v>1629</v>
      </c>
      <c r="D457" s="81" t="str">
        <f t="shared" si="87"/>
        <v>MA5235</v>
      </c>
      <c r="E457" s="82" t="str">
        <f t="shared" si="88"/>
        <v>MANICALAND</v>
      </c>
      <c r="F457" s="82" t="str">
        <f t="shared" si="89"/>
        <v>SILVER</v>
      </c>
      <c r="G457" s="83">
        <v>3</v>
      </c>
      <c r="H457" s="84" t="s">
        <v>2033</v>
      </c>
      <c r="I457" s="68" t="s">
        <v>2041</v>
      </c>
      <c r="J457" s="82" t="str">
        <f t="shared" si="90"/>
        <v>MANGWIRO</v>
      </c>
      <c r="K457" s="85">
        <v>0</v>
      </c>
      <c r="L457" s="54">
        <v>0.99998842592592585</v>
      </c>
      <c r="M457" s="116">
        <v>44166</v>
      </c>
      <c r="N457" s="94" t="s">
        <v>2607</v>
      </c>
      <c r="O457" s="90">
        <f t="shared" si="91"/>
        <v>1439.9833333333331</v>
      </c>
      <c r="P457" s="100">
        <f t="shared" si="92"/>
        <v>4319.9499999999989</v>
      </c>
      <c r="Q457" s="80" t="s">
        <v>2035</v>
      </c>
      <c r="R457" s="80" t="s">
        <v>2036</v>
      </c>
    </row>
    <row r="458" spans="1:18" x14ac:dyDescent="0.2">
      <c r="A458" s="78"/>
      <c r="B458" s="89" t="s">
        <v>2374</v>
      </c>
      <c r="C458" s="89" t="s">
        <v>1631</v>
      </c>
      <c r="D458" s="126" t="str">
        <f t="shared" si="87"/>
        <v>MA0384</v>
      </c>
      <c r="E458" s="82" t="str">
        <f t="shared" si="88"/>
        <v>MANICALAND</v>
      </c>
      <c r="F458" s="82" t="str">
        <f t="shared" si="89"/>
        <v>SILVER</v>
      </c>
      <c r="G458" s="83">
        <v>3</v>
      </c>
      <c r="H458" s="84" t="s">
        <v>2033</v>
      </c>
      <c r="I458" s="68" t="s">
        <v>2041</v>
      </c>
      <c r="J458" s="82" t="str">
        <f t="shared" si="90"/>
        <v>MAPFUMBA</v>
      </c>
      <c r="K458" s="85">
        <v>0</v>
      </c>
      <c r="L458" s="54">
        <v>0.99998842592592585</v>
      </c>
      <c r="M458" s="116">
        <v>44166</v>
      </c>
      <c r="N458" s="94" t="s">
        <v>2608</v>
      </c>
      <c r="O458" s="90">
        <f t="shared" si="91"/>
        <v>1439.9833333333331</v>
      </c>
      <c r="P458" s="100">
        <f t="shared" si="92"/>
        <v>4319.9499999999989</v>
      </c>
      <c r="Q458" s="80" t="s">
        <v>2035</v>
      </c>
      <c r="R458" s="80" t="s">
        <v>2036</v>
      </c>
    </row>
    <row r="459" spans="1:18" x14ac:dyDescent="0.2">
      <c r="A459" s="78"/>
      <c r="B459" s="89" t="s">
        <v>2375</v>
      </c>
      <c r="C459" s="89" t="s">
        <v>1662</v>
      </c>
      <c r="D459" s="81" t="str">
        <f t="shared" si="87"/>
        <v>MA5248</v>
      </c>
      <c r="E459" s="82" t="str">
        <f t="shared" si="88"/>
        <v>MANICALAND</v>
      </c>
      <c r="F459" s="82" t="str">
        <f t="shared" si="89"/>
        <v>SILVER</v>
      </c>
      <c r="G459" s="83">
        <v>3</v>
      </c>
      <c r="H459" s="84" t="s">
        <v>2033</v>
      </c>
      <c r="I459" s="68" t="s">
        <v>2041</v>
      </c>
      <c r="J459" s="82" t="str">
        <f t="shared" si="90"/>
        <v>MANGWIRO</v>
      </c>
      <c r="K459" s="85">
        <v>0</v>
      </c>
      <c r="L459" s="54">
        <v>0.99998842592592585</v>
      </c>
      <c r="M459" s="116">
        <v>44166</v>
      </c>
      <c r="N459" s="94" t="s">
        <v>2609</v>
      </c>
      <c r="O459" s="90">
        <f t="shared" si="91"/>
        <v>1439.9833333333331</v>
      </c>
      <c r="P459" s="100">
        <f t="shared" si="92"/>
        <v>4319.9499999999989</v>
      </c>
      <c r="Q459" s="80" t="s">
        <v>2035</v>
      </c>
      <c r="R459" s="80" t="s">
        <v>2036</v>
      </c>
    </row>
    <row r="460" spans="1:18" x14ac:dyDescent="0.2">
      <c r="A460" s="78"/>
      <c r="B460" s="79" t="s">
        <v>2376</v>
      </c>
      <c r="C460" s="68" t="s">
        <v>1666</v>
      </c>
      <c r="D460" s="81" t="str">
        <f t="shared" si="87"/>
        <v>HA5063</v>
      </c>
      <c r="E460" s="82" t="str">
        <f t="shared" si="88"/>
        <v>HARARE</v>
      </c>
      <c r="F460" s="82" t="str">
        <f t="shared" si="89"/>
        <v>SILVER</v>
      </c>
      <c r="G460" s="83">
        <v>3</v>
      </c>
      <c r="H460" s="84" t="s">
        <v>2033</v>
      </c>
      <c r="I460" s="68" t="s">
        <v>2042</v>
      </c>
      <c r="J460" s="82" t="str">
        <f t="shared" si="90"/>
        <v>WASHI</v>
      </c>
      <c r="K460" s="85">
        <v>0.3368518518518519</v>
      </c>
      <c r="L460" s="54">
        <v>0.99998842592592585</v>
      </c>
      <c r="M460" s="116">
        <v>44166</v>
      </c>
      <c r="N460" s="94" t="s">
        <v>2485</v>
      </c>
      <c r="O460" s="90">
        <f t="shared" si="91"/>
        <v>954.91666666666663</v>
      </c>
      <c r="P460" s="100">
        <f t="shared" si="92"/>
        <v>2864.75</v>
      </c>
      <c r="Q460" s="80" t="s">
        <v>2035</v>
      </c>
      <c r="R460" s="80" t="s">
        <v>2036</v>
      </c>
    </row>
    <row r="461" spans="1:18" x14ac:dyDescent="0.2">
      <c r="A461" s="78"/>
      <c r="B461" s="105" t="s">
        <v>2108</v>
      </c>
      <c r="C461" s="89" t="s">
        <v>1689</v>
      </c>
      <c r="D461" s="81" t="str">
        <f t="shared" si="87"/>
        <v>MA7037</v>
      </c>
      <c r="E461" s="82" t="str">
        <f t="shared" si="88"/>
        <v>MANICALAND</v>
      </c>
      <c r="F461" s="82" t="str">
        <f t="shared" si="89"/>
        <v>SILVER</v>
      </c>
      <c r="G461" s="83">
        <v>3</v>
      </c>
      <c r="H461" s="84" t="s">
        <v>2033</v>
      </c>
      <c r="I461" s="68" t="s">
        <v>2041</v>
      </c>
      <c r="J461" s="82" t="str">
        <f t="shared" si="90"/>
        <v>MANGWIRO</v>
      </c>
      <c r="K461" s="85">
        <v>0</v>
      </c>
      <c r="L461" s="54">
        <v>0.99998842592592585</v>
      </c>
      <c r="M461" s="116">
        <v>44166</v>
      </c>
      <c r="N461" s="94" t="s">
        <v>2218</v>
      </c>
      <c r="O461" s="90">
        <f t="shared" si="91"/>
        <v>1439.9833333333331</v>
      </c>
      <c r="P461" s="100">
        <f t="shared" si="92"/>
        <v>4319.9499999999989</v>
      </c>
      <c r="Q461" s="80" t="s">
        <v>2035</v>
      </c>
      <c r="R461" s="80" t="s">
        <v>2036</v>
      </c>
    </row>
    <row r="462" spans="1:18" x14ac:dyDescent="0.2">
      <c r="A462" s="78"/>
      <c r="B462" s="116">
        <v>44166.949479166666</v>
      </c>
      <c r="C462" s="43" t="s">
        <v>1693</v>
      </c>
      <c r="D462" s="81" t="str">
        <f t="shared" si="87"/>
        <v>ME7080</v>
      </c>
      <c r="E462" s="82" t="str">
        <f t="shared" si="88"/>
        <v>MASH EAST</v>
      </c>
      <c r="F462" s="82" t="str">
        <f t="shared" si="89"/>
        <v>SILVER</v>
      </c>
      <c r="G462" s="83">
        <v>3</v>
      </c>
      <c r="H462" s="84" t="s">
        <v>2033</v>
      </c>
      <c r="I462" s="68" t="s">
        <v>2034</v>
      </c>
      <c r="J462" s="82" t="str">
        <f t="shared" si="90"/>
        <v>LESLIE</v>
      </c>
      <c r="K462" s="54">
        <v>0.94947916666666676</v>
      </c>
      <c r="L462" s="54">
        <v>0.99998842592592585</v>
      </c>
      <c r="M462" s="116">
        <v>44166</v>
      </c>
      <c r="N462" s="94" t="s">
        <v>2610</v>
      </c>
      <c r="O462" s="90">
        <f t="shared" si="91"/>
        <v>72.733333333333093</v>
      </c>
      <c r="P462" s="100">
        <f t="shared" si="92"/>
        <v>218.19999999999928</v>
      </c>
      <c r="Q462" s="80" t="s">
        <v>2035</v>
      </c>
      <c r="R462" s="80" t="s">
        <v>2036</v>
      </c>
    </row>
    <row r="463" spans="1:18" x14ac:dyDescent="0.2">
      <c r="A463" s="78"/>
      <c r="B463" s="79" t="s">
        <v>2378</v>
      </c>
      <c r="C463" s="68" t="s">
        <v>1735</v>
      </c>
      <c r="D463" s="81" t="str">
        <f t="shared" si="87"/>
        <v>MW0157</v>
      </c>
      <c r="E463" s="82" t="str">
        <f t="shared" si="88"/>
        <v>MASH WEST</v>
      </c>
      <c r="F463" s="82" t="str">
        <f t="shared" si="89"/>
        <v>SILVER</v>
      </c>
      <c r="G463" s="83">
        <v>3</v>
      </c>
      <c r="H463" s="84" t="s">
        <v>2033</v>
      </c>
      <c r="I463" s="68" t="s">
        <v>2041</v>
      </c>
      <c r="J463" s="82" t="str">
        <f t="shared" si="90"/>
        <v>NGIRAZI</v>
      </c>
      <c r="K463" s="85">
        <v>0</v>
      </c>
      <c r="L463" s="54">
        <v>0.99998842592592585</v>
      </c>
      <c r="M463" s="116">
        <v>44166</v>
      </c>
      <c r="N463" s="94" t="s">
        <v>2614</v>
      </c>
      <c r="O463" s="90">
        <f t="shared" si="91"/>
        <v>1439.9833333333331</v>
      </c>
      <c r="P463" s="100">
        <f t="shared" si="92"/>
        <v>4319.9499999999989</v>
      </c>
      <c r="Q463" s="80" t="s">
        <v>2035</v>
      </c>
      <c r="R463" s="80" t="s">
        <v>2036</v>
      </c>
    </row>
    <row r="464" spans="1:18" x14ac:dyDescent="0.2">
      <c r="A464" s="78"/>
      <c r="B464" s="122" t="s">
        <v>2053</v>
      </c>
      <c r="C464" s="89" t="s">
        <v>1871</v>
      </c>
      <c r="D464" s="81" t="str">
        <f t="shared" si="87"/>
        <v>MW5017</v>
      </c>
      <c r="E464" s="82" t="str">
        <f t="shared" si="88"/>
        <v>MASH WEST</v>
      </c>
      <c r="F464" s="82" t="str">
        <f t="shared" si="89"/>
        <v>SILVER</v>
      </c>
      <c r="G464" s="83">
        <v>3</v>
      </c>
      <c r="H464" s="84" t="s">
        <v>2033</v>
      </c>
      <c r="I464" s="68" t="s">
        <v>2041</v>
      </c>
      <c r="J464" s="82" t="str">
        <f t="shared" si="90"/>
        <v>MODESTA</v>
      </c>
      <c r="K464" s="85">
        <v>0</v>
      </c>
      <c r="L464" s="54">
        <v>0.99998842592592585</v>
      </c>
      <c r="M464" s="116">
        <v>44166</v>
      </c>
      <c r="N464" s="94" t="s">
        <v>2197</v>
      </c>
      <c r="O464" s="90">
        <f t="shared" si="91"/>
        <v>1439.9833333333331</v>
      </c>
      <c r="P464" s="100">
        <f t="shared" si="92"/>
        <v>4319.9499999999989</v>
      </c>
      <c r="Q464" s="80" t="s">
        <v>2035</v>
      </c>
      <c r="R464" s="80" t="s">
        <v>2036</v>
      </c>
    </row>
    <row r="465" spans="1:18" x14ac:dyDescent="0.2">
      <c r="A465" s="78"/>
      <c r="B465" s="116">
        <v>44166.933229166665</v>
      </c>
      <c r="C465" s="43" t="s">
        <v>1930</v>
      </c>
      <c r="D465" s="81" t="str">
        <f t="shared" si="87"/>
        <v>MW5223</v>
      </c>
      <c r="E465" s="82" t="str">
        <f t="shared" si="88"/>
        <v>MASH WEST</v>
      </c>
      <c r="F465" s="82" t="str">
        <f t="shared" si="89"/>
        <v>SILVER</v>
      </c>
      <c r="G465" s="83">
        <v>3</v>
      </c>
      <c r="H465" s="84" t="s">
        <v>2033</v>
      </c>
      <c r="I465" s="68" t="s">
        <v>2034</v>
      </c>
      <c r="J465" s="82" t="str">
        <f t="shared" si="90"/>
        <v>ARTWELL</v>
      </c>
      <c r="K465" s="54">
        <v>0.93322916666666667</v>
      </c>
      <c r="L465" s="54">
        <v>0.99998842592592585</v>
      </c>
      <c r="M465" s="116">
        <v>44166</v>
      </c>
      <c r="N465" s="94" t="s">
        <v>2625</v>
      </c>
      <c r="O465" s="90">
        <f t="shared" si="91"/>
        <v>96.133333333333226</v>
      </c>
      <c r="P465" s="100">
        <f t="shared" si="92"/>
        <v>288.39999999999969</v>
      </c>
      <c r="Q465" s="80" t="s">
        <v>2035</v>
      </c>
      <c r="R465" s="80" t="s">
        <v>2036</v>
      </c>
    </row>
    <row r="466" spans="1:18" x14ac:dyDescent="0.2">
      <c r="A466" s="78">
        <v>525</v>
      </c>
      <c r="B466" s="105">
        <v>44166.502083333333</v>
      </c>
      <c r="C466" s="68" t="str">
        <f t="shared" ref="C466:C474" si="93">VLOOKUP(A466,nsn,2,FALSE)</f>
        <v>Matsheumhlope-G</v>
      </c>
      <c r="D466" s="83" t="s">
        <v>2100</v>
      </c>
      <c r="E466" s="91" t="str">
        <f t="shared" si="88"/>
        <v>BULAWAYO</v>
      </c>
      <c r="F466" s="82" t="str">
        <f t="shared" si="89"/>
        <v>SILVER</v>
      </c>
      <c r="G466" s="83">
        <v>3</v>
      </c>
      <c r="H466" s="83" t="s">
        <v>2033</v>
      </c>
      <c r="I466" s="68" t="s">
        <v>2056</v>
      </c>
      <c r="J466" s="68" t="str">
        <f t="shared" ref="J466:J474" si="94">VLOOKUP(A466,nsn,3,FALSE)</f>
        <v>MAKETO</v>
      </c>
      <c r="K466" s="85">
        <v>0.50208333333333333</v>
      </c>
      <c r="L466" s="85">
        <v>0.55555555555555558</v>
      </c>
      <c r="M466" s="92">
        <v>44166</v>
      </c>
      <c r="N466" s="83" t="s">
        <v>2087</v>
      </c>
      <c r="O466" s="90">
        <f t="shared" si="91"/>
        <v>77.000000000000043</v>
      </c>
      <c r="P466" s="100">
        <f t="shared" si="92"/>
        <v>231.00000000000011</v>
      </c>
      <c r="Q466" s="83" t="s">
        <v>2035</v>
      </c>
      <c r="R466" s="80" t="s">
        <v>2038</v>
      </c>
    </row>
    <row r="467" spans="1:18" x14ac:dyDescent="0.2">
      <c r="A467" s="78">
        <v>721</v>
      </c>
      <c r="B467" s="105">
        <v>44165.864583333336</v>
      </c>
      <c r="C467" s="68" t="str">
        <f t="shared" si="93"/>
        <v>Malindela-G</v>
      </c>
      <c r="D467" s="81" t="str">
        <f>VLOOKUP($C467,TOTAL3,2,FALSE)</f>
        <v>BU5091</v>
      </c>
      <c r="E467" s="91" t="str">
        <f t="shared" si="88"/>
        <v>BULAWAYO</v>
      </c>
      <c r="F467" s="82" t="str">
        <f t="shared" si="89"/>
        <v>SILVER</v>
      </c>
      <c r="G467" s="83">
        <v>3</v>
      </c>
      <c r="H467" s="83" t="s">
        <v>2033</v>
      </c>
      <c r="I467" s="110" t="s">
        <v>2055</v>
      </c>
      <c r="J467" s="68" t="str">
        <f t="shared" si="94"/>
        <v>SOFIA</v>
      </c>
      <c r="K467" s="85">
        <v>0</v>
      </c>
      <c r="L467" s="85">
        <v>0.61805555555555558</v>
      </c>
      <c r="M467" s="92">
        <v>44166</v>
      </c>
      <c r="N467" s="83" t="s">
        <v>2089</v>
      </c>
      <c r="O467" s="90">
        <f t="shared" si="91"/>
        <v>890</v>
      </c>
      <c r="P467" s="100">
        <f t="shared" si="92"/>
        <v>2670</v>
      </c>
      <c r="Q467" s="83" t="s">
        <v>2035</v>
      </c>
      <c r="R467" s="80" t="s">
        <v>2038</v>
      </c>
    </row>
    <row r="468" spans="1:18" x14ac:dyDescent="0.2">
      <c r="A468" s="78">
        <v>85</v>
      </c>
      <c r="B468" s="105">
        <v>44165.975694444445</v>
      </c>
      <c r="C468" s="68" t="str">
        <f t="shared" si="93"/>
        <v>Imbizo-G</v>
      </c>
      <c r="D468" s="81" t="str">
        <f>VLOOKUP($C468,TOTAL3,2,FALSE)</f>
        <v>BU0172</v>
      </c>
      <c r="E468" s="91" t="str">
        <f t="shared" si="88"/>
        <v>BULAWAYO</v>
      </c>
      <c r="F468" s="82" t="str">
        <f t="shared" si="89"/>
        <v>SILVER</v>
      </c>
      <c r="G468" s="83">
        <v>3</v>
      </c>
      <c r="H468" s="83" t="s">
        <v>2033</v>
      </c>
      <c r="I468" s="110" t="s">
        <v>2055</v>
      </c>
      <c r="J468" s="68" t="str">
        <f t="shared" si="94"/>
        <v>STELLA</v>
      </c>
      <c r="K468" s="85">
        <v>0</v>
      </c>
      <c r="L468" s="85">
        <v>0.999305555555554</v>
      </c>
      <c r="M468" s="92">
        <v>44166</v>
      </c>
      <c r="N468" s="94" t="s">
        <v>2154</v>
      </c>
      <c r="O468" s="90">
        <f t="shared" si="91"/>
        <v>1438.9999999999977</v>
      </c>
      <c r="P468" s="100">
        <f t="shared" si="92"/>
        <v>4316.9999999999927</v>
      </c>
      <c r="Q468" s="83" t="s">
        <v>2035</v>
      </c>
      <c r="R468" s="68" t="s">
        <v>2036</v>
      </c>
    </row>
    <row r="469" spans="1:18" x14ac:dyDescent="0.2">
      <c r="A469" s="78">
        <v>133</v>
      </c>
      <c r="B469" s="105">
        <v>44145.652094907404</v>
      </c>
      <c r="C469" s="68" t="str">
        <f t="shared" si="93"/>
        <v>Queenspark-G</v>
      </c>
      <c r="D469" s="81" t="s">
        <v>1609</v>
      </c>
      <c r="E469" s="91" t="str">
        <f t="shared" si="88"/>
        <v>BULAWAYO</v>
      </c>
      <c r="F469" s="82" t="str">
        <f t="shared" si="89"/>
        <v>SILVER</v>
      </c>
      <c r="G469" s="83">
        <v>3</v>
      </c>
      <c r="H469" s="83" t="s">
        <v>2033</v>
      </c>
      <c r="I469" s="110" t="s">
        <v>2057</v>
      </c>
      <c r="J469" s="68" t="str">
        <f t="shared" si="94"/>
        <v>STELLA</v>
      </c>
      <c r="K469" s="85">
        <v>0</v>
      </c>
      <c r="L469" s="85">
        <v>0.999305555555553</v>
      </c>
      <c r="M469" s="92">
        <v>44166</v>
      </c>
      <c r="N469" s="94" t="s">
        <v>2155</v>
      </c>
      <c r="O469" s="90">
        <f t="shared" si="91"/>
        <v>1438.9999999999964</v>
      </c>
      <c r="P469" s="100">
        <f t="shared" si="92"/>
        <v>4316.9999999999891</v>
      </c>
      <c r="Q469" s="83" t="s">
        <v>2035</v>
      </c>
      <c r="R469" s="68" t="s">
        <v>2036</v>
      </c>
    </row>
    <row r="470" spans="1:18" x14ac:dyDescent="0.2">
      <c r="A470" s="78">
        <v>283</v>
      </c>
      <c r="B470" s="105">
        <v>43636.052777777775</v>
      </c>
      <c r="C470" s="68" t="str">
        <f t="shared" si="93"/>
        <v>Hwange Power-G</v>
      </c>
      <c r="D470" s="83" t="s">
        <v>873</v>
      </c>
      <c r="E470" s="91" t="str">
        <f t="shared" si="88"/>
        <v>MAT NORTH</v>
      </c>
      <c r="F470" s="82" t="str">
        <f t="shared" si="89"/>
        <v>SILVER</v>
      </c>
      <c r="G470" s="83">
        <v>3</v>
      </c>
      <c r="H470" s="83" t="s">
        <v>2033</v>
      </c>
      <c r="I470" s="68" t="s">
        <v>2055</v>
      </c>
      <c r="J470" s="68" t="str">
        <f t="shared" si="94"/>
        <v>HARRIET</v>
      </c>
      <c r="K470" s="85">
        <v>0</v>
      </c>
      <c r="L470" s="85">
        <v>0.99930555555555201</v>
      </c>
      <c r="M470" s="92">
        <v>44166</v>
      </c>
      <c r="N470" s="94" t="s">
        <v>2158</v>
      </c>
      <c r="O470" s="90">
        <f t="shared" si="91"/>
        <v>1438.999999999995</v>
      </c>
      <c r="P470" s="100">
        <f t="shared" si="92"/>
        <v>4316.9999999999854</v>
      </c>
      <c r="Q470" s="83" t="s">
        <v>2035</v>
      </c>
      <c r="R470" s="68" t="s">
        <v>2036</v>
      </c>
    </row>
    <row r="471" spans="1:18" x14ac:dyDescent="0.2">
      <c r="A471" s="78">
        <v>815</v>
      </c>
      <c r="B471" s="105">
        <v>44069.581944444442</v>
      </c>
      <c r="C471" s="68" t="str">
        <f t="shared" si="93"/>
        <v>SIYANSUNDA-G</v>
      </c>
      <c r="D471" s="81" t="str">
        <f>VLOOKUP($C471,TOTAL3,2,FALSE)</f>
        <v>MN5245</v>
      </c>
      <c r="E471" s="91" t="str">
        <f t="shared" si="88"/>
        <v>MAT NORTH</v>
      </c>
      <c r="F471" s="82" t="str">
        <f t="shared" si="89"/>
        <v>SILVER</v>
      </c>
      <c r="G471" s="83">
        <v>3</v>
      </c>
      <c r="H471" s="83" t="s">
        <v>2033</v>
      </c>
      <c r="I471" s="110" t="s">
        <v>2055</v>
      </c>
      <c r="J471" s="68" t="str">
        <f t="shared" si="94"/>
        <v>HARRIET</v>
      </c>
      <c r="K471" s="85">
        <v>0</v>
      </c>
      <c r="L471" s="85">
        <v>0.99930555555555001</v>
      </c>
      <c r="M471" s="92">
        <v>44166</v>
      </c>
      <c r="N471" s="94" t="s">
        <v>2162</v>
      </c>
      <c r="O471" s="90">
        <f t="shared" si="91"/>
        <v>1438.999999999992</v>
      </c>
      <c r="P471" s="100">
        <f t="shared" si="92"/>
        <v>4316.9999999999764</v>
      </c>
      <c r="Q471" s="83" t="s">
        <v>2035</v>
      </c>
      <c r="R471" s="68" t="s">
        <v>2036</v>
      </c>
    </row>
    <row r="472" spans="1:18" x14ac:dyDescent="0.2">
      <c r="A472" s="78">
        <v>888</v>
      </c>
      <c r="B472" s="105">
        <v>44144.73333333333</v>
      </c>
      <c r="C472" s="68" t="str">
        <f t="shared" si="93"/>
        <v>Tshabalala D</v>
      </c>
      <c r="D472" s="81" t="str">
        <f>VLOOKUP($C472,TOTAL3,2,FALSE)</f>
        <v>BU5022</v>
      </c>
      <c r="E472" s="91" t="str">
        <f t="shared" si="88"/>
        <v>BULAWAYO</v>
      </c>
      <c r="F472" s="82" t="str">
        <f t="shared" si="89"/>
        <v>SILVER</v>
      </c>
      <c r="G472" s="83">
        <v>3</v>
      </c>
      <c r="H472" s="83" t="s">
        <v>2033</v>
      </c>
      <c r="I472" s="110" t="s">
        <v>2055</v>
      </c>
      <c r="J472" s="68" t="str">
        <f t="shared" si="94"/>
        <v>SIFA</v>
      </c>
      <c r="K472" s="85">
        <v>0</v>
      </c>
      <c r="L472" s="85">
        <v>0.99930555555554901</v>
      </c>
      <c r="M472" s="92">
        <v>44166</v>
      </c>
      <c r="N472" s="94" t="s">
        <v>2165</v>
      </c>
      <c r="O472" s="90">
        <f t="shared" si="91"/>
        <v>1438.9999999999905</v>
      </c>
      <c r="P472" s="100">
        <f t="shared" si="92"/>
        <v>4316.9999999999709</v>
      </c>
      <c r="Q472" s="83" t="s">
        <v>2035</v>
      </c>
      <c r="R472" s="68" t="s">
        <v>2036</v>
      </c>
    </row>
    <row r="473" spans="1:18" x14ac:dyDescent="0.2">
      <c r="A473" s="78">
        <v>912</v>
      </c>
      <c r="B473" s="105">
        <v>44069.574999999997</v>
      </c>
      <c r="C473" s="68" t="str">
        <f t="shared" si="93"/>
        <v>Granitepark-G</v>
      </c>
      <c r="D473" s="81" t="s">
        <v>755</v>
      </c>
      <c r="E473" s="91" t="str">
        <f t="shared" si="88"/>
        <v>BULAWAYO</v>
      </c>
      <c r="F473" s="82" t="str">
        <f t="shared" si="89"/>
        <v>SILVER</v>
      </c>
      <c r="G473" s="83">
        <v>3</v>
      </c>
      <c r="H473" s="83" t="s">
        <v>2033</v>
      </c>
      <c r="I473" s="110" t="s">
        <v>2055</v>
      </c>
      <c r="J473" s="68" t="str">
        <f t="shared" si="94"/>
        <v>SOFIA</v>
      </c>
      <c r="K473" s="85">
        <v>0</v>
      </c>
      <c r="L473" s="85">
        <v>0.99930555555554801</v>
      </c>
      <c r="M473" s="92">
        <v>44166</v>
      </c>
      <c r="N473" s="94" t="s">
        <v>2167</v>
      </c>
      <c r="O473" s="90">
        <f t="shared" si="91"/>
        <v>1438.9999999999891</v>
      </c>
      <c r="P473" s="100">
        <f t="shared" si="92"/>
        <v>4316.9999999999673</v>
      </c>
      <c r="Q473" s="83" t="s">
        <v>2035</v>
      </c>
      <c r="R473" s="68" t="s">
        <v>2036</v>
      </c>
    </row>
    <row r="474" spans="1:18" x14ac:dyDescent="0.2">
      <c r="A474" s="78">
        <v>924</v>
      </c>
      <c r="B474" s="105">
        <v>44165.975694444445</v>
      </c>
      <c r="C474" s="68" t="str">
        <f t="shared" si="93"/>
        <v>Mahatshula-G</v>
      </c>
      <c r="D474" s="81" t="str">
        <f>VLOOKUP($C474,TOTAL3,2,FALSE)</f>
        <v>BU5089</v>
      </c>
      <c r="E474" s="91" t="str">
        <f t="shared" si="88"/>
        <v>BULAWAYO</v>
      </c>
      <c r="F474" s="82" t="str">
        <f t="shared" si="89"/>
        <v>SILVER</v>
      </c>
      <c r="G474" s="83">
        <v>3</v>
      </c>
      <c r="H474" s="83" t="s">
        <v>2033</v>
      </c>
      <c r="I474" s="110" t="s">
        <v>2055</v>
      </c>
      <c r="J474" s="68" t="str">
        <f t="shared" si="94"/>
        <v>MAKETO</v>
      </c>
      <c r="K474" s="85">
        <v>0</v>
      </c>
      <c r="L474" s="85">
        <v>0.99930555555554801</v>
      </c>
      <c r="M474" s="92">
        <v>44166</v>
      </c>
      <c r="N474" s="94" t="s">
        <v>2168</v>
      </c>
      <c r="O474" s="90">
        <f t="shared" si="91"/>
        <v>1438.9999999999891</v>
      </c>
      <c r="P474" s="100">
        <f t="shared" si="92"/>
        <v>4316.9999999999673</v>
      </c>
      <c r="Q474" s="83" t="s">
        <v>2035</v>
      </c>
      <c r="R474" s="68" t="s">
        <v>2036</v>
      </c>
    </row>
    <row r="475" spans="1:18" x14ac:dyDescent="0.2">
      <c r="A475" s="97"/>
      <c r="B475" s="121">
        <v>44166.043113425927</v>
      </c>
      <c r="C475" s="48" t="s">
        <v>1534</v>
      </c>
      <c r="D475" s="117"/>
      <c r="E475" s="91" t="str">
        <f t="shared" ref="E475:E506" si="95">VLOOKUP($C475,TOTAL4,3,FALSE)</f>
        <v>HARARE</v>
      </c>
      <c r="F475" s="82" t="str">
        <f t="shared" ref="F475:F506" si="96">VLOOKUP(C475,TOTAL4,4,FALSE)</f>
        <v>SILVER</v>
      </c>
      <c r="G475" s="83">
        <v>3</v>
      </c>
      <c r="H475" s="96" t="s">
        <v>2033</v>
      </c>
      <c r="I475" s="68" t="s">
        <v>2056</v>
      </c>
      <c r="J475" s="82" t="str">
        <f t="shared" ref="J475:J481" si="97">VLOOKUP($C475,TOTAL4,5,FALSE)</f>
        <v>MUTYANDA</v>
      </c>
      <c r="K475" s="85">
        <v>4.311342592592593E-2</v>
      </c>
      <c r="L475" s="108">
        <v>0.55540509259259263</v>
      </c>
      <c r="M475" s="92">
        <v>44166</v>
      </c>
      <c r="N475" s="94" t="s">
        <v>2651</v>
      </c>
      <c r="O475" s="90">
        <f t="shared" si="91"/>
        <v>737.7</v>
      </c>
      <c r="P475" s="100">
        <f t="shared" si="92"/>
        <v>2213.1000000000004</v>
      </c>
      <c r="Q475" s="83" t="s">
        <v>2035</v>
      </c>
      <c r="R475" s="80" t="s">
        <v>2038</v>
      </c>
    </row>
    <row r="476" spans="1:18" x14ac:dyDescent="0.2">
      <c r="A476" s="78"/>
      <c r="B476" s="105">
        <v>44157.652951388889</v>
      </c>
      <c r="C476" s="68" t="s">
        <v>1043</v>
      </c>
      <c r="D476" s="82" t="str">
        <f>VLOOKUP($C476,TOTAL4,2,FALSE)</f>
        <v>MS7020</v>
      </c>
      <c r="E476" s="91" t="str">
        <f t="shared" si="95"/>
        <v>MAT SOUTH</v>
      </c>
      <c r="F476" s="82" t="str">
        <f t="shared" si="96"/>
        <v>SILVER</v>
      </c>
      <c r="G476" s="83">
        <v>3</v>
      </c>
      <c r="H476" s="96" t="s">
        <v>2033</v>
      </c>
      <c r="I476" s="68" t="s">
        <v>2082</v>
      </c>
      <c r="J476" s="82" t="str">
        <f t="shared" si="97"/>
        <v>BEN</v>
      </c>
      <c r="K476" s="85">
        <v>0</v>
      </c>
      <c r="L476" s="108">
        <v>0.55971064814814808</v>
      </c>
      <c r="M476" s="92">
        <v>44166</v>
      </c>
      <c r="N476" s="94" t="s">
        <v>2171</v>
      </c>
      <c r="O476" s="90">
        <f t="shared" si="91"/>
        <v>805.98333333333335</v>
      </c>
      <c r="P476" s="100">
        <f t="shared" si="92"/>
        <v>2417.9499999999998</v>
      </c>
      <c r="Q476" s="83" t="s">
        <v>2035</v>
      </c>
      <c r="R476" s="80" t="s">
        <v>2038</v>
      </c>
    </row>
    <row r="477" spans="1:18" x14ac:dyDescent="0.2">
      <c r="A477" s="97"/>
      <c r="B477" s="121">
        <v>44166.154317129629</v>
      </c>
      <c r="C477" s="48" t="s">
        <v>780</v>
      </c>
      <c r="D477" s="117"/>
      <c r="E477" s="91" t="str">
        <f t="shared" si="95"/>
        <v>MAT SOUTH</v>
      </c>
      <c r="F477" s="82" t="str">
        <f t="shared" si="96"/>
        <v>SILVER</v>
      </c>
      <c r="G477" s="83">
        <v>3</v>
      </c>
      <c r="H477" s="96" t="s">
        <v>2033</v>
      </c>
      <c r="I477" s="68" t="s">
        <v>2056</v>
      </c>
      <c r="J477" s="82" t="str">
        <f t="shared" si="97"/>
        <v>MASAIRA</v>
      </c>
      <c r="K477" s="85">
        <v>0.15431712962962962</v>
      </c>
      <c r="L477" s="108">
        <v>0.59225694444444443</v>
      </c>
      <c r="M477" s="92">
        <v>44166</v>
      </c>
      <c r="N477" s="94" t="s">
        <v>2657</v>
      </c>
      <c r="O477" s="90">
        <f t="shared" si="91"/>
        <v>630.63333333333333</v>
      </c>
      <c r="P477" s="100">
        <f t="shared" si="92"/>
        <v>1891.9</v>
      </c>
      <c r="Q477" s="83" t="s">
        <v>2035</v>
      </c>
      <c r="R477" s="80" t="s">
        <v>2038</v>
      </c>
    </row>
    <row r="478" spans="1:18" x14ac:dyDescent="0.2">
      <c r="A478" s="97"/>
      <c r="B478" s="121">
        <v>44166.154548611114</v>
      </c>
      <c r="C478" s="48" t="s">
        <v>787</v>
      </c>
      <c r="D478" s="117"/>
      <c r="E478" s="91" t="str">
        <f t="shared" si="95"/>
        <v>MAT SOUTH</v>
      </c>
      <c r="F478" s="82" t="str">
        <f t="shared" si="96"/>
        <v>SILVER</v>
      </c>
      <c r="G478" s="83">
        <v>3</v>
      </c>
      <c r="H478" s="96" t="s">
        <v>2033</v>
      </c>
      <c r="I478" s="68" t="s">
        <v>2056</v>
      </c>
      <c r="J478" s="82" t="str">
        <f t="shared" si="97"/>
        <v>MASAIRA</v>
      </c>
      <c r="K478" s="85">
        <v>0.15454861111111109</v>
      </c>
      <c r="L478" s="108">
        <v>0.59225694444444443</v>
      </c>
      <c r="M478" s="92">
        <v>44166</v>
      </c>
      <c r="N478" s="94" t="s">
        <v>2658</v>
      </c>
      <c r="O478" s="90">
        <f t="shared" si="91"/>
        <v>630.30000000000007</v>
      </c>
      <c r="P478" s="100">
        <f t="shared" si="92"/>
        <v>1890.9</v>
      </c>
      <c r="Q478" s="83" t="s">
        <v>2035</v>
      </c>
      <c r="R478" s="80" t="s">
        <v>2038</v>
      </c>
    </row>
    <row r="479" spans="1:18" x14ac:dyDescent="0.2">
      <c r="A479" s="99"/>
      <c r="B479" s="105">
        <v>44166.154305555552</v>
      </c>
      <c r="C479" s="80" t="s">
        <v>1117</v>
      </c>
      <c r="D479" s="82" t="str">
        <f>VLOOKUP($C479,TOTAL4,2,FALSE)</f>
        <v>MS7057</v>
      </c>
      <c r="E479" s="91" t="str">
        <f t="shared" si="95"/>
        <v>MAT SOUTH</v>
      </c>
      <c r="F479" s="82" t="str">
        <f t="shared" si="96"/>
        <v>SILVER</v>
      </c>
      <c r="G479" s="83">
        <v>3</v>
      </c>
      <c r="H479" s="96" t="s">
        <v>2033</v>
      </c>
      <c r="I479" s="68" t="s">
        <v>2055</v>
      </c>
      <c r="J479" s="82" t="str">
        <f t="shared" si="97"/>
        <v>MASAIRA</v>
      </c>
      <c r="K479" s="85">
        <v>0.15430555555555556</v>
      </c>
      <c r="L479" s="108">
        <v>0.59225694444444443</v>
      </c>
      <c r="M479" s="92">
        <v>44166</v>
      </c>
      <c r="N479" s="94" t="s">
        <v>2660</v>
      </c>
      <c r="O479" s="90">
        <f t="shared" si="91"/>
        <v>630.64999999999986</v>
      </c>
      <c r="P479" s="100">
        <f t="shared" si="92"/>
        <v>1891.9499999999996</v>
      </c>
      <c r="Q479" s="83" t="s">
        <v>2035</v>
      </c>
      <c r="R479" s="80" t="s">
        <v>2038</v>
      </c>
    </row>
    <row r="480" spans="1:18" x14ac:dyDescent="0.2">
      <c r="A480" s="97"/>
      <c r="B480" s="121">
        <v>44166.154374999998</v>
      </c>
      <c r="C480" s="48" t="s">
        <v>1805</v>
      </c>
      <c r="D480" s="117"/>
      <c r="E480" s="91" t="str">
        <f t="shared" si="95"/>
        <v>MAT SOUTH</v>
      </c>
      <c r="F480" s="82" t="str">
        <f t="shared" si="96"/>
        <v>SILVER</v>
      </c>
      <c r="G480" s="83">
        <v>3</v>
      </c>
      <c r="H480" s="96" t="s">
        <v>2033</v>
      </c>
      <c r="I480" s="68" t="s">
        <v>2056</v>
      </c>
      <c r="J480" s="82" t="str">
        <f t="shared" si="97"/>
        <v>SIFA</v>
      </c>
      <c r="K480" s="85">
        <v>0.15437500000000001</v>
      </c>
      <c r="L480" s="108">
        <v>0.59225694444444443</v>
      </c>
      <c r="M480" s="92">
        <v>44166</v>
      </c>
      <c r="N480" s="94" t="s">
        <v>2661</v>
      </c>
      <c r="O480" s="90">
        <f t="shared" si="91"/>
        <v>630.54999999999995</v>
      </c>
      <c r="P480" s="100">
        <f t="shared" si="92"/>
        <v>1891.6499999999999</v>
      </c>
      <c r="Q480" s="83" t="s">
        <v>2035</v>
      </c>
      <c r="R480" s="80" t="s">
        <v>2038</v>
      </c>
    </row>
    <row r="481" spans="1:18" x14ac:dyDescent="0.2">
      <c r="A481" s="99"/>
      <c r="B481" s="105">
        <v>44164.608923611115</v>
      </c>
      <c r="C481" s="80" t="s">
        <v>1986</v>
      </c>
      <c r="D481" s="82" t="str">
        <f t="shared" ref="D481:D512" si="98">VLOOKUP($C481,TOTAL4,2,FALSE)</f>
        <v>MS5309</v>
      </c>
      <c r="E481" s="91" t="str">
        <f t="shared" si="95"/>
        <v>MAT SOUTH</v>
      </c>
      <c r="F481" s="82" t="str">
        <f t="shared" si="96"/>
        <v>SILVER</v>
      </c>
      <c r="G481" s="83">
        <v>3</v>
      </c>
      <c r="H481" s="96" t="s">
        <v>2033</v>
      </c>
      <c r="I481" s="68" t="s">
        <v>2060</v>
      </c>
      <c r="J481" s="82" t="str">
        <f t="shared" si="97"/>
        <v>BEN</v>
      </c>
      <c r="K481" s="85">
        <v>0</v>
      </c>
      <c r="L481" s="108">
        <v>0.59225694444444443</v>
      </c>
      <c r="M481" s="92">
        <v>44166</v>
      </c>
      <c r="N481" s="94" t="s">
        <v>2249</v>
      </c>
      <c r="O481" s="90">
        <f t="shared" si="91"/>
        <v>852.84999999999991</v>
      </c>
      <c r="P481" s="100">
        <f t="shared" si="92"/>
        <v>2558.5499999999997</v>
      </c>
      <c r="Q481" s="83" t="s">
        <v>2035</v>
      </c>
      <c r="R481" s="80" t="s">
        <v>2038</v>
      </c>
    </row>
    <row r="482" spans="1:18" x14ac:dyDescent="0.2">
      <c r="A482" s="78"/>
      <c r="B482" s="105">
        <v>44110.266562500001</v>
      </c>
      <c r="C482" s="68" t="s">
        <v>98</v>
      </c>
      <c r="D482" s="82" t="str">
        <f t="shared" si="98"/>
        <v>MD6029</v>
      </c>
      <c r="E482" s="91" t="str">
        <f t="shared" si="95"/>
        <v>MIDLANDS</v>
      </c>
      <c r="F482" s="82" t="str">
        <f t="shared" si="96"/>
        <v>SILVER</v>
      </c>
      <c r="G482" s="83">
        <v>3</v>
      </c>
      <c r="H482" s="96" t="s">
        <v>2033</v>
      </c>
      <c r="I482" s="68" t="s">
        <v>2040</v>
      </c>
      <c r="J482" s="82" t="s">
        <v>100</v>
      </c>
      <c r="K482" s="85">
        <v>0</v>
      </c>
      <c r="L482" s="85">
        <v>0.999305555555556</v>
      </c>
      <c r="M482" s="113">
        <v>44166</v>
      </c>
      <c r="N482" s="94" t="s">
        <v>2149</v>
      </c>
      <c r="O482" s="90">
        <f t="shared" si="91"/>
        <v>1439.0000000000005</v>
      </c>
      <c r="P482" s="100">
        <f t="shared" si="92"/>
        <v>4317.0000000000018</v>
      </c>
      <c r="Q482" s="83" t="s">
        <v>2035</v>
      </c>
      <c r="R482" s="68" t="s">
        <v>2036</v>
      </c>
    </row>
    <row r="483" spans="1:18" x14ac:dyDescent="0.2">
      <c r="A483" s="78"/>
      <c r="B483" s="119">
        <v>44166.831157407411</v>
      </c>
      <c r="C483" s="98" t="s">
        <v>1869</v>
      </c>
      <c r="D483" s="82" t="str">
        <f t="shared" si="98"/>
        <v>MD7042</v>
      </c>
      <c r="E483" s="91" t="str">
        <f t="shared" si="95"/>
        <v>MIDLANDS</v>
      </c>
      <c r="F483" s="82" t="str">
        <f t="shared" si="96"/>
        <v>SILVER</v>
      </c>
      <c r="G483" s="83">
        <v>3</v>
      </c>
      <c r="H483" s="96" t="s">
        <v>2033</v>
      </c>
      <c r="I483" s="68" t="s">
        <v>2060</v>
      </c>
      <c r="J483" s="82" t="str">
        <f t="shared" ref="J483:J519" si="99">VLOOKUP($C483,TOTAL4,5,FALSE)</f>
        <v>CHARI</v>
      </c>
      <c r="K483" s="114">
        <v>0.8305555555555556</v>
      </c>
      <c r="L483" s="85">
        <v>0.999305555555556</v>
      </c>
      <c r="M483" s="113">
        <v>44166</v>
      </c>
      <c r="N483" s="94" t="s">
        <v>2159</v>
      </c>
      <c r="O483" s="90">
        <f t="shared" si="91"/>
        <v>243.0000000000006</v>
      </c>
      <c r="P483" s="100">
        <f t="shared" si="92"/>
        <v>729.00000000000182</v>
      </c>
      <c r="Q483" s="83" t="s">
        <v>2035</v>
      </c>
      <c r="R483" s="68" t="s">
        <v>2036</v>
      </c>
    </row>
    <row r="484" spans="1:18" x14ac:dyDescent="0.2">
      <c r="A484" s="99"/>
      <c r="B484" s="119">
        <v>44166.760416666664</v>
      </c>
      <c r="C484" s="98" t="s">
        <v>837</v>
      </c>
      <c r="D484" s="82" t="str">
        <f t="shared" si="98"/>
        <v>BU3107</v>
      </c>
      <c r="E484" s="91" t="str">
        <f t="shared" si="95"/>
        <v>BULAWAYO</v>
      </c>
      <c r="F484" s="82" t="str">
        <f t="shared" si="96"/>
        <v>SILVER</v>
      </c>
      <c r="G484" s="83">
        <v>3</v>
      </c>
      <c r="H484" s="96" t="s">
        <v>2033</v>
      </c>
      <c r="I484" s="68" t="s">
        <v>2060</v>
      </c>
      <c r="J484" s="82" t="str">
        <f t="shared" si="99"/>
        <v>SOFIA</v>
      </c>
      <c r="K484" s="114">
        <v>0.76041666666666663</v>
      </c>
      <c r="L484" s="85">
        <v>0.999305555555556</v>
      </c>
      <c r="M484" s="113">
        <v>44166</v>
      </c>
      <c r="N484" s="94" t="s">
        <v>2164</v>
      </c>
      <c r="O484" s="90">
        <f t="shared" si="91"/>
        <v>344.00000000000068</v>
      </c>
      <c r="P484" s="100">
        <f t="shared" si="92"/>
        <v>1032.000000000002</v>
      </c>
      <c r="Q484" s="83" t="s">
        <v>2035</v>
      </c>
      <c r="R484" s="68" t="s">
        <v>2036</v>
      </c>
    </row>
    <row r="485" spans="1:18" x14ac:dyDescent="0.2">
      <c r="A485" s="124"/>
      <c r="B485" s="119">
        <v>44166.70380787037</v>
      </c>
      <c r="C485" s="98" t="s">
        <v>1075</v>
      </c>
      <c r="D485" s="82" t="str">
        <f t="shared" si="98"/>
        <v>BU1736</v>
      </c>
      <c r="E485" s="91" t="str">
        <f t="shared" si="95"/>
        <v>BULAWAYO</v>
      </c>
      <c r="F485" s="82" t="str">
        <f t="shared" si="96"/>
        <v>SILVER</v>
      </c>
      <c r="G485" s="83">
        <v>3</v>
      </c>
      <c r="H485" s="96" t="s">
        <v>2033</v>
      </c>
      <c r="I485" s="68" t="s">
        <v>2060</v>
      </c>
      <c r="J485" s="82" t="str">
        <f t="shared" si="99"/>
        <v>SIFA</v>
      </c>
      <c r="K485" s="114">
        <v>0.70347222222222217</v>
      </c>
      <c r="L485" s="85">
        <v>0.999305555555556</v>
      </c>
      <c r="M485" s="113">
        <v>44166</v>
      </c>
      <c r="N485" s="94" t="s">
        <v>2175</v>
      </c>
      <c r="O485" s="90">
        <f t="shared" si="91"/>
        <v>426.00000000000068</v>
      </c>
      <c r="P485" s="100">
        <f t="shared" si="92"/>
        <v>1278.000000000002</v>
      </c>
      <c r="Q485" s="83" t="s">
        <v>2035</v>
      </c>
      <c r="R485" s="68" t="s">
        <v>2036</v>
      </c>
    </row>
    <row r="486" spans="1:18" x14ac:dyDescent="0.2">
      <c r="A486" s="99"/>
      <c r="B486" s="119">
        <v>44166.70380787037</v>
      </c>
      <c r="C486" s="98" t="s">
        <v>1592</v>
      </c>
      <c r="D486" s="82" t="str">
        <f t="shared" si="98"/>
        <v>BU1744</v>
      </c>
      <c r="E486" s="91" t="str">
        <f t="shared" si="95"/>
        <v>BULAWAYO</v>
      </c>
      <c r="F486" s="82" t="str">
        <f t="shared" si="96"/>
        <v>SILVER</v>
      </c>
      <c r="G486" s="83">
        <v>3</v>
      </c>
      <c r="H486" s="96" t="s">
        <v>2033</v>
      </c>
      <c r="I486" s="68" t="s">
        <v>2060</v>
      </c>
      <c r="J486" s="82" t="str">
        <f t="shared" si="99"/>
        <v>BHEKANI</v>
      </c>
      <c r="K486" s="114">
        <v>0.70347222222222217</v>
      </c>
      <c r="L486" s="85">
        <v>0.999305555555556</v>
      </c>
      <c r="M486" s="113">
        <v>44166</v>
      </c>
      <c r="N486" s="94" t="s">
        <v>2174</v>
      </c>
      <c r="O486" s="90">
        <f t="shared" si="91"/>
        <v>426.00000000000068</v>
      </c>
      <c r="P486" s="100">
        <f t="shared" si="92"/>
        <v>1278.000000000002</v>
      </c>
      <c r="Q486" s="83" t="s">
        <v>2035</v>
      </c>
      <c r="R486" s="68" t="s">
        <v>2036</v>
      </c>
    </row>
    <row r="487" spans="1:18" x14ac:dyDescent="0.2">
      <c r="A487" s="124"/>
      <c r="B487" s="119">
        <v>44166.613506944443</v>
      </c>
      <c r="C487" s="98" t="s">
        <v>1043</v>
      </c>
      <c r="D487" s="82" t="str">
        <f t="shared" si="98"/>
        <v>MS7020</v>
      </c>
      <c r="E487" s="91" t="str">
        <f t="shared" si="95"/>
        <v>MAT SOUTH</v>
      </c>
      <c r="F487" s="82" t="str">
        <f t="shared" si="96"/>
        <v>SILVER</v>
      </c>
      <c r="G487" s="83">
        <v>3</v>
      </c>
      <c r="H487" s="96" t="s">
        <v>2033</v>
      </c>
      <c r="I487" s="68" t="s">
        <v>2060</v>
      </c>
      <c r="J487" s="82" t="str">
        <f t="shared" si="99"/>
        <v>BEN</v>
      </c>
      <c r="K487" s="114">
        <v>44166.613506944443</v>
      </c>
      <c r="L487" s="114">
        <v>44166.624861111108</v>
      </c>
      <c r="M487" s="113">
        <v>44166</v>
      </c>
      <c r="N487" s="94" t="s">
        <v>2663</v>
      </c>
      <c r="O487" s="90">
        <f t="shared" si="91"/>
        <v>16.349999997764826</v>
      </c>
      <c r="P487" s="100">
        <f t="shared" si="92"/>
        <v>49.049999993294477</v>
      </c>
      <c r="Q487" s="83" t="s">
        <v>2035</v>
      </c>
      <c r="R487" s="80" t="s">
        <v>2038</v>
      </c>
    </row>
    <row r="488" spans="1:18" x14ac:dyDescent="0.2">
      <c r="A488" s="124"/>
      <c r="B488" s="119">
        <v>44166.868055555555</v>
      </c>
      <c r="C488" s="98" t="s">
        <v>1458</v>
      </c>
      <c r="D488" s="82" t="str">
        <f t="shared" si="98"/>
        <v>BU5095</v>
      </c>
      <c r="E488" s="91" t="str">
        <f t="shared" si="95"/>
        <v>BULAWAYO</v>
      </c>
      <c r="F488" s="82" t="str">
        <f t="shared" si="96"/>
        <v>SILVER</v>
      </c>
      <c r="G488" s="83">
        <v>3</v>
      </c>
      <c r="H488" s="96" t="s">
        <v>2033</v>
      </c>
      <c r="I488" s="68" t="s">
        <v>2060</v>
      </c>
      <c r="J488" s="82" t="str">
        <f t="shared" si="99"/>
        <v>STELLA</v>
      </c>
      <c r="K488" s="114">
        <v>44166.868055555555</v>
      </c>
      <c r="L488" s="114">
        <v>44166.892824074072</v>
      </c>
      <c r="M488" s="113">
        <v>44166</v>
      </c>
      <c r="N488" s="94" t="s">
        <v>2679</v>
      </c>
      <c r="O488" s="90">
        <f t="shared" si="91"/>
        <v>35.66666666418314</v>
      </c>
      <c r="P488" s="100">
        <f t="shared" si="92"/>
        <v>106.99999999254942</v>
      </c>
      <c r="Q488" s="83" t="s">
        <v>2035</v>
      </c>
      <c r="R488" s="80" t="s">
        <v>2038</v>
      </c>
    </row>
    <row r="489" spans="1:18" x14ac:dyDescent="0.2">
      <c r="A489" s="97"/>
      <c r="B489" s="119">
        <v>44166.868067129632</v>
      </c>
      <c r="C489" s="98" t="s">
        <v>1456</v>
      </c>
      <c r="D489" s="82" t="str">
        <f t="shared" si="98"/>
        <v>BU5094</v>
      </c>
      <c r="E489" s="91" t="str">
        <f t="shared" si="95"/>
        <v>BULAWAYO</v>
      </c>
      <c r="F489" s="82" t="str">
        <f t="shared" si="96"/>
        <v>SILVER</v>
      </c>
      <c r="G489" s="83">
        <v>3</v>
      </c>
      <c r="H489" s="96" t="s">
        <v>2033</v>
      </c>
      <c r="I489" s="68" t="s">
        <v>2060</v>
      </c>
      <c r="J489" s="82" t="str">
        <f t="shared" si="99"/>
        <v>STELLA</v>
      </c>
      <c r="K489" s="114">
        <v>44166.868067129632</v>
      </c>
      <c r="L489" s="114">
        <v>44166.892905092594</v>
      </c>
      <c r="M489" s="113">
        <v>44166</v>
      </c>
      <c r="N489" s="94" t="s">
        <v>2680</v>
      </c>
      <c r="O489" s="90">
        <f t="shared" si="91"/>
        <v>35.766666666604578</v>
      </c>
      <c r="P489" s="100">
        <f t="shared" si="92"/>
        <v>107.29999999981374</v>
      </c>
      <c r="Q489" s="83" t="s">
        <v>2035</v>
      </c>
      <c r="R489" s="80" t="s">
        <v>2038</v>
      </c>
    </row>
    <row r="490" spans="1:18" x14ac:dyDescent="0.2">
      <c r="A490" s="99"/>
      <c r="B490" s="119">
        <v>44166.868055555555</v>
      </c>
      <c r="C490" s="98" t="s">
        <v>1709</v>
      </c>
      <c r="D490" s="82" t="str">
        <f t="shared" si="98"/>
        <v>BU5101</v>
      </c>
      <c r="E490" s="91" t="str">
        <f t="shared" si="95"/>
        <v>BULAWAYO</v>
      </c>
      <c r="F490" s="82" t="str">
        <f t="shared" si="96"/>
        <v>SILVER</v>
      </c>
      <c r="G490" s="83">
        <v>3</v>
      </c>
      <c r="H490" s="96" t="s">
        <v>2033</v>
      </c>
      <c r="I490" s="68" t="s">
        <v>2060</v>
      </c>
      <c r="J490" s="82" t="str">
        <f t="shared" si="99"/>
        <v>MASAIRA</v>
      </c>
      <c r="K490" s="114">
        <v>44166.868055555555</v>
      </c>
      <c r="L490" s="114">
        <v>44166.893136574072</v>
      </c>
      <c r="M490" s="113">
        <v>44166</v>
      </c>
      <c r="N490" s="94" t="s">
        <v>2681</v>
      </c>
      <c r="O490" s="90">
        <f t="shared" si="91"/>
        <v>36.116666664602235</v>
      </c>
      <c r="P490" s="100">
        <f t="shared" si="92"/>
        <v>108.3499999938067</v>
      </c>
      <c r="Q490" s="83" t="s">
        <v>2035</v>
      </c>
      <c r="R490" s="80" t="s">
        <v>2038</v>
      </c>
    </row>
    <row r="491" spans="1:18" x14ac:dyDescent="0.2">
      <c r="A491" s="97"/>
      <c r="B491" s="119">
        <v>44166.681064814817</v>
      </c>
      <c r="C491" s="98" t="s">
        <v>1825</v>
      </c>
      <c r="D491" s="82" t="str">
        <f t="shared" si="98"/>
        <v>BU0256</v>
      </c>
      <c r="E491" s="91" t="str">
        <f t="shared" si="95"/>
        <v>BULAWAYO</v>
      </c>
      <c r="F491" s="82" t="str">
        <f t="shared" si="96"/>
        <v>SILVER</v>
      </c>
      <c r="G491" s="83">
        <v>3</v>
      </c>
      <c r="H491" s="96" t="s">
        <v>2033</v>
      </c>
      <c r="I491" s="68" t="s">
        <v>2060</v>
      </c>
      <c r="J491" s="82" t="str">
        <f t="shared" si="99"/>
        <v>MAKETO</v>
      </c>
      <c r="K491" s="114">
        <v>44166.681064814817</v>
      </c>
      <c r="L491" s="114">
        <v>44166.716724537036</v>
      </c>
      <c r="M491" s="113">
        <v>44166</v>
      </c>
      <c r="N491" s="94" t="s">
        <v>2682</v>
      </c>
      <c r="O491" s="90">
        <f t="shared" si="91"/>
        <v>51.349999996600673</v>
      </c>
      <c r="P491" s="100">
        <f t="shared" si="92"/>
        <v>154.04999998980202</v>
      </c>
      <c r="Q491" s="83" t="s">
        <v>2035</v>
      </c>
      <c r="R491" s="80" t="s">
        <v>2038</v>
      </c>
    </row>
    <row r="492" spans="1:18" x14ac:dyDescent="0.2">
      <c r="A492" s="97"/>
      <c r="B492" s="119">
        <v>44166.682083333333</v>
      </c>
      <c r="C492" s="98" t="s">
        <v>1265</v>
      </c>
      <c r="D492" s="82" t="str">
        <f t="shared" si="98"/>
        <v>MV7050</v>
      </c>
      <c r="E492" s="91" t="str">
        <f t="shared" si="95"/>
        <v>MASVINGO</v>
      </c>
      <c r="F492" s="82" t="str">
        <f t="shared" si="96"/>
        <v>SILVER</v>
      </c>
      <c r="G492" s="83">
        <v>3</v>
      </c>
      <c r="H492" s="96" t="s">
        <v>2033</v>
      </c>
      <c r="I492" s="68" t="s">
        <v>2060</v>
      </c>
      <c r="J492" s="82" t="str">
        <f t="shared" si="99"/>
        <v>CECIL</v>
      </c>
      <c r="K492" s="114">
        <v>44166.682083333333</v>
      </c>
      <c r="L492" s="114">
        <v>44166.763171296298</v>
      </c>
      <c r="M492" s="113">
        <v>44166</v>
      </c>
      <c r="N492" s="94" t="s">
        <v>2691</v>
      </c>
      <c r="O492" s="90">
        <f t="shared" si="91"/>
        <v>116.76666666870005</v>
      </c>
      <c r="P492" s="100">
        <f t="shared" si="92"/>
        <v>350.30000000610016</v>
      </c>
      <c r="Q492" s="83" t="s">
        <v>2035</v>
      </c>
      <c r="R492" s="80" t="s">
        <v>2038</v>
      </c>
    </row>
    <row r="493" spans="1:18" x14ac:dyDescent="0.2">
      <c r="A493" s="78"/>
      <c r="B493" s="119">
        <v>44166.68209490741</v>
      </c>
      <c r="C493" s="98" t="s">
        <v>1682</v>
      </c>
      <c r="D493" s="82" t="str">
        <f t="shared" si="98"/>
        <v>MV0155</v>
      </c>
      <c r="E493" s="91" t="str">
        <f t="shared" si="95"/>
        <v>MASVINGO</v>
      </c>
      <c r="F493" s="82" t="str">
        <f t="shared" si="96"/>
        <v>SILVER</v>
      </c>
      <c r="G493" s="83">
        <v>3</v>
      </c>
      <c r="H493" s="96" t="s">
        <v>2033</v>
      </c>
      <c r="I493" s="68" t="s">
        <v>2060</v>
      </c>
      <c r="J493" s="82" t="str">
        <f t="shared" si="99"/>
        <v>BEN</v>
      </c>
      <c r="K493" s="114">
        <v>44166.68209490741</v>
      </c>
      <c r="L493" s="114">
        <v>44166.763275462959</v>
      </c>
      <c r="M493" s="113">
        <v>44166</v>
      </c>
      <c r="N493" s="94" t="s">
        <v>2694</v>
      </c>
      <c r="O493" s="90">
        <f t="shared" si="91"/>
        <v>116.89999999129213</v>
      </c>
      <c r="P493" s="100">
        <f t="shared" si="92"/>
        <v>350.6999999738764</v>
      </c>
      <c r="Q493" s="83" t="s">
        <v>2035</v>
      </c>
      <c r="R493" s="80" t="s">
        <v>2038</v>
      </c>
    </row>
    <row r="494" spans="1:18" x14ac:dyDescent="0.2">
      <c r="A494" s="99"/>
      <c r="B494" s="119">
        <v>44166.673634259256</v>
      </c>
      <c r="C494" s="98" t="s">
        <v>709</v>
      </c>
      <c r="D494" s="82" t="str">
        <f t="shared" si="98"/>
        <v>MV7004</v>
      </c>
      <c r="E494" s="91" t="str">
        <f t="shared" si="95"/>
        <v>MASVINGO</v>
      </c>
      <c r="F494" s="82" t="str">
        <f t="shared" si="96"/>
        <v>SILVER</v>
      </c>
      <c r="G494" s="83">
        <v>3</v>
      </c>
      <c r="H494" s="96" t="s">
        <v>2033</v>
      </c>
      <c r="I494" s="68" t="s">
        <v>2060</v>
      </c>
      <c r="J494" s="82" t="str">
        <f t="shared" si="99"/>
        <v>PARDON</v>
      </c>
      <c r="K494" s="114">
        <v>44166.673634259256</v>
      </c>
      <c r="L494" s="114">
        <v>44166.760949074072</v>
      </c>
      <c r="M494" s="113">
        <v>44166</v>
      </c>
      <c r="N494" s="94" t="s">
        <v>2695</v>
      </c>
      <c r="O494" s="90">
        <f t="shared" si="91"/>
        <v>125.73333333595656</v>
      </c>
      <c r="P494" s="100">
        <f t="shared" si="92"/>
        <v>377.20000000786968</v>
      </c>
      <c r="Q494" s="83" t="s">
        <v>2035</v>
      </c>
      <c r="R494" s="80" t="s">
        <v>2038</v>
      </c>
    </row>
    <row r="495" spans="1:18" x14ac:dyDescent="0.2">
      <c r="A495" s="99"/>
      <c r="B495" s="119">
        <v>44166.676111111112</v>
      </c>
      <c r="C495" s="98" t="s">
        <v>1500</v>
      </c>
      <c r="D495" s="82" t="str">
        <f t="shared" si="98"/>
        <v>MV5266</v>
      </c>
      <c r="E495" s="91" t="str">
        <f t="shared" si="95"/>
        <v>MASVINGO</v>
      </c>
      <c r="F495" s="82" t="str">
        <f t="shared" si="96"/>
        <v>SILVER</v>
      </c>
      <c r="G495" s="83">
        <v>3</v>
      </c>
      <c r="H495" s="96" t="s">
        <v>2033</v>
      </c>
      <c r="I495" s="68" t="s">
        <v>2060</v>
      </c>
      <c r="J495" s="82" t="str">
        <f t="shared" si="99"/>
        <v>PARDON</v>
      </c>
      <c r="K495" s="114">
        <v>44166.676111111112</v>
      </c>
      <c r="L495" s="114">
        <v>44166.763553240744</v>
      </c>
      <c r="M495" s="113">
        <v>44166</v>
      </c>
      <c r="N495" s="94" t="s">
        <v>2696</v>
      </c>
      <c r="O495" s="90">
        <f t="shared" si="91"/>
        <v>125.91666667023674</v>
      </c>
      <c r="P495" s="100">
        <f t="shared" si="92"/>
        <v>377.75000001071021</v>
      </c>
      <c r="Q495" s="83" t="s">
        <v>2035</v>
      </c>
      <c r="R495" s="80" t="s">
        <v>2038</v>
      </c>
    </row>
    <row r="496" spans="1:18" x14ac:dyDescent="0.2">
      <c r="A496" s="99"/>
      <c r="B496" s="119">
        <v>44166.674502314818</v>
      </c>
      <c r="C496" s="98" t="s">
        <v>1501</v>
      </c>
      <c r="D496" s="82" t="str">
        <f t="shared" si="98"/>
        <v>MV5266</v>
      </c>
      <c r="E496" s="91" t="str">
        <f t="shared" si="95"/>
        <v>MASVINGO</v>
      </c>
      <c r="F496" s="82" t="str">
        <f t="shared" si="96"/>
        <v>SILVER</v>
      </c>
      <c r="G496" s="83">
        <v>3</v>
      </c>
      <c r="H496" s="96" t="s">
        <v>2033</v>
      </c>
      <c r="I496" s="68" t="s">
        <v>2060</v>
      </c>
      <c r="J496" s="82" t="str">
        <f t="shared" si="99"/>
        <v>PARDON</v>
      </c>
      <c r="K496" s="114">
        <v>44166.674502314818</v>
      </c>
      <c r="L496" s="114">
        <v>44166.76321759259</v>
      </c>
      <c r="M496" s="113">
        <v>44166</v>
      </c>
      <c r="N496" s="94" t="s">
        <v>2697</v>
      </c>
      <c r="O496" s="90">
        <f t="shared" si="91"/>
        <v>127.74999999208376</v>
      </c>
      <c r="P496" s="100">
        <f t="shared" si="92"/>
        <v>383.24999997625127</v>
      </c>
      <c r="Q496" s="83" t="s">
        <v>2035</v>
      </c>
      <c r="R496" s="80" t="s">
        <v>2038</v>
      </c>
    </row>
    <row r="497" spans="1:18" x14ac:dyDescent="0.2">
      <c r="A497" s="99"/>
      <c r="B497" s="119">
        <v>44166.748738425929</v>
      </c>
      <c r="C497" s="98" t="s">
        <v>1458</v>
      </c>
      <c r="D497" s="82" t="str">
        <f t="shared" si="98"/>
        <v>BU5095</v>
      </c>
      <c r="E497" s="91" t="str">
        <f t="shared" si="95"/>
        <v>BULAWAYO</v>
      </c>
      <c r="F497" s="82" t="str">
        <f t="shared" si="96"/>
        <v>SILVER</v>
      </c>
      <c r="G497" s="83">
        <v>3</v>
      </c>
      <c r="H497" s="96" t="s">
        <v>2033</v>
      </c>
      <c r="I497" s="68" t="s">
        <v>2060</v>
      </c>
      <c r="J497" s="82" t="str">
        <f t="shared" si="99"/>
        <v>STELLA</v>
      </c>
      <c r="K497" s="114">
        <v>44166.748738425929</v>
      </c>
      <c r="L497" s="114">
        <v>44166.846273148149</v>
      </c>
      <c r="M497" s="113">
        <v>44166</v>
      </c>
      <c r="N497" s="94" t="s">
        <v>2699</v>
      </c>
      <c r="O497" s="90">
        <f t="shared" si="91"/>
        <v>140.44999999576248</v>
      </c>
      <c r="P497" s="100">
        <f t="shared" si="92"/>
        <v>421.34999998728745</v>
      </c>
      <c r="Q497" s="83" t="s">
        <v>2035</v>
      </c>
      <c r="R497" s="80" t="s">
        <v>2038</v>
      </c>
    </row>
    <row r="498" spans="1:18" x14ac:dyDescent="0.2">
      <c r="A498" s="124"/>
      <c r="B498" s="119">
        <v>44166.657534722224</v>
      </c>
      <c r="C498" s="98" t="s">
        <v>1263</v>
      </c>
      <c r="D498" s="82" t="str">
        <f t="shared" si="98"/>
        <v>MV7050</v>
      </c>
      <c r="E498" s="91" t="str">
        <f t="shared" si="95"/>
        <v>MASVINGO</v>
      </c>
      <c r="F498" s="82" t="str">
        <f t="shared" si="96"/>
        <v>SILVER</v>
      </c>
      <c r="G498" s="83">
        <v>3</v>
      </c>
      <c r="H498" s="96" t="s">
        <v>2033</v>
      </c>
      <c r="I498" s="68" t="s">
        <v>2060</v>
      </c>
      <c r="J498" s="82" t="str">
        <f t="shared" si="99"/>
        <v>CECIL</v>
      </c>
      <c r="K498" s="114">
        <v>44166.657534722224</v>
      </c>
      <c r="L498" s="114">
        <v>44166.761122685188</v>
      </c>
      <c r="M498" s="113">
        <v>44166</v>
      </c>
      <c r="N498" s="94" t="s">
        <v>2701</v>
      </c>
      <c r="O498" s="90">
        <f t="shared" si="91"/>
        <v>149.16666666744277</v>
      </c>
      <c r="P498" s="100">
        <f t="shared" si="92"/>
        <v>447.50000000232831</v>
      </c>
      <c r="Q498" s="83" t="s">
        <v>2035</v>
      </c>
      <c r="R498" s="80" t="s">
        <v>2038</v>
      </c>
    </row>
    <row r="499" spans="1:18" x14ac:dyDescent="0.2">
      <c r="A499" s="99"/>
      <c r="B499" s="119">
        <v>44166.657534722224</v>
      </c>
      <c r="C499" s="98" t="s">
        <v>1548</v>
      </c>
      <c r="D499" s="82" t="str">
        <f t="shared" si="98"/>
        <v>MV7032</v>
      </c>
      <c r="E499" s="91" t="str">
        <f t="shared" si="95"/>
        <v>MASVINGO</v>
      </c>
      <c r="F499" s="82" t="str">
        <f t="shared" si="96"/>
        <v>SILVER</v>
      </c>
      <c r="G499" s="83">
        <v>3</v>
      </c>
      <c r="H499" s="96" t="s">
        <v>2033</v>
      </c>
      <c r="I499" s="68" t="s">
        <v>2060</v>
      </c>
      <c r="J499" s="82" t="str">
        <f t="shared" si="99"/>
        <v>PARDON</v>
      </c>
      <c r="K499" s="114">
        <v>44166.657534722224</v>
      </c>
      <c r="L499" s="114">
        <v>44166.761122685188</v>
      </c>
      <c r="M499" s="113">
        <v>44166</v>
      </c>
      <c r="N499" s="94" t="s">
        <v>2702</v>
      </c>
      <c r="O499" s="90">
        <f t="shared" si="91"/>
        <v>149.16666666744277</v>
      </c>
      <c r="P499" s="100">
        <f t="shared" si="92"/>
        <v>447.50000000232831</v>
      </c>
      <c r="Q499" s="83" t="s">
        <v>2035</v>
      </c>
      <c r="R499" s="80" t="s">
        <v>2038</v>
      </c>
    </row>
    <row r="500" spans="1:18" x14ac:dyDescent="0.2">
      <c r="A500" s="78"/>
      <c r="B500" s="119">
        <v>44166.657534722224</v>
      </c>
      <c r="C500" s="98" t="s">
        <v>1785</v>
      </c>
      <c r="D500" s="82" t="str">
        <f t="shared" si="98"/>
        <v>MV5244</v>
      </c>
      <c r="E500" s="91" t="str">
        <f t="shared" si="95"/>
        <v>MASVINGO</v>
      </c>
      <c r="F500" s="82" t="str">
        <f t="shared" si="96"/>
        <v>SILVER</v>
      </c>
      <c r="G500" s="83">
        <v>3</v>
      </c>
      <c r="H500" s="96" t="s">
        <v>2033</v>
      </c>
      <c r="I500" s="68" t="s">
        <v>2060</v>
      </c>
      <c r="J500" s="82" t="str">
        <f t="shared" si="99"/>
        <v>PARDON</v>
      </c>
      <c r="K500" s="114">
        <v>44166.657534722224</v>
      </c>
      <c r="L500" s="114">
        <v>44166.761122685188</v>
      </c>
      <c r="M500" s="113">
        <v>44166</v>
      </c>
      <c r="N500" s="94" t="s">
        <v>2703</v>
      </c>
      <c r="O500" s="90">
        <f t="shared" si="91"/>
        <v>149.16666666744277</v>
      </c>
      <c r="P500" s="100">
        <f t="shared" si="92"/>
        <v>447.50000000232831</v>
      </c>
      <c r="Q500" s="83" t="s">
        <v>2035</v>
      </c>
      <c r="R500" s="80" t="s">
        <v>2038</v>
      </c>
    </row>
    <row r="501" spans="1:18" x14ac:dyDescent="0.2">
      <c r="A501" s="78"/>
      <c r="B501" s="119">
        <v>44166.657361111109</v>
      </c>
      <c r="C501" s="98" t="s">
        <v>1680</v>
      </c>
      <c r="D501" s="82" t="str">
        <f t="shared" si="98"/>
        <v>MV0155</v>
      </c>
      <c r="E501" s="91" t="str">
        <f t="shared" si="95"/>
        <v>MASVINGO</v>
      </c>
      <c r="F501" s="82" t="str">
        <f t="shared" si="96"/>
        <v>SILVER</v>
      </c>
      <c r="G501" s="83">
        <v>3</v>
      </c>
      <c r="H501" s="96" t="s">
        <v>2033</v>
      </c>
      <c r="I501" s="68" t="s">
        <v>2060</v>
      </c>
      <c r="J501" s="82" t="str">
        <f t="shared" si="99"/>
        <v>BEN</v>
      </c>
      <c r="K501" s="114">
        <v>44166.657361111109</v>
      </c>
      <c r="L501" s="114">
        <v>44166.761122685188</v>
      </c>
      <c r="M501" s="113">
        <v>44166</v>
      </c>
      <c r="N501" s="94" t="s">
        <v>2710</v>
      </c>
      <c r="O501" s="90">
        <f t="shared" si="91"/>
        <v>149.41666667349637</v>
      </c>
      <c r="P501" s="100">
        <f t="shared" si="92"/>
        <v>448.2500000204891</v>
      </c>
      <c r="Q501" s="83" t="s">
        <v>2035</v>
      </c>
      <c r="R501" s="80" t="s">
        <v>2038</v>
      </c>
    </row>
    <row r="502" spans="1:18" x14ac:dyDescent="0.2">
      <c r="A502" s="78"/>
      <c r="B502" s="119">
        <v>44166.65730324074</v>
      </c>
      <c r="C502" s="98" t="s">
        <v>1427</v>
      </c>
      <c r="D502" s="82" t="str">
        <f t="shared" si="98"/>
        <v>MV0146</v>
      </c>
      <c r="E502" s="91" t="str">
        <f t="shared" si="95"/>
        <v>MASVINGO</v>
      </c>
      <c r="F502" s="82" t="str">
        <f t="shared" si="96"/>
        <v>SILVER</v>
      </c>
      <c r="G502" s="83">
        <v>3</v>
      </c>
      <c r="H502" s="96" t="s">
        <v>2033</v>
      </c>
      <c r="I502" s="68" t="s">
        <v>2060</v>
      </c>
      <c r="J502" s="82" t="str">
        <f t="shared" si="99"/>
        <v>CECIL</v>
      </c>
      <c r="K502" s="114">
        <v>44166.65730324074</v>
      </c>
      <c r="L502" s="114">
        <v>44166.761122685188</v>
      </c>
      <c r="M502" s="113">
        <v>44166</v>
      </c>
      <c r="N502" s="94" t="s">
        <v>2712</v>
      </c>
      <c r="O502" s="90">
        <f t="shared" si="91"/>
        <v>149.5000000053551</v>
      </c>
      <c r="P502" s="100">
        <f t="shared" si="92"/>
        <v>448.50000001606531</v>
      </c>
      <c r="Q502" s="83" t="s">
        <v>2035</v>
      </c>
      <c r="R502" s="80" t="s">
        <v>2038</v>
      </c>
    </row>
    <row r="503" spans="1:18" x14ac:dyDescent="0.2">
      <c r="A503" s="97"/>
      <c r="B503" s="119">
        <v>44166.585798611108</v>
      </c>
      <c r="C503" s="98" t="s">
        <v>1534</v>
      </c>
      <c r="D503" s="82" t="str">
        <f t="shared" si="98"/>
        <v>HA6064</v>
      </c>
      <c r="E503" s="91" t="str">
        <f t="shared" si="95"/>
        <v>HARARE</v>
      </c>
      <c r="F503" s="82" t="str">
        <f t="shared" si="96"/>
        <v>SILVER</v>
      </c>
      <c r="G503" s="83">
        <v>3</v>
      </c>
      <c r="H503" s="96" t="s">
        <v>2033</v>
      </c>
      <c r="I503" s="68" t="s">
        <v>2060</v>
      </c>
      <c r="J503" s="82" t="str">
        <f t="shared" si="99"/>
        <v>MUTYANDA</v>
      </c>
      <c r="K503" s="114">
        <v>44166.585798611108</v>
      </c>
      <c r="L503" s="114">
        <v>44166.692025462966</v>
      </c>
      <c r="M503" s="113">
        <v>44166</v>
      </c>
      <c r="N503" s="94" t="s">
        <v>2714</v>
      </c>
      <c r="O503" s="90">
        <f t="shared" si="91"/>
        <v>152.96666667563841</v>
      </c>
      <c r="P503" s="100">
        <f t="shared" si="92"/>
        <v>458.90000002691522</v>
      </c>
      <c r="Q503" s="83" t="s">
        <v>2035</v>
      </c>
      <c r="R503" s="80" t="s">
        <v>2038</v>
      </c>
    </row>
    <row r="504" spans="1:18" x14ac:dyDescent="0.2">
      <c r="A504" s="97"/>
      <c r="B504" s="119">
        <v>44166.571099537039</v>
      </c>
      <c r="C504" s="98" t="s">
        <v>1075</v>
      </c>
      <c r="D504" s="82" t="str">
        <f t="shared" si="98"/>
        <v>BU1736</v>
      </c>
      <c r="E504" s="91" t="str">
        <f t="shared" si="95"/>
        <v>BULAWAYO</v>
      </c>
      <c r="F504" s="82" t="str">
        <f t="shared" si="96"/>
        <v>SILVER</v>
      </c>
      <c r="G504" s="83">
        <v>3</v>
      </c>
      <c r="H504" s="96" t="s">
        <v>2033</v>
      </c>
      <c r="I504" s="68" t="s">
        <v>2060</v>
      </c>
      <c r="J504" s="82" t="str">
        <f t="shared" si="99"/>
        <v>SIFA</v>
      </c>
      <c r="K504" s="114">
        <v>44166.571099537039</v>
      </c>
      <c r="L504" s="114">
        <v>44166.696087962962</v>
      </c>
      <c r="M504" s="113">
        <v>44166</v>
      </c>
      <c r="N504" s="94" t="s">
        <v>2715</v>
      </c>
      <c r="O504" s="90">
        <f t="shared" si="91"/>
        <v>179.9833333294373</v>
      </c>
      <c r="P504" s="100">
        <f t="shared" si="92"/>
        <v>539.9499999883119</v>
      </c>
      <c r="Q504" s="83" t="s">
        <v>2035</v>
      </c>
      <c r="R504" s="80" t="s">
        <v>2038</v>
      </c>
    </row>
    <row r="505" spans="1:18" x14ac:dyDescent="0.2">
      <c r="A505" s="99"/>
      <c r="B505" s="119">
        <v>44166.571099537039</v>
      </c>
      <c r="C505" s="98" t="s">
        <v>1592</v>
      </c>
      <c r="D505" s="82" t="str">
        <f t="shared" si="98"/>
        <v>BU1744</v>
      </c>
      <c r="E505" s="91" t="str">
        <f t="shared" si="95"/>
        <v>BULAWAYO</v>
      </c>
      <c r="F505" s="82" t="str">
        <f t="shared" si="96"/>
        <v>SILVER</v>
      </c>
      <c r="G505" s="83">
        <v>3</v>
      </c>
      <c r="H505" s="96" t="s">
        <v>2033</v>
      </c>
      <c r="I505" s="68" t="s">
        <v>2060</v>
      </c>
      <c r="J505" s="82" t="str">
        <f t="shared" si="99"/>
        <v>BHEKANI</v>
      </c>
      <c r="K505" s="114">
        <v>44166.571099537039</v>
      </c>
      <c r="L505" s="114">
        <v>44166.697048611109</v>
      </c>
      <c r="M505" s="113">
        <v>44166</v>
      </c>
      <c r="N505" s="94" t="s">
        <v>2716</v>
      </c>
      <c r="O505" s="90">
        <f t="shared" si="91"/>
        <v>181.36666666134261</v>
      </c>
      <c r="P505" s="100">
        <f t="shared" si="92"/>
        <v>544.09999998402782</v>
      </c>
      <c r="Q505" s="83" t="s">
        <v>2035</v>
      </c>
      <c r="R505" s="80" t="s">
        <v>2038</v>
      </c>
    </row>
    <row r="506" spans="1:18" x14ac:dyDescent="0.2">
      <c r="A506" s="78"/>
      <c r="B506" s="119">
        <v>44166.653414351851</v>
      </c>
      <c r="C506" s="98" t="s">
        <v>1607</v>
      </c>
      <c r="D506" s="82" t="str">
        <f t="shared" si="98"/>
        <v>MN5117</v>
      </c>
      <c r="E506" s="91" t="str">
        <f t="shared" si="95"/>
        <v>MAT NORTH</v>
      </c>
      <c r="F506" s="82" t="str">
        <f t="shared" si="96"/>
        <v>SILVER</v>
      </c>
      <c r="G506" s="83">
        <v>3</v>
      </c>
      <c r="H506" s="96" t="s">
        <v>2033</v>
      </c>
      <c r="I506" s="68" t="s">
        <v>2060</v>
      </c>
      <c r="J506" s="82" t="str">
        <f t="shared" si="99"/>
        <v>MAKETO</v>
      </c>
      <c r="K506" s="114">
        <v>44166.653414351851</v>
      </c>
      <c r="L506" s="114">
        <v>44166.789340277777</v>
      </c>
      <c r="M506" s="113">
        <v>44166</v>
      </c>
      <c r="N506" s="94" t="s">
        <v>2718</v>
      </c>
      <c r="O506" s="90">
        <f t="shared" si="91"/>
        <v>195.73333333362825</v>
      </c>
      <c r="P506" s="100">
        <f t="shared" si="92"/>
        <v>587.20000000088476</v>
      </c>
      <c r="Q506" s="83" t="s">
        <v>2035</v>
      </c>
      <c r="R506" s="80" t="s">
        <v>2038</v>
      </c>
    </row>
    <row r="507" spans="1:18" x14ac:dyDescent="0.2">
      <c r="A507" s="78"/>
      <c r="B507" s="119">
        <v>44166.642997685187</v>
      </c>
      <c r="C507" s="98" t="s">
        <v>345</v>
      </c>
      <c r="D507" s="82" t="str">
        <f t="shared" si="98"/>
        <v>BU0012</v>
      </c>
      <c r="E507" s="91" t="str">
        <f t="shared" ref="E507:E538" si="100">VLOOKUP($C507,TOTAL4,3,FALSE)</f>
        <v>BULAWAYO</v>
      </c>
      <c r="F507" s="82" t="str">
        <f t="shared" ref="F507:F538" si="101">VLOOKUP(C507,TOTAL4,4,FALSE)</f>
        <v>SILVER</v>
      </c>
      <c r="G507" s="83">
        <v>3</v>
      </c>
      <c r="H507" s="96" t="s">
        <v>2033</v>
      </c>
      <c r="I507" s="68" t="s">
        <v>2060</v>
      </c>
      <c r="J507" s="82" t="str">
        <f t="shared" si="99"/>
        <v>MAKETO</v>
      </c>
      <c r="K507" s="114">
        <v>44166.642997685187</v>
      </c>
      <c r="L507" s="114">
        <v>44166.791296296295</v>
      </c>
      <c r="M507" s="113">
        <v>44166</v>
      </c>
      <c r="N507" s="94" t="s">
        <v>2180</v>
      </c>
      <c r="O507" s="90">
        <f t="shared" si="91"/>
        <v>213.54999999515712</v>
      </c>
      <c r="P507" s="100">
        <f t="shared" si="92"/>
        <v>640.64999998547137</v>
      </c>
      <c r="Q507" s="83" t="s">
        <v>2035</v>
      </c>
      <c r="R507" s="80" t="s">
        <v>2038</v>
      </c>
    </row>
    <row r="508" spans="1:18" x14ac:dyDescent="0.2">
      <c r="A508" s="97"/>
      <c r="B508" s="119">
        <v>44166.528379629628</v>
      </c>
      <c r="C508" s="98" t="s">
        <v>1611</v>
      </c>
      <c r="D508" s="82" t="str">
        <f t="shared" si="98"/>
        <v>HA5071</v>
      </c>
      <c r="E508" s="91" t="str">
        <f t="shared" si="100"/>
        <v>HARARE</v>
      </c>
      <c r="F508" s="82" t="str">
        <f t="shared" si="101"/>
        <v>SILVER</v>
      </c>
      <c r="G508" s="83">
        <v>3</v>
      </c>
      <c r="H508" s="96" t="s">
        <v>2033</v>
      </c>
      <c r="I508" s="68" t="s">
        <v>2060</v>
      </c>
      <c r="J508" s="82" t="str">
        <f t="shared" si="99"/>
        <v>KIWA</v>
      </c>
      <c r="K508" s="114">
        <v>44166.528379629628</v>
      </c>
      <c r="L508" s="114">
        <v>44166.711840277778</v>
      </c>
      <c r="M508" s="113">
        <v>44166</v>
      </c>
      <c r="N508" s="94" t="s">
        <v>2723</v>
      </c>
      <c r="O508" s="90">
        <f t="shared" si="91"/>
        <v>264.18333333567716</v>
      </c>
      <c r="P508" s="100">
        <f t="shared" si="92"/>
        <v>792.55000000703149</v>
      </c>
      <c r="Q508" s="83" t="s">
        <v>2035</v>
      </c>
      <c r="R508" s="80" t="s">
        <v>2038</v>
      </c>
    </row>
    <row r="509" spans="1:18" x14ac:dyDescent="0.2">
      <c r="A509" s="78"/>
      <c r="B509" s="119">
        <v>44166.657418981478</v>
      </c>
      <c r="C509" s="98" t="s">
        <v>1390</v>
      </c>
      <c r="D509" s="82" t="str">
        <f t="shared" si="98"/>
        <v>MV5146</v>
      </c>
      <c r="E509" s="91" t="str">
        <f t="shared" si="100"/>
        <v>MASVINGO</v>
      </c>
      <c r="F509" s="82" t="str">
        <f t="shared" si="101"/>
        <v>SILVER</v>
      </c>
      <c r="G509" s="83">
        <v>3</v>
      </c>
      <c r="H509" s="96" t="s">
        <v>2033</v>
      </c>
      <c r="I509" s="68" t="s">
        <v>2060</v>
      </c>
      <c r="J509" s="82">
        <f t="shared" si="99"/>
        <v>0</v>
      </c>
      <c r="K509" s="114">
        <v>44166.657418981478</v>
      </c>
      <c r="L509" s="114">
        <v>44166.878275462965</v>
      </c>
      <c r="M509" s="113">
        <v>44166</v>
      </c>
      <c r="N509" s="94" t="s">
        <v>2728</v>
      </c>
      <c r="O509" s="90">
        <f t="shared" si="91"/>
        <v>318.03333334042691</v>
      </c>
      <c r="P509" s="100">
        <f t="shared" si="92"/>
        <v>954.10000002128072</v>
      </c>
      <c r="Q509" s="83" t="s">
        <v>2035</v>
      </c>
      <c r="R509" s="80" t="s">
        <v>2038</v>
      </c>
    </row>
    <row r="510" spans="1:18" x14ac:dyDescent="0.2">
      <c r="A510" s="99"/>
      <c r="B510" s="119">
        <v>44166.655960648146</v>
      </c>
      <c r="C510" s="98" t="s">
        <v>1043</v>
      </c>
      <c r="D510" s="82" t="str">
        <f t="shared" si="98"/>
        <v>MS7020</v>
      </c>
      <c r="E510" s="91" t="str">
        <f t="shared" si="100"/>
        <v>MAT SOUTH</v>
      </c>
      <c r="F510" s="82" t="str">
        <f t="shared" si="101"/>
        <v>SILVER</v>
      </c>
      <c r="G510" s="83">
        <v>3</v>
      </c>
      <c r="H510" s="96" t="s">
        <v>2033</v>
      </c>
      <c r="I510" s="68" t="s">
        <v>2060</v>
      </c>
      <c r="J510" s="82" t="str">
        <f t="shared" si="99"/>
        <v>BEN</v>
      </c>
      <c r="K510" s="114">
        <v>44166.655960648146</v>
      </c>
      <c r="L510" s="114">
        <v>44166.878287037034</v>
      </c>
      <c r="M510" s="113">
        <v>44166</v>
      </c>
      <c r="N510" s="94" t="s">
        <v>2729</v>
      </c>
      <c r="O510" s="90">
        <f t="shared" si="91"/>
        <v>320.14999999897555</v>
      </c>
      <c r="P510" s="100">
        <f t="shared" si="92"/>
        <v>960.44999999692664</v>
      </c>
      <c r="Q510" s="83" t="s">
        <v>2035</v>
      </c>
      <c r="R510" s="80" t="s">
        <v>2038</v>
      </c>
    </row>
    <row r="511" spans="1:18" x14ac:dyDescent="0.2">
      <c r="A511" s="97"/>
      <c r="B511" s="119">
        <v>44166.372777777775</v>
      </c>
      <c r="C511" s="98" t="s">
        <v>709</v>
      </c>
      <c r="D511" s="82" t="str">
        <f t="shared" si="98"/>
        <v>MV7004</v>
      </c>
      <c r="E511" s="91" t="str">
        <f t="shared" si="100"/>
        <v>MASVINGO</v>
      </c>
      <c r="F511" s="82" t="str">
        <f t="shared" si="101"/>
        <v>SILVER</v>
      </c>
      <c r="G511" s="83">
        <v>3</v>
      </c>
      <c r="H511" s="96" t="s">
        <v>2033</v>
      </c>
      <c r="I511" s="68" t="s">
        <v>2060</v>
      </c>
      <c r="J511" s="82" t="str">
        <f t="shared" si="99"/>
        <v>PARDON</v>
      </c>
      <c r="K511" s="114">
        <v>44166.372777777775</v>
      </c>
      <c r="L511" s="114">
        <v>44166.631689814814</v>
      </c>
      <c r="M511" s="113">
        <v>44166</v>
      </c>
      <c r="N511" s="94" t="s">
        <v>2731</v>
      </c>
      <c r="O511" s="90">
        <f t="shared" si="91"/>
        <v>372.83333333674818</v>
      </c>
      <c r="P511" s="100">
        <f t="shared" si="92"/>
        <v>1118.5000000102445</v>
      </c>
      <c r="Q511" s="83" t="s">
        <v>2035</v>
      </c>
      <c r="R511" s="80" t="s">
        <v>2038</v>
      </c>
    </row>
    <row r="512" spans="1:18" x14ac:dyDescent="0.2">
      <c r="A512" s="99"/>
      <c r="B512" s="119">
        <v>44166.372777777775</v>
      </c>
      <c r="C512" s="98" t="s">
        <v>1785</v>
      </c>
      <c r="D512" s="82" t="str">
        <f t="shared" si="98"/>
        <v>MV5244</v>
      </c>
      <c r="E512" s="91" t="str">
        <f t="shared" si="100"/>
        <v>MASVINGO</v>
      </c>
      <c r="F512" s="82" t="str">
        <f t="shared" si="101"/>
        <v>SILVER</v>
      </c>
      <c r="G512" s="83">
        <v>3</v>
      </c>
      <c r="H512" s="96" t="s">
        <v>2033</v>
      </c>
      <c r="I512" s="68" t="s">
        <v>2060</v>
      </c>
      <c r="J512" s="82" t="str">
        <f t="shared" si="99"/>
        <v>PARDON</v>
      </c>
      <c r="K512" s="114">
        <v>44166.372777777775</v>
      </c>
      <c r="L512" s="114">
        <v>44166.631689814814</v>
      </c>
      <c r="M512" s="113">
        <v>44166</v>
      </c>
      <c r="N512" s="94" t="s">
        <v>2732</v>
      </c>
      <c r="O512" s="90">
        <f t="shared" si="91"/>
        <v>372.83333333674818</v>
      </c>
      <c r="P512" s="100">
        <f t="shared" si="92"/>
        <v>1118.5000000102445</v>
      </c>
      <c r="Q512" s="83" t="s">
        <v>2035</v>
      </c>
      <c r="R512" s="80" t="s">
        <v>2038</v>
      </c>
    </row>
    <row r="513" spans="1:18" x14ac:dyDescent="0.2">
      <c r="A513" s="78"/>
      <c r="B513" s="119">
        <v>44166.372604166667</v>
      </c>
      <c r="C513" s="98" t="s">
        <v>1548</v>
      </c>
      <c r="D513" s="82" t="str">
        <f t="shared" ref="D513:D547" si="102">VLOOKUP($C513,TOTAL4,2,FALSE)</f>
        <v>MV7032</v>
      </c>
      <c r="E513" s="91" t="str">
        <f t="shared" si="100"/>
        <v>MASVINGO</v>
      </c>
      <c r="F513" s="82" t="str">
        <f t="shared" si="101"/>
        <v>SILVER</v>
      </c>
      <c r="G513" s="83">
        <v>3</v>
      </c>
      <c r="H513" s="96" t="s">
        <v>2033</v>
      </c>
      <c r="I513" s="68" t="s">
        <v>2060</v>
      </c>
      <c r="J513" s="82" t="str">
        <f t="shared" si="99"/>
        <v>PARDON</v>
      </c>
      <c r="K513" s="114">
        <v>44166.372604166667</v>
      </c>
      <c r="L513" s="114">
        <v>44166.631689814814</v>
      </c>
      <c r="M513" s="113">
        <v>44166</v>
      </c>
      <c r="N513" s="94" t="s">
        <v>2735</v>
      </c>
      <c r="O513" s="90">
        <f t="shared" si="91"/>
        <v>373.0833333323244</v>
      </c>
      <c r="P513" s="100">
        <f t="shared" si="92"/>
        <v>1119.2499999969732</v>
      </c>
      <c r="Q513" s="83" t="s">
        <v>2035</v>
      </c>
      <c r="R513" s="80" t="s">
        <v>2038</v>
      </c>
    </row>
    <row r="514" spans="1:18" x14ac:dyDescent="0.2">
      <c r="A514" s="78"/>
      <c r="B514" s="119">
        <v>44166.154548611114</v>
      </c>
      <c r="C514" s="98" t="s">
        <v>787</v>
      </c>
      <c r="D514" s="82" t="str">
        <f t="shared" si="102"/>
        <v>MS0039</v>
      </c>
      <c r="E514" s="91" t="str">
        <f t="shared" si="100"/>
        <v>MAT SOUTH</v>
      </c>
      <c r="F514" s="82" t="str">
        <f t="shared" si="101"/>
        <v>SILVER</v>
      </c>
      <c r="G514" s="83">
        <v>3</v>
      </c>
      <c r="H514" s="96" t="s">
        <v>2033</v>
      </c>
      <c r="I514" s="68" t="s">
        <v>2060</v>
      </c>
      <c r="J514" s="82" t="str">
        <f t="shared" si="99"/>
        <v>MASAIRA</v>
      </c>
      <c r="K514" s="114">
        <v>44166.154548611114</v>
      </c>
      <c r="L514" s="114">
        <v>44166.592256944445</v>
      </c>
      <c r="M514" s="113">
        <v>44166</v>
      </c>
      <c r="N514" s="94" t="s">
        <v>2740</v>
      </c>
      <c r="O514" s="90">
        <f t="shared" ref="O514:O547" si="103">(L514-K514)*60*24</f>
        <v>630.29999999678694</v>
      </c>
      <c r="P514" s="100">
        <f t="shared" ref="P514:P547" si="104">O514*G514</f>
        <v>1890.8999999903608</v>
      </c>
      <c r="Q514" s="83" t="s">
        <v>2035</v>
      </c>
      <c r="R514" s="80" t="s">
        <v>2038</v>
      </c>
    </row>
    <row r="515" spans="1:18" x14ac:dyDescent="0.2">
      <c r="A515" s="78"/>
      <c r="B515" s="119">
        <v>44166.154374999998</v>
      </c>
      <c r="C515" s="98" t="s">
        <v>1805</v>
      </c>
      <c r="D515" s="82" t="str">
        <f t="shared" si="102"/>
        <v>MS5134</v>
      </c>
      <c r="E515" s="91" t="str">
        <f t="shared" si="100"/>
        <v>MAT SOUTH</v>
      </c>
      <c r="F515" s="82" t="str">
        <f t="shared" si="101"/>
        <v>SILVER</v>
      </c>
      <c r="G515" s="83">
        <v>3</v>
      </c>
      <c r="H515" s="96" t="s">
        <v>2033</v>
      </c>
      <c r="I515" s="68" t="s">
        <v>2060</v>
      </c>
      <c r="J515" s="82" t="str">
        <f t="shared" si="99"/>
        <v>SIFA</v>
      </c>
      <c r="K515" s="114">
        <v>44166.154374999998</v>
      </c>
      <c r="L515" s="114">
        <v>44166.592256944445</v>
      </c>
      <c r="M515" s="113">
        <v>44166</v>
      </c>
      <c r="N515" s="94" t="s">
        <v>2743</v>
      </c>
      <c r="O515" s="90">
        <f t="shared" si="103"/>
        <v>630.55000000284053</v>
      </c>
      <c r="P515" s="100">
        <f t="shared" si="104"/>
        <v>1891.6500000085216</v>
      </c>
      <c r="Q515" s="83" t="s">
        <v>2035</v>
      </c>
      <c r="R515" s="80" t="s">
        <v>2038</v>
      </c>
    </row>
    <row r="516" spans="1:18" x14ac:dyDescent="0.2">
      <c r="A516" s="78"/>
      <c r="B516" s="119">
        <v>44166.154317129629</v>
      </c>
      <c r="C516" s="98" t="s">
        <v>780</v>
      </c>
      <c r="D516" s="82" t="str">
        <f t="shared" si="102"/>
        <v>MS7012</v>
      </c>
      <c r="E516" s="91" t="str">
        <f t="shared" si="100"/>
        <v>MAT SOUTH</v>
      </c>
      <c r="F516" s="82" t="str">
        <f t="shared" si="101"/>
        <v>SILVER</v>
      </c>
      <c r="G516" s="83">
        <v>3</v>
      </c>
      <c r="H516" s="96" t="s">
        <v>2033</v>
      </c>
      <c r="I516" s="68" t="s">
        <v>2060</v>
      </c>
      <c r="J516" s="82" t="str">
        <f t="shared" si="99"/>
        <v>MASAIRA</v>
      </c>
      <c r="K516" s="114">
        <v>44166.154317129629</v>
      </c>
      <c r="L516" s="114">
        <v>44166.592256944445</v>
      </c>
      <c r="M516" s="113">
        <v>44166</v>
      </c>
      <c r="N516" s="94" t="s">
        <v>2744</v>
      </c>
      <c r="O516" s="90">
        <f t="shared" si="103"/>
        <v>630.63333333469927</v>
      </c>
      <c r="P516" s="100">
        <f t="shared" si="104"/>
        <v>1891.9000000040978</v>
      </c>
      <c r="Q516" s="83" t="s">
        <v>2035</v>
      </c>
      <c r="R516" s="80" t="s">
        <v>2038</v>
      </c>
    </row>
    <row r="517" spans="1:18" x14ac:dyDescent="0.2">
      <c r="A517" s="78"/>
      <c r="B517" s="119">
        <v>44166.154305555552</v>
      </c>
      <c r="C517" s="98" t="s">
        <v>1117</v>
      </c>
      <c r="D517" s="82" t="str">
        <f t="shared" si="102"/>
        <v>MS7057</v>
      </c>
      <c r="E517" s="91" t="str">
        <f t="shared" si="100"/>
        <v>MAT SOUTH</v>
      </c>
      <c r="F517" s="82" t="str">
        <f t="shared" si="101"/>
        <v>SILVER</v>
      </c>
      <c r="G517" s="83">
        <v>3</v>
      </c>
      <c r="H517" s="96" t="s">
        <v>2033</v>
      </c>
      <c r="I517" s="68" t="s">
        <v>2060</v>
      </c>
      <c r="J517" s="82" t="str">
        <f t="shared" si="99"/>
        <v>MASAIRA</v>
      </c>
      <c r="K517" s="114">
        <v>44166.154305555552</v>
      </c>
      <c r="L517" s="114">
        <v>44166.592256944445</v>
      </c>
      <c r="M517" s="113">
        <v>44166</v>
      </c>
      <c r="N517" s="94" t="s">
        <v>2745</v>
      </c>
      <c r="O517" s="90">
        <f t="shared" si="103"/>
        <v>630.65000000526197</v>
      </c>
      <c r="P517" s="100">
        <f t="shared" si="104"/>
        <v>1891.9500000157859</v>
      </c>
      <c r="Q517" s="83" t="s">
        <v>2035</v>
      </c>
      <c r="R517" s="80" t="s">
        <v>2038</v>
      </c>
    </row>
    <row r="518" spans="1:18" x14ac:dyDescent="0.2">
      <c r="A518" s="78"/>
      <c r="B518" s="119">
        <v>44166.245717592596</v>
      </c>
      <c r="C518" s="98" t="s">
        <v>828</v>
      </c>
      <c r="D518" s="82" t="str">
        <f t="shared" si="102"/>
        <v>HA5062</v>
      </c>
      <c r="E518" s="91" t="str">
        <f t="shared" si="100"/>
        <v>HARARE</v>
      </c>
      <c r="F518" s="82" t="str">
        <f t="shared" si="101"/>
        <v>SILVER</v>
      </c>
      <c r="G518" s="83">
        <v>3</v>
      </c>
      <c r="H518" s="96" t="s">
        <v>2033</v>
      </c>
      <c r="I518" s="68" t="s">
        <v>2060</v>
      </c>
      <c r="J518" s="82" t="str">
        <f t="shared" si="99"/>
        <v>KIWA</v>
      </c>
      <c r="K518" s="114">
        <v>44166.245717592596</v>
      </c>
      <c r="L518" s="114">
        <v>44166.792141203703</v>
      </c>
      <c r="M518" s="113">
        <v>44166</v>
      </c>
      <c r="N518" s="94" t="s">
        <v>2747</v>
      </c>
      <c r="O518" s="90">
        <f t="shared" si="103"/>
        <v>786.84999999473803</v>
      </c>
      <c r="P518" s="100">
        <f t="shared" si="104"/>
        <v>2360.5499999842141</v>
      </c>
      <c r="Q518" s="83" t="s">
        <v>2035</v>
      </c>
      <c r="R518" s="80" t="s">
        <v>2038</v>
      </c>
    </row>
    <row r="519" spans="1:18" x14ac:dyDescent="0.2">
      <c r="A519" s="78"/>
      <c r="B519" s="121">
        <v>44166.372777777775</v>
      </c>
      <c r="C519" s="48" t="s">
        <v>709</v>
      </c>
      <c r="D519" s="82" t="str">
        <f t="shared" si="102"/>
        <v>MV7004</v>
      </c>
      <c r="E519" s="91" t="str">
        <f t="shared" si="100"/>
        <v>MASVINGO</v>
      </c>
      <c r="F519" s="82" t="str">
        <f t="shared" si="101"/>
        <v>SILVER</v>
      </c>
      <c r="G519" s="83">
        <v>3</v>
      </c>
      <c r="H519" s="96" t="s">
        <v>2033</v>
      </c>
      <c r="I519" s="68" t="s">
        <v>2056</v>
      </c>
      <c r="J519" s="82" t="str">
        <f t="shared" si="99"/>
        <v>PARDON</v>
      </c>
      <c r="K519" s="88">
        <v>0.37277777777777782</v>
      </c>
      <c r="L519" s="85">
        <v>0.999305555555556</v>
      </c>
      <c r="M519" s="113">
        <v>44166</v>
      </c>
      <c r="N519" s="94" t="s">
        <v>2115</v>
      </c>
      <c r="O519" s="90">
        <f t="shared" si="103"/>
        <v>902.20000000000073</v>
      </c>
      <c r="P519" s="100">
        <f t="shared" si="104"/>
        <v>2706.6000000000022</v>
      </c>
      <c r="Q519" s="83" t="s">
        <v>2035</v>
      </c>
      <c r="R519" s="68" t="s">
        <v>2036</v>
      </c>
    </row>
    <row r="520" spans="1:18" x14ac:dyDescent="0.2">
      <c r="A520" s="78"/>
      <c r="B520" s="105">
        <v>44099.750891203701</v>
      </c>
      <c r="C520" s="68" t="s">
        <v>281</v>
      </c>
      <c r="D520" s="82" t="str">
        <f t="shared" si="102"/>
        <v>MV7003</v>
      </c>
      <c r="E520" s="91" t="str">
        <f t="shared" si="100"/>
        <v>MASVINGO</v>
      </c>
      <c r="F520" s="82" t="str">
        <f t="shared" si="101"/>
        <v>SILVER</v>
      </c>
      <c r="G520" s="83">
        <v>3</v>
      </c>
      <c r="H520" s="96" t="s">
        <v>2033</v>
      </c>
      <c r="I520" s="68" t="s">
        <v>2057</v>
      </c>
      <c r="J520" s="82" t="s">
        <v>283</v>
      </c>
      <c r="K520" s="85">
        <v>0</v>
      </c>
      <c r="L520" s="85">
        <v>0.999305555555556</v>
      </c>
      <c r="M520" s="113">
        <v>44166</v>
      </c>
      <c r="N520" s="94" t="s">
        <v>2263</v>
      </c>
      <c r="O520" s="90">
        <f t="shared" si="103"/>
        <v>1439.0000000000005</v>
      </c>
      <c r="P520" s="100">
        <f t="shared" si="104"/>
        <v>4317.0000000000018</v>
      </c>
      <c r="Q520" s="83" t="s">
        <v>2035</v>
      </c>
      <c r="R520" s="68" t="s">
        <v>2036</v>
      </c>
    </row>
    <row r="521" spans="1:18" x14ac:dyDescent="0.2">
      <c r="A521" s="78"/>
      <c r="B521" s="105">
        <v>44164.583715277775</v>
      </c>
      <c r="C521" s="80" t="s">
        <v>285</v>
      </c>
      <c r="D521" s="82" t="str">
        <f t="shared" si="102"/>
        <v>MV5136</v>
      </c>
      <c r="E521" s="91" t="str">
        <f t="shared" si="100"/>
        <v>MASVINGO</v>
      </c>
      <c r="F521" s="82" t="str">
        <f t="shared" si="101"/>
        <v>SILVER</v>
      </c>
      <c r="G521" s="83">
        <v>3</v>
      </c>
      <c r="H521" s="96" t="s">
        <v>2033</v>
      </c>
      <c r="I521" s="68" t="s">
        <v>2060</v>
      </c>
      <c r="J521" s="82" t="str">
        <f>VLOOKUP($C521,TOTAL4,5,FALSE)</f>
        <v>PARDON</v>
      </c>
      <c r="K521" s="85">
        <v>0</v>
      </c>
      <c r="L521" s="85">
        <v>0.999305555555556</v>
      </c>
      <c r="M521" s="113">
        <v>44166</v>
      </c>
      <c r="N521" s="94" t="s">
        <v>2067</v>
      </c>
      <c r="O521" s="90">
        <f t="shared" si="103"/>
        <v>1439.0000000000005</v>
      </c>
      <c r="P521" s="100">
        <f t="shared" si="104"/>
        <v>4317.0000000000018</v>
      </c>
      <c r="Q521" s="83" t="s">
        <v>2035</v>
      </c>
      <c r="R521" s="68" t="s">
        <v>2036</v>
      </c>
    </row>
    <row r="522" spans="1:18" x14ac:dyDescent="0.2">
      <c r="A522" s="78"/>
      <c r="B522" s="105">
        <v>44099.752280092594</v>
      </c>
      <c r="C522" s="68" t="s">
        <v>379</v>
      </c>
      <c r="D522" s="82" t="str">
        <f t="shared" si="102"/>
        <v>MV0337</v>
      </c>
      <c r="E522" s="91" t="str">
        <f t="shared" si="100"/>
        <v>MASVINGO</v>
      </c>
      <c r="F522" s="82" t="str">
        <f t="shared" si="101"/>
        <v>SILVER</v>
      </c>
      <c r="G522" s="83">
        <v>3</v>
      </c>
      <c r="H522" s="96" t="s">
        <v>2033</v>
      </c>
      <c r="I522" s="68" t="s">
        <v>2057</v>
      </c>
      <c r="J522" s="82" t="s">
        <v>283</v>
      </c>
      <c r="K522" s="85">
        <v>0</v>
      </c>
      <c r="L522" s="85">
        <v>0.999305555555556</v>
      </c>
      <c r="M522" s="113">
        <v>44166</v>
      </c>
      <c r="N522" s="94" t="s">
        <v>2059</v>
      </c>
      <c r="O522" s="90">
        <f t="shared" si="103"/>
        <v>1439.0000000000005</v>
      </c>
      <c r="P522" s="100">
        <f t="shared" si="104"/>
        <v>4317.0000000000018</v>
      </c>
      <c r="Q522" s="83" t="s">
        <v>2035</v>
      </c>
      <c r="R522" s="68" t="s">
        <v>2036</v>
      </c>
    </row>
    <row r="523" spans="1:18" x14ac:dyDescent="0.2">
      <c r="A523" s="78"/>
      <c r="B523" s="105">
        <v>44099.744328703702</v>
      </c>
      <c r="C523" s="68" t="s">
        <v>393</v>
      </c>
      <c r="D523" s="82" t="str">
        <f t="shared" si="102"/>
        <v>MV0114</v>
      </c>
      <c r="E523" s="91" t="str">
        <f t="shared" si="100"/>
        <v>MASVINGO</v>
      </c>
      <c r="F523" s="82" t="str">
        <f t="shared" si="101"/>
        <v>SILVER</v>
      </c>
      <c r="G523" s="83">
        <v>3</v>
      </c>
      <c r="H523" s="96" t="s">
        <v>2033</v>
      </c>
      <c r="I523" s="68" t="s">
        <v>2057</v>
      </c>
      <c r="J523" s="82" t="s">
        <v>283</v>
      </c>
      <c r="K523" s="85">
        <v>0</v>
      </c>
      <c r="L523" s="85">
        <v>0.999305555555556</v>
      </c>
      <c r="M523" s="113">
        <v>44166</v>
      </c>
      <c r="N523" s="94" t="s">
        <v>2068</v>
      </c>
      <c r="O523" s="90">
        <f t="shared" si="103"/>
        <v>1439.0000000000005</v>
      </c>
      <c r="P523" s="100">
        <f t="shared" si="104"/>
        <v>4317.0000000000018</v>
      </c>
      <c r="Q523" s="83" t="s">
        <v>2035</v>
      </c>
      <c r="R523" s="68" t="s">
        <v>2036</v>
      </c>
    </row>
    <row r="524" spans="1:18" x14ac:dyDescent="0.2">
      <c r="A524" s="78"/>
      <c r="B524" s="105">
        <v>44157.553333333337</v>
      </c>
      <c r="C524" s="80" t="s">
        <v>444</v>
      </c>
      <c r="D524" s="82" t="str">
        <f t="shared" si="102"/>
        <v>MD1712</v>
      </c>
      <c r="E524" s="91" t="str">
        <f t="shared" si="100"/>
        <v>MIDLANDS</v>
      </c>
      <c r="F524" s="82" t="str">
        <f t="shared" si="101"/>
        <v>SILVER</v>
      </c>
      <c r="G524" s="83">
        <v>3</v>
      </c>
      <c r="H524" s="96" t="s">
        <v>2033</v>
      </c>
      <c r="I524" s="68" t="s">
        <v>2058</v>
      </c>
      <c r="J524" s="82" t="str">
        <f>VLOOKUP($C524,TOTAL4,5,FALSE)</f>
        <v>CHARI</v>
      </c>
      <c r="K524" s="85">
        <v>0</v>
      </c>
      <c r="L524" s="85">
        <v>0.999305555555556</v>
      </c>
      <c r="M524" s="113">
        <v>44166</v>
      </c>
      <c r="N524" s="94" t="s">
        <v>2062</v>
      </c>
      <c r="O524" s="90">
        <f t="shared" si="103"/>
        <v>1439.0000000000005</v>
      </c>
      <c r="P524" s="100">
        <f t="shared" si="104"/>
        <v>4317.0000000000018</v>
      </c>
      <c r="Q524" s="83" t="s">
        <v>2035</v>
      </c>
      <c r="R524" s="68" t="s">
        <v>2036</v>
      </c>
    </row>
    <row r="525" spans="1:18" x14ac:dyDescent="0.2">
      <c r="A525" s="78"/>
      <c r="B525" s="105">
        <v>44153.311921296299</v>
      </c>
      <c r="C525" s="68" t="s">
        <v>493</v>
      </c>
      <c r="D525" s="82" t="str">
        <f t="shared" si="102"/>
        <v>MV7201</v>
      </c>
      <c r="E525" s="91" t="str">
        <f t="shared" si="100"/>
        <v>MASVINGO</v>
      </c>
      <c r="F525" s="82" t="str">
        <f t="shared" si="101"/>
        <v>SILVER</v>
      </c>
      <c r="G525" s="83">
        <v>3</v>
      </c>
      <c r="H525" s="96" t="s">
        <v>2033</v>
      </c>
      <c r="I525" s="68" t="s">
        <v>2058</v>
      </c>
      <c r="J525" s="82" t="s">
        <v>283</v>
      </c>
      <c r="K525" s="85">
        <v>0</v>
      </c>
      <c r="L525" s="85">
        <v>0.999305555555556</v>
      </c>
      <c r="M525" s="113">
        <v>44166</v>
      </c>
      <c r="N525" s="94" t="s">
        <v>2065</v>
      </c>
      <c r="O525" s="90">
        <f t="shared" si="103"/>
        <v>1439.0000000000005</v>
      </c>
      <c r="P525" s="100">
        <f t="shared" si="104"/>
        <v>4317.0000000000018</v>
      </c>
      <c r="Q525" s="83" t="s">
        <v>2035</v>
      </c>
      <c r="R525" s="68" t="s">
        <v>2036</v>
      </c>
    </row>
    <row r="526" spans="1:18" x14ac:dyDescent="0.2">
      <c r="A526" s="78"/>
      <c r="B526" s="105">
        <v>44164.403020833335</v>
      </c>
      <c r="C526" s="80" t="s">
        <v>563</v>
      </c>
      <c r="D526" s="82" t="str">
        <f t="shared" si="102"/>
        <v>MD3108</v>
      </c>
      <c r="E526" s="91" t="str">
        <f t="shared" si="100"/>
        <v>MIDLANDS</v>
      </c>
      <c r="F526" s="82" t="str">
        <f t="shared" si="101"/>
        <v>SILVER</v>
      </c>
      <c r="G526" s="83">
        <v>3</v>
      </c>
      <c r="H526" s="96" t="s">
        <v>2033</v>
      </c>
      <c r="I526" s="68" t="s">
        <v>2060</v>
      </c>
      <c r="J526" s="82" t="str">
        <f>VLOOKUP($C526,TOTAL4,5,FALSE)</f>
        <v>CHARI</v>
      </c>
      <c r="K526" s="85">
        <v>0</v>
      </c>
      <c r="L526" s="85">
        <v>0.999305555555556</v>
      </c>
      <c r="M526" s="113">
        <v>44166</v>
      </c>
      <c r="N526" s="94" t="s">
        <v>2250</v>
      </c>
      <c r="O526" s="90">
        <f t="shared" si="103"/>
        <v>1439.0000000000005</v>
      </c>
      <c r="P526" s="100">
        <f t="shared" si="104"/>
        <v>4317.0000000000018</v>
      </c>
      <c r="Q526" s="83" t="s">
        <v>2035</v>
      </c>
      <c r="R526" s="68" t="s">
        <v>2036</v>
      </c>
    </row>
    <row r="527" spans="1:18" x14ac:dyDescent="0.2">
      <c r="A527" s="78"/>
      <c r="B527" s="105">
        <v>44142.730995370373</v>
      </c>
      <c r="C527" s="68" t="s">
        <v>641</v>
      </c>
      <c r="D527" s="82" t="str">
        <f t="shared" si="102"/>
        <v>MD5187</v>
      </c>
      <c r="E527" s="91" t="str">
        <f t="shared" si="100"/>
        <v>MIDLANDS</v>
      </c>
      <c r="F527" s="82" t="str">
        <f t="shared" si="101"/>
        <v>SILVER</v>
      </c>
      <c r="G527" s="83">
        <v>3</v>
      </c>
      <c r="H527" s="96" t="s">
        <v>2033</v>
      </c>
      <c r="I527" s="68" t="s">
        <v>2082</v>
      </c>
      <c r="J527" s="82" t="s">
        <v>90</v>
      </c>
      <c r="K527" s="85">
        <v>0</v>
      </c>
      <c r="L527" s="85">
        <v>0.999305555555556</v>
      </c>
      <c r="M527" s="113">
        <v>44166</v>
      </c>
      <c r="N527" s="94" t="s">
        <v>2245</v>
      </c>
      <c r="O527" s="90">
        <f t="shared" si="103"/>
        <v>1439.0000000000005</v>
      </c>
      <c r="P527" s="100">
        <f t="shared" si="104"/>
        <v>4317.0000000000018</v>
      </c>
      <c r="Q527" s="83" t="s">
        <v>2035</v>
      </c>
      <c r="R527" s="68" t="s">
        <v>2036</v>
      </c>
    </row>
    <row r="528" spans="1:18" x14ac:dyDescent="0.2">
      <c r="A528" s="78"/>
      <c r="B528" s="105">
        <v>44142.713692129626</v>
      </c>
      <c r="C528" s="68" t="s">
        <v>643</v>
      </c>
      <c r="D528" s="82" t="str">
        <f t="shared" si="102"/>
        <v>MD5187</v>
      </c>
      <c r="E528" s="91" t="str">
        <f t="shared" si="100"/>
        <v>MIDLANDS</v>
      </c>
      <c r="F528" s="82" t="str">
        <f t="shared" si="101"/>
        <v>SILVER</v>
      </c>
      <c r="G528" s="83">
        <v>3</v>
      </c>
      <c r="H528" s="96" t="s">
        <v>2033</v>
      </c>
      <c r="I528" s="68" t="s">
        <v>2082</v>
      </c>
      <c r="J528" s="82" t="s">
        <v>90</v>
      </c>
      <c r="K528" s="85">
        <v>0</v>
      </c>
      <c r="L528" s="85">
        <v>0.999305555555556</v>
      </c>
      <c r="M528" s="113">
        <v>44166</v>
      </c>
      <c r="N528" s="94" t="s">
        <v>2632</v>
      </c>
      <c r="O528" s="90">
        <f t="shared" si="103"/>
        <v>1439.0000000000005</v>
      </c>
      <c r="P528" s="100">
        <f t="shared" si="104"/>
        <v>4317.0000000000018</v>
      </c>
      <c r="Q528" s="83" t="s">
        <v>2035</v>
      </c>
      <c r="R528" s="68" t="s">
        <v>2036</v>
      </c>
    </row>
    <row r="529" spans="1:18" x14ac:dyDescent="0.2">
      <c r="A529" s="78"/>
      <c r="B529" s="105">
        <v>44112.844143518516</v>
      </c>
      <c r="C529" s="68" t="s">
        <v>664</v>
      </c>
      <c r="D529" s="82" t="str">
        <f t="shared" si="102"/>
        <v>MS5127</v>
      </c>
      <c r="E529" s="91" t="str">
        <f t="shared" si="100"/>
        <v>MAT SOUTH</v>
      </c>
      <c r="F529" s="82" t="str">
        <f t="shared" si="101"/>
        <v>SILVER</v>
      </c>
      <c r="G529" s="83">
        <v>3</v>
      </c>
      <c r="H529" s="96" t="s">
        <v>2033</v>
      </c>
      <c r="I529" s="68" t="s">
        <v>2056</v>
      </c>
      <c r="J529" s="82" t="s">
        <v>365</v>
      </c>
      <c r="K529" s="85">
        <v>0</v>
      </c>
      <c r="L529" s="85">
        <v>0.999305555555556</v>
      </c>
      <c r="M529" s="113">
        <v>44166</v>
      </c>
      <c r="N529" s="94" t="s">
        <v>2097</v>
      </c>
      <c r="O529" s="90">
        <f t="shared" si="103"/>
        <v>1439.0000000000005</v>
      </c>
      <c r="P529" s="100">
        <f t="shared" si="104"/>
        <v>4317.0000000000018</v>
      </c>
      <c r="Q529" s="83" t="s">
        <v>2035</v>
      </c>
      <c r="R529" s="68" t="s">
        <v>2036</v>
      </c>
    </row>
    <row r="530" spans="1:18" x14ac:dyDescent="0.2">
      <c r="A530" s="78"/>
      <c r="B530" s="105">
        <v>44152.252835648149</v>
      </c>
      <c r="C530" s="68" t="s">
        <v>742</v>
      </c>
      <c r="D530" s="82" t="str">
        <f t="shared" si="102"/>
        <v>MD0036</v>
      </c>
      <c r="E530" s="91" t="str">
        <f t="shared" si="100"/>
        <v>MIDLANDS</v>
      </c>
      <c r="F530" s="82" t="str">
        <f t="shared" si="101"/>
        <v>SILVER</v>
      </c>
      <c r="G530" s="83">
        <v>3</v>
      </c>
      <c r="H530" s="96" t="s">
        <v>2033</v>
      </c>
      <c r="I530" s="68" t="s">
        <v>2057</v>
      </c>
      <c r="J530" s="82" t="str">
        <f t="shared" ref="J530:J537" si="105">VLOOKUP($C530,TOTAL4,5,FALSE)</f>
        <v>CHIKWAVAVA</v>
      </c>
      <c r="K530" s="85">
        <v>0</v>
      </c>
      <c r="L530" s="85">
        <v>0.999305555555556</v>
      </c>
      <c r="M530" s="113">
        <v>44166</v>
      </c>
      <c r="N530" s="94" t="s">
        <v>2071</v>
      </c>
      <c r="O530" s="90">
        <f t="shared" si="103"/>
        <v>1439.0000000000005</v>
      </c>
      <c r="P530" s="100">
        <f t="shared" si="104"/>
        <v>4317.0000000000018</v>
      </c>
      <c r="Q530" s="83" t="s">
        <v>2035</v>
      </c>
      <c r="R530" s="68" t="s">
        <v>2036</v>
      </c>
    </row>
    <row r="531" spans="1:18" x14ac:dyDescent="0.2">
      <c r="A531" s="78"/>
      <c r="B531" s="105">
        <v>44152.25540509259</v>
      </c>
      <c r="C531" s="68" t="s">
        <v>744</v>
      </c>
      <c r="D531" s="82" t="str">
        <f t="shared" si="102"/>
        <v>MD0036</v>
      </c>
      <c r="E531" s="91" t="str">
        <f t="shared" si="100"/>
        <v>MIDLANDS</v>
      </c>
      <c r="F531" s="82" t="str">
        <f t="shared" si="101"/>
        <v>SILVER</v>
      </c>
      <c r="G531" s="83">
        <v>3</v>
      </c>
      <c r="H531" s="96" t="s">
        <v>2033</v>
      </c>
      <c r="I531" s="68" t="s">
        <v>2057</v>
      </c>
      <c r="J531" s="82" t="str">
        <f t="shared" si="105"/>
        <v>CHIKWAVAVA</v>
      </c>
      <c r="K531" s="85">
        <v>0</v>
      </c>
      <c r="L531" s="85">
        <v>0.999305555555556</v>
      </c>
      <c r="M531" s="113">
        <v>44166</v>
      </c>
      <c r="N531" s="94" t="s">
        <v>2221</v>
      </c>
      <c r="O531" s="90">
        <f t="shared" si="103"/>
        <v>1439.0000000000005</v>
      </c>
      <c r="P531" s="100">
        <f t="shared" si="104"/>
        <v>4317.0000000000018</v>
      </c>
      <c r="Q531" s="83" t="s">
        <v>2035</v>
      </c>
      <c r="R531" s="68" t="s">
        <v>2036</v>
      </c>
    </row>
    <row r="532" spans="1:18" x14ac:dyDescent="0.2">
      <c r="A532" s="78"/>
      <c r="B532" s="105">
        <v>44156.710648148146</v>
      </c>
      <c r="C532" s="80" t="s">
        <v>789</v>
      </c>
      <c r="D532" s="82" t="str">
        <f t="shared" si="102"/>
        <v>MS0039</v>
      </c>
      <c r="E532" s="91" t="str">
        <f t="shared" si="100"/>
        <v>MAT SOUTH</v>
      </c>
      <c r="F532" s="82" t="str">
        <f t="shared" si="101"/>
        <v>SILVER</v>
      </c>
      <c r="G532" s="83">
        <v>3</v>
      </c>
      <c r="H532" s="96" t="s">
        <v>2033</v>
      </c>
      <c r="I532" s="68" t="s">
        <v>2052</v>
      </c>
      <c r="J532" s="82" t="str">
        <f t="shared" si="105"/>
        <v>MASAIRA</v>
      </c>
      <c r="K532" s="85">
        <v>0</v>
      </c>
      <c r="L532" s="85">
        <v>0.999305555555556</v>
      </c>
      <c r="M532" s="113">
        <v>44166</v>
      </c>
      <c r="N532" s="94" t="s">
        <v>2112</v>
      </c>
      <c r="O532" s="90">
        <f t="shared" si="103"/>
        <v>1439.0000000000005</v>
      </c>
      <c r="P532" s="100">
        <f t="shared" si="104"/>
        <v>4317.0000000000018</v>
      </c>
      <c r="Q532" s="83" t="s">
        <v>2035</v>
      </c>
      <c r="R532" s="68" t="s">
        <v>2036</v>
      </c>
    </row>
    <row r="533" spans="1:18" x14ac:dyDescent="0.2">
      <c r="A533" s="78"/>
      <c r="B533" s="105">
        <v>44164.494270833333</v>
      </c>
      <c r="C533" s="80" t="s">
        <v>858</v>
      </c>
      <c r="D533" s="82" t="str">
        <f t="shared" si="102"/>
        <v>MN5204</v>
      </c>
      <c r="E533" s="91" t="str">
        <f t="shared" si="100"/>
        <v>MAT NORTH</v>
      </c>
      <c r="F533" s="82" t="str">
        <f t="shared" si="101"/>
        <v>SILVER</v>
      </c>
      <c r="G533" s="83">
        <v>3</v>
      </c>
      <c r="H533" s="96" t="s">
        <v>2033</v>
      </c>
      <c r="I533" s="68" t="s">
        <v>2060</v>
      </c>
      <c r="J533" s="82" t="str">
        <f t="shared" si="105"/>
        <v>MAKETO</v>
      </c>
      <c r="K533" s="85">
        <v>0</v>
      </c>
      <c r="L533" s="85">
        <v>0.999305555555556</v>
      </c>
      <c r="M533" s="113">
        <v>44166</v>
      </c>
      <c r="N533" s="94" t="s">
        <v>2085</v>
      </c>
      <c r="O533" s="90">
        <f t="shared" si="103"/>
        <v>1439.0000000000005</v>
      </c>
      <c r="P533" s="100">
        <f t="shared" si="104"/>
        <v>4317.0000000000018</v>
      </c>
      <c r="Q533" s="83" t="s">
        <v>2035</v>
      </c>
      <c r="R533" s="68" t="s">
        <v>2036</v>
      </c>
    </row>
    <row r="534" spans="1:18" x14ac:dyDescent="0.2">
      <c r="A534" s="78"/>
      <c r="B534" s="105">
        <v>44157.711724537039</v>
      </c>
      <c r="C534" s="68" t="s">
        <v>904</v>
      </c>
      <c r="D534" s="82" t="str">
        <f t="shared" si="102"/>
        <v>MS5129</v>
      </c>
      <c r="E534" s="91" t="str">
        <f t="shared" si="100"/>
        <v>MAT SOUTH</v>
      </c>
      <c r="F534" s="82" t="str">
        <f t="shared" si="101"/>
        <v>SILVER</v>
      </c>
      <c r="G534" s="83">
        <v>3</v>
      </c>
      <c r="H534" s="96" t="s">
        <v>2033</v>
      </c>
      <c r="I534" s="68" t="s">
        <v>2082</v>
      </c>
      <c r="J534" s="82" t="str">
        <f t="shared" si="105"/>
        <v>BEN</v>
      </c>
      <c r="K534" s="85">
        <v>0</v>
      </c>
      <c r="L534" s="85">
        <v>0.999305555555556</v>
      </c>
      <c r="M534" s="113">
        <v>44166</v>
      </c>
      <c r="N534" s="94" t="s">
        <v>2635</v>
      </c>
      <c r="O534" s="90">
        <f t="shared" si="103"/>
        <v>1439.0000000000005</v>
      </c>
      <c r="P534" s="100">
        <f t="shared" si="104"/>
        <v>4317.0000000000018</v>
      </c>
      <c r="Q534" s="83" t="s">
        <v>2035</v>
      </c>
      <c r="R534" s="68" t="s">
        <v>2036</v>
      </c>
    </row>
    <row r="535" spans="1:18" x14ac:dyDescent="0.2">
      <c r="A535" s="78"/>
      <c r="B535" s="105">
        <v>44155.922650462962</v>
      </c>
      <c r="C535" s="80" t="s">
        <v>1028</v>
      </c>
      <c r="D535" s="82" t="str">
        <f t="shared" si="102"/>
        <v>MD0410</v>
      </c>
      <c r="E535" s="91" t="str">
        <f t="shared" si="100"/>
        <v>MIDLANDS</v>
      </c>
      <c r="F535" s="82" t="str">
        <f t="shared" si="101"/>
        <v>SILVER</v>
      </c>
      <c r="G535" s="83">
        <v>3</v>
      </c>
      <c r="H535" s="96" t="s">
        <v>2033</v>
      </c>
      <c r="I535" s="68" t="s">
        <v>2056</v>
      </c>
      <c r="J535" s="82" t="str">
        <f t="shared" si="105"/>
        <v>STELLA</v>
      </c>
      <c r="K535" s="85">
        <v>0</v>
      </c>
      <c r="L535" s="85">
        <v>0.999305555555556</v>
      </c>
      <c r="M535" s="113">
        <v>44166</v>
      </c>
      <c r="N535" s="94" t="s">
        <v>2636</v>
      </c>
      <c r="O535" s="90">
        <f t="shared" si="103"/>
        <v>1439.0000000000005</v>
      </c>
      <c r="P535" s="100">
        <f t="shared" si="104"/>
        <v>4317.0000000000018</v>
      </c>
      <c r="Q535" s="83" t="s">
        <v>2035</v>
      </c>
      <c r="R535" s="68" t="s">
        <v>2036</v>
      </c>
    </row>
    <row r="536" spans="1:18" x14ac:dyDescent="0.2">
      <c r="A536" s="78"/>
      <c r="B536" s="105">
        <v>44165.976203703707</v>
      </c>
      <c r="C536" s="80" t="s">
        <v>1077</v>
      </c>
      <c r="D536" s="82" t="str">
        <f t="shared" si="102"/>
        <v>BU5089</v>
      </c>
      <c r="E536" s="91" t="str">
        <f t="shared" si="100"/>
        <v>BULAWAYO</v>
      </c>
      <c r="F536" s="82" t="str">
        <f t="shared" si="101"/>
        <v>SILVER</v>
      </c>
      <c r="G536" s="83">
        <v>3</v>
      </c>
      <c r="H536" s="96" t="s">
        <v>2033</v>
      </c>
      <c r="I536" s="68" t="s">
        <v>2055</v>
      </c>
      <c r="J536" s="82" t="str">
        <f t="shared" si="105"/>
        <v>MAKETO</v>
      </c>
      <c r="K536" s="85">
        <v>0</v>
      </c>
      <c r="L536" s="85">
        <v>0.999305555555556</v>
      </c>
      <c r="M536" s="113">
        <v>44166</v>
      </c>
      <c r="N536" s="94" t="s">
        <v>2637</v>
      </c>
      <c r="O536" s="90">
        <f t="shared" si="103"/>
        <v>1439.0000000000005</v>
      </c>
      <c r="P536" s="100">
        <f t="shared" si="104"/>
        <v>4317.0000000000018</v>
      </c>
      <c r="Q536" s="83" t="s">
        <v>2035</v>
      </c>
      <c r="R536" s="68" t="s">
        <v>2036</v>
      </c>
    </row>
    <row r="537" spans="1:18" x14ac:dyDescent="0.2">
      <c r="A537" s="78"/>
      <c r="B537" s="105">
        <v>44155.609965277778</v>
      </c>
      <c r="C537" s="80" t="s">
        <v>1107</v>
      </c>
      <c r="D537" s="82" t="str">
        <f t="shared" si="102"/>
        <v>BU5091</v>
      </c>
      <c r="E537" s="91" t="str">
        <f t="shared" si="100"/>
        <v>BULAWAYO</v>
      </c>
      <c r="F537" s="82" t="str">
        <f t="shared" si="101"/>
        <v>SILVER</v>
      </c>
      <c r="G537" s="83">
        <v>3</v>
      </c>
      <c r="H537" s="96" t="s">
        <v>2033</v>
      </c>
      <c r="I537" s="68" t="s">
        <v>2055</v>
      </c>
      <c r="J537" s="82" t="str">
        <f t="shared" si="105"/>
        <v>SOFIA</v>
      </c>
      <c r="K537" s="85">
        <v>0</v>
      </c>
      <c r="L537" s="85">
        <v>0.999305555555556</v>
      </c>
      <c r="M537" s="113">
        <v>44166</v>
      </c>
      <c r="N537" s="94" t="s">
        <v>2063</v>
      </c>
      <c r="O537" s="90">
        <f t="shared" si="103"/>
        <v>1439.0000000000005</v>
      </c>
      <c r="P537" s="100">
        <f t="shared" si="104"/>
        <v>4317.0000000000018</v>
      </c>
      <c r="Q537" s="83" t="s">
        <v>2035</v>
      </c>
      <c r="R537" s="68" t="s">
        <v>2036</v>
      </c>
    </row>
    <row r="538" spans="1:18" x14ac:dyDescent="0.2">
      <c r="A538" s="78"/>
      <c r="B538" s="105">
        <v>44138.678113425929</v>
      </c>
      <c r="C538" s="68" t="s">
        <v>1133</v>
      </c>
      <c r="D538" s="82" t="str">
        <f t="shared" si="102"/>
        <v>MS0397</v>
      </c>
      <c r="E538" s="91" t="str">
        <f t="shared" si="100"/>
        <v>MAT SOUTH</v>
      </c>
      <c r="F538" s="82" t="str">
        <f t="shared" si="101"/>
        <v>SILVER</v>
      </c>
      <c r="G538" s="83">
        <v>3</v>
      </c>
      <c r="H538" s="96" t="s">
        <v>2033</v>
      </c>
      <c r="I538" s="68" t="s">
        <v>2060</v>
      </c>
      <c r="J538" s="82" t="s">
        <v>112</v>
      </c>
      <c r="K538" s="85">
        <v>0</v>
      </c>
      <c r="L538" s="85">
        <v>0.999305555555556</v>
      </c>
      <c r="M538" s="113">
        <v>44166</v>
      </c>
      <c r="N538" s="94" t="s">
        <v>2639</v>
      </c>
      <c r="O538" s="90">
        <f t="shared" si="103"/>
        <v>1439.0000000000005</v>
      </c>
      <c r="P538" s="100">
        <f t="shared" si="104"/>
        <v>4317.0000000000018</v>
      </c>
      <c r="Q538" s="83" t="s">
        <v>2035</v>
      </c>
      <c r="R538" s="68" t="s">
        <v>2036</v>
      </c>
    </row>
    <row r="539" spans="1:18" x14ac:dyDescent="0.2">
      <c r="A539" s="78"/>
      <c r="B539" s="105">
        <v>44164.690972222219</v>
      </c>
      <c r="C539" s="80" t="s">
        <v>1184</v>
      </c>
      <c r="D539" s="82" t="str">
        <f t="shared" si="102"/>
        <v>MS0398</v>
      </c>
      <c r="E539" s="91" t="str">
        <f t="shared" ref="E539:E547" si="106">VLOOKUP($C539,TOTAL4,3,FALSE)</f>
        <v>MAT SOUTH</v>
      </c>
      <c r="F539" s="82" t="str">
        <f t="shared" ref="F539:F547" si="107">VLOOKUP(C539,TOTAL4,4,FALSE)</f>
        <v>SILVER</v>
      </c>
      <c r="G539" s="83">
        <v>3</v>
      </c>
      <c r="H539" s="96" t="s">
        <v>2033</v>
      </c>
      <c r="I539" s="68" t="s">
        <v>2057</v>
      </c>
      <c r="J539" s="82" t="str">
        <f>VLOOKUP($C539,TOTAL4,5,FALSE)</f>
        <v>SOPHIA</v>
      </c>
      <c r="K539" s="85">
        <v>0</v>
      </c>
      <c r="L539" s="85">
        <v>0.999305555555556</v>
      </c>
      <c r="M539" s="113">
        <v>44166</v>
      </c>
      <c r="N539" s="94" t="s">
        <v>2264</v>
      </c>
      <c r="O539" s="90">
        <f t="shared" si="103"/>
        <v>1439.0000000000005</v>
      </c>
      <c r="P539" s="100">
        <f t="shared" si="104"/>
        <v>4317.0000000000018</v>
      </c>
      <c r="Q539" s="83" t="s">
        <v>2035</v>
      </c>
      <c r="R539" s="68" t="s">
        <v>2036</v>
      </c>
    </row>
    <row r="540" spans="1:18" x14ac:dyDescent="0.2">
      <c r="A540" s="78"/>
      <c r="B540" s="105">
        <v>44137.233472222222</v>
      </c>
      <c r="C540" s="68" t="s">
        <v>1303</v>
      </c>
      <c r="D540" s="82" t="str">
        <f t="shared" si="102"/>
        <v>MV7051</v>
      </c>
      <c r="E540" s="91" t="str">
        <f t="shared" si="106"/>
        <v>MASVINGO</v>
      </c>
      <c r="F540" s="82" t="str">
        <f t="shared" si="107"/>
        <v>SILVER</v>
      </c>
      <c r="G540" s="83">
        <v>3</v>
      </c>
      <c r="H540" s="96" t="s">
        <v>2033</v>
      </c>
      <c r="I540" s="68" t="s">
        <v>2057</v>
      </c>
      <c r="J540" s="82" t="s">
        <v>406</v>
      </c>
      <c r="K540" s="85">
        <v>0</v>
      </c>
      <c r="L540" s="85">
        <v>0.999305555555556</v>
      </c>
      <c r="M540" s="113">
        <v>44166</v>
      </c>
      <c r="N540" s="94" t="s">
        <v>2643</v>
      </c>
      <c r="O540" s="90">
        <f t="shared" si="103"/>
        <v>1439.0000000000005</v>
      </c>
      <c r="P540" s="100">
        <f t="shared" si="104"/>
        <v>4317.0000000000018</v>
      </c>
      <c r="Q540" s="83" t="s">
        <v>2035</v>
      </c>
      <c r="R540" s="68" t="s">
        <v>2036</v>
      </c>
    </row>
    <row r="541" spans="1:18" x14ac:dyDescent="0.2">
      <c r="A541" s="78"/>
      <c r="B541" s="105">
        <v>44163.900949074072</v>
      </c>
      <c r="C541" s="80" t="s">
        <v>1453</v>
      </c>
      <c r="D541" s="82" t="str">
        <f t="shared" si="102"/>
        <v>BU0247</v>
      </c>
      <c r="E541" s="91" t="str">
        <f t="shared" si="106"/>
        <v>BULAWAYO</v>
      </c>
      <c r="F541" s="82" t="str">
        <f t="shared" si="107"/>
        <v>SILVER</v>
      </c>
      <c r="G541" s="83">
        <v>3</v>
      </c>
      <c r="H541" s="96" t="s">
        <v>2033</v>
      </c>
      <c r="I541" s="68" t="s">
        <v>2058</v>
      </c>
      <c r="J541" s="82" t="str">
        <f>VLOOKUP($C541,TOTAL4,5,FALSE)</f>
        <v>STELLA</v>
      </c>
      <c r="K541" s="85">
        <v>0</v>
      </c>
      <c r="L541" s="85">
        <v>0.999305555555556</v>
      </c>
      <c r="M541" s="113">
        <v>44166</v>
      </c>
      <c r="N541" s="94" t="s">
        <v>2244</v>
      </c>
      <c r="O541" s="90">
        <f t="shared" si="103"/>
        <v>1439.0000000000005</v>
      </c>
      <c r="P541" s="100">
        <f t="shared" si="104"/>
        <v>4317.0000000000018</v>
      </c>
      <c r="Q541" s="83" t="s">
        <v>2035</v>
      </c>
      <c r="R541" s="68" t="s">
        <v>2036</v>
      </c>
    </row>
    <row r="542" spans="1:18" x14ac:dyDescent="0.2">
      <c r="A542" s="78"/>
      <c r="B542" s="105">
        <v>44153.561319444445</v>
      </c>
      <c r="C542" s="68" t="s">
        <v>1653</v>
      </c>
      <c r="D542" s="82" t="str">
        <f t="shared" si="102"/>
        <v>BU5092</v>
      </c>
      <c r="E542" s="91" t="str">
        <f t="shared" si="106"/>
        <v>BULAWAYO</v>
      </c>
      <c r="F542" s="82" t="str">
        <f t="shared" si="107"/>
        <v>SILVER</v>
      </c>
      <c r="G542" s="83">
        <v>3</v>
      </c>
      <c r="H542" s="96" t="s">
        <v>2033</v>
      </c>
      <c r="I542" s="68" t="s">
        <v>2058</v>
      </c>
      <c r="J542" s="82" t="s">
        <v>365</v>
      </c>
      <c r="K542" s="85">
        <v>0</v>
      </c>
      <c r="L542" s="85">
        <v>0.999305555555556</v>
      </c>
      <c r="M542" s="113">
        <v>44166</v>
      </c>
      <c r="N542" s="94" t="s">
        <v>2111</v>
      </c>
      <c r="O542" s="90">
        <f t="shared" si="103"/>
        <v>1439.0000000000005</v>
      </c>
      <c r="P542" s="100">
        <f t="shared" si="104"/>
        <v>4317.0000000000018</v>
      </c>
      <c r="Q542" s="83" t="s">
        <v>2035</v>
      </c>
      <c r="R542" s="68" t="s">
        <v>2036</v>
      </c>
    </row>
    <row r="543" spans="1:18" x14ac:dyDescent="0.2">
      <c r="A543" s="78"/>
      <c r="B543" s="105">
        <v>44153.311689814815</v>
      </c>
      <c r="C543" s="68" t="s">
        <v>1707</v>
      </c>
      <c r="D543" s="82" t="str">
        <f t="shared" si="102"/>
        <v>MW5020</v>
      </c>
      <c r="E543" s="91" t="str">
        <f t="shared" si="106"/>
        <v>MASH WEST</v>
      </c>
      <c r="F543" s="82" t="str">
        <f t="shared" si="107"/>
        <v>SILVER</v>
      </c>
      <c r="G543" s="83">
        <v>3</v>
      </c>
      <c r="H543" s="96" t="s">
        <v>2033</v>
      </c>
      <c r="I543" s="68" t="s">
        <v>2058</v>
      </c>
      <c r="J543" s="82" t="s">
        <v>90</v>
      </c>
      <c r="K543" s="85">
        <v>0</v>
      </c>
      <c r="L543" s="85">
        <v>0.999305555555556</v>
      </c>
      <c r="M543" s="113">
        <v>44166</v>
      </c>
      <c r="N543" s="94" t="s">
        <v>2154</v>
      </c>
      <c r="O543" s="90">
        <f t="shared" si="103"/>
        <v>1439.0000000000005</v>
      </c>
      <c r="P543" s="100">
        <f t="shared" si="104"/>
        <v>4317.0000000000018</v>
      </c>
      <c r="Q543" s="83" t="s">
        <v>2035</v>
      </c>
      <c r="R543" s="68" t="s">
        <v>2036</v>
      </c>
    </row>
    <row r="544" spans="1:18" x14ac:dyDescent="0.2">
      <c r="A544" s="78"/>
      <c r="B544" s="105">
        <v>44153.311412037037</v>
      </c>
      <c r="C544" s="68" t="s">
        <v>1765</v>
      </c>
      <c r="D544" s="82" t="str">
        <f t="shared" si="102"/>
        <v>MW5216</v>
      </c>
      <c r="E544" s="91" t="str">
        <f t="shared" si="106"/>
        <v>MASH WEST</v>
      </c>
      <c r="F544" s="82" t="str">
        <f t="shared" si="107"/>
        <v>SILVER</v>
      </c>
      <c r="G544" s="83">
        <v>3</v>
      </c>
      <c r="H544" s="96" t="s">
        <v>2033</v>
      </c>
      <c r="I544" s="68" t="s">
        <v>2058</v>
      </c>
      <c r="J544" s="82" t="s">
        <v>90</v>
      </c>
      <c r="K544" s="85">
        <v>0</v>
      </c>
      <c r="L544" s="85">
        <v>0.999305555555556</v>
      </c>
      <c r="M544" s="113">
        <v>44166</v>
      </c>
      <c r="N544" s="94" t="s">
        <v>2246</v>
      </c>
      <c r="O544" s="90">
        <f t="shared" si="103"/>
        <v>1439.0000000000005</v>
      </c>
      <c r="P544" s="100">
        <f t="shared" si="104"/>
        <v>4317.0000000000018</v>
      </c>
      <c r="Q544" s="83" t="s">
        <v>2035</v>
      </c>
      <c r="R544" s="68" t="s">
        <v>2036</v>
      </c>
    </row>
    <row r="545" spans="1:18" x14ac:dyDescent="0.2">
      <c r="A545" s="78"/>
      <c r="B545" s="105">
        <v>44159.536990740744</v>
      </c>
      <c r="C545" s="80" t="s">
        <v>1887</v>
      </c>
      <c r="D545" s="82" t="str">
        <f t="shared" si="102"/>
        <v>BU5022</v>
      </c>
      <c r="E545" s="91" t="str">
        <f t="shared" si="106"/>
        <v>BULAWAYO</v>
      </c>
      <c r="F545" s="82" t="str">
        <f t="shared" si="107"/>
        <v>SILVER</v>
      </c>
      <c r="G545" s="83">
        <v>3</v>
      </c>
      <c r="H545" s="96" t="s">
        <v>2033</v>
      </c>
      <c r="I545" s="68" t="s">
        <v>2060</v>
      </c>
      <c r="J545" s="82" t="str">
        <f>VLOOKUP($C545,TOTAL4,5,FALSE)</f>
        <v>SIFA</v>
      </c>
      <c r="K545" s="85">
        <v>0</v>
      </c>
      <c r="L545" s="85">
        <v>0.999305555555556</v>
      </c>
      <c r="M545" s="113">
        <v>44166</v>
      </c>
      <c r="N545" s="94" t="s">
        <v>2270</v>
      </c>
      <c r="O545" s="90">
        <f t="shared" si="103"/>
        <v>1439.0000000000005</v>
      </c>
      <c r="P545" s="100">
        <f t="shared" si="104"/>
        <v>4317.0000000000018</v>
      </c>
      <c r="Q545" s="83" t="s">
        <v>2035</v>
      </c>
      <c r="R545" s="68" t="s">
        <v>2036</v>
      </c>
    </row>
    <row r="546" spans="1:18" x14ac:dyDescent="0.2">
      <c r="A546" s="78"/>
      <c r="B546" s="105">
        <v>44165.098449074074</v>
      </c>
      <c r="C546" s="80" t="s">
        <v>1921</v>
      </c>
      <c r="D546" s="82" t="str">
        <f t="shared" si="102"/>
        <v>MN0102</v>
      </c>
      <c r="E546" s="91" t="str">
        <f t="shared" si="106"/>
        <v>MAT NORTH</v>
      </c>
      <c r="F546" s="82" t="str">
        <f t="shared" si="107"/>
        <v>SILVER</v>
      </c>
      <c r="G546" s="83">
        <v>3</v>
      </c>
      <c r="H546" s="96" t="s">
        <v>2033</v>
      </c>
      <c r="I546" s="68" t="s">
        <v>2057</v>
      </c>
      <c r="J546" s="82" t="str">
        <f>VLOOKUP($C546,TOTAL4,5,FALSE)</f>
        <v>HARRIET</v>
      </c>
      <c r="K546" s="85">
        <v>0</v>
      </c>
      <c r="L546" s="85">
        <v>0.999305555555556</v>
      </c>
      <c r="M546" s="113">
        <v>44166</v>
      </c>
      <c r="N546" s="94" t="s">
        <v>2255</v>
      </c>
      <c r="O546" s="90">
        <f t="shared" si="103"/>
        <v>1439.0000000000005</v>
      </c>
      <c r="P546" s="100">
        <f t="shared" si="104"/>
        <v>4317.0000000000018</v>
      </c>
      <c r="Q546" s="83" t="s">
        <v>2035</v>
      </c>
      <c r="R546" s="68" t="s">
        <v>2036</v>
      </c>
    </row>
    <row r="547" spans="1:18" x14ac:dyDescent="0.2">
      <c r="A547" s="78"/>
      <c r="B547" s="105">
        <v>44157.617696759262</v>
      </c>
      <c r="C547" s="80" t="s">
        <v>1973</v>
      </c>
      <c r="D547" s="82" t="str">
        <f t="shared" si="102"/>
        <v>MV5147</v>
      </c>
      <c r="E547" s="91" t="str">
        <f t="shared" si="106"/>
        <v>MASVINGO</v>
      </c>
      <c r="F547" s="82" t="str">
        <f t="shared" si="107"/>
        <v>SILVER</v>
      </c>
      <c r="G547" s="83">
        <v>3</v>
      </c>
      <c r="H547" s="96" t="s">
        <v>2033</v>
      </c>
      <c r="I547" s="68" t="s">
        <v>2058</v>
      </c>
      <c r="J547" s="82" t="str">
        <f>VLOOKUP($C547,TOTAL4,5,FALSE)</f>
        <v>PARDON</v>
      </c>
      <c r="K547" s="85">
        <v>0</v>
      </c>
      <c r="L547" s="85">
        <v>0.999305555555556</v>
      </c>
      <c r="M547" s="113">
        <v>44166</v>
      </c>
      <c r="N547" s="94" t="s">
        <v>2114</v>
      </c>
      <c r="O547" s="90">
        <f t="shared" si="103"/>
        <v>1439.0000000000005</v>
      </c>
      <c r="P547" s="100">
        <f t="shared" si="104"/>
        <v>4317.0000000000018</v>
      </c>
      <c r="Q547" s="83" t="s">
        <v>2035</v>
      </c>
      <c r="R547" s="68" t="s">
        <v>2036</v>
      </c>
    </row>
    <row r="549" spans="1:18" x14ac:dyDescent="0.2">
      <c r="B549" s="112" t="s">
        <v>2074</v>
      </c>
      <c r="C549" s="101">
        <f>1-   1272888/4790880</f>
        <v>0.73431018935978365</v>
      </c>
      <c r="H549" s="104" t="s">
        <v>2017</v>
      </c>
      <c r="I549" s="115" t="s">
        <v>2074</v>
      </c>
      <c r="J549" s="102" t="s">
        <v>57</v>
      </c>
      <c r="L549" s="104" t="s">
        <v>2017</v>
      </c>
      <c r="M549" s="115" t="s">
        <v>13</v>
      </c>
      <c r="N549" s="104" t="s">
        <v>21</v>
      </c>
      <c r="O549" s="104" t="s">
        <v>29</v>
      </c>
    </row>
    <row r="550" spans="1:18" x14ac:dyDescent="0.2">
      <c r="B550" s="112" t="s">
        <v>2033</v>
      </c>
      <c r="C550" s="101">
        <f xml:space="preserve">      1272888/4790880</f>
        <v>0.26568981064021641</v>
      </c>
      <c r="H550" s="81">
        <v>44166</v>
      </c>
      <c r="I550" s="101">
        <f>1-   1272888/4790880</f>
        <v>0.73431018935978365</v>
      </c>
      <c r="J550" s="103">
        <f>1- 584588/2129760</f>
        <v>0.72551461197505818</v>
      </c>
      <c r="L550" s="81">
        <v>44166</v>
      </c>
      <c r="M550" s="101">
        <f>1-  327742/976320</f>
        <v>0.66430883316945266</v>
      </c>
      <c r="N550" s="101">
        <f>1-210364/656640</f>
        <v>0.67963572124756333</v>
      </c>
      <c r="O550" s="101">
        <f>1- 150194/254880</f>
        <v>0.41072661644695541</v>
      </c>
    </row>
    <row r="551" spans="1:18" x14ac:dyDescent="0.2">
      <c r="B551" s="112" t="s">
        <v>2086</v>
      </c>
      <c r="C551" s="101">
        <f xml:space="preserve">   0/4790880</f>
        <v>0</v>
      </c>
    </row>
  </sheetData>
  <sortState xmlns:xlrd2="http://schemas.microsoft.com/office/spreadsheetml/2017/richdata2" ref="A2:R547">
    <sortCondition ref="F2"/>
  </sortState>
  <dataValidations count="1">
    <dataValidation type="list" allowBlank="1" showInputMessage="1" showErrorMessage="1" sqref="D29 D22 D72 D360 D408 D458" xr:uid="{00000000-0002-0000-0000-000000000000}">
      <formula1>$B:$B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27"/>
  <sheetViews>
    <sheetView workbookViewId="0">
      <selection activeCell="I19" sqref="I19"/>
    </sheetView>
  </sheetViews>
  <sheetFormatPr baseColWidth="10" defaultColWidth="8.83203125" defaultRowHeight="15" x14ac:dyDescent="0.2"/>
  <cols>
    <col min="2" max="2" width="19.33203125" style="190" customWidth="1"/>
    <col min="3" max="3" width="14.5" customWidth="1"/>
    <col min="6" max="6" width="13.5" customWidth="1"/>
    <col min="7" max="7" width="8.33203125" customWidth="1"/>
    <col min="8" max="8" width="9.5" bestFit="1" customWidth="1"/>
    <col min="9" max="9" width="8.33203125" customWidth="1"/>
    <col min="12" max="12" width="9.5" bestFit="1" customWidth="1"/>
  </cols>
  <sheetData>
    <row r="1" spans="1:18" x14ac:dyDescent="0.2">
      <c r="A1" s="69" t="s">
        <v>2016</v>
      </c>
      <c r="B1" s="70" t="s">
        <v>2017</v>
      </c>
      <c r="C1" s="71" t="s">
        <v>2018</v>
      </c>
      <c r="D1" s="72" t="s">
        <v>2019</v>
      </c>
      <c r="E1" s="73" t="s">
        <v>2020</v>
      </c>
      <c r="F1" s="73" t="s">
        <v>2021</v>
      </c>
      <c r="G1" s="71" t="s">
        <v>2073</v>
      </c>
      <c r="H1" s="75" t="s">
        <v>2022</v>
      </c>
      <c r="I1" s="71" t="s">
        <v>2023</v>
      </c>
      <c r="J1" s="70" t="s">
        <v>2024</v>
      </c>
      <c r="K1" s="76" t="s">
        <v>2025</v>
      </c>
      <c r="L1" s="128" t="s">
        <v>2026</v>
      </c>
      <c r="M1" s="129" t="s">
        <v>2027</v>
      </c>
      <c r="N1" s="130" t="s">
        <v>2028</v>
      </c>
      <c r="O1" s="131" t="s">
        <v>2029</v>
      </c>
      <c r="P1" s="77" t="s">
        <v>2030</v>
      </c>
      <c r="Q1" s="74" t="s">
        <v>2031</v>
      </c>
      <c r="R1" s="74" t="s">
        <v>2032</v>
      </c>
    </row>
    <row r="2" spans="1:18" x14ac:dyDescent="0.2">
      <c r="A2" s="78"/>
      <c r="B2" s="137" t="s">
        <v>2078</v>
      </c>
      <c r="C2" s="52" t="s">
        <v>26</v>
      </c>
      <c r="D2" s="134" t="str">
        <f>VLOOKUP($C2,TOTAL3,2,FALSE)</f>
        <v>MA7001</v>
      </c>
      <c r="E2" s="135" t="str">
        <f>VLOOKUP($C2,TOTAL3,3,FALSE)</f>
        <v>MANICALAND</v>
      </c>
      <c r="F2" s="135" t="str">
        <f>VLOOKUP(C2,TOTAL3,4,FALSE)</f>
        <v>BRONZE</v>
      </c>
      <c r="G2" s="83">
        <v>3</v>
      </c>
      <c r="H2" s="142" t="s">
        <v>2033</v>
      </c>
      <c r="I2" s="52" t="s">
        <v>2034</v>
      </c>
      <c r="J2" s="135" t="str">
        <f>VLOOKUP($C2,TOTAL3,5,FALSE)</f>
        <v>MANGWIRO</v>
      </c>
      <c r="K2" s="114">
        <v>0</v>
      </c>
      <c r="L2" s="85">
        <v>0.99998842592592585</v>
      </c>
      <c r="M2" s="147">
        <v>44167</v>
      </c>
      <c r="N2" s="143" t="s">
        <v>2921</v>
      </c>
      <c r="O2" s="90">
        <f t="shared" ref="O2:O65" si="0">(L2-K2)*60*24</f>
        <v>1439.9833333333331</v>
      </c>
      <c r="P2" s="100">
        <f t="shared" ref="P2:P65" si="1">O2*G2</f>
        <v>4319.9499999999989</v>
      </c>
      <c r="Q2" s="80" t="s">
        <v>2035</v>
      </c>
      <c r="R2" s="80" t="s">
        <v>2036</v>
      </c>
    </row>
    <row r="3" spans="1:18" x14ac:dyDescent="0.2">
      <c r="A3" s="78"/>
      <c r="B3" s="79">
        <v>44077.472754629627</v>
      </c>
      <c r="C3" s="68" t="s">
        <v>270</v>
      </c>
      <c r="D3" s="82" t="str">
        <f>VLOOKUP($C3,TOTAL4,2,FALSE)</f>
        <v>MD1708</v>
      </c>
      <c r="E3" s="91" t="str">
        <f>VLOOKUP($C3,TOTAL4,3,FALSE)</f>
        <v>MIDLANDS</v>
      </c>
      <c r="F3" s="82" t="str">
        <f>VLOOKUP(C3,TOTAL4,4,FALSE)</f>
        <v>BRONZE</v>
      </c>
      <c r="G3" s="83">
        <v>3</v>
      </c>
      <c r="H3" s="96" t="s">
        <v>2033</v>
      </c>
      <c r="I3" s="68" t="s">
        <v>2052</v>
      </c>
      <c r="J3" s="82" t="s">
        <v>90</v>
      </c>
      <c r="K3" s="85">
        <v>0</v>
      </c>
      <c r="L3" s="85">
        <v>0.99930555555555556</v>
      </c>
      <c r="M3" s="150">
        <v>44167</v>
      </c>
      <c r="N3" s="94" t="s">
        <v>2631</v>
      </c>
      <c r="O3" s="90">
        <f t="shared" si="0"/>
        <v>1439</v>
      </c>
      <c r="P3" s="100">
        <f t="shared" si="1"/>
        <v>4317</v>
      </c>
      <c r="Q3" s="68" t="s">
        <v>2035</v>
      </c>
      <c r="R3" s="68" t="s">
        <v>2036</v>
      </c>
    </row>
    <row r="4" spans="1:18" x14ac:dyDescent="0.2">
      <c r="A4" s="78"/>
      <c r="B4" s="79">
        <v>43589.80756296296</v>
      </c>
      <c r="C4" s="68" t="s">
        <v>220</v>
      </c>
      <c r="D4" s="83" t="s">
        <v>187</v>
      </c>
      <c r="E4" s="91" t="s">
        <v>158</v>
      </c>
      <c r="F4" s="82" t="s">
        <v>29</v>
      </c>
      <c r="G4" s="83">
        <v>3</v>
      </c>
      <c r="H4" s="83" t="s">
        <v>2033</v>
      </c>
      <c r="I4" s="68" t="s">
        <v>2055</v>
      </c>
      <c r="J4" s="68">
        <f>VLOOKUP(A4,nsn,3,FALSE)</f>
        <v>0</v>
      </c>
      <c r="K4" s="85">
        <v>0</v>
      </c>
      <c r="L4" s="85">
        <v>0.99930555555555556</v>
      </c>
      <c r="M4" s="150">
        <v>44167</v>
      </c>
      <c r="N4" s="94" t="s">
        <v>2150</v>
      </c>
      <c r="O4" s="90">
        <f t="shared" si="0"/>
        <v>1439</v>
      </c>
      <c r="P4" s="100">
        <f t="shared" si="1"/>
        <v>4317</v>
      </c>
      <c r="Q4" s="68" t="s">
        <v>2035</v>
      </c>
      <c r="R4" s="68" t="s">
        <v>2036</v>
      </c>
    </row>
    <row r="5" spans="1:18" x14ac:dyDescent="0.2">
      <c r="A5" s="78"/>
      <c r="B5" s="79" t="s">
        <v>2760</v>
      </c>
      <c r="C5" s="138" t="s">
        <v>291</v>
      </c>
      <c r="D5" s="134" t="str">
        <f>VLOOKUP($C5,TOTAL3,2,FALSE)</f>
        <v>MN5107</v>
      </c>
      <c r="E5" s="135" t="str">
        <f>VLOOKUP($C5,TOTAL3,3,FALSE)</f>
        <v>MASH CENTRAL</v>
      </c>
      <c r="F5" s="135" t="str">
        <f>VLOOKUP(C5,TOTAL3,4,FALSE)</f>
        <v>BRONZE</v>
      </c>
      <c r="G5" s="83">
        <v>3</v>
      </c>
      <c r="H5" s="142" t="s">
        <v>2033</v>
      </c>
      <c r="I5" s="52" t="s">
        <v>2034</v>
      </c>
      <c r="J5" s="135" t="str">
        <f>VLOOKUP($C5,TOTAL3,5,FALSE)</f>
        <v>KIWA</v>
      </c>
      <c r="K5" s="114">
        <v>0.49322916666666666</v>
      </c>
      <c r="L5" s="114">
        <v>0.68721064814814825</v>
      </c>
      <c r="M5" s="147">
        <v>44167</v>
      </c>
      <c r="N5" s="143" t="s">
        <v>2874</v>
      </c>
      <c r="O5" s="90">
        <f t="shared" si="0"/>
        <v>279.33333333333348</v>
      </c>
      <c r="P5" s="100">
        <f t="shared" si="1"/>
        <v>838.00000000000045</v>
      </c>
      <c r="Q5" s="48" t="s">
        <v>2035</v>
      </c>
      <c r="R5" s="80" t="s">
        <v>2038</v>
      </c>
    </row>
    <row r="6" spans="1:18" x14ac:dyDescent="0.2">
      <c r="A6" s="78"/>
      <c r="B6" s="79">
        <v>44069.581944444442</v>
      </c>
      <c r="C6" s="68" t="s">
        <v>222</v>
      </c>
      <c r="D6" s="81" t="s">
        <v>289</v>
      </c>
      <c r="E6" s="91" t="s">
        <v>158</v>
      </c>
      <c r="F6" s="82" t="s">
        <v>29</v>
      </c>
      <c r="G6" s="83">
        <v>3</v>
      </c>
      <c r="H6" s="83" t="s">
        <v>2033</v>
      </c>
      <c r="I6" s="110" t="s">
        <v>2055</v>
      </c>
      <c r="J6" s="68">
        <f>VLOOKUP(A6,nsn,3,FALSE)</f>
        <v>0</v>
      </c>
      <c r="K6" s="85">
        <v>0</v>
      </c>
      <c r="L6" s="85">
        <v>0.99930555555555556</v>
      </c>
      <c r="M6" s="150">
        <v>44167</v>
      </c>
      <c r="N6" s="94" t="s">
        <v>2161</v>
      </c>
      <c r="O6" s="90">
        <f t="shared" si="0"/>
        <v>1439</v>
      </c>
      <c r="P6" s="100">
        <f t="shared" si="1"/>
        <v>4317</v>
      </c>
      <c r="Q6" s="68" t="s">
        <v>2035</v>
      </c>
      <c r="R6" s="68" t="s">
        <v>2036</v>
      </c>
    </row>
    <row r="7" spans="1:18" x14ac:dyDescent="0.2">
      <c r="A7" s="97"/>
      <c r="B7" s="79">
        <v>44078.052893518521</v>
      </c>
      <c r="C7" s="68" t="s">
        <v>292</v>
      </c>
      <c r="D7" s="82" t="str">
        <f>VLOOKUP($C7,TOTAL4,2,FALSE)</f>
        <v>MN5107</v>
      </c>
      <c r="E7" s="91" t="str">
        <f>VLOOKUP($C7,TOTAL4,3,FALSE)</f>
        <v>MAT NORTH</v>
      </c>
      <c r="F7" s="82" t="str">
        <f>VLOOKUP(C7,TOTAL4,4,FALSE)</f>
        <v>BRONZE</v>
      </c>
      <c r="G7" s="83">
        <v>3</v>
      </c>
      <c r="H7" s="96" t="s">
        <v>2033</v>
      </c>
      <c r="I7" s="68" t="s">
        <v>2057</v>
      </c>
      <c r="J7" s="82" t="s">
        <v>206</v>
      </c>
      <c r="K7" s="85">
        <v>0</v>
      </c>
      <c r="L7" s="85">
        <v>0.99930555555555556</v>
      </c>
      <c r="M7" s="150">
        <v>44167</v>
      </c>
      <c r="N7" s="94" t="s">
        <v>2247</v>
      </c>
      <c r="O7" s="90">
        <f t="shared" si="0"/>
        <v>1439</v>
      </c>
      <c r="P7" s="100">
        <f t="shared" si="1"/>
        <v>4317</v>
      </c>
      <c r="Q7" s="68" t="s">
        <v>2035</v>
      </c>
      <c r="R7" s="68" t="s">
        <v>2036</v>
      </c>
    </row>
    <row r="8" spans="1:18" x14ac:dyDescent="0.2">
      <c r="A8" s="78"/>
      <c r="B8" s="79">
        <v>44063.312210648146</v>
      </c>
      <c r="C8" s="68" t="s">
        <v>329</v>
      </c>
      <c r="D8" s="82" t="str">
        <f>VLOOKUP($C8,TOTAL4,2,FALSE)</f>
        <v>MD7088</v>
      </c>
      <c r="E8" s="91" t="str">
        <f>VLOOKUP($C8,TOTAL4,3,FALSE)</f>
        <v>MIDLANDS</v>
      </c>
      <c r="F8" s="82" t="str">
        <f>VLOOKUP(C8,TOTAL4,4,FALSE)</f>
        <v>BRONZE</v>
      </c>
      <c r="G8" s="83">
        <v>3</v>
      </c>
      <c r="H8" s="96" t="s">
        <v>2033</v>
      </c>
      <c r="I8" s="68" t="s">
        <v>2057</v>
      </c>
      <c r="J8" s="82" t="s">
        <v>100</v>
      </c>
      <c r="K8" s="85">
        <v>0</v>
      </c>
      <c r="L8" s="85">
        <v>0.99930555555555556</v>
      </c>
      <c r="M8" s="150">
        <v>44167</v>
      </c>
      <c r="N8" s="94" t="s">
        <v>2064</v>
      </c>
      <c r="O8" s="90">
        <f t="shared" si="0"/>
        <v>1439</v>
      </c>
      <c r="P8" s="100">
        <f t="shared" si="1"/>
        <v>4317</v>
      </c>
      <c r="Q8" s="68" t="s">
        <v>2035</v>
      </c>
      <c r="R8" s="68" t="s">
        <v>2036</v>
      </c>
    </row>
    <row r="9" spans="1:18" x14ac:dyDescent="0.2">
      <c r="A9" s="78"/>
      <c r="B9" s="186">
        <v>44166.933159722219</v>
      </c>
      <c r="C9" s="5" t="s">
        <v>341</v>
      </c>
      <c r="D9" s="134" t="str">
        <f>VLOOKUP($C9,TOTAL3,2,FALSE)</f>
        <v>MW5209</v>
      </c>
      <c r="E9" s="135" t="str">
        <f>VLOOKUP($C9,TOTAL3,3,FALSE)</f>
        <v>MASH WEST</v>
      </c>
      <c r="F9" s="135" t="str">
        <f>VLOOKUP(C9,TOTAL3,4,FALSE)</f>
        <v>BRONZE</v>
      </c>
      <c r="G9" s="83">
        <v>3</v>
      </c>
      <c r="H9" s="142" t="s">
        <v>2033</v>
      </c>
      <c r="I9" s="52" t="s">
        <v>2034</v>
      </c>
      <c r="J9" s="135" t="str">
        <f>VLOOKUP($C9,TOTAL3,5,FALSE)</f>
        <v>ARTWELL</v>
      </c>
      <c r="K9" s="144">
        <v>0</v>
      </c>
      <c r="L9" s="144">
        <v>2.1354166666666664E-2</v>
      </c>
      <c r="M9" s="136">
        <v>44167</v>
      </c>
      <c r="N9" s="143" t="s">
        <v>2829</v>
      </c>
      <c r="O9" s="90">
        <f t="shared" si="0"/>
        <v>30.749999999999993</v>
      </c>
      <c r="P9" s="100">
        <f t="shared" si="1"/>
        <v>92.249999999999972</v>
      </c>
      <c r="Q9" s="48" t="s">
        <v>2035</v>
      </c>
      <c r="R9" s="80" t="s">
        <v>2038</v>
      </c>
    </row>
    <row r="10" spans="1:18" x14ac:dyDescent="0.2">
      <c r="A10" s="78"/>
      <c r="B10" s="52" t="s">
        <v>2759</v>
      </c>
      <c r="C10" s="138" t="s">
        <v>341</v>
      </c>
      <c r="D10" s="134" t="str">
        <f>VLOOKUP($C10,TOTAL3,2,FALSE)</f>
        <v>MW5209</v>
      </c>
      <c r="E10" s="135" t="str">
        <f>VLOOKUP($C10,TOTAL3,3,FALSE)</f>
        <v>MASH WEST</v>
      </c>
      <c r="F10" s="135" t="str">
        <f>VLOOKUP(C10,TOTAL3,4,FALSE)</f>
        <v>BRONZE</v>
      </c>
      <c r="G10" s="83">
        <v>3</v>
      </c>
      <c r="H10" s="142" t="s">
        <v>2033</v>
      </c>
      <c r="I10" s="52" t="s">
        <v>2034</v>
      </c>
      <c r="J10" s="135" t="str">
        <f>VLOOKUP($C10,TOTAL3,5,FALSE)</f>
        <v>ARTWELL</v>
      </c>
      <c r="K10" s="114">
        <v>0.53956018518518511</v>
      </c>
      <c r="L10" s="114">
        <v>0.67373842592592592</v>
      </c>
      <c r="M10" s="147">
        <v>44167</v>
      </c>
      <c r="N10" s="143" t="s">
        <v>2852</v>
      </c>
      <c r="O10" s="90">
        <f t="shared" si="0"/>
        <v>193.21666666666678</v>
      </c>
      <c r="P10" s="100">
        <f t="shared" si="1"/>
        <v>579.65000000000032</v>
      </c>
      <c r="Q10" s="48" t="s">
        <v>2035</v>
      </c>
      <c r="R10" s="80" t="s">
        <v>2038</v>
      </c>
    </row>
    <row r="11" spans="1:18" x14ac:dyDescent="0.2">
      <c r="A11" s="78"/>
      <c r="B11" s="192" t="s">
        <v>2331</v>
      </c>
      <c r="C11" s="87" t="s">
        <v>506</v>
      </c>
      <c r="D11" s="134" t="str">
        <f>VLOOKUP($C11,TOTAL3,2,FALSE)</f>
        <v>MD7052</v>
      </c>
      <c r="E11" s="135" t="str">
        <f>VLOOKUP($C11,TOTAL3,3,FALSE)</f>
        <v>MASH CENTRAL</v>
      </c>
      <c r="F11" s="135" t="str">
        <f>VLOOKUP(C11,TOTAL3,4,FALSE)</f>
        <v>BRONZE</v>
      </c>
      <c r="G11" s="83">
        <v>3</v>
      </c>
      <c r="H11" s="142" t="s">
        <v>2033</v>
      </c>
      <c r="I11" s="52" t="s">
        <v>2034</v>
      </c>
      <c r="J11" s="135" t="str">
        <f>VLOOKUP($C11,TOTAL3,5,FALSE)</f>
        <v>KIWA</v>
      </c>
      <c r="K11" s="114">
        <v>0</v>
      </c>
      <c r="L11" s="85">
        <v>0.99998842592592585</v>
      </c>
      <c r="M11" s="147">
        <v>44167</v>
      </c>
      <c r="N11" s="143" t="s">
        <v>2444</v>
      </c>
      <c r="O11" s="90">
        <f t="shared" si="0"/>
        <v>1439.9833333333331</v>
      </c>
      <c r="P11" s="100">
        <f t="shared" si="1"/>
        <v>4319.9499999999989</v>
      </c>
      <c r="Q11" s="80" t="s">
        <v>2035</v>
      </c>
      <c r="R11" s="80" t="s">
        <v>2036</v>
      </c>
    </row>
    <row r="12" spans="1:18" x14ac:dyDescent="0.2">
      <c r="A12" s="78"/>
      <c r="B12" s="79">
        <v>44103.447789351849</v>
      </c>
      <c r="C12" s="68" t="s">
        <v>508</v>
      </c>
      <c r="D12" s="82" t="str">
        <f>VLOOKUP($C12,TOTAL4,2,FALSE)</f>
        <v>MD7052</v>
      </c>
      <c r="E12" s="91" t="str">
        <f>VLOOKUP($C12,TOTAL4,3,FALSE)</f>
        <v>MIDLANDS</v>
      </c>
      <c r="F12" s="82" t="str">
        <f>VLOOKUP(C12,TOTAL4,4,FALSE)</f>
        <v>BRONZE</v>
      </c>
      <c r="G12" s="83">
        <v>3</v>
      </c>
      <c r="H12" s="96" t="s">
        <v>2033</v>
      </c>
      <c r="I12" s="68" t="s">
        <v>2057</v>
      </c>
      <c r="J12" s="82" t="s">
        <v>100</v>
      </c>
      <c r="K12" s="85">
        <v>0</v>
      </c>
      <c r="L12" s="85">
        <v>0.99930555555555556</v>
      </c>
      <c r="M12" s="150">
        <v>44167</v>
      </c>
      <c r="N12" s="94" t="s">
        <v>2117</v>
      </c>
      <c r="O12" s="90">
        <f t="shared" si="0"/>
        <v>1439</v>
      </c>
      <c r="P12" s="100">
        <f t="shared" si="1"/>
        <v>4317</v>
      </c>
      <c r="Q12" s="68" t="s">
        <v>2035</v>
      </c>
      <c r="R12" s="68" t="s">
        <v>2036</v>
      </c>
    </row>
    <row r="13" spans="1:18" x14ac:dyDescent="0.2">
      <c r="A13" s="78"/>
      <c r="B13" s="79">
        <v>43613.728078819448</v>
      </c>
      <c r="C13" s="68" t="s">
        <v>227</v>
      </c>
      <c r="D13" s="83" t="s">
        <v>531</v>
      </c>
      <c r="E13" s="91" t="s">
        <v>158</v>
      </c>
      <c r="F13" s="82" t="s">
        <v>29</v>
      </c>
      <c r="G13" s="83">
        <v>3</v>
      </c>
      <c r="H13" s="83" t="s">
        <v>2033</v>
      </c>
      <c r="I13" s="68" t="s">
        <v>2056</v>
      </c>
      <c r="J13" s="68">
        <f>VLOOKUP(A13,nsn,3,FALSE)</f>
        <v>0</v>
      </c>
      <c r="K13" s="85">
        <v>0</v>
      </c>
      <c r="L13" s="85">
        <v>0.99930555555555556</v>
      </c>
      <c r="M13" s="150">
        <v>44167</v>
      </c>
      <c r="N13" s="94" t="s">
        <v>2152</v>
      </c>
      <c r="O13" s="90">
        <f t="shared" si="0"/>
        <v>1439</v>
      </c>
      <c r="P13" s="100">
        <f t="shared" si="1"/>
        <v>4317</v>
      </c>
      <c r="Q13" s="68" t="s">
        <v>2035</v>
      </c>
      <c r="R13" s="68" t="s">
        <v>2036</v>
      </c>
    </row>
    <row r="14" spans="1:18" x14ac:dyDescent="0.2">
      <c r="A14" s="78"/>
      <c r="B14" s="79">
        <v>44167.497916666667</v>
      </c>
      <c r="C14" s="68" t="s">
        <v>61</v>
      </c>
      <c r="D14" s="81" t="s">
        <v>589</v>
      </c>
      <c r="E14" s="91" t="s">
        <v>158</v>
      </c>
      <c r="F14" s="82" t="s">
        <v>29</v>
      </c>
      <c r="G14" s="83">
        <v>3</v>
      </c>
      <c r="H14" s="83" t="s">
        <v>2033</v>
      </c>
      <c r="I14" s="110" t="s">
        <v>2082</v>
      </c>
      <c r="J14" s="68">
        <f>VLOOKUP(A14,nsn,3,FALSE)</f>
        <v>0</v>
      </c>
      <c r="K14" s="85">
        <v>0.49791666666666662</v>
      </c>
      <c r="L14" s="85">
        <v>0.78194444444444444</v>
      </c>
      <c r="M14" s="150">
        <v>44167</v>
      </c>
      <c r="N14" s="94" t="s">
        <v>2167</v>
      </c>
      <c r="O14" s="90">
        <f t="shared" si="0"/>
        <v>409</v>
      </c>
      <c r="P14" s="100">
        <f t="shared" si="1"/>
        <v>1227</v>
      </c>
      <c r="Q14" s="68" t="s">
        <v>2035</v>
      </c>
      <c r="R14" s="68" t="s">
        <v>2038</v>
      </c>
    </row>
    <row r="15" spans="1:18" x14ac:dyDescent="0.2">
      <c r="A15" s="99"/>
      <c r="B15" s="141">
        <v>44167.755393518521</v>
      </c>
      <c r="C15" s="98" t="s">
        <v>670</v>
      </c>
      <c r="D15" s="82" t="str">
        <f>VLOOKUP($C15,TOTAL4,2,FALSE)</f>
        <v>BU0122</v>
      </c>
      <c r="E15" s="91" t="str">
        <f>VLOOKUP($C15,TOTAL4,3,FALSE)</f>
        <v>BULAWAYO</v>
      </c>
      <c r="F15" s="82" t="str">
        <f>VLOOKUP(C15,TOTAL4,4,FALSE)</f>
        <v>BRONZE</v>
      </c>
      <c r="G15" s="83">
        <v>3</v>
      </c>
      <c r="H15" s="96" t="s">
        <v>2033</v>
      </c>
      <c r="I15" s="68" t="s">
        <v>2058</v>
      </c>
      <c r="J15" s="82" t="str">
        <f>VLOOKUP($C15,TOTAL4,5,FALSE)</f>
        <v>SOFIA</v>
      </c>
      <c r="K15" s="114">
        <v>0.75539351851851855</v>
      </c>
      <c r="L15" s="85">
        <v>0.99930555555555556</v>
      </c>
      <c r="M15" s="150">
        <v>44167</v>
      </c>
      <c r="N15" s="94" t="s">
        <v>3152</v>
      </c>
      <c r="O15" s="90">
        <f t="shared" si="0"/>
        <v>351.23333333333329</v>
      </c>
      <c r="P15" s="100">
        <f t="shared" si="1"/>
        <v>1053.6999999999998</v>
      </c>
      <c r="Q15" s="68" t="s">
        <v>2035</v>
      </c>
      <c r="R15" s="68" t="s">
        <v>2036</v>
      </c>
    </row>
    <row r="16" spans="1:18" x14ac:dyDescent="0.2">
      <c r="A16" s="78"/>
      <c r="B16" s="137" t="s">
        <v>2344</v>
      </c>
      <c r="C16" s="52" t="s">
        <v>711</v>
      </c>
      <c r="D16" s="134" t="str">
        <f>VLOOKUP($C16,TOTAL3,2,FALSE)</f>
        <v>MC1728</v>
      </c>
      <c r="E16" s="135" t="str">
        <f>VLOOKUP($C16,TOTAL3,3,FALSE)</f>
        <v>MASH CENTRAL</v>
      </c>
      <c r="F16" s="135" t="str">
        <f>VLOOKUP(C16,TOTAL3,4,FALSE)</f>
        <v>BRONZE</v>
      </c>
      <c r="G16" s="83">
        <v>3</v>
      </c>
      <c r="H16" s="142" t="s">
        <v>2033</v>
      </c>
      <c r="I16" s="52" t="s">
        <v>2034</v>
      </c>
      <c r="J16" s="135" t="str">
        <f>VLOOKUP($C16,TOTAL3,5,FALSE)</f>
        <v>KIWA</v>
      </c>
      <c r="K16" s="114">
        <v>0</v>
      </c>
      <c r="L16" s="114">
        <v>0.50446759259259266</v>
      </c>
      <c r="M16" s="113">
        <v>44167</v>
      </c>
      <c r="N16" s="143" t="s">
        <v>2460</v>
      </c>
      <c r="O16" s="90">
        <f t="shared" si="0"/>
        <v>726.43333333333339</v>
      </c>
      <c r="P16" s="100">
        <f t="shared" si="1"/>
        <v>2179.3000000000002</v>
      </c>
      <c r="Q16" s="48" t="s">
        <v>2035</v>
      </c>
      <c r="R16" s="80" t="s">
        <v>2038</v>
      </c>
    </row>
    <row r="17" spans="1:18" x14ac:dyDescent="0.2">
      <c r="A17" s="78"/>
      <c r="B17" s="192" t="s">
        <v>2289</v>
      </c>
      <c r="C17" s="87" t="s">
        <v>714</v>
      </c>
      <c r="D17" s="134" t="str">
        <f>VLOOKUP($C17,TOTAL3,2,FALSE)</f>
        <v>MC1728</v>
      </c>
      <c r="E17" s="135" t="str">
        <f>VLOOKUP($C17,TOTAL3,3,FALSE)</f>
        <v>MASH CENTRAL</v>
      </c>
      <c r="F17" s="135" t="str">
        <f>VLOOKUP(C17,TOTAL3,4,FALSE)</f>
        <v>BRONZE</v>
      </c>
      <c r="G17" s="83">
        <v>3</v>
      </c>
      <c r="H17" s="142" t="s">
        <v>2033</v>
      </c>
      <c r="I17" s="52" t="s">
        <v>2034</v>
      </c>
      <c r="J17" s="135" t="str">
        <f>VLOOKUP($C17,TOTAL3,5,FALSE)</f>
        <v>KIWA</v>
      </c>
      <c r="K17" s="114">
        <v>0</v>
      </c>
      <c r="L17" s="114">
        <v>0.50826388888888896</v>
      </c>
      <c r="M17" s="113">
        <v>44167</v>
      </c>
      <c r="N17" s="143" t="s">
        <v>2859</v>
      </c>
      <c r="O17" s="90">
        <f t="shared" si="0"/>
        <v>731.90000000000009</v>
      </c>
      <c r="P17" s="100">
        <f t="shared" si="1"/>
        <v>2195.7000000000003</v>
      </c>
      <c r="Q17" s="48" t="s">
        <v>2035</v>
      </c>
      <c r="R17" s="80" t="s">
        <v>2038</v>
      </c>
    </row>
    <row r="18" spans="1:18" x14ac:dyDescent="0.2">
      <c r="A18" s="78"/>
      <c r="B18" s="79" t="s">
        <v>2811</v>
      </c>
      <c r="C18" s="138" t="s">
        <v>714</v>
      </c>
      <c r="D18" s="134" t="str">
        <f>VLOOKUP($C18,TOTAL3,2,FALSE)</f>
        <v>MC1728</v>
      </c>
      <c r="E18" s="135" t="str">
        <f>VLOOKUP($C18,TOTAL3,3,FALSE)</f>
        <v>MASH CENTRAL</v>
      </c>
      <c r="F18" s="135" t="str">
        <f>VLOOKUP(C18,TOTAL3,4,FALSE)</f>
        <v>BRONZE</v>
      </c>
      <c r="G18" s="83">
        <v>3</v>
      </c>
      <c r="H18" s="142" t="s">
        <v>2033</v>
      </c>
      <c r="I18" s="52" t="s">
        <v>2034</v>
      </c>
      <c r="J18" s="135" t="str">
        <f>VLOOKUP($C18,TOTAL3,5,FALSE)</f>
        <v>KIWA</v>
      </c>
      <c r="K18" s="114">
        <v>0.50826388888888896</v>
      </c>
      <c r="L18" s="85">
        <v>0.99998842592592585</v>
      </c>
      <c r="M18" s="147">
        <v>44167</v>
      </c>
      <c r="N18" s="143" t="s">
        <v>3013</v>
      </c>
      <c r="O18" s="90">
        <f t="shared" si="0"/>
        <v>708.08333333333314</v>
      </c>
      <c r="P18" s="100">
        <f t="shared" si="1"/>
        <v>2124.2499999999995</v>
      </c>
      <c r="Q18" s="80" t="s">
        <v>2035</v>
      </c>
      <c r="R18" s="80" t="s">
        <v>2036</v>
      </c>
    </row>
    <row r="19" spans="1:18" x14ac:dyDescent="0.2">
      <c r="A19" s="78"/>
      <c r="B19" s="79">
        <v>44069.581944444442</v>
      </c>
      <c r="C19" s="68" t="s">
        <v>233</v>
      </c>
      <c r="D19" s="81" t="s">
        <v>805</v>
      </c>
      <c r="E19" s="91" t="s">
        <v>158</v>
      </c>
      <c r="F19" s="82" t="s">
        <v>29</v>
      </c>
      <c r="G19" s="83">
        <v>3</v>
      </c>
      <c r="H19" s="83" t="s">
        <v>2033</v>
      </c>
      <c r="I19" s="110" t="s">
        <v>2055</v>
      </c>
      <c r="J19" s="68">
        <f t="shared" ref="J19:J25" si="2">VLOOKUP(A19,nsn,3,FALSE)</f>
        <v>0</v>
      </c>
      <c r="K19" s="85">
        <v>0</v>
      </c>
      <c r="L19" s="85">
        <v>0.99930555555555556</v>
      </c>
      <c r="M19" s="150">
        <v>44167</v>
      </c>
      <c r="N19" s="94" t="s">
        <v>2171</v>
      </c>
      <c r="O19" s="90">
        <f t="shared" si="0"/>
        <v>1439</v>
      </c>
      <c r="P19" s="100">
        <f t="shared" si="1"/>
        <v>4317</v>
      </c>
      <c r="Q19" s="68" t="s">
        <v>2035</v>
      </c>
      <c r="R19" s="68" t="s">
        <v>2036</v>
      </c>
    </row>
    <row r="20" spans="1:18" x14ac:dyDescent="0.2">
      <c r="A20" s="78"/>
      <c r="B20" s="79">
        <v>44167.393055555556</v>
      </c>
      <c r="C20" s="68" t="s">
        <v>91</v>
      </c>
      <c r="D20" s="81" t="s">
        <v>875</v>
      </c>
      <c r="E20" s="91" t="s">
        <v>158</v>
      </c>
      <c r="F20" s="82" t="s">
        <v>29</v>
      </c>
      <c r="G20" s="83">
        <v>3</v>
      </c>
      <c r="H20" s="83" t="s">
        <v>2033</v>
      </c>
      <c r="I20" s="110" t="s">
        <v>2082</v>
      </c>
      <c r="J20" s="68">
        <f t="shared" si="2"/>
        <v>0</v>
      </c>
      <c r="K20" s="85">
        <v>0.39305555555555555</v>
      </c>
      <c r="L20" s="85">
        <v>0.78125</v>
      </c>
      <c r="M20" s="150">
        <v>44167</v>
      </c>
      <c r="N20" s="94" t="s">
        <v>2165</v>
      </c>
      <c r="O20" s="90">
        <f t="shared" si="0"/>
        <v>559</v>
      </c>
      <c r="P20" s="100">
        <f t="shared" si="1"/>
        <v>1677</v>
      </c>
      <c r="Q20" s="68" t="s">
        <v>2035</v>
      </c>
      <c r="R20" s="68" t="s">
        <v>2038</v>
      </c>
    </row>
    <row r="21" spans="1:18" x14ac:dyDescent="0.2">
      <c r="A21" s="106"/>
      <c r="B21" s="79">
        <v>44069.581944444442</v>
      </c>
      <c r="C21" s="68" t="s">
        <v>238</v>
      </c>
      <c r="D21" s="81" t="s">
        <v>886</v>
      </c>
      <c r="E21" s="91" t="s">
        <v>158</v>
      </c>
      <c r="F21" s="82" t="s">
        <v>29</v>
      </c>
      <c r="G21" s="83">
        <v>3</v>
      </c>
      <c r="H21" s="83" t="s">
        <v>2033</v>
      </c>
      <c r="I21" s="110" t="s">
        <v>2055</v>
      </c>
      <c r="J21" s="68">
        <f t="shared" si="2"/>
        <v>0</v>
      </c>
      <c r="K21" s="85">
        <v>0</v>
      </c>
      <c r="L21" s="85">
        <v>0.99930555555555556</v>
      </c>
      <c r="M21" s="150">
        <v>44167</v>
      </c>
      <c r="N21" s="94" t="s">
        <v>2163</v>
      </c>
      <c r="O21" s="90">
        <f t="shared" si="0"/>
        <v>1439</v>
      </c>
      <c r="P21" s="100">
        <f t="shared" si="1"/>
        <v>4317</v>
      </c>
      <c r="Q21" s="68" t="s">
        <v>2035</v>
      </c>
      <c r="R21" s="68" t="s">
        <v>2036</v>
      </c>
    </row>
    <row r="22" spans="1:18" x14ac:dyDescent="0.2">
      <c r="A22" s="78"/>
      <c r="B22" s="79">
        <v>44155.618750000001</v>
      </c>
      <c r="C22" s="68" t="s">
        <v>101</v>
      </c>
      <c r="D22" s="81" t="s">
        <v>921</v>
      </c>
      <c r="E22" s="91" t="s">
        <v>158</v>
      </c>
      <c r="F22" s="82" t="s">
        <v>29</v>
      </c>
      <c r="G22" s="83">
        <v>3</v>
      </c>
      <c r="H22" s="83" t="s">
        <v>2033</v>
      </c>
      <c r="I22" s="110" t="s">
        <v>2055</v>
      </c>
      <c r="J22" s="68">
        <f t="shared" si="2"/>
        <v>0</v>
      </c>
      <c r="K22" s="85">
        <v>0</v>
      </c>
      <c r="L22" s="85">
        <v>0.99930555555555556</v>
      </c>
      <c r="M22" s="150">
        <v>44167</v>
      </c>
      <c r="N22" s="94" t="s">
        <v>2157</v>
      </c>
      <c r="O22" s="90">
        <f t="shared" si="0"/>
        <v>1439</v>
      </c>
      <c r="P22" s="100">
        <f t="shared" si="1"/>
        <v>4317</v>
      </c>
      <c r="Q22" s="68" t="s">
        <v>2035</v>
      </c>
      <c r="R22" s="68" t="s">
        <v>2036</v>
      </c>
    </row>
    <row r="23" spans="1:18" x14ac:dyDescent="0.2">
      <c r="A23" s="78"/>
      <c r="B23" s="79">
        <v>44158.458333333336</v>
      </c>
      <c r="C23" s="68" t="s">
        <v>245</v>
      </c>
      <c r="D23" s="81" t="s">
        <v>948</v>
      </c>
      <c r="E23" s="91" t="s">
        <v>158</v>
      </c>
      <c r="F23" s="82" t="s">
        <v>29</v>
      </c>
      <c r="G23" s="83">
        <v>3</v>
      </c>
      <c r="H23" s="83" t="s">
        <v>2033</v>
      </c>
      <c r="I23" s="110" t="s">
        <v>2055</v>
      </c>
      <c r="J23" s="68">
        <f t="shared" si="2"/>
        <v>0</v>
      </c>
      <c r="K23" s="85">
        <v>0</v>
      </c>
      <c r="L23" s="85">
        <v>0.99930555555555556</v>
      </c>
      <c r="M23" s="150">
        <v>44167</v>
      </c>
      <c r="N23" s="94" t="s">
        <v>2153</v>
      </c>
      <c r="O23" s="90">
        <f t="shared" si="0"/>
        <v>1439</v>
      </c>
      <c r="P23" s="100">
        <f t="shared" si="1"/>
        <v>4317</v>
      </c>
      <c r="Q23" s="68" t="s">
        <v>2035</v>
      </c>
      <c r="R23" s="68" t="s">
        <v>2036</v>
      </c>
    </row>
    <row r="24" spans="1:18" x14ac:dyDescent="0.2">
      <c r="A24" s="78"/>
      <c r="B24" s="79">
        <v>44158.533333333333</v>
      </c>
      <c r="C24" s="68" t="s">
        <v>247</v>
      </c>
      <c r="D24" s="81" t="s">
        <v>949</v>
      </c>
      <c r="E24" s="91" t="s">
        <v>158</v>
      </c>
      <c r="F24" s="82" t="s">
        <v>29</v>
      </c>
      <c r="G24" s="83">
        <v>3</v>
      </c>
      <c r="H24" s="83" t="s">
        <v>2033</v>
      </c>
      <c r="I24" s="110" t="s">
        <v>2055</v>
      </c>
      <c r="J24" s="68">
        <f t="shared" si="2"/>
        <v>0</v>
      </c>
      <c r="K24" s="85">
        <v>0</v>
      </c>
      <c r="L24" s="85">
        <v>0.99930555555555556</v>
      </c>
      <c r="M24" s="150">
        <v>44167</v>
      </c>
      <c r="N24" s="94" t="s">
        <v>2170</v>
      </c>
      <c r="O24" s="90">
        <f t="shared" si="0"/>
        <v>1439</v>
      </c>
      <c r="P24" s="100">
        <f t="shared" si="1"/>
        <v>4317</v>
      </c>
      <c r="Q24" s="68" t="s">
        <v>2035</v>
      </c>
      <c r="R24" s="68" t="s">
        <v>2036</v>
      </c>
    </row>
    <row r="25" spans="1:18" x14ac:dyDescent="0.2">
      <c r="A25" s="78"/>
      <c r="B25" s="79">
        <v>43635.490665972226</v>
      </c>
      <c r="C25" s="68" t="s">
        <v>108</v>
      </c>
      <c r="D25" s="83" t="s">
        <v>989</v>
      </c>
      <c r="E25" s="91" t="s">
        <v>158</v>
      </c>
      <c r="F25" s="82" t="s">
        <v>29</v>
      </c>
      <c r="G25" s="83">
        <v>3</v>
      </c>
      <c r="H25" s="83" t="s">
        <v>2033</v>
      </c>
      <c r="I25" s="68" t="s">
        <v>2055</v>
      </c>
      <c r="J25" s="68">
        <f t="shared" si="2"/>
        <v>0</v>
      </c>
      <c r="K25" s="85">
        <v>0</v>
      </c>
      <c r="L25" s="85">
        <v>0.99930555555555556</v>
      </c>
      <c r="M25" s="150">
        <v>44167</v>
      </c>
      <c r="N25" s="94" t="s">
        <v>2159</v>
      </c>
      <c r="O25" s="90">
        <f t="shared" si="0"/>
        <v>1439</v>
      </c>
      <c r="P25" s="100">
        <f t="shared" si="1"/>
        <v>4317</v>
      </c>
      <c r="Q25" s="68" t="s">
        <v>2035</v>
      </c>
      <c r="R25" s="68" t="s">
        <v>2036</v>
      </c>
    </row>
    <row r="26" spans="1:18" x14ac:dyDescent="0.2">
      <c r="A26" s="78"/>
      <c r="B26" s="79">
        <v>44077.473043981481</v>
      </c>
      <c r="C26" s="68" t="s">
        <v>990</v>
      </c>
      <c r="D26" s="82" t="str">
        <f>VLOOKUP($C26,TOTAL4,2,FALSE)</f>
        <v>MN6021</v>
      </c>
      <c r="E26" s="91" t="str">
        <f>VLOOKUP($C26,TOTAL4,3,FALSE)</f>
        <v>MAT NORTH</v>
      </c>
      <c r="F26" s="82" t="str">
        <f>VLOOKUP(C26,TOTAL4,4,FALSE)</f>
        <v>BRONZE</v>
      </c>
      <c r="G26" s="83">
        <v>3</v>
      </c>
      <c r="H26" s="96" t="s">
        <v>2033</v>
      </c>
      <c r="I26" s="68" t="s">
        <v>2057</v>
      </c>
      <c r="J26" s="82" t="s">
        <v>206</v>
      </c>
      <c r="K26" s="85">
        <v>0</v>
      </c>
      <c r="L26" s="85">
        <v>0.99930555555555556</v>
      </c>
      <c r="M26" s="150">
        <v>44167</v>
      </c>
      <c r="N26" s="94" t="s">
        <v>2126</v>
      </c>
      <c r="O26" s="90">
        <f t="shared" si="0"/>
        <v>1439</v>
      </c>
      <c r="P26" s="100">
        <f t="shared" si="1"/>
        <v>4317</v>
      </c>
      <c r="Q26" s="68" t="s">
        <v>2035</v>
      </c>
      <c r="R26" s="68" t="s">
        <v>2036</v>
      </c>
    </row>
    <row r="27" spans="1:18" x14ac:dyDescent="0.2">
      <c r="A27" s="78"/>
      <c r="B27" s="79">
        <v>44069.581944444442</v>
      </c>
      <c r="C27" s="68" t="s">
        <v>252</v>
      </c>
      <c r="D27" s="81" t="s">
        <v>1037</v>
      </c>
      <c r="E27" s="91" t="s">
        <v>158</v>
      </c>
      <c r="F27" s="82" t="s">
        <v>29</v>
      </c>
      <c r="G27" s="83">
        <v>3</v>
      </c>
      <c r="H27" s="83" t="s">
        <v>2033</v>
      </c>
      <c r="I27" s="110" t="s">
        <v>2055</v>
      </c>
      <c r="J27" s="68">
        <f>VLOOKUP(A27,nsn,3,FALSE)</f>
        <v>0</v>
      </c>
      <c r="K27" s="85">
        <v>0</v>
      </c>
      <c r="L27" s="149">
        <v>0.99930555555555556</v>
      </c>
      <c r="M27" s="150">
        <v>44167</v>
      </c>
      <c r="N27" s="94" t="s">
        <v>2172</v>
      </c>
      <c r="O27" s="90">
        <f t="shared" si="0"/>
        <v>1439</v>
      </c>
      <c r="P27" s="100">
        <f t="shared" si="1"/>
        <v>4317</v>
      </c>
      <c r="Q27" s="68" t="s">
        <v>2035</v>
      </c>
      <c r="R27" s="68" t="s">
        <v>2036</v>
      </c>
    </row>
    <row r="28" spans="1:18" x14ac:dyDescent="0.2">
      <c r="A28" s="78"/>
      <c r="B28" s="79">
        <v>43636.405769675926</v>
      </c>
      <c r="C28" s="68" t="s">
        <v>119</v>
      </c>
      <c r="D28" s="83" t="s">
        <v>1070</v>
      </c>
      <c r="E28" s="91" t="s">
        <v>158</v>
      </c>
      <c r="F28" s="82" t="s">
        <v>29</v>
      </c>
      <c r="G28" s="83">
        <v>3</v>
      </c>
      <c r="H28" s="83" t="s">
        <v>2033</v>
      </c>
      <c r="I28" s="68" t="s">
        <v>2055</v>
      </c>
      <c r="J28" s="68">
        <f>VLOOKUP(A28,nsn,3,FALSE)</f>
        <v>0</v>
      </c>
      <c r="K28" s="85">
        <v>0</v>
      </c>
      <c r="L28" s="149">
        <v>0.99930555555555556</v>
      </c>
      <c r="M28" s="150">
        <v>44167</v>
      </c>
      <c r="N28" s="94" t="s">
        <v>2160</v>
      </c>
      <c r="O28" s="90">
        <f t="shared" si="0"/>
        <v>1439</v>
      </c>
      <c r="P28" s="100">
        <f t="shared" si="1"/>
        <v>4317</v>
      </c>
      <c r="Q28" s="68" t="s">
        <v>2035</v>
      </c>
      <c r="R28" s="68" t="s">
        <v>2036</v>
      </c>
    </row>
    <row r="29" spans="1:18" x14ac:dyDescent="0.2">
      <c r="A29" s="78"/>
      <c r="B29" s="141">
        <v>44167.767233796294</v>
      </c>
      <c r="C29" s="98" t="s">
        <v>1088</v>
      </c>
      <c r="D29" s="82" t="str">
        <f>VLOOKUP($C29,TOTAL4,2,FALSE)</f>
        <v>MS5133</v>
      </c>
      <c r="E29" s="91" t="str">
        <f>VLOOKUP($C29,TOTAL4,3,FALSE)</f>
        <v>MAT SOUTH</v>
      </c>
      <c r="F29" s="82" t="str">
        <f>VLOOKUP(C29,TOTAL4,4,FALSE)</f>
        <v>BRONZE</v>
      </c>
      <c r="G29" s="83">
        <v>3</v>
      </c>
      <c r="H29" s="96" t="s">
        <v>2033</v>
      </c>
      <c r="I29" s="68" t="s">
        <v>2058</v>
      </c>
      <c r="J29" s="82" t="str">
        <f>VLOOKUP($C29,TOTAL4,5,FALSE)</f>
        <v>SOPHIA</v>
      </c>
      <c r="K29" s="114">
        <v>0.7672337962962964</v>
      </c>
      <c r="L29" s="149">
        <v>0.99930555555555556</v>
      </c>
      <c r="M29" s="150">
        <v>44167</v>
      </c>
      <c r="N29" s="94" t="s">
        <v>3151</v>
      </c>
      <c r="O29" s="90">
        <f t="shared" si="0"/>
        <v>334.18333333333317</v>
      </c>
      <c r="P29" s="100">
        <f t="shared" si="1"/>
        <v>1002.5499999999995</v>
      </c>
      <c r="Q29" s="68" t="s">
        <v>2035</v>
      </c>
      <c r="R29" s="68" t="s">
        <v>2036</v>
      </c>
    </row>
    <row r="30" spans="1:18" x14ac:dyDescent="0.2">
      <c r="A30" s="78"/>
      <c r="B30" s="79">
        <v>44165.845856481479</v>
      </c>
      <c r="C30" s="80" t="s">
        <v>1091</v>
      </c>
      <c r="D30" s="82" t="str">
        <f>VLOOKUP($C30,TOTAL4,2,FALSE)</f>
        <v>MS1703</v>
      </c>
      <c r="E30" s="91" t="str">
        <f>VLOOKUP($C30,TOTAL4,3,FALSE)</f>
        <v>MAT SOUTH</v>
      </c>
      <c r="F30" s="82" t="str">
        <f>VLOOKUP(C30,TOTAL4,4,FALSE)</f>
        <v>BRONZE</v>
      </c>
      <c r="G30" s="83">
        <v>3</v>
      </c>
      <c r="H30" s="96" t="s">
        <v>2033</v>
      </c>
      <c r="I30" s="68" t="s">
        <v>2055</v>
      </c>
      <c r="J30" s="82" t="str">
        <f>VLOOKUP($C30,TOTAL4,5,FALSE)</f>
        <v>STELLA</v>
      </c>
      <c r="K30" s="85">
        <v>0</v>
      </c>
      <c r="L30" s="149">
        <v>0.99930555555555556</v>
      </c>
      <c r="M30" s="150">
        <v>44167</v>
      </c>
      <c r="N30" s="94" t="s">
        <v>2638</v>
      </c>
      <c r="O30" s="90">
        <f t="shared" si="0"/>
        <v>1439</v>
      </c>
      <c r="P30" s="100">
        <f t="shared" si="1"/>
        <v>4317</v>
      </c>
      <c r="Q30" s="68" t="s">
        <v>2035</v>
      </c>
      <c r="R30" s="68" t="s">
        <v>2036</v>
      </c>
    </row>
    <row r="31" spans="1:18" x14ac:dyDescent="0.2">
      <c r="A31" s="78"/>
      <c r="B31" s="141">
        <v>44167.576342592591</v>
      </c>
      <c r="C31" s="98" t="s">
        <v>1091</v>
      </c>
      <c r="D31" s="82" t="str">
        <f>VLOOKUP($C31,TOTAL4,2,FALSE)</f>
        <v>MS1703</v>
      </c>
      <c r="E31" s="91" t="str">
        <f>VLOOKUP($C31,TOTAL4,3,FALSE)</f>
        <v>MAT SOUTH</v>
      </c>
      <c r="F31" s="82" t="str">
        <f>VLOOKUP(C31,TOTAL4,4,FALSE)</f>
        <v>BRONZE</v>
      </c>
      <c r="G31" s="83">
        <v>3</v>
      </c>
      <c r="H31" s="96" t="s">
        <v>2033</v>
      </c>
      <c r="I31" s="68" t="s">
        <v>2058</v>
      </c>
      <c r="J31" s="82" t="str">
        <f>VLOOKUP($C31,TOTAL4,5,FALSE)</f>
        <v>STELLA</v>
      </c>
      <c r="K31" s="114">
        <v>0.57634259259259257</v>
      </c>
      <c r="L31" s="149">
        <v>0.99930555555555556</v>
      </c>
      <c r="M31" s="150">
        <v>44167</v>
      </c>
      <c r="N31" s="94" t="s">
        <v>3166</v>
      </c>
      <c r="O31" s="90">
        <f t="shared" si="0"/>
        <v>609.06666666666672</v>
      </c>
      <c r="P31" s="100">
        <f t="shared" si="1"/>
        <v>1827.2000000000003</v>
      </c>
      <c r="Q31" s="68" t="s">
        <v>2035</v>
      </c>
      <c r="R31" s="68" t="s">
        <v>2036</v>
      </c>
    </row>
    <row r="32" spans="1:18" x14ac:dyDescent="0.2">
      <c r="A32" s="78"/>
      <c r="B32" s="79">
        <v>43519.111206481481</v>
      </c>
      <c r="C32" s="68" t="s">
        <v>259</v>
      </c>
      <c r="D32" s="83" t="s">
        <v>1111</v>
      </c>
      <c r="E32" s="91" t="s">
        <v>158</v>
      </c>
      <c r="F32" s="82" t="s">
        <v>29</v>
      </c>
      <c r="G32" s="83">
        <v>3</v>
      </c>
      <c r="H32" s="83" t="s">
        <v>2033</v>
      </c>
      <c r="I32" s="68" t="s">
        <v>2055</v>
      </c>
      <c r="J32" s="68">
        <f>VLOOKUP(A32,nsn,3,FALSE)</f>
        <v>0</v>
      </c>
      <c r="K32" s="85">
        <v>0</v>
      </c>
      <c r="L32" s="149">
        <v>0.99930555555555556</v>
      </c>
      <c r="M32" s="150">
        <v>44167</v>
      </c>
      <c r="N32" s="94" t="s">
        <v>2149</v>
      </c>
      <c r="O32" s="90">
        <f t="shared" si="0"/>
        <v>1439</v>
      </c>
      <c r="P32" s="100">
        <f t="shared" si="1"/>
        <v>4317</v>
      </c>
      <c r="Q32" s="68" t="s">
        <v>2035</v>
      </c>
      <c r="R32" s="68" t="s">
        <v>2036</v>
      </c>
    </row>
    <row r="33" spans="1:18" x14ac:dyDescent="0.2">
      <c r="A33" s="78"/>
      <c r="B33" s="79">
        <v>44166.488888888889</v>
      </c>
      <c r="C33" s="68" t="s">
        <v>127</v>
      </c>
      <c r="D33" s="81" t="s">
        <v>1046</v>
      </c>
      <c r="E33" s="91" t="s">
        <v>111</v>
      </c>
      <c r="F33" s="82" t="s">
        <v>29</v>
      </c>
      <c r="G33" s="83">
        <v>3</v>
      </c>
      <c r="H33" s="83" t="s">
        <v>2033</v>
      </c>
      <c r="I33" s="110" t="s">
        <v>2056</v>
      </c>
      <c r="J33" s="68">
        <f>VLOOKUP(A33,nsn,3,FALSE)</f>
        <v>0</v>
      </c>
      <c r="K33" s="85">
        <v>0</v>
      </c>
      <c r="L33" s="149">
        <v>0.76250000000000007</v>
      </c>
      <c r="M33" s="150">
        <v>44167</v>
      </c>
      <c r="N33" s="94" t="s">
        <v>2156</v>
      </c>
      <c r="O33" s="90">
        <f t="shared" si="0"/>
        <v>1098.0000000000002</v>
      </c>
      <c r="P33" s="100">
        <f t="shared" si="1"/>
        <v>3294.0000000000009</v>
      </c>
      <c r="Q33" s="68" t="s">
        <v>2035</v>
      </c>
      <c r="R33" s="68" t="s">
        <v>2038</v>
      </c>
    </row>
    <row r="34" spans="1:18" x14ac:dyDescent="0.2">
      <c r="A34" s="78"/>
      <c r="B34" s="79">
        <v>44069.574999999997</v>
      </c>
      <c r="C34" s="68" t="s">
        <v>264</v>
      </c>
      <c r="D34" s="83" t="s">
        <v>1139</v>
      </c>
      <c r="E34" s="91" t="s">
        <v>241</v>
      </c>
      <c r="F34" s="82" t="s">
        <v>29</v>
      </c>
      <c r="G34" s="83">
        <v>3</v>
      </c>
      <c r="H34" s="83" t="s">
        <v>2033</v>
      </c>
      <c r="I34" s="68" t="s">
        <v>2056</v>
      </c>
      <c r="J34" s="68">
        <f>VLOOKUP(A34,nsn,3,FALSE)</f>
        <v>0</v>
      </c>
      <c r="K34" s="85">
        <v>0</v>
      </c>
      <c r="L34" s="149">
        <v>0.99930555555555556</v>
      </c>
      <c r="M34" s="150">
        <v>44167</v>
      </c>
      <c r="N34" s="94" t="s">
        <v>2151</v>
      </c>
      <c r="O34" s="90">
        <f t="shared" si="0"/>
        <v>1439</v>
      </c>
      <c r="P34" s="100">
        <f t="shared" si="1"/>
        <v>4317</v>
      </c>
      <c r="Q34" s="68" t="s">
        <v>2035</v>
      </c>
      <c r="R34" s="68" t="s">
        <v>2036</v>
      </c>
    </row>
    <row r="35" spans="1:18" x14ac:dyDescent="0.2">
      <c r="A35" s="78"/>
      <c r="B35" s="192" t="s">
        <v>2239</v>
      </c>
      <c r="C35" s="87" t="s">
        <v>1149</v>
      </c>
      <c r="D35" s="134" t="str">
        <f>VLOOKUP($C35,TOTAL3,2,FALSE)</f>
        <v>MW5215</v>
      </c>
      <c r="E35" s="135" t="str">
        <f>VLOOKUP($C35,TOTAL3,3,FALSE)</f>
        <v>MASH WEST</v>
      </c>
      <c r="F35" s="135" t="str">
        <f>VLOOKUP(C35,TOTAL3,4,FALSE)</f>
        <v>BRONZE</v>
      </c>
      <c r="G35" s="83">
        <v>3</v>
      </c>
      <c r="H35" s="142" t="s">
        <v>2033</v>
      </c>
      <c r="I35" s="52" t="s">
        <v>2034</v>
      </c>
      <c r="J35" s="135" t="str">
        <f>VLOOKUP($C35,TOTAL3,5,FALSE)</f>
        <v>ARTWELL</v>
      </c>
      <c r="K35" s="114">
        <v>0</v>
      </c>
      <c r="L35" s="149">
        <v>0.99998842592592585</v>
      </c>
      <c r="M35" s="147">
        <v>44167</v>
      </c>
      <c r="N35" s="143" t="s">
        <v>2958</v>
      </c>
      <c r="O35" s="90">
        <f t="shared" si="0"/>
        <v>1439.9833333333331</v>
      </c>
      <c r="P35" s="100">
        <f t="shared" si="1"/>
        <v>4319.9499999999989</v>
      </c>
      <c r="Q35" s="80" t="s">
        <v>2035</v>
      </c>
      <c r="R35" s="80" t="s">
        <v>2036</v>
      </c>
    </row>
    <row r="36" spans="1:18" x14ac:dyDescent="0.2">
      <c r="A36" s="78"/>
      <c r="B36" s="140">
        <v>44167.437650462962</v>
      </c>
      <c r="C36" s="43" t="s">
        <v>1179</v>
      </c>
      <c r="D36" s="82" t="str">
        <f>VLOOKUP($C36,TOTAL4,2,FALSE)</f>
        <v>MV3087</v>
      </c>
      <c r="E36" s="91" t="str">
        <f>VLOOKUP($C36,TOTAL4,3,FALSE)</f>
        <v>MASVINGO</v>
      </c>
      <c r="F36" s="82" t="str">
        <f>VLOOKUP(C36,TOTAL4,4,FALSE)</f>
        <v>BRONZE</v>
      </c>
      <c r="G36" s="83">
        <v>3</v>
      </c>
      <c r="H36" s="96" t="s">
        <v>2033</v>
      </c>
      <c r="I36" s="68" t="s">
        <v>2060</v>
      </c>
      <c r="J36" s="82" t="str">
        <f>VLOOKUP($C36,TOTAL4,5,FALSE)</f>
        <v>BEN</v>
      </c>
      <c r="K36" s="151">
        <v>0.43765046296296295</v>
      </c>
      <c r="L36" s="155">
        <v>0.44969907407407406</v>
      </c>
      <c r="M36" s="152">
        <v>44167</v>
      </c>
      <c r="N36" s="94" t="s">
        <v>3026</v>
      </c>
      <c r="O36" s="90">
        <f t="shared" si="0"/>
        <v>17.349999999999994</v>
      </c>
      <c r="P36" s="100">
        <f t="shared" si="1"/>
        <v>52.049999999999983</v>
      </c>
      <c r="Q36" s="68" t="s">
        <v>2035</v>
      </c>
      <c r="R36" s="68" t="s">
        <v>2038</v>
      </c>
    </row>
    <row r="37" spans="1:18" x14ac:dyDescent="0.2">
      <c r="A37" s="78"/>
      <c r="B37" s="141">
        <v>44167.867129629631</v>
      </c>
      <c r="C37" s="98" t="s">
        <v>1179</v>
      </c>
      <c r="D37" s="82" t="str">
        <f>VLOOKUP($C37,TOTAL4,2,FALSE)</f>
        <v>MV3087</v>
      </c>
      <c r="E37" s="91" t="str">
        <f>VLOOKUP($C37,TOTAL4,3,FALSE)</f>
        <v>MASVINGO</v>
      </c>
      <c r="F37" s="82" t="str">
        <f>VLOOKUP(C37,TOTAL4,4,FALSE)</f>
        <v>BRONZE</v>
      </c>
      <c r="G37" s="83">
        <v>3</v>
      </c>
      <c r="H37" s="96" t="s">
        <v>2033</v>
      </c>
      <c r="I37" s="68" t="s">
        <v>2058</v>
      </c>
      <c r="J37" s="82" t="str">
        <f>VLOOKUP($C37,TOTAL4,5,FALSE)</f>
        <v>BEN</v>
      </c>
      <c r="K37" s="114">
        <v>0.86712962962962958</v>
      </c>
      <c r="L37" s="149">
        <v>0.99930555555555556</v>
      </c>
      <c r="M37" s="150">
        <v>44167</v>
      </c>
      <c r="N37" s="94" t="s">
        <v>3142</v>
      </c>
      <c r="O37" s="90">
        <f t="shared" si="0"/>
        <v>190.33333333333343</v>
      </c>
      <c r="P37" s="100">
        <f t="shared" si="1"/>
        <v>571.00000000000023</v>
      </c>
      <c r="Q37" s="68" t="s">
        <v>2035</v>
      </c>
      <c r="R37" s="68" t="s">
        <v>2036</v>
      </c>
    </row>
    <row r="38" spans="1:18" x14ac:dyDescent="0.2">
      <c r="A38" s="97"/>
      <c r="B38" s="140">
        <v>44167.437303240738</v>
      </c>
      <c r="C38" s="43" t="s">
        <v>1181</v>
      </c>
      <c r="D38" s="82" t="str">
        <f>VLOOKUP($C38,TOTAL4,2,FALSE)</f>
        <v>MV3090</v>
      </c>
      <c r="E38" s="91" t="str">
        <f>VLOOKUP($C38,TOTAL4,3,FALSE)</f>
        <v>MASVINGO</v>
      </c>
      <c r="F38" s="82" t="str">
        <f>VLOOKUP(C38,TOTAL4,4,FALSE)</f>
        <v>BRONZE</v>
      </c>
      <c r="G38" s="83">
        <v>3</v>
      </c>
      <c r="H38" s="96" t="s">
        <v>2033</v>
      </c>
      <c r="I38" s="68" t="s">
        <v>2058</v>
      </c>
      <c r="J38" s="82" t="str">
        <f>VLOOKUP($C38,TOTAL4,5,FALSE)</f>
        <v>BEN</v>
      </c>
      <c r="K38" s="151">
        <v>0.43730324074074073</v>
      </c>
      <c r="L38" s="155">
        <v>0.44969907407407406</v>
      </c>
      <c r="M38" s="152">
        <v>44167</v>
      </c>
      <c r="N38" s="94" t="s">
        <v>3031</v>
      </c>
      <c r="O38" s="90">
        <f t="shared" si="0"/>
        <v>17.849999999999994</v>
      </c>
      <c r="P38" s="100">
        <f t="shared" si="1"/>
        <v>53.549999999999983</v>
      </c>
      <c r="Q38" s="68" t="s">
        <v>2035</v>
      </c>
      <c r="R38" s="68" t="s">
        <v>2038</v>
      </c>
    </row>
    <row r="39" spans="1:18" x14ac:dyDescent="0.2">
      <c r="A39" s="78"/>
      <c r="B39" s="141">
        <v>44167.235115740739</v>
      </c>
      <c r="C39" s="98" t="s">
        <v>1181</v>
      </c>
      <c r="D39" s="82" t="str">
        <f>VLOOKUP($C39,TOTAL4,2,FALSE)</f>
        <v>MV3090</v>
      </c>
      <c r="E39" s="91" t="str">
        <f>VLOOKUP($C39,TOTAL4,3,FALSE)</f>
        <v>MASVINGO</v>
      </c>
      <c r="F39" s="82" t="str">
        <f>VLOOKUP(C39,TOTAL4,4,FALSE)</f>
        <v>BRONZE</v>
      </c>
      <c r="G39" s="83">
        <v>3</v>
      </c>
      <c r="H39" s="96" t="s">
        <v>2033</v>
      </c>
      <c r="I39" s="68" t="s">
        <v>2058</v>
      </c>
      <c r="J39" s="82" t="str">
        <f>VLOOKUP($C39,TOTAL4,5,FALSE)</f>
        <v>BEN</v>
      </c>
      <c r="K39" s="153">
        <v>0.23472222222222219</v>
      </c>
      <c r="L39" s="149">
        <v>0.99930555555555556</v>
      </c>
      <c r="M39" s="150">
        <v>44167</v>
      </c>
      <c r="N39" s="94" t="s">
        <v>3125</v>
      </c>
      <c r="O39" s="90">
        <f t="shared" si="0"/>
        <v>1101</v>
      </c>
      <c r="P39" s="100">
        <f t="shared" si="1"/>
        <v>3303</v>
      </c>
      <c r="Q39" s="68" t="s">
        <v>2035</v>
      </c>
      <c r="R39" s="68" t="s">
        <v>2036</v>
      </c>
    </row>
    <row r="40" spans="1:18" x14ac:dyDescent="0.2">
      <c r="A40" s="99"/>
      <c r="B40" s="141">
        <v>44168.005173611113</v>
      </c>
      <c r="C40" s="98" t="s">
        <v>1181</v>
      </c>
      <c r="D40" s="82" t="str">
        <f>VLOOKUP($C40,TOTAL4,2,FALSE)</f>
        <v>MV3090</v>
      </c>
      <c r="E40" s="91" t="str">
        <f>VLOOKUP($C40,TOTAL4,3,FALSE)</f>
        <v>MASVINGO</v>
      </c>
      <c r="F40" s="82" t="str">
        <f>VLOOKUP(C40,TOTAL4,4,FALSE)</f>
        <v>BRONZE</v>
      </c>
      <c r="G40" s="83">
        <v>3</v>
      </c>
      <c r="H40" s="96" t="s">
        <v>2033</v>
      </c>
      <c r="I40" s="68" t="s">
        <v>2058</v>
      </c>
      <c r="J40" s="82" t="str">
        <f>VLOOKUP($C40,TOTAL4,5,FALSE)</f>
        <v>BEN</v>
      </c>
      <c r="K40" s="114">
        <v>5.1736111111111115E-3</v>
      </c>
      <c r="L40" s="149">
        <v>0.99930555555555556</v>
      </c>
      <c r="M40" s="150">
        <v>44167</v>
      </c>
      <c r="N40" s="94" t="s">
        <v>3138</v>
      </c>
      <c r="O40" s="90">
        <f t="shared" si="0"/>
        <v>1431.55</v>
      </c>
      <c r="P40" s="100">
        <f t="shared" si="1"/>
        <v>4294.6499999999996</v>
      </c>
      <c r="Q40" s="68" t="s">
        <v>2035</v>
      </c>
      <c r="R40" s="68" t="s">
        <v>2036</v>
      </c>
    </row>
    <row r="41" spans="1:18" x14ac:dyDescent="0.2">
      <c r="A41" s="78"/>
      <c r="B41" s="79">
        <v>44167.796527777777</v>
      </c>
      <c r="C41" s="68" t="s">
        <v>266</v>
      </c>
      <c r="D41" s="81" t="s">
        <v>1183</v>
      </c>
      <c r="E41" s="91" t="s">
        <v>158</v>
      </c>
      <c r="F41" s="82" t="s">
        <v>29</v>
      </c>
      <c r="G41" s="83">
        <v>3</v>
      </c>
      <c r="H41" s="83" t="s">
        <v>2033</v>
      </c>
      <c r="I41" s="110" t="s">
        <v>2058</v>
      </c>
      <c r="J41" s="68">
        <f>VLOOKUP(A41,nsn,3,FALSE)</f>
        <v>0</v>
      </c>
      <c r="K41" s="85">
        <v>0.79652777777777783</v>
      </c>
      <c r="L41" s="149">
        <v>0.99930555555555556</v>
      </c>
      <c r="M41" s="150">
        <v>44167</v>
      </c>
      <c r="N41" s="94" t="s">
        <v>2173</v>
      </c>
      <c r="O41" s="90">
        <f t="shared" si="0"/>
        <v>291.99999999999994</v>
      </c>
      <c r="P41" s="100">
        <f t="shared" si="1"/>
        <v>875.99999999999977</v>
      </c>
      <c r="Q41" s="68" t="s">
        <v>2035</v>
      </c>
      <c r="R41" s="68" t="s">
        <v>2036</v>
      </c>
    </row>
    <row r="42" spans="1:18" x14ac:dyDescent="0.2">
      <c r="A42" s="78"/>
      <c r="B42" s="79">
        <v>44137.366516203707</v>
      </c>
      <c r="C42" s="68" t="s">
        <v>1208</v>
      </c>
      <c r="D42" s="82" t="str">
        <f t="shared" ref="D42:D48" si="3">VLOOKUP($C42,TOTAL4,2,FALSE)</f>
        <v>MD5196</v>
      </c>
      <c r="E42" s="91" t="str">
        <f t="shared" ref="E42:E48" si="4">VLOOKUP($C42,TOTAL4,3,FALSE)</f>
        <v>MIDLANDS</v>
      </c>
      <c r="F42" s="82" t="str">
        <f t="shared" ref="F42:F48" si="5">VLOOKUP(C42,TOTAL4,4,FALSE)</f>
        <v>BRONZE</v>
      </c>
      <c r="G42" s="83">
        <v>3</v>
      </c>
      <c r="H42" s="96" t="s">
        <v>2033</v>
      </c>
      <c r="I42" s="68" t="s">
        <v>2056</v>
      </c>
      <c r="J42" s="82" t="s">
        <v>100</v>
      </c>
      <c r="K42" s="85">
        <v>0</v>
      </c>
      <c r="L42" s="149">
        <v>0.99930555555555556</v>
      </c>
      <c r="M42" s="150">
        <v>44167</v>
      </c>
      <c r="N42" s="94" t="s">
        <v>2640</v>
      </c>
      <c r="O42" s="90">
        <f t="shared" si="0"/>
        <v>1439</v>
      </c>
      <c r="P42" s="100">
        <f t="shared" si="1"/>
        <v>4317</v>
      </c>
      <c r="Q42" s="68" t="s">
        <v>2035</v>
      </c>
      <c r="R42" s="68" t="s">
        <v>2036</v>
      </c>
    </row>
    <row r="43" spans="1:18" x14ac:dyDescent="0.2">
      <c r="A43" s="78"/>
      <c r="B43" s="79">
        <v>44164.402696759258</v>
      </c>
      <c r="C43" s="80" t="s">
        <v>1242</v>
      </c>
      <c r="D43" s="82" t="str">
        <f t="shared" si="3"/>
        <v>MS7220</v>
      </c>
      <c r="E43" s="91" t="str">
        <f t="shared" si="4"/>
        <v>MIDLANDS</v>
      </c>
      <c r="F43" s="82" t="str">
        <f t="shared" si="5"/>
        <v>BRONZE</v>
      </c>
      <c r="G43" s="83">
        <v>3</v>
      </c>
      <c r="H43" s="96" t="s">
        <v>2033</v>
      </c>
      <c r="I43" s="68" t="s">
        <v>2060</v>
      </c>
      <c r="J43" s="82" t="str">
        <f t="shared" ref="J43:J48" si="6">VLOOKUP($C43,TOTAL4,5,FALSE)</f>
        <v>CHARI</v>
      </c>
      <c r="K43" s="85">
        <v>0</v>
      </c>
      <c r="L43" s="149">
        <v>0.99930555555555556</v>
      </c>
      <c r="M43" s="150">
        <v>44167</v>
      </c>
      <c r="N43" s="94" t="s">
        <v>2642</v>
      </c>
      <c r="O43" s="90">
        <f t="shared" si="0"/>
        <v>1439</v>
      </c>
      <c r="P43" s="100">
        <f t="shared" si="1"/>
        <v>4317</v>
      </c>
      <c r="Q43" s="68" t="s">
        <v>2035</v>
      </c>
      <c r="R43" s="68" t="s">
        <v>2036</v>
      </c>
    </row>
    <row r="44" spans="1:18" x14ac:dyDescent="0.2">
      <c r="A44" s="78"/>
      <c r="B44" s="140">
        <v>44167.871261574073</v>
      </c>
      <c r="C44" s="43" t="s">
        <v>1244</v>
      </c>
      <c r="D44" s="82" t="str">
        <f t="shared" si="3"/>
        <v>MS7221</v>
      </c>
      <c r="E44" s="91" t="str">
        <f t="shared" si="4"/>
        <v>MIDLANDS</v>
      </c>
      <c r="F44" s="82" t="str">
        <f t="shared" si="5"/>
        <v>BRONZE</v>
      </c>
      <c r="G44" s="83">
        <v>3</v>
      </c>
      <c r="H44" s="96" t="s">
        <v>2033</v>
      </c>
      <c r="I44" s="68" t="s">
        <v>2082</v>
      </c>
      <c r="J44" s="82" t="str">
        <f t="shared" si="6"/>
        <v>CHARI</v>
      </c>
      <c r="K44" s="54">
        <v>0</v>
      </c>
      <c r="L44" s="154">
        <v>0.87410879629629623</v>
      </c>
      <c r="M44" s="150">
        <v>44167</v>
      </c>
      <c r="N44" s="94" t="s">
        <v>3116</v>
      </c>
      <c r="O44" s="90">
        <f t="shared" si="0"/>
        <v>1258.7166666666667</v>
      </c>
      <c r="P44" s="100">
        <f t="shared" si="1"/>
        <v>3776.15</v>
      </c>
      <c r="Q44" s="68" t="s">
        <v>2035</v>
      </c>
      <c r="R44" s="68" t="s">
        <v>2038</v>
      </c>
    </row>
    <row r="45" spans="1:18" x14ac:dyDescent="0.2">
      <c r="A45" s="99"/>
      <c r="B45" s="140">
        <v>44167.581655092596</v>
      </c>
      <c r="C45" s="43" t="s">
        <v>1274</v>
      </c>
      <c r="D45" s="82" t="str">
        <f t="shared" si="3"/>
        <v>MD0284</v>
      </c>
      <c r="E45" s="91" t="str">
        <f t="shared" si="4"/>
        <v>MIDLANDS</v>
      </c>
      <c r="F45" s="82" t="str">
        <f t="shared" si="5"/>
        <v>BRONZE</v>
      </c>
      <c r="G45" s="83">
        <v>3</v>
      </c>
      <c r="H45" s="96" t="s">
        <v>2033</v>
      </c>
      <c r="I45" s="68" t="s">
        <v>2082</v>
      </c>
      <c r="J45" s="82" t="str">
        <f t="shared" si="6"/>
        <v>CHIKWAVAVA</v>
      </c>
      <c r="K45" s="54">
        <v>0</v>
      </c>
      <c r="L45" s="154">
        <v>0.58598379629629627</v>
      </c>
      <c r="M45" s="150">
        <v>44167</v>
      </c>
      <c r="N45" s="94" t="s">
        <v>3072</v>
      </c>
      <c r="O45" s="90">
        <f t="shared" si="0"/>
        <v>843.81666666666661</v>
      </c>
      <c r="P45" s="100">
        <f t="shared" si="1"/>
        <v>2531.4499999999998</v>
      </c>
      <c r="Q45" s="68" t="s">
        <v>2035</v>
      </c>
      <c r="R45" s="68" t="s">
        <v>2038</v>
      </c>
    </row>
    <row r="46" spans="1:18" x14ac:dyDescent="0.2">
      <c r="A46" s="78"/>
      <c r="B46" s="141">
        <v>44167.524548611109</v>
      </c>
      <c r="C46" s="98" t="s">
        <v>1274</v>
      </c>
      <c r="D46" s="82" t="str">
        <f t="shared" si="3"/>
        <v>MD0284</v>
      </c>
      <c r="E46" s="91" t="str">
        <f t="shared" si="4"/>
        <v>MIDLANDS</v>
      </c>
      <c r="F46" s="82" t="str">
        <f t="shared" si="5"/>
        <v>BRONZE</v>
      </c>
      <c r="G46" s="83">
        <v>3</v>
      </c>
      <c r="H46" s="96" t="s">
        <v>2033</v>
      </c>
      <c r="I46" s="68" t="s">
        <v>2082</v>
      </c>
      <c r="J46" s="82" t="str">
        <f t="shared" si="6"/>
        <v>CHIKWAVAVA</v>
      </c>
      <c r="K46" s="88">
        <v>0.52454861111111117</v>
      </c>
      <c r="L46" s="149">
        <v>0.99930555555555556</v>
      </c>
      <c r="M46" s="150">
        <v>44167</v>
      </c>
      <c r="N46" s="94" t="s">
        <v>3134</v>
      </c>
      <c r="O46" s="90">
        <f t="shared" si="0"/>
        <v>683.64999999999986</v>
      </c>
      <c r="P46" s="100">
        <f t="shared" si="1"/>
        <v>2050.9499999999998</v>
      </c>
      <c r="Q46" s="68" t="s">
        <v>2035</v>
      </c>
      <c r="R46" s="68" t="s">
        <v>2036</v>
      </c>
    </row>
    <row r="47" spans="1:18" x14ac:dyDescent="0.2">
      <c r="A47" s="97"/>
      <c r="B47" s="140">
        <v>44167.469108796293</v>
      </c>
      <c r="C47" s="43" t="s">
        <v>1396</v>
      </c>
      <c r="D47" s="82" t="str">
        <f t="shared" si="3"/>
        <v>MV1702</v>
      </c>
      <c r="E47" s="91" t="str">
        <f t="shared" si="4"/>
        <v>MASVINGO</v>
      </c>
      <c r="F47" s="82" t="str">
        <f t="shared" si="5"/>
        <v>BRONZE</v>
      </c>
      <c r="G47" s="83">
        <v>3</v>
      </c>
      <c r="H47" s="96" t="s">
        <v>2033</v>
      </c>
      <c r="I47" s="68" t="s">
        <v>2060</v>
      </c>
      <c r="J47" s="82" t="str">
        <f t="shared" si="6"/>
        <v>CECIL</v>
      </c>
      <c r="K47" s="151">
        <v>0.46910879629629632</v>
      </c>
      <c r="L47" s="155">
        <v>0.53184027777777776</v>
      </c>
      <c r="M47" s="152">
        <v>44167</v>
      </c>
      <c r="N47" s="94" t="s">
        <v>3060</v>
      </c>
      <c r="O47" s="90">
        <f t="shared" si="0"/>
        <v>90.333333333333286</v>
      </c>
      <c r="P47" s="100">
        <f t="shared" si="1"/>
        <v>270.99999999999989</v>
      </c>
      <c r="Q47" s="68" t="s">
        <v>2035</v>
      </c>
      <c r="R47" s="68" t="s">
        <v>2038</v>
      </c>
    </row>
    <row r="48" spans="1:18" x14ac:dyDescent="0.2">
      <c r="A48" s="78"/>
      <c r="B48" s="140">
        <v>44167.872557870367</v>
      </c>
      <c r="C48" s="43" t="s">
        <v>1396</v>
      </c>
      <c r="D48" s="82" t="str">
        <f t="shared" si="3"/>
        <v>MV1702</v>
      </c>
      <c r="E48" s="91" t="str">
        <f t="shared" si="4"/>
        <v>MASVINGO</v>
      </c>
      <c r="F48" s="82" t="str">
        <f t="shared" si="5"/>
        <v>BRONZE</v>
      </c>
      <c r="G48" s="83">
        <v>3</v>
      </c>
      <c r="H48" s="96" t="s">
        <v>2033</v>
      </c>
      <c r="I48" s="68" t="s">
        <v>2082</v>
      </c>
      <c r="J48" s="82" t="str">
        <f t="shared" si="6"/>
        <v>CECIL</v>
      </c>
      <c r="K48" s="54">
        <v>0.87255787037037036</v>
      </c>
      <c r="L48" s="154">
        <v>0.88292824074074072</v>
      </c>
      <c r="M48" s="150">
        <v>44167</v>
      </c>
      <c r="N48" s="94" t="s">
        <v>3121</v>
      </c>
      <c r="O48" s="90">
        <f t="shared" si="0"/>
        <v>14.933333333333323</v>
      </c>
      <c r="P48" s="100">
        <f t="shared" si="1"/>
        <v>44.799999999999969</v>
      </c>
      <c r="Q48" s="68" t="s">
        <v>2035</v>
      </c>
      <c r="R48" s="68" t="s">
        <v>2038</v>
      </c>
    </row>
    <row r="49" spans="1:18" x14ac:dyDescent="0.2">
      <c r="A49" s="78"/>
      <c r="B49" s="186">
        <v>44167.267256944448</v>
      </c>
      <c r="C49" s="5" t="s">
        <v>1600</v>
      </c>
      <c r="D49" s="134" t="str">
        <f>VLOOKUP($C49,TOTAL3,2,FALSE)</f>
        <v>MN1772-G</v>
      </c>
      <c r="E49" s="135" t="str">
        <f>VLOOKUP($C49,TOTAL3,3,FALSE)</f>
        <v>MAT NORTH</v>
      </c>
      <c r="F49" s="135" t="str">
        <f>VLOOKUP(C49,TOTAL3,4,FALSE)</f>
        <v>BRONZE</v>
      </c>
      <c r="G49" s="83">
        <v>3</v>
      </c>
      <c r="H49" s="142" t="s">
        <v>2033</v>
      </c>
      <c r="I49" s="52" t="s">
        <v>2034</v>
      </c>
      <c r="J49" s="135" t="str">
        <f>VLOOKUP($C49,TOTAL3,5,FALSE)</f>
        <v>ECONET</v>
      </c>
      <c r="K49" s="144">
        <v>0.26717592592592593</v>
      </c>
      <c r="L49" s="145">
        <v>0.27633101851851855</v>
      </c>
      <c r="M49" s="136">
        <v>44167</v>
      </c>
      <c r="N49" s="143" t="s">
        <v>2852</v>
      </c>
      <c r="O49" s="90">
        <f t="shared" si="0"/>
        <v>13.183333333333369</v>
      </c>
      <c r="P49" s="100">
        <f t="shared" si="1"/>
        <v>39.550000000000111</v>
      </c>
      <c r="Q49" s="48" t="s">
        <v>2035</v>
      </c>
      <c r="R49" s="80" t="s">
        <v>2038</v>
      </c>
    </row>
    <row r="50" spans="1:18" x14ac:dyDescent="0.2">
      <c r="A50" s="78"/>
      <c r="B50" s="140">
        <v>44167.868564814817</v>
      </c>
      <c r="C50" s="43" t="s">
        <v>1751</v>
      </c>
      <c r="D50" s="82" t="str">
        <f>VLOOKUP($C50,TOTAL4,2,FALSE)</f>
        <v>MD7038</v>
      </c>
      <c r="E50" s="91" t="str">
        <f>VLOOKUP($C50,TOTAL4,3,FALSE)</f>
        <v>MIDLANDS</v>
      </c>
      <c r="F50" s="82" t="str">
        <f>VLOOKUP(C50,TOTAL4,4,FALSE)</f>
        <v>BRONZE</v>
      </c>
      <c r="G50" s="83">
        <v>3</v>
      </c>
      <c r="H50" s="96" t="s">
        <v>2033</v>
      </c>
      <c r="I50" s="68" t="s">
        <v>2082</v>
      </c>
      <c r="J50" s="82" t="str">
        <f>VLOOKUP($C50,TOTAL4,5,FALSE)</f>
        <v>MASAIRA</v>
      </c>
      <c r="K50" s="54">
        <v>0.41597222222222219</v>
      </c>
      <c r="L50" s="154">
        <v>0.87157407407407417</v>
      </c>
      <c r="M50" s="150">
        <v>44167</v>
      </c>
      <c r="N50" s="94" t="s">
        <v>3110</v>
      </c>
      <c r="O50" s="90">
        <f t="shared" si="0"/>
        <v>656.06666666666683</v>
      </c>
      <c r="P50" s="100">
        <f t="shared" si="1"/>
        <v>1968.2000000000005</v>
      </c>
      <c r="Q50" s="68" t="s">
        <v>2035</v>
      </c>
      <c r="R50" s="68" t="s">
        <v>2038</v>
      </c>
    </row>
    <row r="51" spans="1:18" x14ac:dyDescent="0.2">
      <c r="A51" s="78"/>
      <c r="B51" s="140">
        <v>44167.438576388886</v>
      </c>
      <c r="C51" s="43" t="s">
        <v>1754</v>
      </c>
      <c r="D51" s="82" t="str">
        <f>VLOOKUP($C51,TOTAL4,2,FALSE)</f>
        <v>MS5132</v>
      </c>
      <c r="E51" s="91" t="str">
        <f>VLOOKUP($C51,TOTAL4,3,FALSE)</f>
        <v>MAT SOUTH</v>
      </c>
      <c r="F51" s="82" t="str">
        <f>VLOOKUP(C51,TOTAL4,4,FALSE)</f>
        <v>BRONZE</v>
      </c>
      <c r="G51" s="83">
        <v>3</v>
      </c>
      <c r="H51" s="96" t="s">
        <v>2033</v>
      </c>
      <c r="I51" s="68" t="s">
        <v>2082</v>
      </c>
      <c r="J51" s="82" t="str">
        <f>VLOOKUP($C51,TOTAL4,5,FALSE)</f>
        <v>CHARI</v>
      </c>
      <c r="K51" s="54">
        <v>0.43857638888888889</v>
      </c>
      <c r="L51" s="154">
        <v>0.87250000000000005</v>
      </c>
      <c r="M51" s="150">
        <v>44167</v>
      </c>
      <c r="N51" s="94" t="s">
        <v>3111</v>
      </c>
      <c r="O51" s="90">
        <f t="shared" si="0"/>
        <v>624.85000000000014</v>
      </c>
      <c r="P51" s="100">
        <f t="shared" si="1"/>
        <v>1874.5500000000004</v>
      </c>
      <c r="Q51" s="68" t="s">
        <v>2035</v>
      </c>
      <c r="R51" s="68" t="s">
        <v>2038</v>
      </c>
    </row>
    <row r="52" spans="1:18" x14ac:dyDescent="0.2">
      <c r="A52" s="99"/>
      <c r="B52" s="141">
        <v>44167.767233796294</v>
      </c>
      <c r="C52" s="98" t="s">
        <v>1758</v>
      </c>
      <c r="D52" s="82" t="str">
        <f>VLOOKUP($C52,TOTAL4,2,FALSE)</f>
        <v>MS5130</v>
      </c>
      <c r="E52" s="91" t="str">
        <f>VLOOKUP($C52,TOTAL4,3,FALSE)</f>
        <v>MAT SOUTH</v>
      </c>
      <c r="F52" s="82" t="str">
        <f>VLOOKUP(C52,TOTAL4,4,FALSE)</f>
        <v>BRONZE</v>
      </c>
      <c r="G52" s="83">
        <v>3</v>
      </c>
      <c r="H52" s="96" t="s">
        <v>2033</v>
      </c>
      <c r="I52" s="68" t="s">
        <v>2058</v>
      </c>
      <c r="J52" s="82" t="str">
        <f>VLOOKUP($C52,TOTAL4,5,FALSE)</f>
        <v>SOPHIA</v>
      </c>
      <c r="K52" s="114">
        <v>0.7672337962962964</v>
      </c>
      <c r="L52" s="149">
        <v>0.99930555555555556</v>
      </c>
      <c r="M52" s="150">
        <v>44167</v>
      </c>
      <c r="N52" s="94" t="s">
        <v>3147</v>
      </c>
      <c r="O52" s="90">
        <f t="shared" si="0"/>
        <v>334.18333333333317</v>
      </c>
      <c r="P52" s="100">
        <f t="shared" si="1"/>
        <v>1002.5499999999995</v>
      </c>
      <c r="Q52" s="68" t="s">
        <v>2035</v>
      </c>
      <c r="R52" s="68" t="s">
        <v>2036</v>
      </c>
    </row>
    <row r="53" spans="1:18" x14ac:dyDescent="0.2">
      <c r="A53" s="78"/>
      <c r="B53" s="52" t="s">
        <v>2792</v>
      </c>
      <c r="C53" s="138" t="s">
        <v>1777</v>
      </c>
      <c r="D53" s="134" t="str">
        <f>VLOOKUP($C53,TOTAL3,2,FALSE)</f>
        <v>MC1756</v>
      </c>
      <c r="E53" s="135" t="str">
        <f>VLOOKUP($C53,TOTAL3,3,FALSE)</f>
        <v>MASH CENTRAL</v>
      </c>
      <c r="F53" s="135" t="str">
        <f>VLOOKUP(C53,TOTAL3,4,FALSE)</f>
        <v>BRONZE</v>
      </c>
      <c r="G53" s="83">
        <v>3</v>
      </c>
      <c r="H53" s="142" t="s">
        <v>2033</v>
      </c>
      <c r="I53" s="52" t="s">
        <v>2034</v>
      </c>
      <c r="J53" s="135" t="str">
        <f>VLOOKUP($C53,TOTAL3,5,FALSE)</f>
        <v>ARTWELL</v>
      </c>
      <c r="K53" s="114">
        <v>0.62165509259259266</v>
      </c>
      <c r="L53" s="146">
        <v>0.9089814814814815</v>
      </c>
      <c r="M53" s="147">
        <v>44167</v>
      </c>
      <c r="N53" s="143" t="s">
        <v>2839</v>
      </c>
      <c r="O53" s="90">
        <f t="shared" si="0"/>
        <v>413.74999999999989</v>
      </c>
      <c r="P53" s="100">
        <f t="shared" si="1"/>
        <v>1241.2499999999995</v>
      </c>
      <c r="Q53" s="48" t="s">
        <v>2035</v>
      </c>
      <c r="R53" s="80" t="s">
        <v>2038</v>
      </c>
    </row>
    <row r="54" spans="1:18" x14ac:dyDescent="0.2">
      <c r="A54" s="78"/>
      <c r="B54" s="79">
        <v>44078.052939814814</v>
      </c>
      <c r="C54" s="68" t="s">
        <v>1893</v>
      </c>
      <c r="D54" s="82" t="str">
        <f>VLOOKUP($C54,TOTAL4,2,FALSE)</f>
        <v>MV1758</v>
      </c>
      <c r="E54" s="91" t="str">
        <f>VLOOKUP($C54,TOTAL4,3,FALSE)</f>
        <v>MASVINGO</v>
      </c>
      <c r="F54" s="82" t="str">
        <f>VLOOKUP(C54,TOTAL4,4,FALSE)</f>
        <v>BRONZE</v>
      </c>
      <c r="G54" s="83">
        <v>3</v>
      </c>
      <c r="H54" s="96" t="s">
        <v>2033</v>
      </c>
      <c r="I54" s="68" t="s">
        <v>2057</v>
      </c>
      <c r="J54" s="82" t="s">
        <v>283</v>
      </c>
      <c r="K54" s="85">
        <v>0</v>
      </c>
      <c r="L54" s="149">
        <v>0.99930555555555556</v>
      </c>
      <c r="M54" s="150">
        <v>44167</v>
      </c>
      <c r="N54" s="94" t="s">
        <v>2646</v>
      </c>
      <c r="O54" s="90">
        <f t="shared" si="0"/>
        <v>1439</v>
      </c>
      <c r="P54" s="100">
        <f t="shared" si="1"/>
        <v>4317</v>
      </c>
      <c r="Q54" s="68" t="s">
        <v>2035</v>
      </c>
      <c r="R54" s="68" t="s">
        <v>2036</v>
      </c>
    </row>
    <row r="55" spans="1:18" x14ac:dyDescent="0.2">
      <c r="A55" s="78"/>
      <c r="B55" s="79">
        <v>44163.817499999997</v>
      </c>
      <c r="C55" s="80" t="s">
        <v>1927</v>
      </c>
      <c r="D55" s="82" t="str">
        <f>VLOOKUP($C55,TOTAL4,2,FALSE)</f>
        <v>MV5143</v>
      </c>
      <c r="E55" s="91" t="str">
        <f>VLOOKUP($C55,TOTAL4,3,FALSE)</f>
        <v>MASVINGO</v>
      </c>
      <c r="F55" s="82" t="str">
        <f>VLOOKUP(C55,TOTAL4,4,FALSE)</f>
        <v>BRONZE</v>
      </c>
      <c r="G55" s="83">
        <v>3</v>
      </c>
      <c r="H55" s="96" t="s">
        <v>2033</v>
      </c>
      <c r="I55" s="68" t="s">
        <v>2058</v>
      </c>
      <c r="J55" s="82" t="str">
        <f>VLOOKUP($C55,TOTAL4,5,FALSE)</f>
        <v>CECIL</v>
      </c>
      <c r="K55" s="151">
        <v>0</v>
      </c>
      <c r="L55" s="155">
        <v>0.32582175925925927</v>
      </c>
      <c r="M55" s="152">
        <v>44167</v>
      </c>
      <c r="N55" s="94" t="s">
        <v>2647</v>
      </c>
      <c r="O55" s="90">
        <f t="shared" si="0"/>
        <v>469.18333333333334</v>
      </c>
      <c r="P55" s="100">
        <f t="shared" si="1"/>
        <v>1407.55</v>
      </c>
      <c r="Q55" s="68" t="s">
        <v>2035</v>
      </c>
      <c r="R55" s="68" t="s">
        <v>2038</v>
      </c>
    </row>
    <row r="56" spans="1:18" x14ac:dyDescent="0.2">
      <c r="A56" s="78"/>
      <c r="B56" s="141">
        <v>44167.728784722225</v>
      </c>
      <c r="C56" s="98" t="s">
        <v>1927</v>
      </c>
      <c r="D56" s="82" t="str">
        <f>VLOOKUP($C56,TOTAL4,2,FALSE)</f>
        <v>MV5143</v>
      </c>
      <c r="E56" s="91" t="str">
        <f>VLOOKUP($C56,TOTAL4,3,FALSE)</f>
        <v>MASVINGO</v>
      </c>
      <c r="F56" s="82" t="str">
        <f>VLOOKUP(C56,TOTAL4,4,FALSE)</f>
        <v>BRONZE</v>
      </c>
      <c r="G56" s="83">
        <v>3</v>
      </c>
      <c r="H56" s="96" t="s">
        <v>2033</v>
      </c>
      <c r="I56" s="68" t="s">
        <v>2058</v>
      </c>
      <c r="J56" s="82" t="str">
        <f>VLOOKUP($C56,TOTAL4,5,FALSE)</f>
        <v>CECIL</v>
      </c>
      <c r="K56" s="114">
        <v>0.72878472222222224</v>
      </c>
      <c r="L56" s="149">
        <v>0.99930555555555556</v>
      </c>
      <c r="M56" s="150">
        <v>44167</v>
      </c>
      <c r="N56" s="94" t="s">
        <v>3161</v>
      </c>
      <c r="O56" s="90">
        <f t="shared" si="0"/>
        <v>389.54999999999995</v>
      </c>
      <c r="P56" s="100">
        <f t="shared" si="1"/>
        <v>1168.6499999999999</v>
      </c>
      <c r="Q56" s="68" t="s">
        <v>2035</v>
      </c>
      <c r="R56" s="68" t="s">
        <v>2036</v>
      </c>
    </row>
    <row r="57" spans="1:18" x14ac:dyDescent="0.2">
      <c r="A57" s="78"/>
      <c r="B57" s="79">
        <v>44167.796527777777</v>
      </c>
      <c r="C57" s="68" t="s">
        <v>287</v>
      </c>
      <c r="D57" s="81" t="s">
        <v>1977</v>
      </c>
      <c r="E57" s="91" t="s">
        <v>158</v>
      </c>
      <c r="F57" s="82" t="s">
        <v>29</v>
      </c>
      <c r="G57" s="83">
        <v>3</v>
      </c>
      <c r="H57" s="83" t="s">
        <v>2033</v>
      </c>
      <c r="I57" s="110" t="s">
        <v>2058</v>
      </c>
      <c r="J57" s="68">
        <f>VLOOKUP(A57,nsn,3,FALSE)</f>
        <v>0</v>
      </c>
      <c r="K57" s="85">
        <v>0.79652777777777783</v>
      </c>
      <c r="L57" s="149">
        <v>0.99930555555555556</v>
      </c>
      <c r="M57" s="150">
        <v>44167</v>
      </c>
      <c r="N57" s="94" t="s">
        <v>3024</v>
      </c>
      <c r="O57" s="90">
        <f t="shared" si="0"/>
        <v>291.99999999999994</v>
      </c>
      <c r="P57" s="100">
        <f t="shared" si="1"/>
        <v>875.99999999999977</v>
      </c>
      <c r="Q57" s="68" t="s">
        <v>2035</v>
      </c>
      <c r="R57" s="68" t="s">
        <v>2036</v>
      </c>
    </row>
    <row r="58" spans="1:18" x14ac:dyDescent="0.2">
      <c r="A58" s="97"/>
      <c r="B58" s="141">
        <v>44167.767233796294</v>
      </c>
      <c r="C58" s="98" t="s">
        <v>1991</v>
      </c>
      <c r="D58" s="82" t="str">
        <f>VLOOKUP($C58,TOTAL4,2,FALSE)</f>
        <v>MN7056</v>
      </c>
      <c r="E58" s="91" t="str">
        <f>VLOOKUP($C58,TOTAL4,3,FALSE)</f>
        <v>MAT NORTH</v>
      </c>
      <c r="F58" s="82" t="str">
        <f>VLOOKUP(C58,TOTAL4,4,FALSE)</f>
        <v>BRONZE</v>
      </c>
      <c r="G58" s="83">
        <v>3</v>
      </c>
      <c r="H58" s="96" t="s">
        <v>2033</v>
      </c>
      <c r="I58" s="68" t="s">
        <v>2058</v>
      </c>
      <c r="J58" s="82" t="str">
        <f>VLOOKUP($C58,TOTAL4,5,FALSE)</f>
        <v>MAKETO</v>
      </c>
      <c r="K58" s="114">
        <v>0.7672337962962964</v>
      </c>
      <c r="L58" s="149">
        <v>0.99930555555555556</v>
      </c>
      <c r="M58" s="150">
        <v>44167</v>
      </c>
      <c r="N58" s="94" t="s">
        <v>3146</v>
      </c>
      <c r="O58" s="90">
        <f t="shared" si="0"/>
        <v>334.18333333333317</v>
      </c>
      <c r="P58" s="100">
        <f t="shared" si="1"/>
        <v>1002.5499999999995</v>
      </c>
      <c r="Q58" s="68" t="s">
        <v>2035</v>
      </c>
      <c r="R58" s="68" t="s">
        <v>2036</v>
      </c>
    </row>
    <row r="59" spans="1:18" x14ac:dyDescent="0.2">
      <c r="A59" s="78"/>
      <c r="B59" s="192" t="s">
        <v>2751</v>
      </c>
      <c r="C59" s="87" t="s">
        <v>18</v>
      </c>
      <c r="D59" s="134" t="str">
        <f>VLOOKUP($C59,TOTAL3,2,FALSE)</f>
        <v>ME0110</v>
      </c>
      <c r="E59" s="135" t="str">
        <f>VLOOKUP($C59,TOTAL3,3,FALSE)</f>
        <v>MASH EAST</v>
      </c>
      <c r="F59" s="135" t="str">
        <f>VLOOKUP(C59,TOTAL3,4,FALSE)</f>
        <v>GOLD</v>
      </c>
      <c r="G59" s="83">
        <v>3</v>
      </c>
      <c r="H59" s="142" t="s">
        <v>2033</v>
      </c>
      <c r="I59" s="52" t="s">
        <v>2034</v>
      </c>
      <c r="J59" s="135" t="str">
        <f>VLOOKUP($C59,TOTAL3,5,FALSE)</f>
        <v>WASHI</v>
      </c>
      <c r="K59" s="114">
        <v>0</v>
      </c>
      <c r="L59" s="146">
        <v>0.49019675925925926</v>
      </c>
      <c r="M59" s="113">
        <v>44167</v>
      </c>
      <c r="N59" s="143" t="s">
        <v>2857</v>
      </c>
      <c r="O59" s="90">
        <f t="shared" si="0"/>
        <v>705.88333333333333</v>
      </c>
      <c r="P59" s="100">
        <f t="shared" si="1"/>
        <v>2117.65</v>
      </c>
      <c r="Q59" s="48" t="s">
        <v>2035</v>
      </c>
      <c r="R59" s="80" t="s">
        <v>2038</v>
      </c>
    </row>
    <row r="60" spans="1:18" x14ac:dyDescent="0.2">
      <c r="A60" s="78"/>
      <c r="B60" s="192" t="s">
        <v>2109</v>
      </c>
      <c r="C60" s="87" t="s">
        <v>67</v>
      </c>
      <c r="D60" s="134" t="str">
        <f>VLOOKUP($C60,TOTAL3,2,FALSE)</f>
        <v>HA5035</v>
      </c>
      <c r="E60" s="135" t="str">
        <f>VLOOKUP($C60,TOTAL3,3,FALSE)</f>
        <v>HARARE</v>
      </c>
      <c r="F60" s="135" t="str">
        <f>VLOOKUP(C60,TOTAL3,4,FALSE)</f>
        <v>GOLD</v>
      </c>
      <c r="G60" s="83">
        <v>3</v>
      </c>
      <c r="H60" s="142" t="s">
        <v>2033</v>
      </c>
      <c r="I60" s="52" t="s">
        <v>2034</v>
      </c>
      <c r="J60" s="135" t="str">
        <f>VLOOKUP($C60,TOTAL3,5,FALSE)</f>
        <v>ENIA</v>
      </c>
      <c r="K60" s="114">
        <v>0</v>
      </c>
      <c r="L60" s="149">
        <v>0.99998842592592585</v>
      </c>
      <c r="M60" s="147">
        <v>44167</v>
      </c>
      <c r="N60" s="143" t="s">
        <v>2924</v>
      </c>
      <c r="O60" s="90">
        <f t="shared" si="0"/>
        <v>1439.9833333333331</v>
      </c>
      <c r="P60" s="100">
        <f t="shared" si="1"/>
        <v>4319.9499999999989</v>
      </c>
      <c r="Q60" s="80" t="s">
        <v>2035</v>
      </c>
      <c r="R60" s="80" t="s">
        <v>2036</v>
      </c>
    </row>
    <row r="61" spans="1:18" x14ac:dyDescent="0.2">
      <c r="A61" s="78"/>
      <c r="B61" s="137" t="s">
        <v>2110</v>
      </c>
      <c r="C61" s="52" t="s">
        <v>71</v>
      </c>
      <c r="D61" s="134" t="str">
        <f>VLOOKUP($C61,TOTAL3,2,FALSE)</f>
        <v>HA5035</v>
      </c>
      <c r="E61" s="135" t="str">
        <f>VLOOKUP($C61,TOTAL3,3,FALSE)</f>
        <v>HARARE</v>
      </c>
      <c r="F61" s="135" t="str">
        <f>VLOOKUP(C61,TOTAL3,4,FALSE)</f>
        <v>GOLD</v>
      </c>
      <c r="G61" s="83">
        <v>3</v>
      </c>
      <c r="H61" s="142" t="s">
        <v>2033</v>
      </c>
      <c r="I61" s="52" t="s">
        <v>2034</v>
      </c>
      <c r="J61" s="135" t="str">
        <f>VLOOKUP($C61,TOTAL3,5,FALSE)</f>
        <v>ENIA</v>
      </c>
      <c r="K61" s="114">
        <v>0</v>
      </c>
      <c r="L61" s="149">
        <v>0.99998842592592585</v>
      </c>
      <c r="M61" s="147">
        <v>44167</v>
      </c>
      <c r="N61" s="143" t="s">
        <v>2925</v>
      </c>
      <c r="O61" s="90">
        <f t="shared" si="0"/>
        <v>1439.9833333333331</v>
      </c>
      <c r="P61" s="100">
        <f t="shared" si="1"/>
        <v>4319.9499999999989</v>
      </c>
      <c r="Q61" s="80" t="s">
        <v>2035</v>
      </c>
      <c r="R61" s="80" t="s">
        <v>2036</v>
      </c>
    </row>
    <row r="62" spans="1:18" x14ac:dyDescent="0.2">
      <c r="A62" s="78"/>
      <c r="B62" s="137" t="s">
        <v>2312</v>
      </c>
      <c r="C62" s="52" t="s">
        <v>78</v>
      </c>
      <c r="D62" s="134" t="str">
        <f>VLOOKUP($C62,TOTAL3,2,FALSE)</f>
        <v>ME5318</v>
      </c>
      <c r="E62" s="135" t="str">
        <f>VLOOKUP($C62,TOTAL3,3,FALSE)</f>
        <v>MASH EAST</v>
      </c>
      <c r="F62" s="135" t="str">
        <f>VLOOKUP(C62,TOTAL3,4,FALSE)</f>
        <v>GOLD</v>
      </c>
      <c r="G62" s="83">
        <v>3</v>
      </c>
      <c r="H62" s="142" t="s">
        <v>2033</v>
      </c>
      <c r="I62" s="52" t="s">
        <v>2034</v>
      </c>
      <c r="J62" s="135" t="str">
        <f>VLOOKUP($C62,TOTAL3,5,FALSE)</f>
        <v>WASHI</v>
      </c>
      <c r="K62" s="114">
        <v>0</v>
      </c>
      <c r="L62" s="149">
        <v>0.99998842592592585</v>
      </c>
      <c r="M62" s="147">
        <v>44167</v>
      </c>
      <c r="N62" s="143" t="s">
        <v>2996</v>
      </c>
      <c r="O62" s="90">
        <f t="shared" si="0"/>
        <v>1439.9833333333331</v>
      </c>
      <c r="P62" s="100">
        <f t="shared" si="1"/>
        <v>4319.9499999999989</v>
      </c>
      <c r="Q62" s="80" t="s">
        <v>2035</v>
      </c>
      <c r="R62" s="80" t="s">
        <v>2036</v>
      </c>
    </row>
    <row r="63" spans="1:18" x14ac:dyDescent="0.2">
      <c r="A63" s="78"/>
      <c r="B63" s="192" t="s">
        <v>2313</v>
      </c>
      <c r="C63" s="87" t="s">
        <v>81</v>
      </c>
      <c r="D63" s="134" t="str">
        <f>VLOOKUP($C63,TOTAL3,2,FALSE)</f>
        <v>ME5318</v>
      </c>
      <c r="E63" s="135" t="str">
        <f>VLOOKUP($C63,TOTAL3,3,FALSE)</f>
        <v>MASH EAST</v>
      </c>
      <c r="F63" s="135" t="str">
        <f>VLOOKUP(C63,TOTAL3,4,FALSE)</f>
        <v>GOLD</v>
      </c>
      <c r="G63" s="83">
        <v>3</v>
      </c>
      <c r="H63" s="142" t="s">
        <v>2033</v>
      </c>
      <c r="I63" s="52" t="s">
        <v>2034</v>
      </c>
      <c r="J63" s="135" t="str">
        <f>VLOOKUP($C63,TOTAL3,5,FALSE)</f>
        <v>WASHI</v>
      </c>
      <c r="K63" s="114">
        <v>0</v>
      </c>
      <c r="L63" s="149">
        <v>0.99998842592592585</v>
      </c>
      <c r="M63" s="147">
        <v>44167</v>
      </c>
      <c r="N63" s="143" t="s">
        <v>3000</v>
      </c>
      <c r="O63" s="90">
        <f t="shared" si="0"/>
        <v>1439.9833333333331</v>
      </c>
      <c r="P63" s="100">
        <f t="shared" si="1"/>
        <v>4319.9499999999989</v>
      </c>
      <c r="Q63" s="80" t="s">
        <v>2035</v>
      </c>
      <c r="R63" s="80" t="s">
        <v>2036</v>
      </c>
    </row>
    <row r="64" spans="1:18" x14ac:dyDescent="0.2">
      <c r="A64" s="97"/>
      <c r="B64" s="79">
        <v>44165.492511574077</v>
      </c>
      <c r="C64" s="68" t="s">
        <v>175</v>
      </c>
      <c r="D64" s="82" t="str">
        <f>VLOOKUP($C64,TOTAL4,2,FALSE)</f>
        <v>MD5191</v>
      </c>
      <c r="E64" s="91" t="str">
        <f>VLOOKUP($C64,TOTAL4,3,FALSE)</f>
        <v>MIDLANDS</v>
      </c>
      <c r="F64" s="82" t="str">
        <f>VLOOKUP(C64,TOTAL4,4,FALSE)</f>
        <v>GOLD</v>
      </c>
      <c r="G64" s="83">
        <v>3</v>
      </c>
      <c r="H64" s="96" t="s">
        <v>2033</v>
      </c>
      <c r="I64" s="68" t="s">
        <v>2082</v>
      </c>
      <c r="J64" s="82" t="str">
        <f>VLOOKUP($C64,TOTAL4,5,FALSE)</f>
        <v>CHIKWAVAVA</v>
      </c>
      <c r="K64" s="85">
        <v>0</v>
      </c>
      <c r="L64" s="149">
        <v>0.99930555555555556</v>
      </c>
      <c r="M64" s="150">
        <v>44167</v>
      </c>
      <c r="N64" s="94" t="s">
        <v>2267</v>
      </c>
      <c r="O64" s="90">
        <f t="shared" si="0"/>
        <v>1439</v>
      </c>
      <c r="P64" s="100">
        <f t="shared" si="1"/>
        <v>4317</v>
      </c>
      <c r="Q64" s="68" t="s">
        <v>2035</v>
      </c>
      <c r="R64" s="68" t="s">
        <v>2036</v>
      </c>
    </row>
    <row r="65" spans="1:18" x14ac:dyDescent="0.2">
      <c r="A65" s="78"/>
      <c r="B65" s="140">
        <v>44167.289513888885</v>
      </c>
      <c r="C65" s="43" t="s">
        <v>181</v>
      </c>
      <c r="D65" s="82" t="str">
        <f>VLOOKUP($C65,TOTAL4,2,FALSE)</f>
        <v>HA0217</v>
      </c>
      <c r="E65" s="91" t="str">
        <f>VLOOKUP($C65,TOTAL4,3,FALSE)</f>
        <v>HARARE</v>
      </c>
      <c r="F65" s="82" t="str">
        <f>VLOOKUP(C65,TOTAL4,4,FALSE)</f>
        <v>GOLD</v>
      </c>
      <c r="G65" s="83">
        <v>3</v>
      </c>
      <c r="H65" s="96" t="s">
        <v>2033</v>
      </c>
      <c r="I65" s="68" t="s">
        <v>2058</v>
      </c>
      <c r="J65" s="82" t="str">
        <f>VLOOKUP($C65,TOTAL4,5,FALSE)</f>
        <v>MUTYANDA</v>
      </c>
      <c r="K65" s="151">
        <v>0.2895138888888889</v>
      </c>
      <c r="L65" s="155">
        <v>0.40744212962962961</v>
      </c>
      <c r="M65" s="152">
        <v>44167</v>
      </c>
      <c r="N65" s="94" t="s">
        <v>3025</v>
      </c>
      <c r="O65" s="90">
        <f t="shared" si="0"/>
        <v>169.81666666666661</v>
      </c>
      <c r="P65" s="100">
        <f t="shared" si="1"/>
        <v>509.44999999999982</v>
      </c>
      <c r="Q65" s="68" t="s">
        <v>2035</v>
      </c>
      <c r="R65" s="68" t="s">
        <v>2038</v>
      </c>
    </row>
    <row r="66" spans="1:18" x14ac:dyDescent="0.2">
      <c r="A66" s="97"/>
      <c r="B66" s="192" t="s">
        <v>2750</v>
      </c>
      <c r="C66" s="87" t="s">
        <v>184</v>
      </c>
      <c r="D66" s="134" t="str">
        <f>VLOOKUP($C66,TOTAL3,2,FALSE)</f>
        <v>HA0217</v>
      </c>
      <c r="E66" s="135" t="str">
        <f>VLOOKUP($C66,TOTAL3,3,FALSE)</f>
        <v>HARARE</v>
      </c>
      <c r="F66" s="135" t="str">
        <f>VLOOKUP(C66,TOTAL3,4,FALSE)</f>
        <v>GOLD</v>
      </c>
      <c r="G66" s="83">
        <v>3</v>
      </c>
      <c r="H66" s="142" t="s">
        <v>2033</v>
      </c>
      <c r="I66" s="52" t="s">
        <v>2034</v>
      </c>
      <c r="J66" s="135" t="str">
        <f>VLOOKUP($C66,TOTAL3,5,FALSE)</f>
        <v>MUTYANDA</v>
      </c>
      <c r="K66" s="114">
        <v>0</v>
      </c>
      <c r="L66" s="146">
        <v>0.40630787037037036</v>
      </c>
      <c r="M66" s="113">
        <v>44167</v>
      </c>
      <c r="N66" s="143" t="s">
        <v>2855</v>
      </c>
      <c r="O66" s="90">
        <f t="shared" ref="O66:O129" si="7">(L66-K66)*60*24</f>
        <v>585.08333333333326</v>
      </c>
      <c r="P66" s="100">
        <f t="shared" ref="P66:P129" si="8">O66*G66</f>
        <v>1755.2499999999998</v>
      </c>
      <c r="Q66" s="48" t="s">
        <v>2035</v>
      </c>
      <c r="R66" s="80" t="s">
        <v>2038</v>
      </c>
    </row>
    <row r="67" spans="1:18" x14ac:dyDescent="0.2">
      <c r="A67" s="78"/>
      <c r="B67" s="186">
        <v>44166.933229166665</v>
      </c>
      <c r="C67" s="5" t="s">
        <v>228</v>
      </c>
      <c r="D67" s="134" t="str">
        <f>VLOOKUP($C67,TOTAL3,2,FALSE)</f>
        <v>ME0112</v>
      </c>
      <c r="E67" s="135" t="str">
        <f>VLOOKUP($C67,TOTAL3,3,FALSE)</f>
        <v>MASH EAST</v>
      </c>
      <c r="F67" s="135" t="str">
        <f>VLOOKUP(C67,TOTAL3,4,FALSE)</f>
        <v>GOLD</v>
      </c>
      <c r="G67" s="83">
        <v>3</v>
      </c>
      <c r="H67" s="142" t="s">
        <v>2033</v>
      </c>
      <c r="I67" s="52" t="s">
        <v>2034</v>
      </c>
      <c r="J67" s="135" t="str">
        <f>VLOOKUP($C67,TOTAL3,5,FALSE)</f>
        <v>LESLIE</v>
      </c>
      <c r="K67" s="144">
        <v>0</v>
      </c>
      <c r="L67" s="145">
        <v>0.25671296296296298</v>
      </c>
      <c r="M67" s="136">
        <v>44167</v>
      </c>
      <c r="N67" s="143" t="s">
        <v>2846</v>
      </c>
      <c r="O67" s="90">
        <f t="shared" si="7"/>
        <v>369.66666666666669</v>
      </c>
      <c r="P67" s="100">
        <f t="shared" si="8"/>
        <v>1109</v>
      </c>
      <c r="Q67" s="48" t="s">
        <v>2035</v>
      </c>
      <c r="R67" s="80" t="s">
        <v>2038</v>
      </c>
    </row>
    <row r="68" spans="1:18" x14ac:dyDescent="0.2">
      <c r="A68" s="78"/>
      <c r="B68" s="186">
        <v>44166.933229166665</v>
      </c>
      <c r="C68" s="5" t="s">
        <v>232</v>
      </c>
      <c r="D68" s="134" t="str">
        <f>VLOOKUP($C68,TOTAL3,2,FALSE)</f>
        <v>ME0112</v>
      </c>
      <c r="E68" s="135" t="str">
        <f>VLOOKUP($C68,TOTAL3,3,FALSE)</f>
        <v>MASH EAST</v>
      </c>
      <c r="F68" s="135" t="str">
        <f>VLOOKUP(C68,TOTAL3,4,FALSE)</f>
        <v>GOLD</v>
      </c>
      <c r="G68" s="83">
        <v>3</v>
      </c>
      <c r="H68" s="142" t="s">
        <v>2033</v>
      </c>
      <c r="I68" s="52" t="s">
        <v>2034</v>
      </c>
      <c r="J68" s="135" t="str">
        <f>VLOOKUP($C68,TOTAL3,5,FALSE)</f>
        <v>LESLIE</v>
      </c>
      <c r="K68" s="144">
        <v>0</v>
      </c>
      <c r="L68" s="145">
        <v>0.25959490740740737</v>
      </c>
      <c r="M68" s="136">
        <v>44167</v>
      </c>
      <c r="N68" s="143" t="s">
        <v>2847</v>
      </c>
      <c r="O68" s="90">
        <f t="shared" si="7"/>
        <v>373.81666666666661</v>
      </c>
      <c r="P68" s="100">
        <f t="shared" si="8"/>
        <v>1121.4499999999998</v>
      </c>
      <c r="Q68" s="48" t="s">
        <v>2035</v>
      </c>
      <c r="R68" s="80" t="s">
        <v>2038</v>
      </c>
    </row>
    <row r="69" spans="1:18" x14ac:dyDescent="0.2">
      <c r="A69" s="78"/>
      <c r="B69" s="140">
        <v>44167.654247685183</v>
      </c>
      <c r="C69" s="43" t="s">
        <v>326</v>
      </c>
      <c r="D69" s="82" t="str">
        <f>VLOOKUP($C69,TOTAL4,2,FALSE)</f>
        <v>HA0379</v>
      </c>
      <c r="E69" s="91" t="str">
        <f>VLOOKUP($C69,TOTAL4,3,FALSE)</f>
        <v>HARARE</v>
      </c>
      <c r="F69" s="82" t="str">
        <f>VLOOKUP(C69,TOTAL4,4,FALSE)</f>
        <v>GOLD</v>
      </c>
      <c r="G69" s="83">
        <v>3</v>
      </c>
      <c r="H69" s="96" t="s">
        <v>2033</v>
      </c>
      <c r="I69" s="68" t="s">
        <v>2082</v>
      </c>
      <c r="J69" s="82" t="str">
        <f>VLOOKUP($C69,TOTAL4,5,FALSE)</f>
        <v>KIWA</v>
      </c>
      <c r="K69" s="54">
        <v>0.65424768518518517</v>
      </c>
      <c r="L69" s="154">
        <v>0.7535532407407407</v>
      </c>
      <c r="M69" s="150">
        <v>44167</v>
      </c>
      <c r="N69" s="94" t="s">
        <v>3099</v>
      </c>
      <c r="O69" s="90">
        <f t="shared" si="7"/>
        <v>142.99999999999997</v>
      </c>
      <c r="P69" s="100">
        <f t="shared" si="8"/>
        <v>428.99999999999989</v>
      </c>
      <c r="Q69" s="68" t="s">
        <v>2035</v>
      </c>
      <c r="R69" s="68" t="s">
        <v>2038</v>
      </c>
    </row>
    <row r="70" spans="1:18" x14ac:dyDescent="0.2">
      <c r="A70" s="78"/>
      <c r="B70" s="192" t="s">
        <v>2749</v>
      </c>
      <c r="C70" s="87" t="s">
        <v>328</v>
      </c>
      <c r="D70" s="134" t="str">
        <f>VLOOKUP($C70,TOTAL3,2,FALSE)</f>
        <v>HA0379</v>
      </c>
      <c r="E70" s="135" t="str">
        <f>VLOOKUP($C70,TOTAL3,3,FALSE)</f>
        <v>HARARE</v>
      </c>
      <c r="F70" s="135" t="str">
        <f>VLOOKUP(C70,TOTAL3,4,FALSE)</f>
        <v>GOLD</v>
      </c>
      <c r="G70" s="83">
        <v>3</v>
      </c>
      <c r="H70" s="142" t="s">
        <v>2033</v>
      </c>
      <c r="I70" s="52" t="s">
        <v>2034</v>
      </c>
      <c r="J70" s="135" t="str">
        <f>VLOOKUP($C70,TOTAL3,5,FALSE)</f>
        <v>KIWA</v>
      </c>
      <c r="K70" s="114">
        <v>0</v>
      </c>
      <c r="L70" s="146">
        <v>0.39482638888888894</v>
      </c>
      <c r="M70" s="113">
        <v>44167</v>
      </c>
      <c r="N70" s="143" t="s">
        <v>2854</v>
      </c>
      <c r="O70" s="90">
        <f t="shared" si="7"/>
        <v>568.55000000000007</v>
      </c>
      <c r="P70" s="100">
        <f t="shared" si="8"/>
        <v>1705.65</v>
      </c>
      <c r="Q70" s="48" t="s">
        <v>2035</v>
      </c>
      <c r="R70" s="80" t="s">
        <v>2038</v>
      </c>
    </row>
    <row r="71" spans="1:18" x14ac:dyDescent="0.2">
      <c r="A71" s="99"/>
      <c r="B71" s="79" t="s">
        <v>2043</v>
      </c>
      <c r="C71" s="68" t="s">
        <v>417</v>
      </c>
      <c r="D71" s="134" t="str">
        <f>VLOOKUP($C71,TOTAL3,2,FALSE)</f>
        <v>MA5150</v>
      </c>
      <c r="E71" s="135" t="str">
        <f>VLOOKUP($C71,TOTAL3,3,FALSE)</f>
        <v>MANICALAND</v>
      </c>
      <c r="F71" s="135" t="str">
        <f>VLOOKUP(C71,TOTAL3,4,FALSE)</f>
        <v>GOLD</v>
      </c>
      <c r="G71" s="83">
        <v>3</v>
      </c>
      <c r="H71" s="142" t="s">
        <v>2033</v>
      </c>
      <c r="I71" s="52" t="s">
        <v>2034</v>
      </c>
      <c r="J71" s="135" t="str">
        <f>VLOOKUP($C71,TOTAL3,5,FALSE)</f>
        <v>DHLAKAMA</v>
      </c>
      <c r="K71" s="114">
        <v>0</v>
      </c>
      <c r="L71" s="149">
        <v>0.99998842592592585</v>
      </c>
      <c r="M71" s="147">
        <v>44167</v>
      </c>
      <c r="N71" s="143" t="s">
        <v>2903</v>
      </c>
      <c r="O71" s="90">
        <f t="shared" si="7"/>
        <v>1439.9833333333331</v>
      </c>
      <c r="P71" s="100">
        <f t="shared" si="8"/>
        <v>4319.9499999999989</v>
      </c>
      <c r="Q71" s="80" t="s">
        <v>2035</v>
      </c>
      <c r="R71" s="80" t="s">
        <v>2036</v>
      </c>
    </row>
    <row r="72" spans="1:18" x14ac:dyDescent="0.2">
      <c r="A72" s="78"/>
      <c r="B72" s="137" t="s">
        <v>2241</v>
      </c>
      <c r="C72" s="137" t="s">
        <v>435</v>
      </c>
      <c r="D72" s="134" t="str">
        <f>VLOOKUP($C72,TOTAL3,2,FALSE)</f>
        <v>MW5006</v>
      </c>
      <c r="E72" s="135" t="str">
        <f>VLOOKUP($C72,TOTAL3,3,FALSE)</f>
        <v>MASH WEST</v>
      </c>
      <c r="F72" s="135" t="str">
        <f>VLOOKUP(C72,TOTAL3,4,FALSE)</f>
        <v>GOLD</v>
      </c>
      <c r="G72" s="83">
        <v>3</v>
      </c>
      <c r="H72" s="142" t="s">
        <v>2033</v>
      </c>
      <c r="I72" s="52" t="s">
        <v>2034</v>
      </c>
      <c r="J72" s="135" t="str">
        <f>VLOOKUP($C72,TOTAL3,5,FALSE)</f>
        <v>ARTWELL</v>
      </c>
      <c r="K72" s="114">
        <v>0</v>
      </c>
      <c r="L72" s="149">
        <v>0.99998842592592585</v>
      </c>
      <c r="M72" s="147">
        <v>44167</v>
      </c>
      <c r="N72" s="143" t="s">
        <v>2975</v>
      </c>
      <c r="O72" s="90">
        <f t="shared" si="7"/>
        <v>1439.9833333333331</v>
      </c>
      <c r="P72" s="100">
        <f t="shared" si="8"/>
        <v>4319.9499999999989</v>
      </c>
      <c r="Q72" s="80" t="s">
        <v>2035</v>
      </c>
      <c r="R72" s="80" t="s">
        <v>2036</v>
      </c>
    </row>
    <row r="73" spans="1:18" x14ac:dyDescent="0.2">
      <c r="A73" s="78"/>
      <c r="B73" s="79">
        <v>44078.052905092591</v>
      </c>
      <c r="C73" s="68" t="s">
        <v>469</v>
      </c>
      <c r="D73" s="82" t="str">
        <f>VLOOKUP($C73,TOTAL4,2,FALSE)</f>
        <v>MV0018</v>
      </c>
      <c r="E73" s="91" t="str">
        <f>VLOOKUP($C73,TOTAL4,3,FALSE)</f>
        <v>MASVINGO</v>
      </c>
      <c r="F73" s="82" t="str">
        <f>VLOOKUP(C73,TOTAL4,4,FALSE)</f>
        <v>GOLD</v>
      </c>
      <c r="G73" s="83">
        <v>3</v>
      </c>
      <c r="H73" s="96" t="s">
        <v>2033</v>
      </c>
      <c r="I73" s="68" t="s">
        <v>2057</v>
      </c>
      <c r="J73" s="82" t="s">
        <v>283</v>
      </c>
      <c r="K73" s="85">
        <v>0</v>
      </c>
      <c r="L73" s="149">
        <v>0.99930555555555556</v>
      </c>
      <c r="M73" s="150">
        <v>44167</v>
      </c>
      <c r="N73" s="94" t="s">
        <v>2148</v>
      </c>
      <c r="O73" s="90">
        <f t="shared" si="7"/>
        <v>1439</v>
      </c>
      <c r="P73" s="100">
        <f t="shared" si="8"/>
        <v>4317</v>
      </c>
      <c r="Q73" s="68" t="s">
        <v>2035</v>
      </c>
      <c r="R73" s="68" t="s">
        <v>2036</v>
      </c>
    </row>
    <row r="74" spans="1:18" x14ac:dyDescent="0.2">
      <c r="A74" s="78"/>
      <c r="B74" s="192" t="s">
        <v>2328</v>
      </c>
      <c r="C74" s="87" t="s">
        <v>495</v>
      </c>
      <c r="D74" s="134" t="str">
        <f>VLOOKUP($C74,TOTAL3,2,FALSE)</f>
        <v>ME6000</v>
      </c>
      <c r="E74" s="135" t="str">
        <f>VLOOKUP($C74,TOTAL3,3,FALSE)</f>
        <v>MASH EAST</v>
      </c>
      <c r="F74" s="135" t="str">
        <f>VLOOKUP(C74,TOTAL3,4,FALSE)</f>
        <v>GOLD</v>
      </c>
      <c r="G74" s="83">
        <v>3</v>
      </c>
      <c r="H74" s="142" t="s">
        <v>2033</v>
      </c>
      <c r="I74" s="52" t="s">
        <v>2034</v>
      </c>
      <c r="J74" s="135" t="str">
        <f>VLOOKUP($C74,TOTAL3,5,FALSE)</f>
        <v>LESLIE</v>
      </c>
      <c r="K74" s="144">
        <v>0</v>
      </c>
      <c r="L74" s="149">
        <v>0.99998842592592585</v>
      </c>
      <c r="M74" s="147">
        <v>44167</v>
      </c>
      <c r="N74" s="143" t="s">
        <v>2989</v>
      </c>
      <c r="O74" s="90">
        <f t="shared" si="7"/>
        <v>1439.9833333333331</v>
      </c>
      <c r="P74" s="100">
        <f t="shared" si="8"/>
        <v>4319.9499999999989</v>
      </c>
      <c r="Q74" s="80" t="s">
        <v>2035</v>
      </c>
      <c r="R74" s="80" t="s">
        <v>2036</v>
      </c>
    </row>
    <row r="75" spans="1:18" x14ac:dyDescent="0.2">
      <c r="A75" s="78"/>
      <c r="B75" s="186" t="s">
        <v>2329</v>
      </c>
      <c r="C75" s="5" t="s">
        <v>497</v>
      </c>
      <c r="D75" s="134" t="str">
        <f>VLOOKUP($C75,TOTAL3,2,FALSE)</f>
        <v>ME6000</v>
      </c>
      <c r="E75" s="135" t="str">
        <f>VLOOKUP($C75,TOTAL3,3,FALSE)</f>
        <v>MASH EAST</v>
      </c>
      <c r="F75" s="135" t="str">
        <f>VLOOKUP(C75,TOTAL3,4,FALSE)</f>
        <v>GOLD</v>
      </c>
      <c r="G75" s="83">
        <v>3</v>
      </c>
      <c r="H75" s="142" t="s">
        <v>2033</v>
      </c>
      <c r="I75" s="52" t="s">
        <v>2034</v>
      </c>
      <c r="J75" s="135" t="str">
        <f>VLOOKUP($C75,TOTAL3,5,FALSE)</f>
        <v>LESLIE</v>
      </c>
      <c r="K75" s="144">
        <v>0</v>
      </c>
      <c r="L75" s="149">
        <v>0.99998842592592585</v>
      </c>
      <c r="M75" s="147">
        <v>44167</v>
      </c>
      <c r="N75" s="143" t="s">
        <v>2990</v>
      </c>
      <c r="O75" s="90">
        <f t="shared" si="7"/>
        <v>1439.9833333333331</v>
      </c>
      <c r="P75" s="100">
        <f t="shared" si="8"/>
        <v>4319.9499999999989</v>
      </c>
      <c r="Q75" s="80" t="s">
        <v>2035</v>
      </c>
      <c r="R75" s="80" t="s">
        <v>2036</v>
      </c>
    </row>
    <row r="76" spans="1:18" x14ac:dyDescent="0.2">
      <c r="A76" s="78"/>
      <c r="B76" s="140">
        <v>44166.766180555554</v>
      </c>
      <c r="C76" s="43" t="s">
        <v>501</v>
      </c>
      <c r="D76" s="82" t="str">
        <f>VLOOKUP($C76,TOTAL4,2,FALSE)</f>
        <v>MV0117</v>
      </c>
      <c r="E76" s="91" t="str">
        <f>VLOOKUP($C76,TOTAL4,3,FALSE)</f>
        <v>MASVINGO</v>
      </c>
      <c r="F76" s="82" t="str">
        <f>VLOOKUP(C76,TOTAL4,4,FALSE)</f>
        <v>GOLD</v>
      </c>
      <c r="G76" s="83">
        <v>3</v>
      </c>
      <c r="H76" s="96" t="s">
        <v>2033</v>
      </c>
      <c r="I76" s="68" t="s">
        <v>2060</v>
      </c>
      <c r="J76" s="82" t="str">
        <f>VLOOKUP($C76,TOTAL4,5,FALSE)</f>
        <v>CECIL</v>
      </c>
      <c r="K76" s="85">
        <v>0</v>
      </c>
      <c r="L76" s="149">
        <v>0.99930555555555556</v>
      </c>
      <c r="M76" s="150">
        <v>44167</v>
      </c>
      <c r="N76" s="94" t="s">
        <v>2162</v>
      </c>
      <c r="O76" s="90">
        <f t="shared" si="7"/>
        <v>1439</v>
      </c>
      <c r="P76" s="100">
        <f t="shared" si="8"/>
        <v>4317</v>
      </c>
      <c r="Q76" s="68" t="s">
        <v>2035</v>
      </c>
      <c r="R76" s="68" t="s">
        <v>2036</v>
      </c>
    </row>
    <row r="77" spans="1:18" x14ac:dyDescent="0.2">
      <c r="A77" s="124"/>
      <c r="B77" s="137" t="s">
        <v>2047</v>
      </c>
      <c r="C77" s="52" t="s">
        <v>517</v>
      </c>
      <c r="D77" s="134" t="str">
        <f>VLOOKUP($C77,TOTAL3,2,FALSE)</f>
        <v>MA5234</v>
      </c>
      <c r="E77" s="135" t="str">
        <f>VLOOKUP($C77,TOTAL3,3,FALSE)</f>
        <v>MANICALAND</v>
      </c>
      <c r="F77" s="135" t="str">
        <f>VLOOKUP(C77,TOTAL3,4,FALSE)</f>
        <v>GOLD</v>
      </c>
      <c r="G77" s="83">
        <v>3</v>
      </c>
      <c r="H77" s="142" t="s">
        <v>2033</v>
      </c>
      <c r="I77" s="52" t="s">
        <v>2034</v>
      </c>
      <c r="J77" s="135" t="str">
        <f>VLOOKUP($C77,TOTAL3,5,FALSE)</f>
        <v>MANGWIRO</v>
      </c>
      <c r="K77" s="114">
        <v>0</v>
      </c>
      <c r="L77" s="149">
        <v>0.99998842592592585</v>
      </c>
      <c r="M77" s="147">
        <v>44167</v>
      </c>
      <c r="N77" s="143" t="s">
        <v>2908</v>
      </c>
      <c r="O77" s="90">
        <f t="shared" si="7"/>
        <v>1439.9833333333331</v>
      </c>
      <c r="P77" s="100">
        <f t="shared" si="8"/>
        <v>4319.9499999999989</v>
      </c>
      <c r="Q77" s="80" t="s">
        <v>2035</v>
      </c>
      <c r="R77" s="80" t="s">
        <v>2036</v>
      </c>
    </row>
    <row r="78" spans="1:18" x14ac:dyDescent="0.2">
      <c r="A78" s="78"/>
      <c r="B78" s="79" t="s">
        <v>2816</v>
      </c>
      <c r="C78" s="138" t="s">
        <v>538</v>
      </c>
      <c r="D78" s="134" t="str">
        <f>VLOOKUP($C78,TOTAL3,2,FALSE)</f>
        <v>ME7010</v>
      </c>
      <c r="E78" s="135" t="str">
        <f>VLOOKUP($C78,TOTAL3,3,FALSE)</f>
        <v>MASH EAST</v>
      </c>
      <c r="F78" s="135" t="str">
        <f>VLOOKUP(C78,TOTAL3,4,FALSE)</f>
        <v>GOLD</v>
      </c>
      <c r="G78" s="83">
        <v>3</v>
      </c>
      <c r="H78" s="142" t="s">
        <v>2033</v>
      </c>
      <c r="I78" s="52" t="s">
        <v>2034</v>
      </c>
      <c r="J78" s="135" t="str">
        <f>VLOOKUP($C78,TOTAL3,5,FALSE)</f>
        <v>WASHI</v>
      </c>
      <c r="K78" s="114">
        <v>0.57379629629629625</v>
      </c>
      <c r="L78" s="149">
        <v>0.99998842592592585</v>
      </c>
      <c r="M78" s="147">
        <v>44167</v>
      </c>
      <c r="N78" s="143" t="s">
        <v>3017</v>
      </c>
      <c r="O78" s="90">
        <f t="shared" si="7"/>
        <v>613.71666666666658</v>
      </c>
      <c r="P78" s="100">
        <f t="shared" si="8"/>
        <v>1841.1499999999996</v>
      </c>
      <c r="Q78" s="80" t="s">
        <v>2035</v>
      </c>
      <c r="R78" s="80" t="s">
        <v>2036</v>
      </c>
    </row>
    <row r="79" spans="1:18" x14ac:dyDescent="0.2">
      <c r="A79" s="124"/>
      <c r="B79" s="140">
        <v>44167.417037037034</v>
      </c>
      <c r="C79" s="43" t="s">
        <v>644</v>
      </c>
      <c r="D79" s="82" t="str">
        <f>VLOOKUP($C79,TOTAL4,2,FALSE)</f>
        <v>HA0030</v>
      </c>
      <c r="E79" s="91" t="str">
        <f>VLOOKUP($C79,TOTAL4,3,FALSE)</f>
        <v>HARARE</v>
      </c>
      <c r="F79" s="82" t="str">
        <f>VLOOKUP(C79,TOTAL4,4,FALSE)</f>
        <v>GOLD</v>
      </c>
      <c r="G79" s="83">
        <v>3</v>
      </c>
      <c r="H79" s="96" t="s">
        <v>2033</v>
      </c>
      <c r="I79" s="68" t="s">
        <v>2058</v>
      </c>
      <c r="J79" s="82" t="str">
        <f>VLOOKUP($C79,TOTAL4,5,FALSE)</f>
        <v>PRIVILEDGE</v>
      </c>
      <c r="K79" s="151">
        <v>0.41703703703703704</v>
      </c>
      <c r="L79" s="155">
        <v>0.48716435185185186</v>
      </c>
      <c r="M79" s="152">
        <v>44167</v>
      </c>
      <c r="N79" s="94" t="s">
        <v>3045</v>
      </c>
      <c r="O79" s="90">
        <f t="shared" si="7"/>
        <v>100.98333333333333</v>
      </c>
      <c r="P79" s="100">
        <f t="shared" si="8"/>
        <v>302.95</v>
      </c>
      <c r="Q79" s="68" t="s">
        <v>2035</v>
      </c>
      <c r="R79" s="68" t="s">
        <v>2038</v>
      </c>
    </row>
    <row r="80" spans="1:18" x14ac:dyDescent="0.2">
      <c r="A80" s="97"/>
      <c r="B80" s="137" t="s">
        <v>2338</v>
      </c>
      <c r="C80" s="52" t="s">
        <v>685</v>
      </c>
      <c r="D80" s="134" t="str">
        <f>VLOOKUP($C80,TOTAL3,2,FALSE)</f>
        <v>MC0009</v>
      </c>
      <c r="E80" s="135" t="str">
        <f>VLOOKUP($C80,TOTAL3,3,FALSE)</f>
        <v>MASH CENTRAL</v>
      </c>
      <c r="F80" s="135" t="str">
        <f>VLOOKUP(C80,TOTAL3,4,FALSE)</f>
        <v>GOLD</v>
      </c>
      <c r="G80" s="83">
        <v>3</v>
      </c>
      <c r="H80" s="142" t="s">
        <v>2033</v>
      </c>
      <c r="I80" s="52" t="s">
        <v>2034</v>
      </c>
      <c r="J80" s="135" t="str">
        <f>VLOOKUP($C80,TOTAL3,5,FALSE)</f>
        <v>KIWA</v>
      </c>
      <c r="K80" s="114">
        <v>0</v>
      </c>
      <c r="L80" s="146">
        <v>0.46584490740740742</v>
      </c>
      <c r="M80" s="113">
        <v>44167</v>
      </c>
      <c r="N80" s="143" t="s">
        <v>2452</v>
      </c>
      <c r="O80" s="90">
        <f t="shared" si="7"/>
        <v>670.81666666666661</v>
      </c>
      <c r="P80" s="100">
        <f t="shared" si="8"/>
        <v>2012.4499999999998</v>
      </c>
      <c r="Q80" s="48" t="s">
        <v>2035</v>
      </c>
      <c r="R80" s="80" t="s">
        <v>2038</v>
      </c>
    </row>
    <row r="81" spans="1:18" x14ac:dyDescent="0.2">
      <c r="A81" s="78"/>
      <c r="B81" s="192" t="s">
        <v>2331</v>
      </c>
      <c r="C81" s="87" t="s">
        <v>687</v>
      </c>
      <c r="D81" s="134" t="str">
        <f>VLOOKUP($C81,TOTAL3,2,FALSE)</f>
        <v>MC0009</v>
      </c>
      <c r="E81" s="135" t="str">
        <f>VLOOKUP($C81,TOTAL3,3,FALSE)</f>
        <v>MASH CENTRAL</v>
      </c>
      <c r="F81" s="135" t="str">
        <f>VLOOKUP(C81,TOTAL3,4,FALSE)</f>
        <v>GOLD</v>
      </c>
      <c r="G81" s="83">
        <v>3</v>
      </c>
      <c r="H81" s="142" t="s">
        <v>2033</v>
      </c>
      <c r="I81" s="52" t="s">
        <v>2034</v>
      </c>
      <c r="J81" s="135" t="str">
        <f>VLOOKUP($C81,TOTAL3,5,FALSE)</f>
        <v>KIWA</v>
      </c>
      <c r="K81" s="114">
        <v>0</v>
      </c>
      <c r="L81" s="146">
        <v>0.4927199074074074</v>
      </c>
      <c r="M81" s="113">
        <v>44167</v>
      </c>
      <c r="N81" s="143" t="s">
        <v>2445</v>
      </c>
      <c r="O81" s="90">
        <f t="shared" si="7"/>
        <v>709.51666666666665</v>
      </c>
      <c r="P81" s="100">
        <f t="shared" si="8"/>
        <v>2128.5500000000002</v>
      </c>
      <c r="Q81" s="48" t="s">
        <v>2035</v>
      </c>
      <c r="R81" s="80" t="s">
        <v>2038</v>
      </c>
    </row>
    <row r="82" spans="1:18" x14ac:dyDescent="0.2">
      <c r="A82" s="78"/>
      <c r="B82" s="140">
        <v>44167.826064814813</v>
      </c>
      <c r="C82" s="43" t="s">
        <v>736</v>
      </c>
      <c r="D82" s="82" t="str">
        <f>VLOOKUP($C82,TOTAL4,2,FALSE)</f>
        <v>HA0391</v>
      </c>
      <c r="E82" s="91" t="str">
        <f>VLOOKUP($C82,TOTAL4,3,FALSE)</f>
        <v>HARARE</v>
      </c>
      <c r="F82" s="82" t="str">
        <f>VLOOKUP(C82,TOTAL4,4,FALSE)</f>
        <v>GOLD</v>
      </c>
      <c r="G82" s="83">
        <v>3</v>
      </c>
      <c r="H82" s="96" t="s">
        <v>2033</v>
      </c>
      <c r="I82" s="68" t="s">
        <v>2082</v>
      </c>
      <c r="J82" s="82" t="str">
        <f>VLOOKUP($C82,TOTAL4,5,FALSE)</f>
        <v>KIWA</v>
      </c>
      <c r="K82" s="54">
        <v>0.82606481481481486</v>
      </c>
      <c r="L82" s="154">
        <v>0.83321759259259265</v>
      </c>
      <c r="M82" s="150">
        <v>44167</v>
      </c>
      <c r="N82" s="94" t="s">
        <v>3106</v>
      </c>
      <c r="O82" s="90">
        <f t="shared" si="7"/>
        <v>10.300000000000011</v>
      </c>
      <c r="P82" s="100">
        <f t="shared" si="8"/>
        <v>30.900000000000034</v>
      </c>
      <c r="Q82" s="68" t="s">
        <v>2035</v>
      </c>
      <c r="R82" s="68" t="s">
        <v>2038</v>
      </c>
    </row>
    <row r="83" spans="1:18" x14ac:dyDescent="0.2">
      <c r="A83" s="97"/>
      <c r="B83" s="192" t="s">
        <v>2053</v>
      </c>
      <c r="C83" s="87" t="s">
        <v>759</v>
      </c>
      <c r="D83" s="134" t="str">
        <f>VLOOKUP($C83,TOTAL3,2,FALSE)</f>
        <v>MW0124</v>
      </c>
      <c r="E83" s="135" t="str">
        <f>VLOOKUP($C83,TOTAL3,3,FALSE)</f>
        <v>MASH WEST</v>
      </c>
      <c r="F83" s="135" t="str">
        <f>VLOOKUP(C83,TOTAL3,4,FALSE)</f>
        <v>GOLD</v>
      </c>
      <c r="G83" s="83">
        <v>3</v>
      </c>
      <c r="H83" s="142" t="s">
        <v>2033</v>
      </c>
      <c r="I83" s="52" t="s">
        <v>2034</v>
      </c>
      <c r="J83" s="135" t="str">
        <f>VLOOKUP($C83,TOTAL3,5,FALSE)</f>
        <v>MODESTA</v>
      </c>
      <c r="K83" s="114">
        <v>0</v>
      </c>
      <c r="L83" s="149">
        <v>0.99998842592592585</v>
      </c>
      <c r="M83" s="147">
        <v>44167</v>
      </c>
      <c r="N83" s="143" t="s">
        <v>2917</v>
      </c>
      <c r="O83" s="90">
        <f t="shared" si="7"/>
        <v>1439.9833333333331</v>
      </c>
      <c r="P83" s="100">
        <f t="shared" si="8"/>
        <v>4319.9499999999989</v>
      </c>
      <c r="Q83" s="80" t="s">
        <v>2035</v>
      </c>
      <c r="R83" s="80" t="s">
        <v>2036</v>
      </c>
    </row>
    <row r="84" spans="1:18" x14ac:dyDescent="0.2">
      <c r="A84" s="78"/>
      <c r="B84" s="140">
        <v>44167.868564814817</v>
      </c>
      <c r="C84" s="43" t="s">
        <v>784</v>
      </c>
      <c r="D84" s="82" t="str">
        <f>VLOOKUP($C84,TOTAL4,2,FALSE)</f>
        <v>MS6028</v>
      </c>
      <c r="E84" s="91" t="str">
        <f>VLOOKUP($C84,TOTAL4,3,FALSE)</f>
        <v>MAT SOUTH</v>
      </c>
      <c r="F84" s="82" t="str">
        <f>VLOOKUP(C84,TOTAL4,4,FALSE)</f>
        <v>GOLD</v>
      </c>
      <c r="G84" s="83">
        <v>3</v>
      </c>
      <c r="H84" s="96" t="s">
        <v>2033</v>
      </c>
      <c r="I84" s="68" t="s">
        <v>2082</v>
      </c>
      <c r="J84" s="82" t="str">
        <f>VLOOKUP($C84,TOTAL4,5,FALSE)</f>
        <v>MASAIRA</v>
      </c>
      <c r="K84" s="54">
        <v>0.54861111111111105</v>
      </c>
      <c r="L84" s="154">
        <v>0.87151620370370375</v>
      </c>
      <c r="M84" s="150">
        <v>44167</v>
      </c>
      <c r="N84" s="94" t="s">
        <v>3108</v>
      </c>
      <c r="O84" s="90">
        <f t="shared" si="7"/>
        <v>464.98333333333346</v>
      </c>
      <c r="P84" s="100">
        <f t="shared" si="8"/>
        <v>1394.9500000000003</v>
      </c>
      <c r="Q84" s="68" t="s">
        <v>2035</v>
      </c>
      <c r="R84" s="68" t="s">
        <v>2038</v>
      </c>
    </row>
    <row r="85" spans="1:18" x14ac:dyDescent="0.2">
      <c r="A85" s="78"/>
      <c r="B85" s="140">
        <v>44167.631539351853</v>
      </c>
      <c r="C85" s="43" t="s">
        <v>846</v>
      </c>
      <c r="D85" s="82" t="str">
        <f>VLOOKUP($C85,TOTAL4,2,FALSE)</f>
        <v>HA5070</v>
      </c>
      <c r="E85" s="91" t="str">
        <f>VLOOKUP($C85,TOTAL4,3,FALSE)</f>
        <v>HARARE</v>
      </c>
      <c r="F85" s="82" t="str">
        <f>VLOOKUP(C85,TOTAL4,4,FALSE)</f>
        <v>GOLD</v>
      </c>
      <c r="G85" s="83">
        <v>3</v>
      </c>
      <c r="H85" s="96" t="s">
        <v>2033</v>
      </c>
      <c r="I85" s="68" t="s">
        <v>2082</v>
      </c>
      <c r="J85" s="82" t="str">
        <f>VLOOKUP($C85,TOTAL4,5,FALSE)</f>
        <v>KIWA</v>
      </c>
      <c r="K85" s="54">
        <v>0.63153935185185184</v>
      </c>
      <c r="L85" s="154">
        <v>0.6424305555555555</v>
      </c>
      <c r="M85" s="150">
        <v>44167</v>
      </c>
      <c r="N85" s="94" t="s">
        <v>3085</v>
      </c>
      <c r="O85" s="90">
        <f t="shared" si="7"/>
        <v>15.68333333333328</v>
      </c>
      <c r="P85" s="100">
        <f t="shared" si="8"/>
        <v>47.049999999999841</v>
      </c>
      <c r="Q85" s="68" t="s">
        <v>2035</v>
      </c>
      <c r="R85" s="68" t="s">
        <v>2038</v>
      </c>
    </row>
    <row r="86" spans="1:18" x14ac:dyDescent="0.2">
      <c r="A86" s="78"/>
      <c r="B86" s="52" t="s">
        <v>2790</v>
      </c>
      <c r="C86" s="138" t="s">
        <v>993</v>
      </c>
      <c r="D86" s="134" t="str">
        <f>VLOOKUP($C86,TOTAL3,2,FALSE)</f>
        <v>MD0058</v>
      </c>
      <c r="E86" s="135" t="str">
        <f>VLOOKUP($C86,TOTAL3,3,FALSE)</f>
        <v>MIDLANDS</v>
      </c>
      <c r="F86" s="135" t="str">
        <f>VLOOKUP(C86,TOTAL3,4,FALSE)</f>
        <v>GOLD</v>
      </c>
      <c r="G86" s="83">
        <v>3</v>
      </c>
      <c r="H86" s="142" t="s">
        <v>2033</v>
      </c>
      <c r="I86" s="52" t="s">
        <v>2034</v>
      </c>
      <c r="J86" s="135" t="str">
        <f>VLOOKUP($C86,TOTAL3,5,FALSE)</f>
        <v>CHIKWAVAVA</v>
      </c>
      <c r="K86" s="114">
        <v>0.60995370370370372</v>
      </c>
      <c r="L86" s="146">
        <v>0.87092592592592588</v>
      </c>
      <c r="M86" s="147">
        <v>44167</v>
      </c>
      <c r="N86" s="143" t="s">
        <v>2898</v>
      </c>
      <c r="O86" s="90">
        <f t="shared" si="7"/>
        <v>375.7999999999999</v>
      </c>
      <c r="P86" s="100">
        <f t="shared" si="8"/>
        <v>1127.3999999999996</v>
      </c>
      <c r="Q86" s="48" t="s">
        <v>2035</v>
      </c>
      <c r="R86" s="80" t="s">
        <v>2038</v>
      </c>
    </row>
    <row r="87" spans="1:18" x14ac:dyDescent="0.2">
      <c r="A87" s="78"/>
      <c r="B87" s="79">
        <v>44165.372037037036</v>
      </c>
      <c r="C87" s="68" t="s">
        <v>1003</v>
      </c>
      <c r="D87" s="82" t="str">
        <f>VLOOKUP($C87,TOTAL4,2,FALSE)</f>
        <v>HA5066</v>
      </c>
      <c r="E87" s="91" t="str">
        <f>VLOOKUP($C87,TOTAL4,3,FALSE)</f>
        <v>HARARE</v>
      </c>
      <c r="F87" s="82" t="str">
        <f>VLOOKUP(C87,TOTAL4,4,FALSE)</f>
        <v>GOLD</v>
      </c>
      <c r="G87" s="83">
        <v>3</v>
      </c>
      <c r="H87" s="96" t="s">
        <v>2033</v>
      </c>
      <c r="I87" s="68" t="s">
        <v>2082</v>
      </c>
      <c r="J87" s="82" t="str">
        <f>VLOOKUP($C87,TOTAL4,5,FALSE)</f>
        <v>DHLAKAMA</v>
      </c>
      <c r="K87" s="85">
        <v>0</v>
      </c>
      <c r="L87" s="149">
        <v>0.99930555555555556</v>
      </c>
      <c r="M87" s="150">
        <v>44167</v>
      </c>
      <c r="N87" s="94" t="s">
        <v>2242</v>
      </c>
      <c r="O87" s="90">
        <f t="shared" si="7"/>
        <v>1439</v>
      </c>
      <c r="P87" s="100">
        <f t="shared" si="8"/>
        <v>4317</v>
      </c>
      <c r="Q87" s="68" t="s">
        <v>2035</v>
      </c>
      <c r="R87" s="68" t="s">
        <v>2036</v>
      </c>
    </row>
    <row r="88" spans="1:18" x14ac:dyDescent="0.2">
      <c r="A88" s="78"/>
      <c r="B88" s="137" t="s">
        <v>2252</v>
      </c>
      <c r="C88" s="52" t="s">
        <v>1005</v>
      </c>
      <c r="D88" s="134" t="str">
        <f>VLOOKUP($C88,TOTAL3,2,FALSE)</f>
        <v>HA5066</v>
      </c>
      <c r="E88" s="135" t="str">
        <f>VLOOKUP($C88,TOTAL3,3,FALSE)</f>
        <v>HARARE</v>
      </c>
      <c r="F88" s="135" t="str">
        <f>VLOOKUP(C88,TOTAL3,4,FALSE)</f>
        <v>GOLD</v>
      </c>
      <c r="G88" s="83">
        <v>3</v>
      </c>
      <c r="H88" s="142" t="s">
        <v>2033</v>
      </c>
      <c r="I88" s="52" t="s">
        <v>2034</v>
      </c>
      <c r="J88" s="135" t="str">
        <f>VLOOKUP($C88,TOTAL3,5,FALSE)</f>
        <v>DHLAKAMA</v>
      </c>
      <c r="K88" s="114">
        <v>0</v>
      </c>
      <c r="L88" s="149">
        <v>0.99998842592592585</v>
      </c>
      <c r="M88" s="147">
        <v>44167</v>
      </c>
      <c r="N88" s="143" t="s">
        <v>2994</v>
      </c>
      <c r="O88" s="90">
        <f t="shared" si="7"/>
        <v>1439.9833333333331</v>
      </c>
      <c r="P88" s="100">
        <f t="shared" si="8"/>
        <v>4319.9499999999989</v>
      </c>
      <c r="Q88" s="80" t="s">
        <v>2035</v>
      </c>
      <c r="R88" s="80" t="s">
        <v>2036</v>
      </c>
    </row>
    <row r="89" spans="1:18" x14ac:dyDescent="0.2">
      <c r="A89" s="78"/>
      <c r="B89" s="140">
        <v>44167.426400462966</v>
      </c>
      <c r="C89" s="43" t="s">
        <v>1011</v>
      </c>
      <c r="D89" s="82" t="str">
        <f>VLOOKUP($C89,TOTAL4,2,FALSE)</f>
        <v>ME7076</v>
      </c>
      <c r="E89" s="91" t="str">
        <f>VLOOKUP($C89,TOTAL4,3,FALSE)</f>
        <v>MASH EAST</v>
      </c>
      <c r="F89" s="82" t="str">
        <f>VLOOKUP(C89,TOTAL4,4,FALSE)</f>
        <v>GOLD</v>
      </c>
      <c r="G89" s="83">
        <v>3</v>
      </c>
      <c r="H89" s="96" t="s">
        <v>2033</v>
      </c>
      <c r="I89" s="68" t="s">
        <v>2082</v>
      </c>
      <c r="J89" s="82" t="str">
        <f>VLOOKUP($C89,TOTAL4,5,FALSE)</f>
        <v>DHLAKAMA</v>
      </c>
      <c r="K89" s="151">
        <v>0.42640046296296297</v>
      </c>
      <c r="L89" s="155">
        <v>0.48596064814814816</v>
      </c>
      <c r="M89" s="152">
        <v>44167</v>
      </c>
      <c r="N89" s="94" t="s">
        <v>3043</v>
      </c>
      <c r="O89" s="90">
        <f t="shared" si="7"/>
        <v>85.766666666666666</v>
      </c>
      <c r="P89" s="100">
        <f t="shared" si="8"/>
        <v>257.3</v>
      </c>
      <c r="Q89" s="68" t="s">
        <v>2035</v>
      </c>
      <c r="R89" s="68" t="s">
        <v>2038</v>
      </c>
    </row>
    <row r="90" spans="1:18" x14ac:dyDescent="0.2">
      <c r="A90" s="78"/>
      <c r="B90" s="140">
        <v>44167.56858796296</v>
      </c>
      <c r="C90" s="43" t="s">
        <v>1045</v>
      </c>
      <c r="D90" s="82" t="str">
        <f>VLOOKUP($C90,TOTAL4,2,FALSE)</f>
        <v>BU0062</v>
      </c>
      <c r="E90" s="91" t="str">
        <f>VLOOKUP($C90,TOTAL4,3,FALSE)</f>
        <v>BULAWAYO</v>
      </c>
      <c r="F90" s="82" t="str">
        <f>VLOOKUP(C90,TOTAL4,4,FALSE)</f>
        <v>GOLD</v>
      </c>
      <c r="G90" s="83">
        <v>3</v>
      </c>
      <c r="H90" s="96" t="s">
        <v>2033</v>
      </c>
      <c r="I90" s="68" t="s">
        <v>2082</v>
      </c>
      <c r="J90" s="82" t="str">
        <f>VLOOKUP($C90,TOTAL4,5,FALSE)</f>
        <v>BHEKANI</v>
      </c>
      <c r="K90" s="54">
        <v>0.56858796296296299</v>
      </c>
      <c r="L90" s="154">
        <v>0.57728009259259261</v>
      </c>
      <c r="M90" s="150">
        <v>44167</v>
      </c>
      <c r="N90" s="94" t="s">
        <v>3066</v>
      </c>
      <c r="O90" s="90">
        <f t="shared" si="7"/>
        <v>12.516666666666652</v>
      </c>
      <c r="P90" s="100">
        <f t="shared" si="8"/>
        <v>37.549999999999955</v>
      </c>
      <c r="Q90" s="68" t="s">
        <v>2035</v>
      </c>
      <c r="R90" s="68" t="s">
        <v>2038</v>
      </c>
    </row>
    <row r="91" spans="1:18" x14ac:dyDescent="0.2">
      <c r="A91" s="78"/>
      <c r="B91" s="137" t="s">
        <v>2353</v>
      </c>
      <c r="C91" s="52" t="s">
        <v>1082</v>
      </c>
      <c r="D91" s="134" t="str">
        <f>VLOOKUP($C91,TOTAL3,2,FALSE)</f>
        <v>MW6031</v>
      </c>
      <c r="E91" s="135" t="str">
        <f>VLOOKUP($C91,TOTAL3,3,FALSE)</f>
        <v>MASH WEST</v>
      </c>
      <c r="F91" s="135" t="str">
        <f>VLOOKUP(C91,TOTAL3,4,FALSE)</f>
        <v>GOLD</v>
      </c>
      <c r="G91" s="83">
        <v>3</v>
      </c>
      <c r="H91" s="142" t="s">
        <v>2033</v>
      </c>
      <c r="I91" s="52" t="s">
        <v>2034</v>
      </c>
      <c r="J91" s="135" t="str">
        <f>VLOOKUP($C91,TOTAL3,5,FALSE)</f>
        <v>ARTWELL</v>
      </c>
      <c r="K91" s="114">
        <v>0</v>
      </c>
      <c r="L91" s="149">
        <v>0.99998842592592585</v>
      </c>
      <c r="M91" s="147">
        <v>44167</v>
      </c>
      <c r="N91" s="143" t="s">
        <v>2977</v>
      </c>
      <c r="O91" s="90">
        <f t="shared" si="7"/>
        <v>1439.9833333333331</v>
      </c>
      <c r="P91" s="100">
        <f t="shared" si="8"/>
        <v>4319.9499999999989</v>
      </c>
      <c r="Q91" s="80" t="s">
        <v>2035</v>
      </c>
      <c r="R91" s="80" t="s">
        <v>2036</v>
      </c>
    </row>
    <row r="92" spans="1:18" x14ac:dyDescent="0.2">
      <c r="A92" s="78"/>
      <c r="B92" s="192" t="s">
        <v>2354</v>
      </c>
      <c r="C92" s="87" t="s">
        <v>1084</v>
      </c>
      <c r="D92" s="134" t="str">
        <f>VLOOKUP($C92,TOTAL3,2,FALSE)</f>
        <v>MW6031</v>
      </c>
      <c r="E92" s="135" t="str">
        <f>VLOOKUP($C92,TOTAL3,3,FALSE)</f>
        <v>MASH WEST</v>
      </c>
      <c r="F92" s="135" t="str">
        <f>VLOOKUP(C92,TOTAL3,4,FALSE)</f>
        <v>GOLD</v>
      </c>
      <c r="G92" s="83">
        <v>3</v>
      </c>
      <c r="H92" s="142" t="s">
        <v>2033</v>
      </c>
      <c r="I92" s="52" t="s">
        <v>2034</v>
      </c>
      <c r="J92" s="135" t="str">
        <f>VLOOKUP($C92,TOTAL3,5,FALSE)</f>
        <v>ARTWELL</v>
      </c>
      <c r="K92" s="114">
        <v>0</v>
      </c>
      <c r="L92" s="149">
        <v>0.99998842592592585</v>
      </c>
      <c r="M92" s="147">
        <v>44167</v>
      </c>
      <c r="N92" s="143" t="s">
        <v>2961</v>
      </c>
      <c r="O92" s="90">
        <f t="shared" si="7"/>
        <v>1439.9833333333331</v>
      </c>
      <c r="P92" s="100">
        <f t="shared" si="8"/>
        <v>4319.9499999999989</v>
      </c>
      <c r="Q92" s="80" t="s">
        <v>2035</v>
      </c>
      <c r="R92" s="80" t="s">
        <v>2036</v>
      </c>
    </row>
    <row r="93" spans="1:18" x14ac:dyDescent="0.2">
      <c r="A93" s="78"/>
      <c r="B93" s="79">
        <v>44151.769432870373</v>
      </c>
      <c r="C93" s="68" t="s">
        <v>1103</v>
      </c>
      <c r="D93" s="82" t="str">
        <f>VLOOKUP($C93,TOTAL4,2,FALSE)</f>
        <v>HA6067</v>
      </c>
      <c r="E93" s="91" t="str">
        <f>VLOOKUP($C93,TOTAL4,3,FALSE)</f>
        <v>HARARE</v>
      </c>
      <c r="F93" s="82" t="str">
        <f>VLOOKUP(C93,TOTAL4,4,FALSE)</f>
        <v>GOLD</v>
      </c>
      <c r="G93" s="83">
        <v>3</v>
      </c>
      <c r="H93" s="96" t="s">
        <v>2033</v>
      </c>
      <c r="I93" s="68" t="s">
        <v>2058</v>
      </c>
      <c r="J93" s="82" t="s">
        <v>1105</v>
      </c>
      <c r="K93" s="85">
        <v>0</v>
      </c>
      <c r="L93" s="149">
        <v>0.99930555555555556</v>
      </c>
      <c r="M93" s="150">
        <v>44167</v>
      </c>
      <c r="N93" s="94" t="s">
        <v>2177</v>
      </c>
      <c r="O93" s="90">
        <f t="shared" si="7"/>
        <v>1439</v>
      </c>
      <c r="P93" s="100">
        <f t="shared" si="8"/>
        <v>4317</v>
      </c>
      <c r="Q93" s="68" t="s">
        <v>2035</v>
      </c>
      <c r="R93" s="68" t="s">
        <v>2036</v>
      </c>
    </row>
    <row r="94" spans="1:18" x14ac:dyDescent="0.2">
      <c r="A94" s="78"/>
      <c r="B94" s="137" t="s">
        <v>2105</v>
      </c>
      <c r="C94" s="52" t="s">
        <v>1106</v>
      </c>
      <c r="D94" s="134" t="str">
        <f>VLOOKUP($C94,TOTAL3,2,FALSE)</f>
        <v>HA6067</v>
      </c>
      <c r="E94" s="135" t="str">
        <f>VLOOKUP($C94,TOTAL3,3,FALSE)</f>
        <v>HARARE</v>
      </c>
      <c r="F94" s="135" t="str">
        <f>VLOOKUP(C94,TOTAL3,4,FALSE)</f>
        <v>GOLD</v>
      </c>
      <c r="G94" s="83">
        <v>3</v>
      </c>
      <c r="H94" s="142" t="s">
        <v>2033</v>
      </c>
      <c r="I94" s="52" t="s">
        <v>2034</v>
      </c>
      <c r="J94" s="135" t="str">
        <f>VLOOKUP($C94,TOTAL3,5,FALSE)</f>
        <v>PRIVLEDGE</v>
      </c>
      <c r="K94" s="114">
        <v>0</v>
      </c>
      <c r="L94" s="149">
        <v>0.99998842592592585</v>
      </c>
      <c r="M94" s="147">
        <v>44167</v>
      </c>
      <c r="N94" s="143" t="s">
        <v>2926</v>
      </c>
      <c r="O94" s="90">
        <f t="shared" si="7"/>
        <v>1439.9833333333331</v>
      </c>
      <c r="P94" s="100">
        <f t="shared" si="8"/>
        <v>4319.9499999999989</v>
      </c>
      <c r="Q94" s="80" t="s">
        <v>2035</v>
      </c>
      <c r="R94" s="80" t="s">
        <v>2036</v>
      </c>
    </row>
    <row r="95" spans="1:18" x14ac:dyDescent="0.2">
      <c r="A95" s="78"/>
      <c r="B95" s="140">
        <v>44167.469108796293</v>
      </c>
      <c r="C95" s="43" t="s">
        <v>1124</v>
      </c>
      <c r="D95" s="82" t="str">
        <f>VLOOKUP($C95,TOTAL4,2,FALSE)</f>
        <v>MV5246</v>
      </c>
      <c r="E95" s="91" t="str">
        <f>VLOOKUP($C95,TOTAL4,3,FALSE)</f>
        <v>MASVINGO</v>
      </c>
      <c r="F95" s="82" t="str">
        <f>VLOOKUP(C95,TOTAL4,4,FALSE)</f>
        <v>GOLD</v>
      </c>
      <c r="G95" s="83">
        <v>3</v>
      </c>
      <c r="H95" s="96" t="s">
        <v>2033</v>
      </c>
      <c r="I95" s="68" t="s">
        <v>2060</v>
      </c>
      <c r="J95" s="82" t="str">
        <f>VLOOKUP($C95,TOTAL4,5,FALSE)</f>
        <v>PARDON</v>
      </c>
      <c r="K95" s="151">
        <v>0.46910879629629632</v>
      </c>
      <c r="L95" s="155">
        <v>0.53184027777777776</v>
      </c>
      <c r="M95" s="152">
        <v>44167</v>
      </c>
      <c r="N95" s="94" t="s">
        <v>3059</v>
      </c>
      <c r="O95" s="90">
        <f t="shared" si="7"/>
        <v>90.333333333333286</v>
      </c>
      <c r="P95" s="100">
        <f t="shared" si="8"/>
        <v>270.99999999999989</v>
      </c>
      <c r="Q95" s="68" t="s">
        <v>2035</v>
      </c>
      <c r="R95" s="68" t="s">
        <v>2038</v>
      </c>
    </row>
    <row r="96" spans="1:18" x14ac:dyDescent="0.2">
      <c r="A96" s="78"/>
      <c r="B96" s="140">
        <v>44167.872731481482</v>
      </c>
      <c r="C96" s="43" t="s">
        <v>1124</v>
      </c>
      <c r="D96" s="82" t="str">
        <f>VLOOKUP($C96,TOTAL4,2,FALSE)</f>
        <v>MV5246</v>
      </c>
      <c r="E96" s="91" t="str">
        <f>VLOOKUP($C96,TOTAL4,3,FALSE)</f>
        <v>MASVINGO</v>
      </c>
      <c r="F96" s="82" t="str">
        <f>VLOOKUP(C96,TOTAL4,4,FALSE)</f>
        <v>GOLD</v>
      </c>
      <c r="G96" s="83">
        <v>3</v>
      </c>
      <c r="H96" s="96" t="s">
        <v>2033</v>
      </c>
      <c r="I96" s="68" t="s">
        <v>2082</v>
      </c>
      <c r="J96" s="82" t="str">
        <f>VLOOKUP($C96,TOTAL4,5,FALSE)</f>
        <v>PARDON</v>
      </c>
      <c r="K96" s="54">
        <v>0.87273148148148139</v>
      </c>
      <c r="L96" s="154">
        <v>0.88292824074074072</v>
      </c>
      <c r="M96" s="150">
        <v>44167</v>
      </c>
      <c r="N96" s="94" t="s">
        <v>3118</v>
      </c>
      <c r="O96" s="90">
        <f t="shared" si="7"/>
        <v>14.683333333333444</v>
      </c>
      <c r="P96" s="100">
        <f t="shared" si="8"/>
        <v>44.050000000000331</v>
      </c>
      <c r="Q96" s="68" t="s">
        <v>2035</v>
      </c>
      <c r="R96" s="68" t="s">
        <v>2038</v>
      </c>
    </row>
    <row r="97" spans="1:18" x14ac:dyDescent="0.2">
      <c r="A97" s="78"/>
      <c r="B97" s="140">
        <v>44166.860671296294</v>
      </c>
      <c r="C97" s="43" t="s">
        <v>1176</v>
      </c>
      <c r="D97" s="82" t="str">
        <f>VLOOKUP($C97,TOTAL4,2,FALSE)</f>
        <v>MV0133</v>
      </c>
      <c r="E97" s="91" t="str">
        <f>VLOOKUP($C97,TOTAL4,3,FALSE)</f>
        <v>MASVINGO</v>
      </c>
      <c r="F97" s="82" t="str">
        <f>VLOOKUP(C97,TOTAL4,4,FALSE)</f>
        <v>GOLD</v>
      </c>
      <c r="G97" s="83">
        <v>3</v>
      </c>
      <c r="H97" s="96" t="s">
        <v>2033</v>
      </c>
      <c r="I97" s="68" t="s">
        <v>2060</v>
      </c>
      <c r="J97" s="82" t="str">
        <f>VLOOKUP($C97,TOTAL4,5,FALSE)</f>
        <v>CECIL</v>
      </c>
      <c r="K97" s="151">
        <v>0</v>
      </c>
      <c r="L97" s="155">
        <v>0.32582175925925927</v>
      </c>
      <c r="M97" s="152">
        <v>44167</v>
      </c>
      <c r="N97" s="94" t="s">
        <v>2155</v>
      </c>
      <c r="O97" s="90">
        <f t="shared" si="7"/>
        <v>469.18333333333334</v>
      </c>
      <c r="P97" s="100">
        <f t="shared" si="8"/>
        <v>1407.55</v>
      </c>
      <c r="Q97" s="68" t="s">
        <v>2035</v>
      </c>
      <c r="R97" s="68" t="s">
        <v>2038</v>
      </c>
    </row>
    <row r="98" spans="1:18" x14ac:dyDescent="0.2">
      <c r="A98" s="124"/>
      <c r="B98" s="137" t="s">
        <v>2356</v>
      </c>
      <c r="C98" s="87" t="s">
        <v>1297</v>
      </c>
      <c r="D98" s="134" t="str">
        <f>VLOOKUP($C98,TOTAL3,2,FALSE)</f>
        <v>MA5169</v>
      </c>
      <c r="E98" s="135" t="str">
        <f>VLOOKUP($C98,TOTAL3,3,FALSE)</f>
        <v>MANICALAND</v>
      </c>
      <c r="F98" s="135" t="str">
        <f>VLOOKUP(C98,TOTAL3,4,FALSE)</f>
        <v>GOLD</v>
      </c>
      <c r="G98" s="83">
        <v>3</v>
      </c>
      <c r="H98" s="142" t="s">
        <v>2033</v>
      </c>
      <c r="I98" s="52" t="s">
        <v>2034</v>
      </c>
      <c r="J98" s="135" t="str">
        <f>VLOOKUP($C98,TOTAL3,5,FALSE)</f>
        <v>MAPFUMBA</v>
      </c>
      <c r="K98" s="114">
        <v>0</v>
      </c>
      <c r="L98" s="149">
        <v>0.99998842592592585</v>
      </c>
      <c r="M98" s="147">
        <v>44167</v>
      </c>
      <c r="N98" s="143" t="s">
        <v>2967</v>
      </c>
      <c r="O98" s="90">
        <f t="shared" si="7"/>
        <v>1439.9833333333331</v>
      </c>
      <c r="P98" s="100">
        <f t="shared" si="8"/>
        <v>4319.9499999999989</v>
      </c>
      <c r="Q98" s="80" t="s">
        <v>2035</v>
      </c>
      <c r="R98" s="80" t="s">
        <v>2036</v>
      </c>
    </row>
    <row r="99" spans="1:18" x14ac:dyDescent="0.2">
      <c r="A99" s="78"/>
      <c r="B99" s="186">
        <v>44167.251979166664</v>
      </c>
      <c r="C99" s="5" t="s">
        <v>1301</v>
      </c>
      <c r="D99" s="134" t="str">
        <f>VLOOKUP($C99,TOTAL3,2,FALSE)</f>
        <v>MW0315</v>
      </c>
      <c r="E99" s="135" t="str">
        <f>VLOOKUP($C99,TOTAL3,3,FALSE)</f>
        <v>MASH WEST</v>
      </c>
      <c r="F99" s="135" t="str">
        <f>VLOOKUP(C99,TOTAL3,4,FALSE)</f>
        <v>GOLD</v>
      </c>
      <c r="G99" s="83">
        <v>3</v>
      </c>
      <c r="H99" s="142" t="s">
        <v>2033</v>
      </c>
      <c r="I99" s="52" t="s">
        <v>2034</v>
      </c>
      <c r="J99" s="135" t="str">
        <f>VLOOKUP($C99,TOTAL3,5,FALSE)</f>
        <v>LESLIE</v>
      </c>
      <c r="K99" s="144">
        <v>0.23098379629629628</v>
      </c>
      <c r="L99" s="145">
        <v>0.25149305555555557</v>
      </c>
      <c r="M99" s="136">
        <v>44167</v>
      </c>
      <c r="N99" s="143" t="s">
        <v>2845</v>
      </c>
      <c r="O99" s="90">
        <f t="shared" si="7"/>
        <v>29.533333333333367</v>
      </c>
      <c r="P99" s="100">
        <f t="shared" si="8"/>
        <v>88.600000000000108</v>
      </c>
      <c r="Q99" s="48" t="s">
        <v>2035</v>
      </c>
      <c r="R99" s="80" t="s">
        <v>2038</v>
      </c>
    </row>
    <row r="100" spans="1:18" x14ac:dyDescent="0.2">
      <c r="A100" s="78"/>
      <c r="B100" s="140">
        <v>44166.860381944447</v>
      </c>
      <c r="C100" s="43" t="s">
        <v>1308</v>
      </c>
      <c r="D100" s="82" t="str">
        <f>VLOOKUP($C100,TOTAL4,2,FALSE)</f>
        <v>MV5145</v>
      </c>
      <c r="E100" s="91" t="str">
        <f>VLOOKUP($C100,TOTAL4,3,FALSE)</f>
        <v>MASVINGO</v>
      </c>
      <c r="F100" s="82" t="str">
        <f>VLOOKUP(C100,TOTAL4,4,FALSE)</f>
        <v>GOLD</v>
      </c>
      <c r="G100" s="83">
        <v>3</v>
      </c>
      <c r="H100" s="96" t="s">
        <v>2033</v>
      </c>
      <c r="I100" s="68" t="s">
        <v>2057</v>
      </c>
      <c r="J100" s="82" t="s">
        <v>406</v>
      </c>
      <c r="K100" s="151">
        <v>0</v>
      </c>
      <c r="L100" s="155">
        <v>0.32582175925925927</v>
      </c>
      <c r="M100" s="152">
        <v>44167</v>
      </c>
      <c r="N100" s="94" t="s">
        <v>2164</v>
      </c>
      <c r="O100" s="90">
        <f t="shared" si="7"/>
        <v>469.18333333333334</v>
      </c>
      <c r="P100" s="100">
        <f t="shared" si="8"/>
        <v>1407.55</v>
      </c>
      <c r="Q100" s="68" t="s">
        <v>2035</v>
      </c>
      <c r="R100" s="68" t="s">
        <v>2038</v>
      </c>
    </row>
    <row r="101" spans="1:18" x14ac:dyDescent="0.2">
      <c r="A101" s="78"/>
      <c r="B101" s="79">
        <v>44157.634155092594</v>
      </c>
      <c r="C101" s="80" t="s">
        <v>1319</v>
      </c>
      <c r="D101" s="82" t="str">
        <f>VLOOKUP($C101,TOTAL4,2,FALSE)</f>
        <v>MD5388</v>
      </c>
      <c r="E101" s="91" t="str">
        <f>VLOOKUP($C101,TOTAL4,3,FALSE)</f>
        <v>MIDLANDS</v>
      </c>
      <c r="F101" s="82" t="str">
        <f>VLOOKUP(C101,TOTAL4,4,FALSE)</f>
        <v>GOLD</v>
      </c>
      <c r="G101" s="83">
        <v>3</v>
      </c>
      <c r="H101" s="96" t="s">
        <v>2033</v>
      </c>
      <c r="I101" s="68" t="s">
        <v>2057</v>
      </c>
      <c r="J101" s="82" t="s">
        <v>406</v>
      </c>
      <c r="K101" s="85">
        <v>0</v>
      </c>
      <c r="L101" s="149">
        <v>0.99930555555555556</v>
      </c>
      <c r="M101" s="150">
        <v>44167</v>
      </c>
      <c r="N101" s="94" t="s">
        <v>2080</v>
      </c>
      <c r="O101" s="90">
        <f t="shared" si="7"/>
        <v>1439</v>
      </c>
      <c r="P101" s="100">
        <f t="shared" si="8"/>
        <v>4317</v>
      </c>
      <c r="Q101" s="68" t="s">
        <v>2035</v>
      </c>
      <c r="R101" s="68" t="s">
        <v>2036</v>
      </c>
    </row>
    <row r="102" spans="1:18" x14ac:dyDescent="0.2">
      <c r="A102" s="78"/>
      <c r="B102" s="137" t="s">
        <v>2359</v>
      </c>
      <c r="C102" s="87" t="s">
        <v>1328</v>
      </c>
      <c r="D102" s="134" t="str">
        <f>VLOOKUP($C102,TOTAL3,2,FALSE)</f>
        <v>MA0141</v>
      </c>
      <c r="E102" s="135" t="str">
        <f>VLOOKUP($C102,TOTAL3,3,FALSE)</f>
        <v>MANICALAND</v>
      </c>
      <c r="F102" s="135" t="str">
        <f>VLOOKUP(C102,TOTAL3,4,FALSE)</f>
        <v>GOLD</v>
      </c>
      <c r="G102" s="83">
        <v>3</v>
      </c>
      <c r="H102" s="142" t="s">
        <v>2033</v>
      </c>
      <c r="I102" s="52" t="s">
        <v>2034</v>
      </c>
      <c r="J102" s="135" t="str">
        <f>VLOOKUP($C102,TOTAL3,5,FALSE)</f>
        <v>MANGWIRO</v>
      </c>
      <c r="K102" s="114">
        <v>0</v>
      </c>
      <c r="L102" s="149">
        <v>0.99998842592592585</v>
      </c>
      <c r="M102" s="147">
        <v>44167</v>
      </c>
      <c r="N102" s="143" t="s">
        <v>2978</v>
      </c>
      <c r="O102" s="90">
        <f t="shared" si="7"/>
        <v>1439.9833333333331</v>
      </c>
      <c r="P102" s="100">
        <f t="shared" si="8"/>
        <v>4319.9499999999989</v>
      </c>
      <c r="Q102" s="80" t="s">
        <v>2035</v>
      </c>
      <c r="R102" s="80" t="s">
        <v>2036</v>
      </c>
    </row>
    <row r="103" spans="1:18" x14ac:dyDescent="0.2">
      <c r="A103" s="78"/>
      <c r="B103" s="79" t="s">
        <v>2818</v>
      </c>
      <c r="C103" s="138" t="s">
        <v>1356</v>
      </c>
      <c r="D103" s="134" t="str">
        <f>VLOOKUP($C103,TOTAL3,2,FALSE)</f>
        <v>MW7063</v>
      </c>
      <c r="E103" s="135" t="str">
        <f>VLOOKUP($C103,TOTAL3,3,FALSE)</f>
        <v>MASH WEST</v>
      </c>
      <c r="F103" s="135" t="str">
        <f>VLOOKUP(C103,TOTAL3,4,FALSE)</f>
        <v>GOLD</v>
      </c>
      <c r="G103" s="83">
        <v>3</v>
      </c>
      <c r="H103" s="142" t="s">
        <v>2033</v>
      </c>
      <c r="I103" s="52" t="s">
        <v>2034</v>
      </c>
      <c r="J103" s="135" t="str">
        <f>VLOOKUP($C103,TOTAL3,5,FALSE)</f>
        <v>ARTWELL</v>
      </c>
      <c r="K103" s="114">
        <v>0.57628472222222216</v>
      </c>
      <c r="L103" s="149">
        <v>0.99998842592592585</v>
      </c>
      <c r="M103" s="147">
        <v>44167</v>
      </c>
      <c r="N103" s="143" t="s">
        <v>2848</v>
      </c>
      <c r="O103" s="90">
        <f t="shared" si="7"/>
        <v>610.13333333333333</v>
      </c>
      <c r="P103" s="100">
        <f t="shared" si="8"/>
        <v>1830.4</v>
      </c>
      <c r="Q103" s="80" t="s">
        <v>2035</v>
      </c>
      <c r="R103" s="80" t="s">
        <v>2036</v>
      </c>
    </row>
    <row r="104" spans="1:18" x14ac:dyDescent="0.2">
      <c r="A104" s="78"/>
      <c r="B104" s="192" t="s">
        <v>2213</v>
      </c>
      <c r="C104" s="87" t="s">
        <v>1366</v>
      </c>
      <c r="D104" s="134" t="str">
        <f>VLOOKUP($C104,TOTAL3,2,FALSE)</f>
        <v>MA5171</v>
      </c>
      <c r="E104" s="135" t="str">
        <f>VLOOKUP($C104,TOTAL3,3,FALSE)</f>
        <v>MANICALAND</v>
      </c>
      <c r="F104" s="135" t="str">
        <f>VLOOKUP(C104,TOTAL3,4,FALSE)</f>
        <v>GOLD</v>
      </c>
      <c r="G104" s="83">
        <v>3</v>
      </c>
      <c r="H104" s="142" t="s">
        <v>2033</v>
      </c>
      <c r="I104" s="52" t="s">
        <v>2034</v>
      </c>
      <c r="J104" s="135" t="str">
        <f>VLOOKUP($C104,TOTAL3,5,FALSE)</f>
        <v>MANGWIRO</v>
      </c>
      <c r="K104" s="114">
        <v>0</v>
      </c>
      <c r="L104" s="149">
        <v>0.99998842592592585</v>
      </c>
      <c r="M104" s="147">
        <v>44167</v>
      </c>
      <c r="N104" s="143" t="s">
        <v>2938</v>
      </c>
      <c r="O104" s="90">
        <f t="shared" si="7"/>
        <v>1439.9833333333331</v>
      </c>
      <c r="P104" s="100">
        <f t="shared" si="8"/>
        <v>4319.9499999999989</v>
      </c>
      <c r="Q104" s="80" t="s">
        <v>2035</v>
      </c>
      <c r="R104" s="80" t="s">
        <v>2036</v>
      </c>
    </row>
    <row r="105" spans="1:18" x14ac:dyDescent="0.2">
      <c r="A105" s="78"/>
      <c r="B105" s="137" t="s">
        <v>2214</v>
      </c>
      <c r="C105" s="52" t="s">
        <v>1368</v>
      </c>
      <c r="D105" s="134" t="str">
        <f>VLOOKUP($C105,TOTAL3,2,FALSE)</f>
        <v>MA5171</v>
      </c>
      <c r="E105" s="135" t="str">
        <f>VLOOKUP($C105,TOTAL3,3,FALSE)</f>
        <v>MANICALAND</v>
      </c>
      <c r="F105" s="135" t="str">
        <f>VLOOKUP(C105,TOTAL3,4,FALSE)</f>
        <v>GOLD</v>
      </c>
      <c r="G105" s="83">
        <v>3</v>
      </c>
      <c r="H105" s="142" t="s">
        <v>2033</v>
      </c>
      <c r="I105" s="52" t="s">
        <v>2034</v>
      </c>
      <c r="J105" s="135" t="str">
        <f>VLOOKUP($C105,TOTAL3,5,FALSE)</f>
        <v>MANGWIRO</v>
      </c>
      <c r="K105" s="114">
        <v>0</v>
      </c>
      <c r="L105" s="149">
        <v>0.99998842592592585</v>
      </c>
      <c r="M105" s="147">
        <v>44167</v>
      </c>
      <c r="N105" s="143" t="s">
        <v>2939</v>
      </c>
      <c r="O105" s="90">
        <f t="shared" si="7"/>
        <v>1439.9833333333331</v>
      </c>
      <c r="P105" s="100">
        <f t="shared" si="8"/>
        <v>4319.9499999999989</v>
      </c>
      <c r="Q105" s="80" t="s">
        <v>2035</v>
      </c>
      <c r="R105" s="80" t="s">
        <v>2036</v>
      </c>
    </row>
    <row r="106" spans="1:18" x14ac:dyDescent="0.2">
      <c r="A106" s="78"/>
      <c r="B106" s="79">
        <v>44162.23541666667</v>
      </c>
      <c r="C106" s="68" t="s">
        <v>144</v>
      </c>
      <c r="D106" s="81" t="s">
        <v>1436</v>
      </c>
      <c r="E106" s="91" t="s">
        <v>111</v>
      </c>
      <c r="F106" s="82" t="s">
        <v>21</v>
      </c>
      <c r="G106" s="83">
        <v>3</v>
      </c>
      <c r="H106" s="83" t="s">
        <v>2033</v>
      </c>
      <c r="I106" s="110" t="s">
        <v>2058</v>
      </c>
      <c r="J106" s="68">
        <f>VLOOKUP(A106,nsn,3,FALSE)</f>
        <v>0</v>
      </c>
      <c r="K106" s="85">
        <v>0</v>
      </c>
      <c r="L106" s="149">
        <v>0.99930555555555556</v>
      </c>
      <c r="M106" s="150">
        <v>44167</v>
      </c>
      <c r="N106" s="94" t="s">
        <v>2166</v>
      </c>
      <c r="O106" s="90">
        <f t="shared" si="7"/>
        <v>1439</v>
      </c>
      <c r="P106" s="100">
        <f t="shared" si="8"/>
        <v>4317</v>
      </c>
      <c r="Q106" s="68" t="s">
        <v>2035</v>
      </c>
      <c r="R106" s="68" t="s">
        <v>2036</v>
      </c>
    </row>
    <row r="107" spans="1:18" x14ac:dyDescent="0.2">
      <c r="A107" s="99"/>
      <c r="B107" s="79">
        <v>44159.533460648148</v>
      </c>
      <c r="C107" s="80" t="s">
        <v>1437</v>
      </c>
      <c r="D107" s="82" t="str">
        <f>VLOOKUP($C107,TOTAL4,2,FALSE)</f>
        <v>BU5106</v>
      </c>
      <c r="E107" s="91" t="str">
        <f>VLOOKUP($C107,TOTAL4,3,FALSE)</f>
        <v>BULAWAYO</v>
      </c>
      <c r="F107" s="82" t="str">
        <f>VLOOKUP(C107,TOTAL4,4,FALSE)</f>
        <v>GOLD</v>
      </c>
      <c r="G107" s="83">
        <v>3</v>
      </c>
      <c r="H107" s="96" t="s">
        <v>2033</v>
      </c>
      <c r="I107" s="68" t="s">
        <v>2060</v>
      </c>
      <c r="J107" s="82" t="str">
        <f>VLOOKUP($C107,TOTAL4,5,FALSE)</f>
        <v>SIFA</v>
      </c>
      <c r="K107" s="85">
        <v>0</v>
      </c>
      <c r="L107" s="149">
        <v>0.99930555555555556</v>
      </c>
      <c r="M107" s="150">
        <v>44167</v>
      </c>
      <c r="N107" s="94" t="s">
        <v>2265</v>
      </c>
      <c r="O107" s="90">
        <f t="shared" si="7"/>
        <v>1439</v>
      </c>
      <c r="P107" s="100">
        <f t="shared" si="8"/>
        <v>4317</v>
      </c>
      <c r="Q107" s="68" t="s">
        <v>2035</v>
      </c>
      <c r="R107" s="68" t="s">
        <v>2036</v>
      </c>
    </row>
    <row r="108" spans="1:18" x14ac:dyDescent="0.2">
      <c r="A108" s="99"/>
      <c r="B108" s="140">
        <v>44167.037233796298</v>
      </c>
      <c r="C108" s="43" t="s">
        <v>1444</v>
      </c>
      <c r="D108" s="82" t="str">
        <f>VLOOKUP($C108,TOTAL4,2,FALSE)</f>
        <v>BU0252</v>
      </c>
      <c r="E108" s="91" t="str">
        <f>VLOOKUP($C108,TOTAL4,3,FALSE)</f>
        <v>BULAWAYO</v>
      </c>
      <c r="F108" s="82" t="str">
        <f>VLOOKUP(C108,TOTAL4,4,FALSE)</f>
        <v>GOLD</v>
      </c>
      <c r="G108" s="83">
        <v>3</v>
      </c>
      <c r="H108" s="96" t="s">
        <v>2033</v>
      </c>
      <c r="I108" s="68" t="s">
        <v>2082</v>
      </c>
      <c r="J108" s="82" t="str">
        <f>VLOOKUP($C108,TOTAL4,5,FALSE)</f>
        <v>BHEKANI</v>
      </c>
      <c r="K108" s="54">
        <v>3.72337962962963E-2</v>
      </c>
      <c r="L108" s="154">
        <v>0.58818287037037031</v>
      </c>
      <c r="M108" s="150">
        <v>44167</v>
      </c>
      <c r="N108" s="94" t="s">
        <v>3073</v>
      </c>
      <c r="O108" s="90">
        <f t="shared" si="7"/>
        <v>793.36666666666656</v>
      </c>
      <c r="P108" s="100">
        <f t="shared" si="8"/>
        <v>2380.0999999999995</v>
      </c>
      <c r="Q108" s="68" t="s">
        <v>2035</v>
      </c>
      <c r="R108" s="68" t="s">
        <v>2038</v>
      </c>
    </row>
    <row r="109" spans="1:18" x14ac:dyDescent="0.2">
      <c r="A109" s="78"/>
      <c r="B109" s="140">
        <v>44167.58798611111</v>
      </c>
      <c r="C109" s="43" t="s">
        <v>1446</v>
      </c>
      <c r="D109" s="82" t="str">
        <f>VLOOKUP($C109,TOTAL4,2,FALSE)</f>
        <v>BU0252</v>
      </c>
      <c r="E109" s="91" t="str">
        <f>VLOOKUP($C109,TOTAL4,3,FALSE)</f>
        <v>BULAWAYO</v>
      </c>
      <c r="F109" s="82" t="str">
        <f>VLOOKUP(C109,TOTAL4,4,FALSE)</f>
        <v>GOLD</v>
      </c>
      <c r="G109" s="83">
        <v>3</v>
      </c>
      <c r="H109" s="96" t="s">
        <v>2033</v>
      </c>
      <c r="I109" s="68" t="s">
        <v>2082</v>
      </c>
      <c r="J109" s="82" t="str">
        <f>VLOOKUP($C109,TOTAL4,5,FALSE)</f>
        <v>BHEKANI</v>
      </c>
      <c r="K109" s="54">
        <v>3.5416666666666666E-2</v>
      </c>
      <c r="L109" s="154">
        <v>0.59245370370370376</v>
      </c>
      <c r="M109" s="150">
        <v>44167</v>
      </c>
      <c r="N109" s="94" t="s">
        <v>3075</v>
      </c>
      <c r="O109" s="90">
        <f t="shared" si="7"/>
        <v>802.13333333333344</v>
      </c>
      <c r="P109" s="100">
        <f t="shared" si="8"/>
        <v>2406.4000000000005</v>
      </c>
      <c r="Q109" s="68" t="s">
        <v>2035</v>
      </c>
      <c r="R109" s="68" t="s">
        <v>2038</v>
      </c>
    </row>
    <row r="110" spans="1:18" x14ac:dyDescent="0.2">
      <c r="A110" s="124"/>
      <c r="B110" s="140">
        <v>44167.437754629631</v>
      </c>
      <c r="C110" s="43" t="s">
        <v>1460</v>
      </c>
      <c r="D110" s="82" t="str">
        <f>VLOOKUP($C110,TOTAL4,2,FALSE)</f>
        <v>HA5024</v>
      </c>
      <c r="E110" s="91" t="str">
        <f>VLOOKUP($C110,TOTAL4,3,FALSE)</f>
        <v>HARARE</v>
      </c>
      <c r="F110" s="82" t="str">
        <f>VLOOKUP(C110,TOTAL4,4,FALSE)</f>
        <v>GOLD</v>
      </c>
      <c r="G110" s="83">
        <v>3</v>
      </c>
      <c r="H110" s="96" t="s">
        <v>2033</v>
      </c>
      <c r="I110" s="68" t="s">
        <v>2060</v>
      </c>
      <c r="J110" s="82" t="str">
        <f>VLOOKUP($C110,TOTAL4,5,FALSE)</f>
        <v>MUTYANDA</v>
      </c>
      <c r="K110" s="151">
        <v>0.43775462962962958</v>
      </c>
      <c r="L110" s="155">
        <v>0.5015856481481481</v>
      </c>
      <c r="M110" s="152">
        <v>44167</v>
      </c>
      <c r="N110" s="94" t="s">
        <v>3054</v>
      </c>
      <c r="O110" s="90">
        <f t="shared" si="7"/>
        <v>91.916666666666686</v>
      </c>
      <c r="P110" s="100">
        <f t="shared" si="8"/>
        <v>275.75000000000006</v>
      </c>
      <c r="Q110" s="68" t="s">
        <v>2035</v>
      </c>
      <c r="R110" s="68" t="s">
        <v>2038</v>
      </c>
    </row>
    <row r="111" spans="1:18" x14ac:dyDescent="0.2">
      <c r="A111" s="78"/>
      <c r="B111" s="79" t="s">
        <v>2812</v>
      </c>
      <c r="C111" s="138" t="s">
        <v>1474</v>
      </c>
      <c r="D111" s="134" t="str">
        <f>VLOOKUP($C111,TOTAL3,2,FALSE)</f>
        <v>ME5185</v>
      </c>
      <c r="E111" s="135" t="str">
        <f>VLOOKUP($C111,TOTAL3,3,FALSE)</f>
        <v>MASH EAST</v>
      </c>
      <c r="F111" s="135" t="str">
        <f>VLOOKUP(C111,TOTAL3,4,FALSE)</f>
        <v>GOLD</v>
      </c>
      <c r="G111" s="83">
        <v>3</v>
      </c>
      <c r="H111" s="142" t="s">
        <v>2033</v>
      </c>
      <c r="I111" s="52" t="s">
        <v>2034</v>
      </c>
      <c r="J111" s="135" t="str">
        <f>VLOOKUP($C111,TOTAL3,5,FALSE)</f>
        <v>WASHI</v>
      </c>
      <c r="K111" s="114">
        <v>0.53212962962962962</v>
      </c>
      <c r="L111" s="149">
        <v>0.99998842592592585</v>
      </c>
      <c r="M111" s="147">
        <v>44167</v>
      </c>
      <c r="N111" s="143" t="s">
        <v>3014</v>
      </c>
      <c r="O111" s="90">
        <f t="shared" si="7"/>
        <v>673.71666666666658</v>
      </c>
      <c r="P111" s="100">
        <f t="shared" si="8"/>
        <v>2021.1499999999996</v>
      </c>
      <c r="Q111" s="80" t="s">
        <v>2035</v>
      </c>
      <c r="R111" s="80" t="s">
        <v>2036</v>
      </c>
    </row>
    <row r="112" spans="1:18" x14ac:dyDescent="0.2">
      <c r="A112" s="78"/>
      <c r="B112" s="186" t="s">
        <v>2367</v>
      </c>
      <c r="C112" s="5" t="s">
        <v>1493</v>
      </c>
      <c r="D112" s="134" t="str">
        <f>VLOOKUP($C112,TOTAL3,2,FALSE)</f>
        <v>MA5173</v>
      </c>
      <c r="E112" s="135" t="str">
        <f>VLOOKUP($C112,TOTAL3,3,FALSE)</f>
        <v>MANICALAND</v>
      </c>
      <c r="F112" s="135" t="str">
        <f>VLOOKUP(C112,TOTAL3,4,FALSE)</f>
        <v>GOLD</v>
      </c>
      <c r="G112" s="83">
        <v>3</v>
      </c>
      <c r="H112" s="142" t="s">
        <v>2033</v>
      </c>
      <c r="I112" s="52" t="s">
        <v>2034</v>
      </c>
      <c r="J112" s="135" t="str">
        <f>VLOOKUP($C112,TOTAL3,5,FALSE)</f>
        <v>MAPFUMBA</v>
      </c>
      <c r="K112" s="114">
        <v>0</v>
      </c>
      <c r="L112" s="149">
        <v>0.99998842592592585</v>
      </c>
      <c r="M112" s="147">
        <v>44167</v>
      </c>
      <c r="N112" s="143" t="s">
        <v>2940</v>
      </c>
      <c r="O112" s="90">
        <f t="shared" si="7"/>
        <v>1439.9833333333331</v>
      </c>
      <c r="P112" s="100">
        <f t="shared" si="8"/>
        <v>4319.9499999999989</v>
      </c>
      <c r="Q112" s="80" t="s">
        <v>2035</v>
      </c>
      <c r="R112" s="80" t="s">
        <v>2036</v>
      </c>
    </row>
    <row r="113" spans="1:18" x14ac:dyDescent="0.2">
      <c r="A113" s="78"/>
      <c r="B113" s="137" t="s">
        <v>2368</v>
      </c>
      <c r="C113" s="52" t="s">
        <v>1495</v>
      </c>
      <c r="D113" s="134" t="str">
        <f>VLOOKUP($C113,TOTAL3,2,FALSE)</f>
        <v>MA5173</v>
      </c>
      <c r="E113" s="135" t="str">
        <f>VLOOKUP($C113,TOTAL3,3,FALSE)</f>
        <v>MANICALAND</v>
      </c>
      <c r="F113" s="135" t="str">
        <f>VLOOKUP(C113,TOTAL3,4,FALSE)</f>
        <v>GOLD</v>
      </c>
      <c r="G113" s="83">
        <v>3</v>
      </c>
      <c r="H113" s="142" t="s">
        <v>2033</v>
      </c>
      <c r="I113" s="52" t="s">
        <v>2034</v>
      </c>
      <c r="J113" s="135" t="str">
        <f>VLOOKUP($C113,TOTAL3,5,FALSE)</f>
        <v>MAPFUMBA</v>
      </c>
      <c r="K113" s="114">
        <v>0</v>
      </c>
      <c r="L113" s="149">
        <v>0.99998842592592585</v>
      </c>
      <c r="M113" s="147">
        <v>44167</v>
      </c>
      <c r="N113" s="143" t="s">
        <v>2943</v>
      </c>
      <c r="O113" s="90">
        <f t="shared" si="7"/>
        <v>1439.9833333333331</v>
      </c>
      <c r="P113" s="100">
        <f t="shared" si="8"/>
        <v>4319.9499999999989</v>
      </c>
      <c r="Q113" s="80" t="s">
        <v>2035</v>
      </c>
      <c r="R113" s="80" t="s">
        <v>2036</v>
      </c>
    </row>
    <row r="114" spans="1:18" x14ac:dyDescent="0.2">
      <c r="A114" s="78"/>
      <c r="B114" s="192" t="s">
        <v>2369</v>
      </c>
      <c r="C114" s="87" t="s">
        <v>1504</v>
      </c>
      <c r="D114" s="134" t="str">
        <f>VLOOKUP($C114,TOTAL3,2,FALSE)</f>
        <v>MA0153</v>
      </c>
      <c r="E114" s="135" t="str">
        <f>VLOOKUP($C114,TOTAL3,3,FALSE)</f>
        <v>MANICALAND</v>
      </c>
      <c r="F114" s="135" t="str">
        <f>VLOOKUP(C114,TOTAL3,4,FALSE)</f>
        <v>GOLD</v>
      </c>
      <c r="G114" s="83">
        <v>3</v>
      </c>
      <c r="H114" s="142" t="s">
        <v>2033</v>
      </c>
      <c r="I114" s="52" t="s">
        <v>2034</v>
      </c>
      <c r="J114" s="135" t="str">
        <f>VLOOKUP($C114,TOTAL3,5,FALSE)</f>
        <v>MANGWIRO</v>
      </c>
      <c r="K114" s="114">
        <v>0</v>
      </c>
      <c r="L114" s="146">
        <v>0.57554398148148145</v>
      </c>
      <c r="M114" s="113">
        <v>44167</v>
      </c>
      <c r="N114" s="143" t="s">
        <v>2459</v>
      </c>
      <c r="O114" s="90">
        <f t="shared" si="7"/>
        <v>828.7833333333333</v>
      </c>
      <c r="P114" s="100">
        <f t="shared" si="8"/>
        <v>2486.35</v>
      </c>
      <c r="Q114" s="48" t="s">
        <v>2035</v>
      </c>
      <c r="R114" s="80" t="s">
        <v>2038</v>
      </c>
    </row>
    <row r="115" spans="1:18" x14ac:dyDescent="0.2">
      <c r="A115" s="78"/>
      <c r="B115" s="140">
        <v>44167.703761574077</v>
      </c>
      <c r="C115" s="43" t="s">
        <v>1524</v>
      </c>
      <c r="D115" s="82" t="str">
        <f>VLOOKUP($C115,TOTAL4,2,FALSE)</f>
        <v>HA5041</v>
      </c>
      <c r="E115" s="91" t="str">
        <f>VLOOKUP($C115,TOTAL4,3,FALSE)</f>
        <v>HARARE</v>
      </c>
      <c r="F115" s="82" t="str">
        <f>VLOOKUP(C115,TOTAL4,4,FALSE)</f>
        <v>GOLD</v>
      </c>
      <c r="G115" s="83">
        <v>3</v>
      </c>
      <c r="H115" s="96" t="s">
        <v>2033</v>
      </c>
      <c r="I115" s="68" t="s">
        <v>2082</v>
      </c>
      <c r="J115" s="82" t="str">
        <f>VLOOKUP($C115,TOTAL4,5,FALSE)</f>
        <v>RITA</v>
      </c>
      <c r="K115" s="54">
        <v>0.4381944444444445</v>
      </c>
      <c r="L115" s="154">
        <v>0.70873842592592595</v>
      </c>
      <c r="M115" s="150">
        <v>44167</v>
      </c>
      <c r="N115" s="94" t="s">
        <v>3090</v>
      </c>
      <c r="O115" s="90">
        <f t="shared" si="7"/>
        <v>389.58333333333326</v>
      </c>
      <c r="P115" s="100">
        <f t="shared" si="8"/>
        <v>1168.7499999999998</v>
      </c>
      <c r="Q115" s="68" t="s">
        <v>2035</v>
      </c>
      <c r="R115" s="68" t="s">
        <v>2038</v>
      </c>
    </row>
    <row r="116" spans="1:18" x14ac:dyDescent="0.2">
      <c r="A116" s="78"/>
      <c r="B116" s="186">
        <v>44167.933229166665</v>
      </c>
      <c r="C116" s="5" t="s">
        <v>1550</v>
      </c>
      <c r="D116" s="134" t="str">
        <f t="shared" ref="D116:D121" si="9">VLOOKUP($C116,TOTAL3,2,FALSE)</f>
        <v>MW7166</v>
      </c>
      <c r="E116" s="135" t="str">
        <f t="shared" ref="E116:E121" si="10">VLOOKUP($C116,TOTAL3,3,FALSE)</f>
        <v>MASH EAST</v>
      </c>
      <c r="F116" s="135" t="str">
        <f t="shared" ref="F116:F121" si="11">VLOOKUP(C116,TOTAL3,4,FALSE)</f>
        <v>GOLD</v>
      </c>
      <c r="G116" s="83">
        <v>3</v>
      </c>
      <c r="H116" s="142" t="s">
        <v>2033</v>
      </c>
      <c r="I116" s="52" t="s">
        <v>2034</v>
      </c>
      <c r="J116" s="135" t="str">
        <f t="shared" ref="J116:J121" si="12">VLOOKUP($C116,TOTAL3,5,FALSE)</f>
        <v>NGIRAZI</v>
      </c>
      <c r="K116" s="144">
        <v>0.25590277777777776</v>
      </c>
      <c r="L116" s="145">
        <v>0.26886574074074071</v>
      </c>
      <c r="M116" s="136">
        <v>44167</v>
      </c>
      <c r="N116" s="143" t="s">
        <v>2849</v>
      </c>
      <c r="O116" s="90">
        <f t="shared" si="7"/>
        <v>18.666666666666654</v>
      </c>
      <c r="P116" s="100">
        <f t="shared" si="8"/>
        <v>55.999999999999957</v>
      </c>
      <c r="Q116" s="48" t="s">
        <v>2035</v>
      </c>
      <c r="R116" s="80" t="s">
        <v>2038</v>
      </c>
    </row>
    <row r="117" spans="1:18" x14ac:dyDescent="0.2">
      <c r="A117" s="78"/>
      <c r="B117" s="52" t="s">
        <v>2793</v>
      </c>
      <c r="C117" s="138" t="s">
        <v>1550</v>
      </c>
      <c r="D117" s="134" t="str">
        <f t="shared" si="9"/>
        <v>MW7166</v>
      </c>
      <c r="E117" s="135" t="str">
        <f t="shared" si="10"/>
        <v>MASH EAST</v>
      </c>
      <c r="F117" s="135" t="str">
        <f t="shared" si="11"/>
        <v>GOLD</v>
      </c>
      <c r="G117" s="83">
        <v>3</v>
      </c>
      <c r="H117" s="142" t="s">
        <v>2033</v>
      </c>
      <c r="I117" s="52" t="s">
        <v>2034</v>
      </c>
      <c r="J117" s="135" t="str">
        <f t="shared" si="12"/>
        <v>NGIRAZI</v>
      </c>
      <c r="K117" s="114">
        <v>0.4533564814814815</v>
      </c>
      <c r="L117" s="146">
        <v>0.95937499999999998</v>
      </c>
      <c r="M117" s="147">
        <v>44167</v>
      </c>
      <c r="N117" s="143" t="s">
        <v>2900</v>
      </c>
      <c r="O117" s="90">
        <f t="shared" si="7"/>
        <v>728.66666666666652</v>
      </c>
      <c r="P117" s="100">
        <f t="shared" si="8"/>
        <v>2185.9999999999995</v>
      </c>
      <c r="Q117" s="48" t="s">
        <v>2035</v>
      </c>
      <c r="R117" s="80" t="s">
        <v>2038</v>
      </c>
    </row>
    <row r="118" spans="1:18" x14ac:dyDescent="0.2">
      <c r="A118" s="78"/>
      <c r="B118" s="186">
        <v>44167.258229166669</v>
      </c>
      <c r="C118" s="5" t="s">
        <v>1552</v>
      </c>
      <c r="D118" s="134" t="str">
        <f t="shared" si="9"/>
        <v>MW7166</v>
      </c>
      <c r="E118" s="135" t="str">
        <f t="shared" si="10"/>
        <v>MASH EAST</v>
      </c>
      <c r="F118" s="135" t="str">
        <f t="shared" si="11"/>
        <v>GOLD</v>
      </c>
      <c r="G118" s="83">
        <v>3</v>
      </c>
      <c r="H118" s="142" t="s">
        <v>2033</v>
      </c>
      <c r="I118" s="52" t="s">
        <v>2034</v>
      </c>
      <c r="J118" s="135" t="str">
        <f t="shared" si="12"/>
        <v>NGIRAZI</v>
      </c>
      <c r="K118" s="144">
        <v>0.25807870370370373</v>
      </c>
      <c r="L118" s="145">
        <v>0.2716898148148148</v>
      </c>
      <c r="M118" s="136">
        <v>44167</v>
      </c>
      <c r="N118" s="143" t="s">
        <v>2851</v>
      </c>
      <c r="O118" s="90">
        <f t="shared" si="7"/>
        <v>19.599999999999945</v>
      </c>
      <c r="P118" s="100">
        <f t="shared" si="8"/>
        <v>58.799999999999834</v>
      </c>
      <c r="Q118" s="48" t="s">
        <v>2035</v>
      </c>
      <c r="R118" s="80" t="s">
        <v>2038</v>
      </c>
    </row>
    <row r="119" spans="1:18" x14ac:dyDescent="0.2">
      <c r="A119" s="78"/>
      <c r="B119" s="141" t="s">
        <v>2794</v>
      </c>
      <c r="C119" s="138" t="s">
        <v>1552</v>
      </c>
      <c r="D119" s="134" t="str">
        <f t="shared" si="9"/>
        <v>MW7166</v>
      </c>
      <c r="E119" s="135" t="str">
        <f t="shared" si="10"/>
        <v>MASH EAST</v>
      </c>
      <c r="F119" s="135" t="str">
        <f t="shared" si="11"/>
        <v>GOLD</v>
      </c>
      <c r="G119" s="83">
        <v>3</v>
      </c>
      <c r="H119" s="142" t="s">
        <v>2033</v>
      </c>
      <c r="I119" s="52" t="s">
        <v>2034</v>
      </c>
      <c r="J119" s="135" t="str">
        <f t="shared" si="12"/>
        <v>NGIRAZI</v>
      </c>
      <c r="K119" s="114">
        <v>0.45563657407407404</v>
      </c>
      <c r="L119" s="146">
        <v>0.96221064814814816</v>
      </c>
      <c r="M119" s="147">
        <v>44167</v>
      </c>
      <c r="N119" s="143" t="s">
        <v>2901</v>
      </c>
      <c r="O119" s="90">
        <f t="shared" si="7"/>
        <v>729.4666666666667</v>
      </c>
      <c r="P119" s="100">
        <f t="shared" si="8"/>
        <v>2188.4</v>
      </c>
      <c r="Q119" s="48" t="s">
        <v>2035</v>
      </c>
      <c r="R119" s="80" t="s">
        <v>2038</v>
      </c>
    </row>
    <row r="120" spans="1:18" x14ac:dyDescent="0.2">
      <c r="A120" s="78"/>
      <c r="B120" s="52" t="s">
        <v>2808</v>
      </c>
      <c r="C120" s="138" t="s">
        <v>1553</v>
      </c>
      <c r="D120" s="134" t="str">
        <f t="shared" si="9"/>
        <v>MA0323</v>
      </c>
      <c r="E120" s="135" t="str">
        <f t="shared" si="10"/>
        <v>MANICALAND</v>
      </c>
      <c r="F120" s="135" t="str">
        <f t="shared" si="11"/>
        <v>GOLD</v>
      </c>
      <c r="G120" s="83">
        <v>3</v>
      </c>
      <c r="H120" s="142" t="s">
        <v>2033</v>
      </c>
      <c r="I120" s="52" t="s">
        <v>2034</v>
      </c>
      <c r="J120" s="135" t="str">
        <f t="shared" si="12"/>
        <v>MANGWIRO</v>
      </c>
      <c r="K120" s="114">
        <v>0.44988425925925929</v>
      </c>
      <c r="L120" s="149">
        <v>0.99998842592592585</v>
      </c>
      <c r="M120" s="147">
        <v>44167</v>
      </c>
      <c r="N120" s="143" t="s">
        <v>3010</v>
      </c>
      <c r="O120" s="90">
        <f t="shared" si="7"/>
        <v>792.14999999999986</v>
      </c>
      <c r="P120" s="100">
        <f t="shared" si="8"/>
        <v>2376.4499999999998</v>
      </c>
      <c r="Q120" s="80" t="s">
        <v>2035</v>
      </c>
      <c r="R120" s="80" t="s">
        <v>2036</v>
      </c>
    </row>
    <row r="121" spans="1:18" x14ac:dyDescent="0.2">
      <c r="A121" s="78"/>
      <c r="B121" s="192" t="s">
        <v>2077</v>
      </c>
      <c r="C121" s="87" t="s">
        <v>1555</v>
      </c>
      <c r="D121" s="134" t="str">
        <f t="shared" si="9"/>
        <v>ME0395</v>
      </c>
      <c r="E121" s="135" t="str">
        <f t="shared" si="10"/>
        <v>MASH EAST</v>
      </c>
      <c r="F121" s="135" t="str">
        <f t="shared" si="11"/>
        <v>GOLD</v>
      </c>
      <c r="G121" s="83">
        <v>3</v>
      </c>
      <c r="H121" s="142" t="s">
        <v>2033</v>
      </c>
      <c r="I121" s="52" t="s">
        <v>2034</v>
      </c>
      <c r="J121" s="135" t="str">
        <f t="shared" si="12"/>
        <v>DHLAKAMA</v>
      </c>
      <c r="K121" s="114">
        <v>0</v>
      </c>
      <c r="L121" s="149">
        <v>0.99998842592592585</v>
      </c>
      <c r="M121" s="147">
        <v>44167</v>
      </c>
      <c r="N121" s="143" t="s">
        <v>2915</v>
      </c>
      <c r="O121" s="90">
        <f t="shared" si="7"/>
        <v>1439.9833333333331</v>
      </c>
      <c r="P121" s="100">
        <f t="shared" si="8"/>
        <v>4319.9499999999989</v>
      </c>
      <c r="Q121" s="80" t="s">
        <v>2035</v>
      </c>
      <c r="R121" s="80" t="s">
        <v>2036</v>
      </c>
    </row>
    <row r="122" spans="1:18" x14ac:dyDescent="0.2">
      <c r="A122" s="99"/>
      <c r="B122" s="79">
        <v>44165.846759259257</v>
      </c>
      <c r="C122" s="80" t="s">
        <v>1572</v>
      </c>
      <c r="D122" s="82" t="str">
        <f>VLOOKUP($C122,TOTAL4,2,FALSE)</f>
        <v>MS0084</v>
      </c>
      <c r="E122" s="91" t="str">
        <f>VLOOKUP($C122,TOTAL4,3,FALSE)</f>
        <v>MAT SOUTH</v>
      </c>
      <c r="F122" s="82" t="str">
        <f>VLOOKUP(C122,TOTAL4,4,FALSE)</f>
        <v>GOLD</v>
      </c>
      <c r="G122" s="83">
        <v>3</v>
      </c>
      <c r="H122" s="96" t="s">
        <v>2033</v>
      </c>
      <c r="I122" s="68" t="s">
        <v>2055</v>
      </c>
      <c r="J122" s="82" t="str">
        <f>VLOOKUP($C122,TOTAL4,5,FALSE)</f>
        <v>STELLA</v>
      </c>
      <c r="K122" s="85">
        <v>0</v>
      </c>
      <c r="L122" s="149">
        <v>0.99930555555555556</v>
      </c>
      <c r="M122" s="150">
        <v>44167</v>
      </c>
      <c r="N122" s="94" t="s">
        <v>2258</v>
      </c>
      <c r="O122" s="90">
        <f t="shared" si="7"/>
        <v>1439</v>
      </c>
      <c r="P122" s="100">
        <f t="shared" si="8"/>
        <v>4317</v>
      </c>
      <c r="Q122" s="68" t="s">
        <v>2035</v>
      </c>
      <c r="R122" s="68" t="s">
        <v>2036</v>
      </c>
    </row>
    <row r="123" spans="1:18" x14ac:dyDescent="0.2">
      <c r="A123" s="78"/>
      <c r="B123" s="141">
        <v>44167.576863425929</v>
      </c>
      <c r="C123" s="98" t="s">
        <v>1572</v>
      </c>
      <c r="D123" s="82" t="str">
        <f>VLOOKUP($C123,TOTAL4,2,FALSE)</f>
        <v>MS0084</v>
      </c>
      <c r="E123" s="91" t="str">
        <f>VLOOKUP($C123,TOTAL4,3,FALSE)</f>
        <v>MAT SOUTH</v>
      </c>
      <c r="F123" s="82" t="str">
        <f>VLOOKUP(C123,TOTAL4,4,FALSE)</f>
        <v>GOLD</v>
      </c>
      <c r="G123" s="83">
        <v>3</v>
      </c>
      <c r="H123" s="96" t="s">
        <v>2033</v>
      </c>
      <c r="I123" s="68" t="s">
        <v>2058</v>
      </c>
      <c r="J123" s="82" t="str">
        <f>VLOOKUP($C123,TOTAL4,5,FALSE)</f>
        <v>STELLA</v>
      </c>
      <c r="K123" s="114">
        <v>0.57686342592592588</v>
      </c>
      <c r="L123" s="149">
        <v>0.99930555555555556</v>
      </c>
      <c r="M123" s="150">
        <v>44167</v>
      </c>
      <c r="N123" s="94" t="s">
        <v>3165</v>
      </c>
      <c r="O123" s="90">
        <f t="shared" si="7"/>
        <v>608.31666666666672</v>
      </c>
      <c r="P123" s="100">
        <f t="shared" si="8"/>
        <v>1824.9500000000003</v>
      </c>
      <c r="Q123" s="68" t="s">
        <v>2035</v>
      </c>
      <c r="R123" s="68" t="s">
        <v>2036</v>
      </c>
    </row>
    <row r="124" spans="1:18" x14ac:dyDescent="0.2">
      <c r="A124" s="78"/>
      <c r="B124" s="141" t="s">
        <v>2819</v>
      </c>
      <c r="C124" s="138" t="s">
        <v>1617</v>
      </c>
      <c r="D124" s="134" t="str">
        <f>VLOOKUP($C124,TOTAL3,2,FALSE)</f>
        <v>MW5016</v>
      </c>
      <c r="E124" s="135" t="str">
        <f>VLOOKUP($C124,TOTAL3,3,FALSE)</f>
        <v>MASH WEST</v>
      </c>
      <c r="F124" s="135" t="str">
        <f>VLOOKUP(C124,TOTAL3,4,FALSE)</f>
        <v>GOLD</v>
      </c>
      <c r="G124" s="83">
        <v>3</v>
      </c>
      <c r="H124" s="142" t="s">
        <v>2033</v>
      </c>
      <c r="I124" s="52" t="s">
        <v>2034</v>
      </c>
      <c r="J124" s="135" t="str">
        <f>VLOOKUP($C124,TOTAL3,5,FALSE)</f>
        <v>ARTWELL</v>
      </c>
      <c r="K124" s="114">
        <v>0.57629629629629631</v>
      </c>
      <c r="L124" s="149">
        <v>0.99998842592592585</v>
      </c>
      <c r="M124" s="147">
        <v>44167</v>
      </c>
      <c r="N124" s="143" t="s">
        <v>2847</v>
      </c>
      <c r="O124" s="90">
        <f t="shared" si="7"/>
        <v>610.11666666666656</v>
      </c>
      <c r="P124" s="100">
        <f t="shared" si="8"/>
        <v>1830.3499999999997</v>
      </c>
      <c r="Q124" s="80" t="s">
        <v>2035</v>
      </c>
      <c r="R124" s="80" t="s">
        <v>2036</v>
      </c>
    </row>
    <row r="125" spans="1:18" x14ac:dyDescent="0.2">
      <c r="A125" s="78"/>
      <c r="B125" s="79" t="s">
        <v>2821</v>
      </c>
      <c r="C125" s="138" t="s">
        <v>1619</v>
      </c>
      <c r="D125" s="134" t="str">
        <f>VLOOKUP($C125,TOTAL3,2,FALSE)</f>
        <v>MW5016</v>
      </c>
      <c r="E125" s="135" t="str">
        <f>VLOOKUP($C125,TOTAL3,3,FALSE)</f>
        <v>MASH WEST</v>
      </c>
      <c r="F125" s="135" t="str">
        <f>VLOOKUP(C125,TOTAL3,4,FALSE)</f>
        <v>GOLD</v>
      </c>
      <c r="G125" s="83">
        <v>3</v>
      </c>
      <c r="H125" s="142" t="s">
        <v>2033</v>
      </c>
      <c r="I125" s="52" t="s">
        <v>2034</v>
      </c>
      <c r="J125" s="135" t="str">
        <f>VLOOKUP($C125,TOTAL3,5,FALSE)</f>
        <v>ARTWELL</v>
      </c>
      <c r="K125" s="114">
        <v>0.60781249999999998</v>
      </c>
      <c r="L125" s="149">
        <v>0.99998842592592585</v>
      </c>
      <c r="M125" s="147">
        <v>44167</v>
      </c>
      <c r="N125" s="143" t="s">
        <v>2843</v>
      </c>
      <c r="O125" s="90">
        <f t="shared" si="7"/>
        <v>564.73333333333323</v>
      </c>
      <c r="P125" s="100">
        <f t="shared" si="8"/>
        <v>1694.1999999999998</v>
      </c>
      <c r="Q125" s="80" t="s">
        <v>2035</v>
      </c>
      <c r="R125" s="80" t="s">
        <v>2036</v>
      </c>
    </row>
    <row r="126" spans="1:18" x14ac:dyDescent="0.2">
      <c r="A126" s="78"/>
      <c r="B126" s="140">
        <v>44166.860659722224</v>
      </c>
      <c r="C126" s="43" t="s">
        <v>1639</v>
      </c>
      <c r="D126" s="82" t="str">
        <f>VLOOKUP($C126,TOTAL4,2,FALSE)</f>
        <v>MV0287</v>
      </c>
      <c r="E126" s="91" t="str">
        <f>VLOOKUP($C126,TOTAL4,3,FALSE)</f>
        <v>MASVINGO</v>
      </c>
      <c r="F126" s="82" t="str">
        <f>VLOOKUP(C126,TOTAL4,4,FALSE)</f>
        <v>GOLD</v>
      </c>
      <c r="G126" s="83">
        <v>3</v>
      </c>
      <c r="H126" s="96" t="s">
        <v>2033</v>
      </c>
      <c r="I126" s="68" t="s">
        <v>2060</v>
      </c>
      <c r="J126" s="82" t="str">
        <f>VLOOKUP($C126,TOTAL4,5,FALSE)</f>
        <v>CECIL</v>
      </c>
      <c r="K126" s="151">
        <v>0</v>
      </c>
      <c r="L126" s="155">
        <v>0.32582175925925927</v>
      </c>
      <c r="M126" s="152">
        <v>44167</v>
      </c>
      <c r="N126" s="94" t="s">
        <v>2157</v>
      </c>
      <c r="O126" s="90">
        <f t="shared" si="7"/>
        <v>469.18333333333334</v>
      </c>
      <c r="P126" s="100">
        <f t="shared" si="8"/>
        <v>1407.55</v>
      </c>
      <c r="Q126" s="68" t="s">
        <v>2035</v>
      </c>
      <c r="R126" s="68" t="s">
        <v>2038</v>
      </c>
    </row>
    <row r="127" spans="1:18" x14ac:dyDescent="0.2">
      <c r="A127" s="78"/>
      <c r="B127" s="140">
        <v>44167.762685185182</v>
      </c>
      <c r="C127" s="43" t="s">
        <v>1646</v>
      </c>
      <c r="D127" s="82" t="str">
        <f>VLOOKUP($C127,TOTAL4,2,FALSE)</f>
        <v>BU5099</v>
      </c>
      <c r="E127" s="91" t="str">
        <f>VLOOKUP($C127,TOTAL4,3,FALSE)</f>
        <v>BULAWAYO</v>
      </c>
      <c r="F127" s="82" t="str">
        <f>VLOOKUP(C127,TOTAL4,4,FALSE)</f>
        <v>GOLD</v>
      </c>
      <c r="G127" s="83">
        <v>3</v>
      </c>
      <c r="H127" s="96" t="s">
        <v>2033</v>
      </c>
      <c r="I127" s="68" t="s">
        <v>2082</v>
      </c>
      <c r="J127" s="82" t="str">
        <f>VLOOKUP($C127,TOTAL4,5,FALSE)</f>
        <v>MAKETO</v>
      </c>
      <c r="K127" s="54">
        <v>0</v>
      </c>
      <c r="L127" s="154">
        <v>0.7649421296296296</v>
      </c>
      <c r="M127" s="150">
        <v>44167</v>
      </c>
      <c r="N127" s="94" t="s">
        <v>3100</v>
      </c>
      <c r="O127" s="90">
        <f t="shared" si="7"/>
        <v>1101.5166666666667</v>
      </c>
      <c r="P127" s="100">
        <f t="shared" si="8"/>
        <v>3304.55</v>
      </c>
      <c r="Q127" s="68" t="s">
        <v>2035</v>
      </c>
      <c r="R127" s="68" t="s">
        <v>2038</v>
      </c>
    </row>
    <row r="128" spans="1:18" x14ac:dyDescent="0.2">
      <c r="A128" s="78"/>
      <c r="B128" s="192" t="s">
        <v>2377</v>
      </c>
      <c r="C128" s="87" t="s">
        <v>1695</v>
      </c>
      <c r="D128" s="134" t="str">
        <f>VLOOKUP($C128,TOTAL3,2,FALSE)</f>
        <v>ME5186</v>
      </c>
      <c r="E128" s="135" t="str">
        <f>VLOOKUP($C128,TOTAL3,3,FALSE)</f>
        <v>MASH EAST</v>
      </c>
      <c r="F128" s="135" t="str">
        <f>VLOOKUP(C128,TOTAL3,4,FALSE)</f>
        <v>GOLD</v>
      </c>
      <c r="G128" s="83">
        <v>3</v>
      </c>
      <c r="H128" s="142" t="s">
        <v>2033</v>
      </c>
      <c r="I128" s="52" t="s">
        <v>2034</v>
      </c>
      <c r="J128" s="135" t="str">
        <f>VLOOKUP($C128,TOTAL3,5,FALSE)</f>
        <v>RICHARD</v>
      </c>
      <c r="K128" s="114">
        <v>0</v>
      </c>
      <c r="L128" s="146">
        <v>0.54271990740740739</v>
      </c>
      <c r="M128" s="113">
        <v>44167</v>
      </c>
      <c r="N128" s="143" t="s">
        <v>2865</v>
      </c>
      <c r="O128" s="90">
        <f t="shared" si="7"/>
        <v>781.51666666666665</v>
      </c>
      <c r="P128" s="100">
        <f t="shared" si="8"/>
        <v>2344.5500000000002</v>
      </c>
      <c r="Q128" s="48" t="s">
        <v>2035</v>
      </c>
      <c r="R128" s="80" t="s">
        <v>2038</v>
      </c>
    </row>
    <row r="129" spans="1:18" x14ac:dyDescent="0.2">
      <c r="A129" s="78"/>
      <c r="B129" s="137" t="s">
        <v>2076</v>
      </c>
      <c r="C129" s="48" t="s">
        <v>1756</v>
      </c>
      <c r="D129" s="134" t="str">
        <f>VLOOKUP($C129,TOTAL3,2,FALSE)</f>
        <v>MW7039</v>
      </c>
      <c r="E129" s="135" t="str">
        <f>VLOOKUP($C129,TOTAL3,3,FALSE)</f>
        <v>MASH WEST</v>
      </c>
      <c r="F129" s="135" t="str">
        <f>VLOOKUP(C129,TOTAL3,4,FALSE)</f>
        <v>GOLD</v>
      </c>
      <c r="G129" s="83">
        <v>3</v>
      </c>
      <c r="H129" s="142" t="s">
        <v>2033</v>
      </c>
      <c r="I129" s="52" t="s">
        <v>2034</v>
      </c>
      <c r="J129" s="135" t="str">
        <f>VLOOKUP($C129,TOTAL3,5,FALSE)</f>
        <v>NGIRAZI</v>
      </c>
      <c r="K129" s="114">
        <v>0</v>
      </c>
      <c r="L129" s="149">
        <v>0.99998842592592585</v>
      </c>
      <c r="M129" s="147">
        <v>44167</v>
      </c>
      <c r="N129" s="143" t="s">
        <v>2914</v>
      </c>
      <c r="O129" s="90">
        <f t="shared" si="7"/>
        <v>1439.9833333333331</v>
      </c>
      <c r="P129" s="100">
        <f t="shared" si="8"/>
        <v>4319.9499999999989</v>
      </c>
      <c r="Q129" s="80" t="s">
        <v>2035</v>
      </c>
      <c r="R129" s="80" t="s">
        <v>2036</v>
      </c>
    </row>
    <row r="130" spans="1:18" x14ac:dyDescent="0.2">
      <c r="A130" s="97"/>
      <c r="B130" s="79">
        <v>44162.614178240743</v>
      </c>
      <c r="C130" s="80" t="s">
        <v>1764</v>
      </c>
      <c r="D130" s="82" t="str">
        <f>VLOOKUP($C130,TOTAL4,2,FALSE)</f>
        <v>MD0161</v>
      </c>
      <c r="E130" s="91" t="str">
        <f>VLOOKUP($C130,TOTAL4,3,FALSE)</f>
        <v>MIDLANDS</v>
      </c>
      <c r="F130" s="82" t="str">
        <f>VLOOKUP(C130,TOTAL4,4,FALSE)</f>
        <v>GOLD</v>
      </c>
      <c r="G130" s="83">
        <v>3</v>
      </c>
      <c r="H130" s="96" t="s">
        <v>2033</v>
      </c>
      <c r="I130" s="68" t="s">
        <v>2052</v>
      </c>
      <c r="J130" s="82" t="str">
        <f>VLOOKUP($C130,TOTAL4,5,FALSE)</f>
        <v>CHARI</v>
      </c>
      <c r="K130" s="85">
        <v>0</v>
      </c>
      <c r="L130" s="149">
        <v>0.99930555555555556</v>
      </c>
      <c r="M130" s="150">
        <v>44167</v>
      </c>
      <c r="N130" s="94" t="s">
        <v>2259</v>
      </c>
      <c r="O130" s="90">
        <f t="shared" ref="O130:O193" si="13">(L130-K130)*60*24</f>
        <v>1439</v>
      </c>
      <c r="P130" s="100">
        <f t="shared" ref="P130:P193" si="14">O130*G130</f>
        <v>4317</v>
      </c>
      <c r="Q130" s="68" t="s">
        <v>2035</v>
      </c>
      <c r="R130" s="68" t="s">
        <v>2036</v>
      </c>
    </row>
    <row r="131" spans="1:18" x14ac:dyDescent="0.2">
      <c r="A131" s="78"/>
      <c r="B131" s="79">
        <v>44164.609560185185</v>
      </c>
      <c r="C131" s="80" t="s">
        <v>1770</v>
      </c>
      <c r="D131" s="82" t="str">
        <f>VLOOKUP($C131,TOTAL4,2,FALSE)</f>
        <v>MN1731</v>
      </c>
      <c r="E131" s="91" t="str">
        <f>VLOOKUP($C131,TOTAL4,3,FALSE)</f>
        <v>MAT NORTH</v>
      </c>
      <c r="F131" s="82" t="str">
        <f>VLOOKUP(C131,TOTAL4,4,FALSE)</f>
        <v>GOLD</v>
      </c>
      <c r="G131" s="83">
        <v>3</v>
      </c>
      <c r="H131" s="96" t="s">
        <v>2033</v>
      </c>
      <c r="I131" s="68" t="s">
        <v>2060</v>
      </c>
      <c r="J131" s="82" t="str">
        <f>VLOOKUP($C131,TOTAL4,5,FALSE)</f>
        <v>STELLA</v>
      </c>
      <c r="K131" s="85">
        <v>0</v>
      </c>
      <c r="L131" s="149">
        <v>0.99930555555555556</v>
      </c>
      <c r="M131" s="150">
        <v>44167</v>
      </c>
      <c r="N131" s="94" t="s">
        <v>2248</v>
      </c>
      <c r="O131" s="90">
        <f t="shared" si="13"/>
        <v>1439</v>
      </c>
      <c r="P131" s="100">
        <f t="shared" si="14"/>
        <v>4317</v>
      </c>
      <c r="Q131" s="68" t="s">
        <v>2035</v>
      </c>
      <c r="R131" s="68" t="s">
        <v>2036</v>
      </c>
    </row>
    <row r="132" spans="1:18" x14ac:dyDescent="0.2">
      <c r="A132" s="78"/>
      <c r="B132" s="79">
        <v>44144.623796296299</v>
      </c>
      <c r="C132" s="68" t="s">
        <v>1809</v>
      </c>
      <c r="D132" s="82" t="str">
        <f>VLOOKUP($C132,TOTAL4,2,FALSE)</f>
        <v>ME7040</v>
      </c>
      <c r="E132" s="91" t="str">
        <f>VLOOKUP($C132,TOTAL4,3,FALSE)</f>
        <v>MASH EAST</v>
      </c>
      <c r="F132" s="82" t="str">
        <f>VLOOKUP(C132,TOTAL4,4,FALSE)</f>
        <v>GOLD</v>
      </c>
      <c r="G132" s="83">
        <v>3</v>
      </c>
      <c r="H132" s="96" t="s">
        <v>2033</v>
      </c>
      <c r="I132" s="68" t="s">
        <v>2040</v>
      </c>
      <c r="J132" s="82" t="s">
        <v>22</v>
      </c>
      <c r="K132" s="85">
        <v>0</v>
      </c>
      <c r="L132" s="149">
        <v>0.99930555555555556</v>
      </c>
      <c r="M132" s="150">
        <v>44167</v>
      </c>
      <c r="N132" s="94" t="s">
        <v>2125</v>
      </c>
      <c r="O132" s="90">
        <f t="shared" si="13"/>
        <v>1439</v>
      </c>
      <c r="P132" s="100">
        <f t="shared" si="14"/>
        <v>4317</v>
      </c>
      <c r="Q132" s="68" t="s">
        <v>2035</v>
      </c>
      <c r="R132" s="68" t="s">
        <v>2036</v>
      </c>
    </row>
    <row r="133" spans="1:18" x14ac:dyDescent="0.2">
      <c r="A133" s="78"/>
      <c r="B133" s="186">
        <v>44166.933171296296</v>
      </c>
      <c r="C133" s="5" t="s">
        <v>1879</v>
      </c>
      <c r="D133" s="134" t="str">
        <f>VLOOKUP($C133,TOTAL3,2,FALSE)</f>
        <v>MW5023</v>
      </c>
      <c r="E133" s="135" t="str">
        <f>VLOOKUP($C133,TOTAL3,3,FALSE)</f>
        <v>MASH WEST</v>
      </c>
      <c r="F133" s="135" t="str">
        <f>VLOOKUP(C133,TOTAL3,4,FALSE)</f>
        <v>GOLD</v>
      </c>
      <c r="G133" s="83">
        <v>3</v>
      </c>
      <c r="H133" s="142" t="s">
        <v>2033</v>
      </c>
      <c r="I133" s="52" t="s">
        <v>2034</v>
      </c>
      <c r="J133" s="135" t="str">
        <f>VLOOKUP($C133,TOTAL3,5,FALSE)</f>
        <v>ARTWELL</v>
      </c>
      <c r="K133" s="144">
        <v>0</v>
      </c>
      <c r="L133" s="145">
        <v>2.1400462962962965E-2</v>
      </c>
      <c r="M133" s="136">
        <v>44167</v>
      </c>
      <c r="N133" s="143" t="s">
        <v>2835</v>
      </c>
      <c r="O133" s="90">
        <f t="shared" si="13"/>
        <v>30.81666666666667</v>
      </c>
      <c r="P133" s="100">
        <f t="shared" si="14"/>
        <v>92.450000000000017</v>
      </c>
      <c r="Q133" s="48" t="s">
        <v>2035</v>
      </c>
      <c r="R133" s="80" t="s">
        <v>2038</v>
      </c>
    </row>
    <row r="134" spans="1:18" x14ac:dyDescent="0.2">
      <c r="A134" s="78"/>
      <c r="B134" s="141" t="s">
        <v>2758</v>
      </c>
      <c r="C134" s="138" t="s">
        <v>1879</v>
      </c>
      <c r="D134" s="134" t="str">
        <f>VLOOKUP($C134,TOTAL3,2,FALSE)</f>
        <v>MW5023</v>
      </c>
      <c r="E134" s="135" t="str">
        <f>VLOOKUP($C134,TOTAL3,3,FALSE)</f>
        <v>MASH WEST</v>
      </c>
      <c r="F134" s="135" t="str">
        <f>VLOOKUP(C134,TOTAL3,4,FALSE)</f>
        <v>GOLD</v>
      </c>
      <c r="G134" s="83">
        <v>3</v>
      </c>
      <c r="H134" s="142" t="s">
        <v>2033</v>
      </c>
      <c r="I134" s="52" t="s">
        <v>2034</v>
      </c>
      <c r="J134" s="135" t="str">
        <f>VLOOKUP($C134,TOTAL3,5,FALSE)</f>
        <v>ARTWELL</v>
      </c>
      <c r="K134" s="114">
        <v>0.53953703703703704</v>
      </c>
      <c r="L134" s="146">
        <v>0.67365740740740743</v>
      </c>
      <c r="M134" s="147">
        <v>44167</v>
      </c>
      <c r="N134" s="143" t="s">
        <v>2872</v>
      </c>
      <c r="O134" s="90">
        <f t="shared" si="13"/>
        <v>193.13333333333338</v>
      </c>
      <c r="P134" s="100">
        <f t="shared" si="14"/>
        <v>579.40000000000009</v>
      </c>
      <c r="Q134" s="48" t="s">
        <v>2035</v>
      </c>
      <c r="R134" s="80" t="s">
        <v>2038</v>
      </c>
    </row>
    <row r="135" spans="1:18" x14ac:dyDescent="0.2">
      <c r="A135" s="78"/>
      <c r="B135" s="137" t="s">
        <v>2382</v>
      </c>
      <c r="C135" s="52" t="s">
        <v>1883</v>
      </c>
      <c r="D135" s="134" t="str">
        <f>VLOOKUP($C135,TOTAL3,2,FALSE)</f>
        <v>MA5176</v>
      </c>
      <c r="E135" s="135" t="str">
        <f>VLOOKUP($C135,TOTAL3,3,FALSE)</f>
        <v>MANICALAND</v>
      </c>
      <c r="F135" s="135" t="str">
        <f>VLOOKUP(C135,TOTAL3,4,FALSE)</f>
        <v>GOLD</v>
      </c>
      <c r="G135" s="83">
        <v>3</v>
      </c>
      <c r="H135" s="142" t="s">
        <v>2033</v>
      </c>
      <c r="I135" s="52" t="s">
        <v>2034</v>
      </c>
      <c r="J135" s="135" t="str">
        <f>VLOOKUP($C135,TOTAL3,5,FALSE)</f>
        <v>MANGWIRO</v>
      </c>
      <c r="K135" s="114">
        <v>0</v>
      </c>
      <c r="L135" s="149">
        <v>0.99998842592592585</v>
      </c>
      <c r="M135" s="147">
        <v>44167</v>
      </c>
      <c r="N135" s="143" t="s">
        <v>2976</v>
      </c>
      <c r="O135" s="90">
        <f t="shared" si="13"/>
        <v>1439.9833333333331</v>
      </c>
      <c r="P135" s="100">
        <f t="shared" si="14"/>
        <v>4319.9499999999989</v>
      </c>
      <c r="Q135" s="80" t="s">
        <v>2035</v>
      </c>
      <c r="R135" s="80" t="s">
        <v>2036</v>
      </c>
    </row>
    <row r="136" spans="1:18" x14ac:dyDescent="0.2">
      <c r="A136" s="78"/>
      <c r="B136" s="52" t="s">
        <v>2815</v>
      </c>
      <c r="C136" s="138" t="s">
        <v>1911</v>
      </c>
      <c r="D136" s="134" t="str">
        <f>VLOOKUP($C136,TOTAL3,2,FALSE)</f>
        <v>ME6052</v>
      </c>
      <c r="E136" s="135" t="str">
        <f>VLOOKUP($C136,TOTAL3,3,FALSE)</f>
        <v>MASH EAST</v>
      </c>
      <c r="F136" s="135" t="str">
        <f>VLOOKUP(C136,TOTAL3,4,FALSE)</f>
        <v>GOLD</v>
      </c>
      <c r="G136" s="83">
        <v>3</v>
      </c>
      <c r="H136" s="142" t="s">
        <v>2033</v>
      </c>
      <c r="I136" s="52" t="s">
        <v>2034</v>
      </c>
      <c r="J136" s="135" t="str">
        <f>VLOOKUP($C136,TOTAL3,5,FALSE)</f>
        <v>WASHI</v>
      </c>
      <c r="K136" s="114">
        <v>0.56638888888888894</v>
      </c>
      <c r="L136" s="149">
        <v>0.99998842592592585</v>
      </c>
      <c r="M136" s="147">
        <v>44167</v>
      </c>
      <c r="N136" s="143" t="s">
        <v>2849</v>
      </c>
      <c r="O136" s="90">
        <f t="shared" si="13"/>
        <v>624.3833333333331</v>
      </c>
      <c r="P136" s="100">
        <f t="shared" si="14"/>
        <v>1873.1499999999992</v>
      </c>
      <c r="Q136" s="80" t="s">
        <v>2035</v>
      </c>
      <c r="R136" s="80" t="s">
        <v>2036</v>
      </c>
    </row>
    <row r="137" spans="1:18" x14ac:dyDescent="0.2">
      <c r="A137" s="78"/>
      <c r="B137" s="137" t="s">
        <v>2383</v>
      </c>
      <c r="C137" s="52" t="s">
        <v>1937</v>
      </c>
      <c r="D137" s="134" t="str">
        <f>VLOOKUP($C137,TOTAL3,2,FALSE)</f>
        <v>MA7045</v>
      </c>
      <c r="E137" s="135" t="str">
        <f>VLOOKUP($C137,TOTAL3,3,FALSE)</f>
        <v>MANICALAND</v>
      </c>
      <c r="F137" s="135" t="str">
        <f>VLOOKUP(C137,TOTAL3,4,FALSE)</f>
        <v>GOLD</v>
      </c>
      <c r="G137" s="83">
        <v>3</v>
      </c>
      <c r="H137" s="142" t="s">
        <v>2033</v>
      </c>
      <c r="I137" s="52" t="s">
        <v>2034</v>
      </c>
      <c r="J137" s="135" t="str">
        <f>VLOOKUP($C137,TOTAL3,5,FALSE)</f>
        <v>MANGWIRO</v>
      </c>
      <c r="K137" s="114">
        <v>0</v>
      </c>
      <c r="L137" s="149">
        <v>0.99998842592592585</v>
      </c>
      <c r="M137" s="147">
        <v>44167</v>
      </c>
      <c r="N137" s="143" t="s">
        <v>2952</v>
      </c>
      <c r="O137" s="90">
        <f t="shared" si="13"/>
        <v>1439.9833333333331</v>
      </c>
      <c r="P137" s="100">
        <f t="shared" si="14"/>
        <v>4319.9499999999989</v>
      </c>
      <c r="Q137" s="80" t="s">
        <v>2035</v>
      </c>
      <c r="R137" s="80" t="s">
        <v>2036</v>
      </c>
    </row>
    <row r="138" spans="1:18" x14ac:dyDescent="0.2">
      <c r="A138" s="97"/>
      <c r="B138" s="140">
        <v>44167.146782407406</v>
      </c>
      <c r="C138" s="43" t="s">
        <v>1988</v>
      </c>
      <c r="D138" s="82" t="str">
        <f t="shared" ref="D138:D145" si="15">VLOOKUP($C138,TOTAL4,2,FALSE)</f>
        <v>MD5202</v>
      </c>
      <c r="E138" s="91" t="str">
        <f t="shared" ref="E138:E145" si="16">VLOOKUP($C138,TOTAL4,3,FALSE)</f>
        <v>MIDLANDS</v>
      </c>
      <c r="F138" s="82" t="str">
        <f t="shared" ref="F138:F145" si="17">VLOOKUP(C138,TOTAL4,4,FALSE)</f>
        <v>GOLD</v>
      </c>
      <c r="G138" s="83">
        <v>3</v>
      </c>
      <c r="H138" s="96" t="s">
        <v>2033</v>
      </c>
      <c r="I138" s="68" t="s">
        <v>2060</v>
      </c>
      <c r="J138" s="82" t="str">
        <f t="shared" ref="J138:J145" si="18">VLOOKUP($C138,TOTAL4,5,FALSE)</f>
        <v>CHIKWAVAVA</v>
      </c>
      <c r="K138" s="151">
        <v>0.14678240740740742</v>
      </c>
      <c r="L138" s="155">
        <v>0.4776157407407407</v>
      </c>
      <c r="M138" s="152">
        <v>44167</v>
      </c>
      <c r="N138" s="94" t="s">
        <v>3035</v>
      </c>
      <c r="O138" s="90">
        <f t="shared" si="13"/>
        <v>476.4</v>
      </c>
      <c r="P138" s="100">
        <f t="shared" si="14"/>
        <v>1429.1999999999998</v>
      </c>
      <c r="Q138" s="68" t="s">
        <v>2035</v>
      </c>
      <c r="R138" s="68" t="s">
        <v>2038</v>
      </c>
    </row>
    <row r="139" spans="1:18" x14ac:dyDescent="0.2">
      <c r="A139" s="124"/>
      <c r="B139" s="140">
        <v>44167.487870370373</v>
      </c>
      <c r="C139" s="43" t="s">
        <v>1988</v>
      </c>
      <c r="D139" s="82" t="str">
        <f t="shared" si="15"/>
        <v>MD5202</v>
      </c>
      <c r="E139" s="91" t="str">
        <f t="shared" si="16"/>
        <v>MIDLANDS</v>
      </c>
      <c r="F139" s="82" t="str">
        <f t="shared" si="17"/>
        <v>GOLD</v>
      </c>
      <c r="G139" s="83">
        <v>3</v>
      </c>
      <c r="H139" s="96" t="s">
        <v>2033</v>
      </c>
      <c r="I139" s="68" t="s">
        <v>2060</v>
      </c>
      <c r="J139" s="82" t="str">
        <f t="shared" si="18"/>
        <v>CHIKWAVAVA</v>
      </c>
      <c r="K139" s="151">
        <v>0.4878703703703704</v>
      </c>
      <c r="L139" s="155">
        <v>0.49517361111111113</v>
      </c>
      <c r="M139" s="152">
        <v>44167</v>
      </c>
      <c r="N139" s="94" t="s">
        <v>3046</v>
      </c>
      <c r="O139" s="90">
        <f t="shared" si="13"/>
        <v>10.516666666666659</v>
      </c>
      <c r="P139" s="100">
        <f t="shared" si="14"/>
        <v>31.549999999999976</v>
      </c>
      <c r="Q139" s="68" t="s">
        <v>2035</v>
      </c>
      <c r="R139" s="68" t="s">
        <v>2038</v>
      </c>
    </row>
    <row r="140" spans="1:18" x14ac:dyDescent="0.2">
      <c r="A140" s="78"/>
      <c r="B140" s="140">
        <v>44167.717719907407</v>
      </c>
      <c r="C140" s="43" t="s">
        <v>1988</v>
      </c>
      <c r="D140" s="82" t="str">
        <f t="shared" si="15"/>
        <v>MD5202</v>
      </c>
      <c r="E140" s="91" t="str">
        <f t="shared" si="16"/>
        <v>MIDLANDS</v>
      </c>
      <c r="F140" s="82" t="str">
        <f t="shared" si="17"/>
        <v>GOLD</v>
      </c>
      <c r="G140" s="83">
        <v>3</v>
      </c>
      <c r="H140" s="96" t="s">
        <v>2033</v>
      </c>
      <c r="I140" s="68" t="s">
        <v>2082</v>
      </c>
      <c r="J140" s="82" t="str">
        <f t="shared" si="18"/>
        <v>CHIKWAVAVA</v>
      </c>
      <c r="K140" s="54">
        <v>0.53194444444444444</v>
      </c>
      <c r="L140" s="154">
        <v>0.71870370370370373</v>
      </c>
      <c r="M140" s="150">
        <v>44167</v>
      </c>
      <c r="N140" s="94" t="s">
        <v>3092</v>
      </c>
      <c r="O140" s="90">
        <f t="shared" si="13"/>
        <v>268.93333333333339</v>
      </c>
      <c r="P140" s="100">
        <f t="shared" si="14"/>
        <v>806.80000000000018</v>
      </c>
      <c r="Q140" s="68" t="s">
        <v>2035</v>
      </c>
      <c r="R140" s="68" t="s">
        <v>2038</v>
      </c>
    </row>
    <row r="141" spans="1:18" x14ac:dyDescent="0.2">
      <c r="A141" s="78"/>
      <c r="B141" s="141">
        <v>44167.730231481481</v>
      </c>
      <c r="C141" s="98" t="s">
        <v>1988</v>
      </c>
      <c r="D141" s="82" t="str">
        <f t="shared" si="15"/>
        <v>MD5202</v>
      </c>
      <c r="E141" s="91" t="str">
        <f t="shared" si="16"/>
        <v>MIDLANDS</v>
      </c>
      <c r="F141" s="82" t="str">
        <f t="shared" si="17"/>
        <v>GOLD</v>
      </c>
      <c r="G141" s="83">
        <v>3</v>
      </c>
      <c r="H141" s="96" t="s">
        <v>2033</v>
      </c>
      <c r="I141" s="68" t="s">
        <v>2058</v>
      </c>
      <c r="J141" s="82" t="str">
        <f t="shared" si="18"/>
        <v>CHIKWAVAVA</v>
      </c>
      <c r="K141" s="114">
        <v>0.73023148148148154</v>
      </c>
      <c r="L141" s="149">
        <v>0.99930555555555556</v>
      </c>
      <c r="M141" s="150">
        <v>44167</v>
      </c>
      <c r="N141" s="94" t="s">
        <v>3160</v>
      </c>
      <c r="O141" s="90">
        <f t="shared" si="13"/>
        <v>387.46666666666658</v>
      </c>
      <c r="P141" s="100">
        <f t="shared" si="14"/>
        <v>1162.3999999999996</v>
      </c>
      <c r="Q141" s="68" t="s">
        <v>2035</v>
      </c>
      <c r="R141" s="68" t="s">
        <v>2036</v>
      </c>
    </row>
    <row r="142" spans="1:18" x14ac:dyDescent="0.2">
      <c r="A142" s="99"/>
      <c r="B142" s="140">
        <v>44167.149247685185</v>
      </c>
      <c r="C142" s="43" t="s">
        <v>1990</v>
      </c>
      <c r="D142" s="82" t="str">
        <f t="shared" si="15"/>
        <v>MD5202</v>
      </c>
      <c r="E142" s="91" t="str">
        <f t="shared" si="16"/>
        <v>MIDLANDS</v>
      </c>
      <c r="F142" s="82" t="str">
        <f t="shared" si="17"/>
        <v>GOLD</v>
      </c>
      <c r="G142" s="83">
        <v>3</v>
      </c>
      <c r="H142" s="96" t="s">
        <v>2033</v>
      </c>
      <c r="I142" s="68" t="s">
        <v>2058</v>
      </c>
      <c r="J142" s="82" t="str">
        <f t="shared" si="18"/>
        <v>CHIKWAVAVA</v>
      </c>
      <c r="K142" s="151">
        <v>0.14924768518518519</v>
      </c>
      <c r="L142" s="155">
        <v>0.48018518518518521</v>
      </c>
      <c r="M142" s="152">
        <v>44167</v>
      </c>
      <c r="N142" s="94" t="s">
        <v>3040</v>
      </c>
      <c r="O142" s="90">
        <f t="shared" si="13"/>
        <v>476.54999999999995</v>
      </c>
      <c r="P142" s="100">
        <f t="shared" si="14"/>
        <v>1429.6499999999999</v>
      </c>
      <c r="Q142" s="68" t="s">
        <v>2035</v>
      </c>
      <c r="R142" s="68" t="s">
        <v>2038</v>
      </c>
    </row>
    <row r="143" spans="1:18" x14ac:dyDescent="0.2">
      <c r="A143" s="124"/>
      <c r="B143" s="140">
        <v>44167.490219907406</v>
      </c>
      <c r="C143" s="43" t="s">
        <v>1990</v>
      </c>
      <c r="D143" s="82" t="str">
        <f t="shared" si="15"/>
        <v>MD5202</v>
      </c>
      <c r="E143" s="91" t="str">
        <f t="shared" si="16"/>
        <v>MIDLANDS</v>
      </c>
      <c r="F143" s="82" t="str">
        <f t="shared" si="17"/>
        <v>GOLD</v>
      </c>
      <c r="G143" s="83">
        <v>3</v>
      </c>
      <c r="H143" s="96" t="s">
        <v>2033</v>
      </c>
      <c r="I143" s="68" t="s">
        <v>2060</v>
      </c>
      <c r="J143" s="82" t="str">
        <f t="shared" si="18"/>
        <v>CHIKWAVAVA</v>
      </c>
      <c r="K143" s="151">
        <v>0.4902199074074074</v>
      </c>
      <c r="L143" s="155">
        <v>0.49775462962962963</v>
      </c>
      <c r="M143" s="152">
        <v>44167</v>
      </c>
      <c r="N143" s="94" t="s">
        <v>3051</v>
      </c>
      <c r="O143" s="90">
        <f t="shared" si="13"/>
        <v>10.850000000000017</v>
      </c>
      <c r="P143" s="100">
        <f t="shared" si="14"/>
        <v>32.550000000000054</v>
      </c>
      <c r="Q143" s="68" t="s">
        <v>2035</v>
      </c>
      <c r="R143" s="68" t="s">
        <v>2038</v>
      </c>
    </row>
    <row r="144" spans="1:18" x14ac:dyDescent="0.2">
      <c r="A144" s="78"/>
      <c r="B144" s="140">
        <v>44167.721122685187</v>
      </c>
      <c r="C144" s="43" t="s">
        <v>1990</v>
      </c>
      <c r="D144" s="82" t="str">
        <f t="shared" si="15"/>
        <v>MD5202</v>
      </c>
      <c r="E144" s="91" t="str">
        <f t="shared" si="16"/>
        <v>MIDLANDS</v>
      </c>
      <c r="F144" s="82" t="str">
        <f t="shared" si="17"/>
        <v>GOLD</v>
      </c>
      <c r="G144" s="83">
        <v>3</v>
      </c>
      <c r="H144" s="96" t="s">
        <v>2033</v>
      </c>
      <c r="I144" s="68" t="s">
        <v>2082</v>
      </c>
      <c r="J144" s="82" t="str">
        <f t="shared" si="18"/>
        <v>CHIKWAVAVA</v>
      </c>
      <c r="K144" s="54">
        <v>0.53402777777777777</v>
      </c>
      <c r="L144" s="154">
        <v>0.72333333333333327</v>
      </c>
      <c r="M144" s="150">
        <v>44167</v>
      </c>
      <c r="N144" s="94" t="s">
        <v>3098</v>
      </c>
      <c r="O144" s="90">
        <f t="shared" si="13"/>
        <v>272.59999999999991</v>
      </c>
      <c r="P144" s="100">
        <f t="shared" si="14"/>
        <v>817.79999999999973</v>
      </c>
      <c r="Q144" s="68" t="s">
        <v>2035</v>
      </c>
      <c r="R144" s="68" t="s">
        <v>2038</v>
      </c>
    </row>
    <row r="145" spans="1:18" x14ac:dyDescent="0.2">
      <c r="A145" s="97"/>
      <c r="B145" s="141">
        <v>44167.732731481483</v>
      </c>
      <c r="C145" s="98" t="s">
        <v>1990</v>
      </c>
      <c r="D145" s="82" t="str">
        <f t="shared" si="15"/>
        <v>MD5202</v>
      </c>
      <c r="E145" s="91" t="str">
        <f t="shared" si="16"/>
        <v>MIDLANDS</v>
      </c>
      <c r="F145" s="82" t="str">
        <f t="shared" si="17"/>
        <v>GOLD</v>
      </c>
      <c r="G145" s="83">
        <v>3</v>
      </c>
      <c r="H145" s="96" t="s">
        <v>2033</v>
      </c>
      <c r="I145" s="68" t="s">
        <v>2058</v>
      </c>
      <c r="J145" s="82" t="str">
        <f t="shared" si="18"/>
        <v>CHIKWAVAVA</v>
      </c>
      <c r="K145" s="114">
        <v>0.73273148148148148</v>
      </c>
      <c r="L145" s="149">
        <v>0.99930555555555556</v>
      </c>
      <c r="M145" s="150">
        <v>44167</v>
      </c>
      <c r="N145" s="94" t="s">
        <v>3153</v>
      </c>
      <c r="O145" s="90">
        <f t="shared" si="13"/>
        <v>383.86666666666667</v>
      </c>
      <c r="P145" s="100">
        <f t="shared" si="14"/>
        <v>1151.5999999999999</v>
      </c>
      <c r="Q145" s="68" t="s">
        <v>2035</v>
      </c>
      <c r="R145" s="68" t="s">
        <v>2036</v>
      </c>
    </row>
    <row r="146" spans="1:18" x14ac:dyDescent="0.2">
      <c r="A146" s="78"/>
      <c r="B146" s="137" t="s">
        <v>2756</v>
      </c>
      <c r="C146" s="52" t="s">
        <v>1996</v>
      </c>
      <c r="D146" s="134" t="str">
        <f t="shared" ref="D146:D152" si="19">VLOOKUP($C146,TOTAL3,2,FALSE)</f>
        <v>MA5151</v>
      </c>
      <c r="E146" s="135" t="str">
        <f t="shared" ref="E146:E152" si="20">VLOOKUP($C146,TOTAL3,3,FALSE)</f>
        <v>MANICALAND</v>
      </c>
      <c r="F146" s="135" t="str">
        <f t="shared" ref="F146:F152" si="21">VLOOKUP(C146,TOTAL3,4,FALSE)</f>
        <v>GOLD</v>
      </c>
      <c r="G146" s="83">
        <v>3</v>
      </c>
      <c r="H146" s="142" t="s">
        <v>2033</v>
      </c>
      <c r="I146" s="52" t="s">
        <v>2034</v>
      </c>
      <c r="J146" s="135" t="str">
        <f t="shared" ref="J146:J152" si="22">VLOOKUP($C146,TOTAL3,5,FALSE)</f>
        <v>MAPFUMBA</v>
      </c>
      <c r="K146" s="114">
        <v>0</v>
      </c>
      <c r="L146" s="146">
        <v>0.60857638888888888</v>
      </c>
      <c r="M146" s="113">
        <v>44167</v>
      </c>
      <c r="N146" s="143" t="s">
        <v>2464</v>
      </c>
      <c r="O146" s="90">
        <f t="shared" si="13"/>
        <v>876.35</v>
      </c>
      <c r="P146" s="100">
        <f t="shared" si="14"/>
        <v>2629.05</v>
      </c>
      <c r="Q146" s="48" t="s">
        <v>2035</v>
      </c>
      <c r="R146" s="80" t="s">
        <v>2038</v>
      </c>
    </row>
    <row r="147" spans="1:18" x14ac:dyDescent="0.2">
      <c r="A147" s="78"/>
      <c r="B147" s="79">
        <v>44167.891041666669</v>
      </c>
      <c r="C147" s="68" t="s">
        <v>1996</v>
      </c>
      <c r="D147" s="134" t="str">
        <f t="shared" si="19"/>
        <v>MA5151</v>
      </c>
      <c r="E147" s="135" t="str">
        <f t="shared" si="20"/>
        <v>MANICALAND</v>
      </c>
      <c r="F147" s="135" t="str">
        <f t="shared" si="21"/>
        <v>GOLD</v>
      </c>
      <c r="G147" s="83">
        <v>3</v>
      </c>
      <c r="H147" s="142" t="s">
        <v>2033</v>
      </c>
      <c r="I147" s="52" t="s">
        <v>2041</v>
      </c>
      <c r="J147" s="135" t="str">
        <f t="shared" si="22"/>
        <v>MAPFUMBA</v>
      </c>
      <c r="K147" s="148">
        <v>0.89104166666666673</v>
      </c>
      <c r="L147" s="149">
        <v>0.99998842592592585</v>
      </c>
      <c r="M147" s="147">
        <v>44167</v>
      </c>
      <c r="N147" s="143" t="s">
        <v>2844</v>
      </c>
      <c r="O147" s="90">
        <f t="shared" si="13"/>
        <v>156.88333333333316</v>
      </c>
      <c r="P147" s="100">
        <f t="shared" si="14"/>
        <v>470.64999999999947</v>
      </c>
      <c r="Q147" s="80" t="s">
        <v>2035</v>
      </c>
      <c r="R147" s="80" t="s">
        <v>2036</v>
      </c>
    </row>
    <row r="148" spans="1:18" x14ac:dyDescent="0.2">
      <c r="A148" s="78"/>
      <c r="B148" s="79">
        <v>44167.909386574072</v>
      </c>
      <c r="C148" s="68" t="s">
        <v>1998</v>
      </c>
      <c r="D148" s="134" t="str">
        <f t="shared" si="19"/>
        <v>MA5151</v>
      </c>
      <c r="E148" s="135" t="str">
        <f t="shared" si="20"/>
        <v>MANICALAND</v>
      </c>
      <c r="F148" s="135" t="str">
        <f t="shared" si="21"/>
        <v>GOLD</v>
      </c>
      <c r="G148" s="83">
        <v>3</v>
      </c>
      <c r="H148" s="142" t="s">
        <v>2033</v>
      </c>
      <c r="I148" s="52" t="s">
        <v>2041</v>
      </c>
      <c r="J148" s="135" t="str">
        <f t="shared" si="22"/>
        <v>MAPFUMBA</v>
      </c>
      <c r="K148" s="148">
        <v>0.90938657407407408</v>
      </c>
      <c r="L148" s="149">
        <v>0.99998842592592585</v>
      </c>
      <c r="M148" s="147">
        <v>44167</v>
      </c>
      <c r="N148" s="143" t="s">
        <v>3022</v>
      </c>
      <c r="O148" s="90">
        <f t="shared" si="13"/>
        <v>130.46666666666655</v>
      </c>
      <c r="P148" s="100">
        <f t="shared" si="14"/>
        <v>391.39999999999964</v>
      </c>
      <c r="Q148" s="80" t="s">
        <v>2035</v>
      </c>
      <c r="R148" s="80" t="s">
        <v>2036</v>
      </c>
    </row>
    <row r="149" spans="1:18" x14ac:dyDescent="0.2">
      <c r="A149" s="78"/>
      <c r="B149" s="137" t="s">
        <v>2310</v>
      </c>
      <c r="C149" s="52" t="s">
        <v>54</v>
      </c>
      <c r="D149" s="134" t="str">
        <f t="shared" si="19"/>
        <v>MW5001</v>
      </c>
      <c r="E149" s="135" t="str">
        <f t="shared" si="20"/>
        <v>MASH WEST</v>
      </c>
      <c r="F149" s="135" t="str">
        <f t="shared" si="21"/>
        <v>PLATINUM</v>
      </c>
      <c r="G149" s="83">
        <v>3</v>
      </c>
      <c r="H149" s="142" t="s">
        <v>2033</v>
      </c>
      <c r="I149" s="52" t="s">
        <v>2034</v>
      </c>
      <c r="J149" s="135" t="str">
        <f t="shared" si="22"/>
        <v>ARTWELL</v>
      </c>
      <c r="K149" s="114">
        <v>0</v>
      </c>
      <c r="L149" s="149">
        <v>0.99998842592592585</v>
      </c>
      <c r="M149" s="147">
        <v>44167</v>
      </c>
      <c r="N149" s="143" t="s">
        <v>2955</v>
      </c>
      <c r="O149" s="90">
        <f t="shared" si="13"/>
        <v>1439.9833333333331</v>
      </c>
      <c r="P149" s="100">
        <f t="shared" si="14"/>
        <v>4319.9499999999989</v>
      </c>
      <c r="Q149" s="80" t="s">
        <v>2035</v>
      </c>
      <c r="R149" s="80" t="s">
        <v>2036</v>
      </c>
    </row>
    <row r="150" spans="1:18" x14ac:dyDescent="0.2">
      <c r="A150" s="78"/>
      <c r="B150" s="192" t="s">
        <v>2311</v>
      </c>
      <c r="C150" s="87" t="s">
        <v>60</v>
      </c>
      <c r="D150" s="134" t="str">
        <f t="shared" si="19"/>
        <v>MW5001</v>
      </c>
      <c r="E150" s="135" t="str">
        <f t="shared" si="20"/>
        <v>MASH WEST</v>
      </c>
      <c r="F150" s="135" t="str">
        <f t="shared" si="21"/>
        <v>PLATINUM</v>
      </c>
      <c r="G150" s="83">
        <v>3</v>
      </c>
      <c r="H150" s="142" t="s">
        <v>2033</v>
      </c>
      <c r="I150" s="52" t="s">
        <v>2034</v>
      </c>
      <c r="J150" s="135" t="str">
        <f t="shared" si="22"/>
        <v>ARTWELL</v>
      </c>
      <c r="K150" s="114">
        <v>0</v>
      </c>
      <c r="L150" s="149">
        <v>0.99998842592592585</v>
      </c>
      <c r="M150" s="147">
        <v>44167</v>
      </c>
      <c r="N150" s="143" t="s">
        <v>2956</v>
      </c>
      <c r="O150" s="90">
        <f t="shared" si="13"/>
        <v>1439.9833333333331</v>
      </c>
      <c r="P150" s="100">
        <f t="shared" si="14"/>
        <v>4319.9499999999989</v>
      </c>
      <c r="Q150" s="80" t="s">
        <v>2035</v>
      </c>
      <c r="R150" s="80" t="s">
        <v>2036</v>
      </c>
    </row>
    <row r="151" spans="1:18" x14ac:dyDescent="0.2">
      <c r="A151" s="78"/>
      <c r="B151" s="137" t="s">
        <v>2120</v>
      </c>
      <c r="C151" s="87" t="s">
        <v>94</v>
      </c>
      <c r="D151" s="134" t="str">
        <f t="shared" si="19"/>
        <v>MD0386</v>
      </c>
      <c r="E151" s="135" t="str">
        <f t="shared" si="20"/>
        <v>MIDLANDS</v>
      </c>
      <c r="F151" s="135" t="str">
        <f t="shared" si="21"/>
        <v>PLATINUM</v>
      </c>
      <c r="G151" s="83">
        <v>3</v>
      </c>
      <c r="H151" s="142" t="s">
        <v>2033</v>
      </c>
      <c r="I151" s="52" t="s">
        <v>2034</v>
      </c>
      <c r="J151" s="135" t="str">
        <f t="shared" si="22"/>
        <v>CHIKWAVAVA</v>
      </c>
      <c r="K151" s="114">
        <v>0</v>
      </c>
      <c r="L151" s="146">
        <v>1.0995370370370371E-3</v>
      </c>
      <c r="M151" s="113">
        <v>44167</v>
      </c>
      <c r="N151" s="143" t="s">
        <v>2827</v>
      </c>
      <c r="O151" s="90">
        <f t="shared" si="13"/>
        <v>1.5833333333333335</v>
      </c>
      <c r="P151" s="100">
        <f t="shared" si="14"/>
        <v>4.75</v>
      </c>
      <c r="Q151" s="48" t="s">
        <v>2035</v>
      </c>
      <c r="R151" s="80" t="s">
        <v>2038</v>
      </c>
    </row>
    <row r="152" spans="1:18" x14ac:dyDescent="0.2">
      <c r="A152" s="78"/>
      <c r="B152" s="141" t="s">
        <v>2807</v>
      </c>
      <c r="C152" s="138" t="s">
        <v>94</v>
      </c>
      <c r="D152" s="134" t="str">
        <f t="shared" si="19"/>
        <v>MD0386</v>
      </c>
      <c r="E152" s="135" t="str">
        <f t="shared" si="20"/>
        <v>MIDLANDS</v>
      </c>
      <c r="F152" s="135" t="str">
        <f t="shared" si="21"/>
        <v>PLATINUM</v>
      </c>
      <c r="G152" s="83">
        <v>3</v>
      </c>
      <c r="H152" s="142" t="s">
        <v>2033</v>
      </c>
      <c r="I152" s="52" t="s">
        <v>2034</v>
      </c>
      <c r="J152" s="135" t="str">
        <f t="shared" si="22"/>
        <v>CHIKWAVAVA</v>
      </c>
      <c r="K152" s="114">
        <v>0.43207175925925928</v>
      </c>
      <c r="L152" s="149">
        <v>0.99998842592592585</v>
      </c>
      <c r="M152" s="147">
        <v>44167</v>
      </c>
      <c r="N152" s="143" t="s">
        <v>3009</v>
      </c>
      <c r="O152" s="90">
        <f t="shared" si="13"/>
        <v>817.8</v>
      </c>
      <c r="P152" s="100">
        <f t="shared" si="14"/>
        <v>2453.3999999999996</v>
      </c>
      <c r="Q152" s="80" t="s">
        <v>2035</v>
      </c>
      <c r="R152" s="80" t="s">
        <v>2036</v>
      </c>
    </row>
    <row r="153" spans="1:18" x14ac:dyDescent="0.2">
      <c r="A153" s="78"/>
      <c r="B153" s="140">
        <v>44167.901342592595</v>
      </c>
      <c r="C153" s="43" t="s">
        <v>115</v>
      </c>
      <c r="D153" s="82" t="str">
        <f>VLOOKUP($C153,TOTAL4,2,FALSE)</f>
        <v>HA6002</v>
      </c>
      <c r="E153" s="91" t="str">
        <f>VLOOKUP($C153,TOTAL4,3,FALSE)</f>
        <v>HARARE</v>
      </c>
      <c r="F153" s="82" t="str">
        <f>VLOOKUP(C153,TOTAL4,4,FALSE)</f>
        <v>PLATINUM</v>
      </c>
      <c r="G153" s="83">
        <v>3</v>
      </c>
      <c r="H153" s="96" t="s">
        <v>2033</v>
      </c>
      <c r="I153" s="68" t="s">
        <v>2082</v>
      </c>
      <c r="J153" s="82" t="str">
        <f>VLOOKUP($C153,TOTAL4,5,FALSE)</f>
        <v>WASHI</v>
      </c>
      <c r="K153" s="54">
        <v>0.4375</v>
      </c>
      <c r="L153" s="154">
        <v>0.90362268518518529</v>
      </c>
      <c r="M153" s="150">
        <v>44167</v>
      </c>
      <c r="N153" s="94" t="s">
        <v>3122</v>
      </c>
      <c r="O153" s="90">
        <f t="shared" si="13"/>
        <v>671.21666666666681</v>
      </c>
      <c r="P153" s="100">
        <f t="shared" si="14"/>
        <v>2013.6500000000005</v>
      </c>
      <c r="Q153" s="68" t="s">
        <v>2035</v>
      </c>
      <c r="R153" s="68" t="s">
        <v>2038</v>
      </c>
    </row>
    <row r="154" spans="1:18" x14ac:dyDescent="0.2">
      <c r="A154" s="97"/>
      <c r="B154" s="186">
        <v>44167.284618055557</v>
      </c>
      <c r="C154" s="5" t="s">
        <v>118</v>
      </c>
      <c r="D154" s="134" t="str">
        <f t="shared" ref="D154:D160" si="23">VLOOKUP($C154,TOTAL3,2,FALSE)</f>
        <v>HA6002</v>
      </c>
      <c r="E154" s="135" t="str">
        <f t="shared" ref="E154:E160" si="24">VLOOKUP($C154,TOTAL3,3,FALSE)</f>
        <v>HARARE</v>
      </c>
      <c r="F154" s="135" t="str">
        <f t="shared" ref="F154:F160" si="25">VLOOKUP(C154,TOTAL3,4,FALSE)</f>
        <v>PLATINUM</v>
      </c>
      <c r="G154" s="83">
        <v>3</v>
      </c>
      <c r="H154" s="142" t="s">
        <v>2033</v>
      </c>
      <c r="I154" s="52" t="s">
        <v>2034</v>
      </c>
      <c r="J154" s="135" t="str">
        <f t="shared" ref="J154:J160" si="26">VLOOKUP($C154,TOTAL3,5,FALSE)</f>
        <v>WASHI</v>
      </c>
      <c r="K154" s="144">
        <v>0.28432870370370372</v>
      </c>
      <c r="L154" s="145">
        <v>0.2895949074074074</v>
      </c>
      <c r="M154" s="136">
        <v>44167</v>
      </c>
      <c r="N154" s="143" t="s">
        <v>2853</v>
      </c>
      <c r="O154" s="90">
        <f t="shared" si="13"/>
        <v>7.5833333333332931</v>
      </c>
      <c r="P154" s="100">
        <f t="shared" si="14"/>
        <v>22.749999999999879</v>
      </c>
      <c r="Q154" s="48" t="s">
        <v>2035</v>
      </c>
      <c r="R154" s="80" t="s">
        <v>2038</v>
      </c>
    </row>
    <row r="155" spans="1:18" x14ac:dyDescent="0.2">
      <c r="A155" s="78"/>
      <c r="B155" s="52" t="s">
        <v>2788</v>
      </c>
      <c r="C155" s="138" t="s">
        <v>118</v>
      </c>
      <c r="D155" s="134" t="str">
        <f t="shared" si="23"/>
        <v>HA6002</v>
      </c>
      <c r="E155" s="135" t="str">
        <f t="shared" si="24"/>
        <v>HARARE</v>
      </c>
      <c r="F155" s="135" t="str">
        <f t="shared" si="25"/>
        <v>PLATINUM</v>
      </c>
      <c r="G155" s="83">
        <v>3</v>
      </c>
      <c r="H155" s="142" t="s">
        <v>2033</v>
      </c>
      <c r="I155" s="52" t="s">
        <v>2034</v>
      </c>
      <c r="J155" s="135" t="str">
        <f t="shared" si="26"/>
        <v>WASHI</v>
      </c>
      <c r="K155" s="114">
        <v>0.40440972222222221</v>
      </c>
      <c r="L155" s="146">
        <v>0.8690972222222223</v>
      </c>
      <c r="M155" s="147">
        <v>44167</v>
      </c>
      <c r="N155" s="143" t="s">
        <v>2896</v>
      </c>
      <c r="O155" s="90">
        <f t="shared" si="13"/>
        <v>669.15000000000009</v>
      </c>
      <c r="P155" s="100">
        <f t="shared" si="14"/>
        <v>2007.4500000000003</v>
      </c>
      <c r="Q155" s="48" t="s">
        <v>2035</v>
      </c>
      <c r="R155" s="80" t="s">
        <v>2038</v>
      </c>
    </row>
    <row r="156" spans="1:18" x14ac:dyDescent="0.2">
      <c r="A156" s="78"/>
      <c r="B156" s="137" t="s">
        <v>2802</v>
      </c>
      <c r="C156" s="137" t="s">
        <v>118</v>
      </c>
      <c r="D156" s="134" t="str">
        <f t="shared" si="23"/>
        <v>HA6002</v>
      </c>
      <c r="E156" s="135" t="str">
        <f t="shared" si="24"/>
        <v>HARARE</v>
      </c>
      <c r="F156" s="135" t="str">
        <f t="shared" si="25"/>
        <v>PLATINUM</v>
      </c>
      <c r="G156" s="83">
        <v>3</v>
      </c>
      <c r="H156" s="142" t="s">
        <v>2033</v>
      </c>
      <c r="I156" s="52" t="s">
        <v>2034</v>
      </c>
      <c r="J156" s="135" t="str">
        <f t="shared" si="26"/>
        <v>WASHI</v>
      </c>
      <c r="K156" s="114">
        <v>0</v>
      </c>
      <c r="L156" s="149">
        <v>0.99998842592592585</v>
      </c>
      <c r="M156" s="147">
        <v>44167</v>
      </c>
      <c r="N156" s="143" t="s">
        <v>3003</v>
      </c>
      <c r="O156" s="90">
        <f t="shared" si="13"/>
        <v>1439.9833333333331</v>
      </c>
      <c r="P156" s="100">
        <f t="shared" si="14"/>
        <v>4319.9499999999989</v>
      </c>
      <c r="Q156" s="80" t="s">
        <v>2035</v>
      </c>
      <c r="R156" s="80" t="s">
        <v>2036</v>
      </c>
    </row>
    <row r="157" spans="1:18" x14ac:dyDescent="0.2">
      <c r="A157" s="78"/>
      <c r="B157" s="79" t="s">
        <v>2822</v>
      </c>
      <c r="C157" s="138" t="s">
        <v>193</v>
      </c>
      <c r="D157" s="134" t="str">
        <f t="shared" si="23"/>
        <v>MW0004</v>
      </c>
      <c r="E157" s="135" t="str">
        <f t="shared" si="24"/>
        <v>MASH WEST</v>
      </c>
      <c r="F157" s="135" t="str">
        <f t="shared" si="25"/>
        <v>PLATINUM</v>
      </c>
      <c r="G157" s="83">
        <v>3</v>
      </c>
      <c r="H157" s="142" t="s">
        <v>2033</v>
      </c>
      <c r="I157" s="52" t="s">
        <v>2034</v>
      </c>
      <c r="J157" s="135" t="str">
        <f t="shared" si="26"/>
        <v>ARTWELL</v>
      </c>
      <c r="K157" s="114">
        <v>0.61057870370370371</v>
      </c>
      <c r="L157" s="149">
        <v>0.99998842592592585</v>
      </c>
      <c r="M157" s="147">
        <v>44167</v>
      </c>
      <c r="N157" s="143" t="s">
        <v>2840</v>
      </c>
      <c r="O157" s="90">
        <f t="shared" si="13"/>
        <v>560.74999999999989</v>
      </c>
      <c r="P157" s="100">
        <f t="shared" si="14"/>
        <v>1682.2499999999995</v>
      </c>
      <c r="Q157" s="80" t="s">
        <v>2035</v>
      </c>
      <c r="R157" s="80" t="s">
        <v>2036</v>
      </c>
    </row>
    <row r="158" spans="1:18" x14ac:dyDescent="0.2">
      <c r="A158" s="78"/>
      <c r="B158" s="52" t="s">
        <v>2826</v>
      </c>
      <c r="C158" s="138" t="s">
        <v>196</v>
      </c>
      <c r="D158" s="134" t="str">
        <f t="shared" si="23"/>
        <v>MW0004</v>
      </c>
      <c r="E158" s="135" t="str">
        <f t="shared" si="24"/>
        <v>MASH WEST</v>
      </c>
      <c r="F158" s="135" t="str">
        <f t="shared" si="25"/>
        <v>PLATINUM</v>
      </c>
      <c r="G158" s="83">
        <v>3</v>
      </c>
      <c r="H158" s="142" t="s">
        <v>2033</v>
      </c>
      <c r="I158" s="52" t="s">
        <v>2034</v>
      </c>
      <c r="J158" s="135" t="str">
        <f t="shared" si="26"/>
        <v>ARTWELL</v>
      </c>
      <c r="K158" s="114">
        <v>0.64211805555555557</v>
      </c>
      <c r="L158" s="149">
        <v>0.99998842592592585</v>
      </c>
      <c r="M158" s="147">
        <v>44167</v>
      </c>
      <c r="N158" s="143" t="s">
        <v>2835</v>
      </c>
      <c r="O158" s="90">
        <f t="shared" si="13"/>
        <v>515.33333333333326</v>
      </c>
      <c r="P158" s="100">
        <f t="shared" si="14"/>
        <v>1545.9999999999998</v>
      </c>
      <c r="Q158" s="80" t="s">
        <v>2035</v>
      </c>
      <c r="R158" s="80" t="s">
        <v>2036</v>
      </c>
    </row>
    <row r="159" spans="1:18" x14ac:dyDescent="0.2">
      <c r="A159" s="78"/>
      <c r="B159" s="141" t="s">
        <v>2823</v>
      </c>
      <c r="C159" s="138" t="s">
        <v>198</v>
      </c>
      <c r="D159" s="134" t="str">
        <f t="shared" si="23"/>
        <v>MW5208</v>
      </c>
      <c r="E159" s="135" t="str">
        <f t="shared" si="24"/>
        <v>MASH WEST</v>
      </c>
      <c r="F159" s="135" t="str">
        <f t="shared" si="25"/>
        <v>PLATINUM</v>
      </c>
      <c r="G159" s="83">
        <v>3</v>
      </c>
      <c r="H159" s="142" t="s">
        <v>2033</v>
      </c>
      <c r="I159" s="52" t="s">
        <v>2034</v>
      </c>
      <c r="J159" s="135" t="str">
        <f t="shared" si="26"/>
        <v>ARTWELL</v>
      </c>
      <c r="K159" s="114">
        <v>0.61060185185185178</v>
      </c>
      <c r="L159" s="149">
        <v>0.99998842592592585</v>
      </c>
      <c r="M159" s="147">
        <v>44167</v>
      </c>
      <c r="N159" s="143" t="s">
        <v>2841</v>
      </c>
      <c r="O159" s="90">
        <f t="shared" si="13"/>
        <v>560.7166666666667</v>
      </c>
      <c r="P159" s="100">
        <f t="shared" si="14"/>
        <v>1682.15</v>
      </c>
      <c r="Q159" s="80" t="s">
        <v>2035</v>
      </c>
      <c r="R159" s="80" t="s">
        <v>2036</v>
      </c>
    </row>
    <row r="160" spans="1:18" x14ac:dyDescent="0.2">
      <c r="A160" s="78"/>
      <c r="B160" s="79" t="s">
        <v>2825</v>
      </c>
      <c r="C160" s="138" t="s">
        <v>201</v>
      </c>
      <c r="D160" s="134" t="str">
        <f t="shared" si="23"/>
        <v>MW5208</v>
      </c>
      <c r="E160" s="135" t="str">
        <f t="shared" si="24"/>
        <v>MASH WEST</v>
      </c>
      <c r="F160" s="135" t="str">
        <f t="shared" si="25"/>
        <v>PLATINUM</v>
      </c>
      <c r="G160" s="83">
        <v>3</v>
      </c>
      <c r="H160" s="142" t="s">
        <v>2033</v>
      </c>
      <c r="I160" s="52" t="s">
        <v>2034</v>
      </c>
      <c r="J160" s="135" t="str">
        <f t="shared" si="26"/>
        <v>ARTWELL</v>
      </c>
      <c r="K160" s="114">
        <v>0.64091435185185186</v>
      </c>
      <c r="L160" s="149">
        <v>0.99998842592592585</v>
      </c>
      <c r="M160" s="147">
        <v>44167</v>
      </c>
      <c r="N160" s="143" t="s">
        <v>2836</v>
      </c>
      <c r="O160" s="90">
        <f t="shared" si="13"/>
        <v>517.06666666666661</v>
      </c>
      <c r="P160" s="100">
        <f t="shared" si="14"/>
        <v>1551.1999999999998</v>
      </c>
      <c r="Q160" s="80" t="s">
        <v>2035</v>
      </c>
      <c r="R160" s="80" t="s">
        <v>2036</v>
      </c>
    </row>
    <row r="161" spans="1:18" x14ac:dyDescent="0.2">
      <c r="A161" s="78"/>
      <c r="B161" s="79">
        <v>44166.254826388889</v>
      </c>
      <c r="C161" s="80" t="s">
        <v>234</v>
      </c>
      <c r="D161" s="82" t="str">
        <f>VLOOKUP($C161,TOTAL4,2,FALSE)</f>
        <v>HA6037</v>
      </c>
      <c r="E161" s="91" t="str">
        <f>VLOOKUP($C161,TOTAL4,3,FALSE)</f>
        <v>HARARE</v>
      </c>
      <c r="F161" s="82" t="str">
        <f>VLOOKUP(C161,TOTAL4,4,FALSE)</f>
        <v>PLATINUM</v>
      </c>
      <c r="G161" s="83">
        <v>3</v>
      </c>
      <c r="H161" s="96" t="s">
        <v>2033</v>
      </c>
      <c r="I161" s="68" t="s">
        <v>2056</v>
      </c>
      <c r="J161" s="82" t="str">
        <f>VLOOKUP($C161,TOTAL4,5,FALSE)</f>
        <v>ENIA</v>
      </c>
      <c r="K161" s="85">
        <v>0</v>
      </c>
      <c r="L161" s="149">
        <v>0.99930555555555556</v>
      </c>
      <c r="M161" s="150">
        <v>44167</v>
      </c>
      <c r="N161" s="94" t="s">
        <v>2220</v>
      </c>
      <c r="O161" s="90">
        <f t="shared" si="13"/>
        <v>1439</v>
      </c>
      <c r="P161" s="100">
        <f t="shared" si="14"/>
        <v>4317</v>
      </c>
      <c r="Q161" s="68" t="s">
        <v>2035</v>
      </c>
      <c r="R161" s="68" t="s">
        <v>2036</v>
      </c>
    </row>
    <row r="162" spans="1:18" x14ac:dyDescent="0.2">
      <c r="A162" s="78"/>
      <c r="B162" s="137" t="s">
        <v>2314</v>
      </c>
      <c r="C162" s="52" t="s">
        <v>237</v>
      </c>
      <c r="D162" s="134" t="str">
        <f>VLOOKUP($C162,TOTAL3,2,FALSE)</f>
        <v>HA6037</v>
      </c>
      <c r="E162" s="135" t="str">
        <f>VLOOKUP($C162,TOTAL3,3,FALSE)</f>
        <v>HARARE</v>
      </c>
      <c r="F162" s="135" t="str">
        <f>VLOOKUP(C162,TOTAL3,4,FALSE)</f>
        <v>PLATINUM</v>
      </c>
      <c r="G162" s="83">
        <v>3</v>
      </c>
      <c r="H162" s="142" t="s">
        <v>2033</v>
      </c>
      <c r="I162" s="52" t="s">
        <v>2034</v>
      </c>
      <c r="J162" s="135" t="str">
        <f>VLOOKUP($C162,TOTAL3,5,FALSE)</f>
        <v>ENIA</v>
      </c>
      <c r="K162" s="114">
        <v>0</v>
      </c>
      <c r="L162" s="146">
        <v>0.61064814814814816</v>
      </c>
      <c r="M162" s="147">
        <v>44167</v>
      </c>
      <c r="N162" s="143" t="s">
        <v>2494</v>
      </c>
      <c r="O162" s="90">
        <f t="shared" si="13"/>
        <v>879.33333333333348</v>
      </c>
      <c r="P162" s="100">
        <f t="shared" si="14"/>
        <v>2638.0000000000005</v>
      </c>
      <c r="Q162" s="48" t="s">
        <v>2035</v>
      </c>
      <c r="R162" s="80" t="s">
        <v>2038</v>
      </c>
    </row>
    <row r="163" spans="1:18" x14ac:dyDescent="0.2">
      <c r="A163" s="78"/>
      <c r="B163" s="140">
        <v>44167.261840277781</v>
      </c>
      <c r="C163" s="43" t="s">
        <v>244</v>
      </c>
      <c r="D163" s="82" t="str">
        <f>VLOOKUP($C163,TOTAL4,2,FALSE)</f>
        <v>MS6027</v>
      </c>
      <c r="E163" s="91" t="str">
        <f>VLOOKUP($C163,TOTAL4,3,FALSE)</f>
        <v>MAT SOUTH</v>
      </c>
      <c r="F163" s="82" t="str">
        <f>VLOOKUP(C163,TOTAL4,4,FALSE)</f>
        <v>PLATINUM</v>
      </c>
      <c r="G163" s="83">
        <v>3</v>
      </c>
      <c r="H163" s="96" t="s">
        <v>2033</v>
      </c>
      <c r="I163" s="68" t="s">
        <v>2058</v>
      </c>
      <c r="J163" s="82" t="str">
        <f>VLOOKUP($C163,TOTAL4,5,FALSE)</f>
        <v>BEN</v>
      </c>
      <c r="K163" s="85">
        <v>0.2618402777777778</v>
      </c>
      <c r="L163" s="149">
        <v>0.99930555555555556</v>
      </c>
      <c r="M163" s="150">
        <v>44167</v>
      </c>
      <c r="N163" s="94" t="s">
        <v>3127</v>
      </c>
      <c r="O163" s="90">
        <f t="shared" si="13"/>
        <v>1061.9499999999998</v>
      </c>
      <c r="P163" s="100">
        <f t="shared" si="14"/>
        <v>3185.8499999999995</v>
      </c>
      <c r="Q163" s="68" t="s">
        <v>2035</v>
      </c>
      <c r="R163" s="68" t="s">
        <v>2036</v>
      </c>
    </row>
    <row r="164" spans="1:18" x14ac:dyDescent="0.2">
      <c r="A164" s="78"/>
      <c r="B164" s="140">
        <v>44167.580416666664</v>
      </c>
      <c r="C164" s="43" t="s">
        <v>2083</v>
      </c>
      <c r="D164" s="82" t="str">
        <f>VLOOKUP($C164,TOTAL4,2,FALSE)</f>
        <v>MS6027</v>
      </c>
      <c r="E164" s="91" t="str">
        <f>VLOOKUP($C164,TOTAL4,3,FALSE)</f>
        <v>MAT SOUTH</v>
      </c>
      <c r="F164" s="82" t="str">
        <f>VLOOKUP(C164,TOTAL4,4,FALSE)</f>
        <v>PLATINUM</v>
      </c>
      <c r="G164" s="83">
        <v>3</v>
      </c>
      <c r="H164" s="96" t="s">
        <v>2033</v>
      </c>
      <c r="I164" s="68" t="s">
        <v>2082</v>
      </c>
      <c r="J164" s="82">
        <f>VLOOKUP($C164,TOTAL4,5,FALSE)</f>
        <v>0</v>
      </c>
      <c r="K164" s="54">
        <v>0.58041666666666669</v>
      </c>
      <c r="L164" s="154">
        <v>0.58858796296296301</v>
      </c>
      <c r="M164" s="150">
        <v>44167</v>
      </c>
      <c r="N164" s="94" t="s">
        <v>3074</v>
      </c>
      <c r="O164" s="90">
        <f t="shared" si="13"/>
        <v>11.766666666666694</v>
      </c>
      <c r="P164" s="100">
        <f t="shared" si="14"/>
        <v>35.300000000000082</v>
      </c>
      <c r="Q164" s="68" t="s">
        <v>2035</v>
      </c>
      <c r="R164" s="68" t="s">
        <v>2038</v>
      </c>
    </row>
    <row r="165" spans="1:18" x14ac:dyDescent="0.2">
      <c r="A165" s="78"/>
      <c r="B165" s="79">
        <v>44165.370312500003</v>
      </c>
      <c r="C165" s="68" t="s">
        <v>273</v>
      </c>
      <c r="D165" s="82" t="str">
        <f>VLOOKUP($C165,TOTAL4,2,FALSE)</f>
        <v>HA0008</v>
      </c>
      <c r="E165" s="91" t="str">
        <f>VLOOKUP($C165,TOTAL4,3,FALSE)</f>
        <v>HARARE</v>
      </c>
      <c r="F165" s="82" t="str">
        <f>VLOOKUP(C165,TOTAL4,4,FALSE)</f>
        <v>PLATINUM</v>
      </c>
      <c r="G165" s="83">
        <v>3</v>
      </c>
      <c r="H165" s="96" t="s">
        <v>2033</v>
      </c>
      <c r="I165" s="68" t="s">
        <v>2082</v>
      </c>
      <c r="J165" s="82" t="str">
        <f>VLOOKUP($C165,TOTAL4,5,FALSE)</f>
        <v>DHLAKAMA</v>
      </c>
      <c r="K165" s="85">
        <v>0</v>
      </c>
      <c r="L165" s="149">
        <v>0.99930555555555556</v>
      </c>
      <c r="M165" s="150">
        <v>44167</v>
      </c>
      <c r="N165" s="94" t="s">
        <v>2061</v>
      </c>
      <c r="O165" s="90">
        <f t="shared" si="13"/>
        <v>1439</v>
      </c>
      <c r="P165" s="100">
        <f t="shared" si="14"/>
        <v>4317</v>
      </c>
      <c r="Q165" s="68" t="s">
        <v>2035</v>
      </c>
      <c r="R165" s="68" t="s">
        <v>2036</v>
      </c>
    </row>
    <row r="166" spans="1:18" x14ac:dyDescent="0.2">
      <c r="A166" s="78"/>
      <c r="B166" s="137" t="s">
        <v>2253</v>
      </c>
      <c r="C166" s="52" t="s">
        <v>277</v>
      </c>
      <c r="D166" s="134" t="str">
        <f>VLOOKUP($C166,TOTAL3,2,FALSE)</f>
        <v>HA0008</v>
      </c>
      <c r="E166" s="135" t="str">
        <f>VLOOKUP($C166,TOTAL3,3,FALSE)</f>
        <v>HARARE</v>
      </c>
      <c r="F166" s="135" t="str">
        <f>VLOOKUP(C166,TOTAL3,4,FALSE)</f>
        <v>PLATINUM</v>
      </c>
      <c r="G166" s="83">
        <v>3</v>
      </c>
      <c r="H166" s="142" t="s">
        <v>2033</v>
      </c>
      <c r="I166" s="52" t="s">
        <v>2034</v>
      </c>
      <c r="J166" s="135" t="str">
        <f>VLOOKUP($C166,TOTAL3,5,FALSE)</f>
        <v>DHLAKAMA</v>
      </c>
      <c r="K166" s="114">
        <v>0</v>
      </c>
      <c r="L166" s="149">
        <v>0.99998842592592585</v>
      </c>
      <c r="M166" s="147">
        <v>44167</v>
      </c>
      <c r="N166" s="143" t="s">
        <v>2992</v>
      </c>
      <c r="O166" s="90">
        <f t="shared" si="13"/>
        <v>1439.9833333333331</v>
      </c>
      <c r="P166" s="100">
        <f t="shared" si="14"/>
        <v>4319.9499999999989</v>
      </c>
      <c r="Q166" s="80" t="s">
        <v>2035</v>
      </c>
      <c r="R166" s="80" t="s">
        <v>2036</v>
      </c>
    </row>
    <row r="167" spans="1:18" x14ac:dyDescent="0.2">
      <c r="A167" s="78"/>
      <c r="B167" s="79">
        <v>44167.968460648146</v>
      </c>
      <c r="C167" s="68" t="s">
        <v>331</v>
      </c>
      <c r="D167" s="134" t="str">
        <f>VLOOKUP($C167,TOTAL3,2,FALSE)</f>
        <v>HA5030</v>
      </c>
      <c r="E167" s="135" t="str">
        <f>VLOOKUP($C167,TOTAL3,3,FALSE)</f>
        <v>HARARE</v>
      </c>
      <c r="F167" s="135" t="str">
        <f>VLOOKUP(C167,TOTAL3,4,FALSE)</f>
        <v>PLATINUM</v>
      </c>
      <c r="G167" s="83">
        <v>3</v>
      </c>
      <c r="H167" s="142" t="s">
        <v>2033</v>
      </c>
      <c r="I167" s="52" t="s">
        <v>2041</v>
      </c>
      <c r="J167" s="135" t="str">
        <f>VLOOKUP($C167,TOTAL3,5,FALSE)</f>
        <v>ARCHIE</v>
      </c>
      <c r="K167" s="148">
        <v>0.96846064814814825</v>
      </c>
      <c r="L167" s="149">
        <v>0.99998842592592585</v>
      </c>
      <c r="M167" s="147">
        <v>44167</v>
      </c>
      <c r="N167" s="143" t="s">
        <v>2848</v>
      </c>
      <c r="O167" s="90">
        <f t="shared" si="13"/>
        <v>45.399999999999743</v>
      </c>
      <c r="P167" s="100">
        <f t="shared" si="14"/>
        <v>136.19999999999922</v>
      </c>
      <c r="Q167" s="80" t="s">
        <v>2035</v>
      </c>
      <c r="R167" s="80" t="s">
        <v>2036</v>
      </c>
    </row>
    <row r="168" spans="1:18" x14ac:dyDescent="0.2">
      <c r="A168" s="78"/>
      <c r="B168" s="79">
        <v>44167.970659722225</v>
      </c>
      <c r="C168" s="68" t="s">
        <v>334</v>
      </c>
      <c r="D168" s="134" t="str">
        <f>VLOOKUP($C168,TOTAL3,2,FALSE)</f>
        <v>HA5030</v>
      </c>
      <c r="E168" s="135" t="str">
        <f>VLOOKUP($C168,TOTAL3,3,FALSE)</f>
        <v>HARARE</v>
      </c>
      <c r="F168" s="135" t="str">
        <f>VLOOKUP(C168,TOTAL3,4,FALSE)</f>
        <v>PLATINUM</v>
      </c>
      <c r="G168" s="83">
        <v>3</v>
      </c>
      <c r="H168" s="142" t="s">
        <v>2033</v>
      </c>
      <c r="I168" s="52" t="s">
        <v>2041</v>
      </c>
      <c r="J168" s="135" t="str">
        <f>VLOOKUP($C168,TOTAL3,5,FALSE)</f>
        <v>ARCHIE</v>
      </c>
      <c r="K168" s="148">
        <v>0.9706597222222223</v>
      </c>
      <c r="L168" s="149">
        <v>0.99998842592592585</v>
      </c>
      <c r="M168" s="147">
        <v>44167</v>
      </c>
      <c r="N168" s="143" t="s">
        <v>3017</v>
      </c>
      <c r="O168" s="90">
        <f t="shared" si="13"/>
        <v>42.233333333333114</v>
      </c>
      <c r="P168" s="100">
        <f t="shared" si="14"/>
        <v>126.69999999999933</v>
      </c>
      <c r="Q168" s="80" t="s">
        <v>2035</v>
      </c>
      <c r="R168" s="80" t="s">
        <v>2036</v>
      </c>
    </row>
    <row r="169" spans="1:18" x14ac:dyDescent="0.2">
      <c r="A169" s="124"/>
      <c r="B169" s="140">
        <v>44167.039780092593</v>
      </c>
      <c r="C169" s="43" t="s">
        <v>361</v>
      </c>
      <c r="D169" s="82" t="str">
        <f>VLOOKUP($C169,TOTAL4,2,FALSE)</f>
        <v>HA0206</v>
      </c>
      <c r="E169" s="91" t="str">
        <f>VLOOKUP($C169,TOTAL4,3,FALSE)</f>
        <v>HARARE</v>
      </c>
      <c r="F169" s="82" t="str">
        <f>VLOOKUP(C169,TOTAL4,4,FALSE)</f>
        <v>PLATINUM</v>
      </c>
      <c r="G169" s="83">
        <v>3</v>
      </c>
      <c r="H169" s="96" t="s">
        <v>2033</v>
      </c>
      <c r="I169" s="68" t="s">
        <v>2058</v>
      </c>
      <c r="J169" s="82" t="str">
        <f>VLOOKUP($C169,TOTAL4,5,FALSE)</f>
        <v>MODESTA</v>
      </c>
      <c r="K169" s="151">
        <v>3.9780092592592589E-2</v>
      </c>
      <c r="L169" s="155">
        <v>0.55353009259259256</v>
      </c>
      <c r="M169" s="152">
        <v>44167</v>
      </c>
      <c r="N169" s="94" t="s">
        <v>3062</v>
      </c>
      <c r="O169" s="90">
        <f t="shared" si="13"/>
        <v>739.8</v>
      </c>
      <c r="P169" s="100">
        <f t="shared" si="14"/>
        <v>2219.3999999999996</v>
      </c>
      <c r="Q169" s="68" t="s">
        <v>2035</v>
      </c>
      <c r="R169" s="68" t="s">
        <v>2038</v>
      </c>
    </row>
    <row r="170" spans="1:18" x14ac:dyDescent="0.2">
      <c r="A170" s="78"/>
      <c r="B170" s="192" t="s">
        <v>2753</v>
      </c>
      <c r="C170" s="87" t="s">
        <v>363</v>
      </c>
      <c r="D170" s="134" t="str">
        <f>VLOOKUP($C170,TOTAL3,2,FALSE)</f>
        <v>HA0206</v>
      </c>
      <c r="E170" s="135" t="str">
        <f>VLOOKUP($C170,TOTAL3,3,FALSE)</f>
        <v>HARARE</v>
      </c>
      <c r="F170" s="135" t="str">
        <f>VLOOKUP(C170,TOTAL3,4,FALSE)</f>
        <v>PLATINUM</v>
      </c>
      <c r="G170" s="83">
        <v>3</v>
      </c>
      <c r="H170" s="142" t="s">
        <v>2033</v>
      </c>
      <c r="I170" s="52" t="s">
        <v>2034</v>
      </c>
      <c r="J170" s="135" t="str">
        <f>VLOOKUP($C170,TOTAL3,5,FALSE)</f>
        <v>MODESTA</v>
      </c>
      <c r="K170" s="114">
        <v>0</v>
      </c>
      <c r="L170" s="146">
        <v>0.52090277777777783</v>
      </c>
      <c r="M170" s="113">
        <v>44167</v>
      </c>
      <c r="N170" s="143" t="s">
        <v>2863</v>
      </c>
      <c r="O170" s="90">
        <f t="shared" si="13"/>
        <v>750.10000000000014</v>
      </c>
      <c r="P170" s="100">
        <f t="shared" si="14"/>
        <v>2250.3000000000002</v>
      </c>
      <c r="Q170" s="48" t="s">
        <v>2035</v>
      </c>
      <c r="R170" s="80" t="s">
        <v>2038</v>
      </c>
    </row>
    <row r="171" spans="1:18" x14ac:dyDescent="0.2">
      <c r="A171" s="78"/>
      <c r="B171" s="186">
        <v>44167.27003472222</v>
      </c>
      <c r="C171" s="5" t="s">
        <v>381</v>
      </c>
      <c r="D171" s="134" t="str">
        <f>VLOOKUP($C171,TOTAL3,2,FALSE)</f>
        <v>MW0309</v>
      </c>
      <c r="E171" s="135" t="str">
        <f>VLOOKUP($C171,TOTAL3,3,FALSE)</f>
        <v>MASH WEST</v>
      </c>
      <c r="F171" s="135" t="str">
        <f>VLOOKUP(C171,TOTAL3,4,FALSE)</f>
        <v>PLATINUM</v>
      </c>
      <c r="G171" s="83">
        <v>3</v>
      </c>
      <c r="H171" s="142" t="s">
        <v>2033</v>
      </c>
      <c r="I171" s="52" t="s">
        <v>2034</v>
      </c>
      <c r="J171" s="135" t="str">
        <f>VLOOKUP($C171,TOTAL3,5,FALSE)</f>
        <v>NGIRAZI</v>
      </c>
      <c r="K171" s="144">
        <v>0.255</v>
      </c>
      <c r="L171" s="145">
        <v>0.26959490740740738</v>
      </c>
      <c r="M171" s="136">
        <v>44167</v>
      </c>
      <c r="N171" s="143" t="s">
        <v>2850</v>
      </c>
      <c r="O171" s="90">
        <f t="shared" si="13"/>
        <v>21.016666666666623</v>
      </c>
      <c r="P171" s="100">
        <f t="shared" si="14"/>
        <v>63.049999999999869</v>
      </c>
      <c r="Q171" s="48" t="s">
        <v>2035</v>
      </c>
      <c r="R171" s="80" t="s">
        <v>2038</v>
      </c>
    </row>
    <row r="172" spans="1:18" x14ac:dyDescent="0.2">
      <c r="A172" s="78"/>
      <c r="B172" s="137" t="s">
        <v>2122</v>
      </c>
      <c r="C172" s="48" t="s">
        <v>389</v>
      </c>
      <c r="D172" s="134" t="str">
        <f>VLOOKUP($C172,TOTAL3,2,FALSE)</f>
        <v>HA0015</v>
      </c>
      <c r="E172" s="135" t="str">
        <f>VLOOKUP($C172,TOTAL3,3,FALSE)</f>
        <v>HARARE</v>
      </c>
      <c r="F172" s="135" t="str">
        <f>VLOOKUP(C172,TOTAL3,4,FALSE)</f>
        <v>PLATINUM</v>
      </c>
      <c r="G172" s="83">
        <v>3</v>
      </c>
      <c r="H172" s="142" t="s">
        <v>2033</v>
      </c>
      <c r="I172" s="52" t="s">
        <v>2034</v>
      </c>
      <c r="J172" s="135" t="str">
        <f>VLOOKUP($C172,TOTAL3,5,FALSE)</f>
        <v>LESLIE</v>
      </c>
      <c r="K172" s="114">
        <v>0.59928240740740735</v>
      </c>
      <c r="L172" s="149">
        <v>0.99998842592592585</v>
      </c>
      <c r="M172" s="147">
        <v>44167</v>
      </c>
      <c r="N172" s="143" t="s">
        <v>3021</v>
      </c>
      <c r="O172" s="90">
        <f t="shared" si="13"/>
        <v>577.01666666666665</v>
      </c>
      <c r="P172" s="100">
        <f t="shared" si="14"/>
        <v>1731.05</v>
      </c>
      <c r="Q172" s="80" t="s">
        <v>2035</v>
      </c>
      <c r="R172" s="80" t="s">
        <v>2036</v>
      </c>
    </row>
    <row r="173" spans="1:18" x14ac:dyDescent="0.2">
      <c r="A173" s="78"/>
      <c r="B173" s="137" t="s">
        <v>2121</v>
      </c>
      <c r="C173" s="87" t="s">
        <v>391</v>
      </c>
      <c r="D173" s="134" t="str">
        <f>VLOOKUP($C173,TOTAL3,2,FALSE)</f>
        <v>HA0015</v>
      </c>
      <c r="E173" s="135" t="str">
        <f>VLOOKUP($C173,TOTAL3,3,FALSE)</f>
        <v>HARARE</v>
      </c>
      <c r="F173" s="135" t="str">
        <f>VLOOKUP(C173,TOTAL3,4,FALSE)</f>
        <v>PLATINUM</v>
      </c>
      <c r="G173" s="83">
        <v>3</v>
      </c>
      <c r="H173" s="142" t="s">
        <v>2033</v>
      </c>
      <c r="I173" s="52" t="s">
        <v>2034</v>
      </c>
      <c r="J173" s="135" t="str">
        <f>VLOOKUP($C173,TOTAL3,5,FALSE)</f>
        <v>LESLIE</v>
      </c>
      <c r="K173" s="114">
        <v>0.59921296296296289</v>
      </c>
      <c r="L173" s="149">
        <v>0.99998842592592585</v>
      </c>
      <c r="M173" s="147">
        <v>44167</v>
      </c>
      <c r="N173" s="143" t="s">
        <v>3020</v>
      </c>
      <c r="O173" s="90">
        <f t="shared" si="13"/>
        <v>577.11666666666656</v>
      </c>
      <c r="P173" s="100">
        <f t="shared" si="14"/>
        <v>1731.3499999999997</v>
      </c>
      <c r="Q173" s="80" t="s">
        <v>2035</v>
      </c>
      <c r="R173" s="80" t="s">
        <v>2036</v>
      </c>
    </row>
    <row r="174" spans="1:18" x14ac:dyDescent="0.2">
      <c r="A174" s="78"/>
      <c r="B174" s="137" t="s">
        <v>2123</v>
      </c>
      <c r="C174" s="52" t="s">
        <v>392</v>
      </c>
      <c r="D174" s="134" t="str">
        <f>VLOOKUP($C174,TOTAL3,2,FALSE)</f>
        <v>HA0015</v>
      </c>
      <c r="E174" s="135" t="str">
        <f>VLOOKUP($C174,TOTAL3,3,FALSE)</f>
        <v>HARARE</v>
      </c>
      <c r="F174" s="135" t="str">
        <f>VLOOKUP(C174,TOTAL3,4,FALSE)</f>
        <v>PLATINUM</v>
      </c>
      <c r="G174" s="83">
        <v>3</v>
      </c>
      <c r="H174" s="142" t="s">
        <v>2033</v>
      </c>
      <c r="I174" s="52" t="s">
        <v>2034</v>
      </c>
      <c r="J174" s="135" t="str">
        <f>VLOOKUP($C174,TOTAL3,5,FALSE)</f>
        <v>LESLIE</v>
      </c>
      <c r="K174" s="144">
        <v>0</v>
      </c>
      <c r="L174" s="149">
        <v>0.99998842592592585</v>
      </c>
      <c r="M174" s="147">
        <v>44167</v>
      </c>
      <c r="N174" s="143" t="s">
        <v>2930</v>
      </c>
      <c r="O174" s="90">
        <f t="shared" si="13"/>
        <v>1439.9833333333331</v>
      </c>
      <c r="P174" s="100">
        <f t="shared" si="14"/>
        <v>4319.9499999999989</v>
      </c>
      <c r="Q174" s="80" t="s">
        <v>2035</v>
      </c>
      <c r="R174" s="80" t="s">
        <v>2036</v>
      </c>
    </row>
    <row r="175" spans="1:18" x14ac:dyDescent="0.2">
      <c r="A175" s="78"/>
      <c r="B175" s="79">
        <v>44099.754814814813</v>
      </c>
      <c r="C175" s="68" t="s">
        <v>396</v>
      </c>
      <c r="D175" s="82" t="str">
        <f>VLOOKUP($C175,TOTAL4,2,FALSE)</f>
        <v>MA5301</v>
      </c>
      <c r="E175" s="91" t="str">
        <f>VLOOKUP($C175,TOTAL4,3,FALSE)</f>
        <v>MANICALAND</v>
      </c>
      <c r="F175" s="82" t="str">
        <f>VLOOKUP(C175,TOTAL4,4,FALSE)</f>
        <v>PLATINUM</v>
      </c>
      <c r="G175" s="83">
        <v>3</v>
      </c>
      <c r="H175" s="96" t="s">
        <v>2033</v>
      </c>
      <c r="I175" s="68" t="s">
        <v>2057</v>
      </c>
      <c r="J175" s="82" t="s">
        <v>283</v>
      </c>
      <c r="K175" s="85">
        <v>0</v>
      </c>
      <c r="L175" s="149">
        <v>0.99930555555555556</v>
      </c>
      <c r="M175" s="150">
        <v>44167</v>
      </c>
      <c r="N175" s="94" t="s">
        <v>2066</v>
      </c>
      <c r="O175" s="90">
        <f t="shared" si="13"/>
        <v>1439</v>
      </c>
      <c r="P175" s="100">
        <f t="shared" si="14"/>
        <v>4317</v>
      </c>
      <c r="Q175" s="68" t="s">
        <v>2035</v>
      </c>
      <c r="R175" s="68" t="s">
        <v>2036</v>
      </c>
    </row>
    <row r="176" spans="1:18" x14ac:dyDescent="0.2">
      <c r="A176" s="78"/>
      <c r="B176" s="79">
        <v>44077.472939814812</v>
      </c>
      <c r="C176" s="68" t="s">
        <v>398</v>
      </c>
      <c r="D176" s="82" t="str">
        <f>VLOOKUP($C176,TOTAL4,2,FALSE)</f>
        <v>MA5301</v>
      </c>
      <c r="E176" s="91" t="str">
        <f>VLOOKUP($C176,TOTAL4,3,FALSE)</f>
        <v>MANICALAND</v>
      </c>
      <c r="F176" s="82" t="str">
        <f>VLOOKUP(C176,TOTAL4,4,FALSE)</f>
        <v>PLATINUM</v>
      </c>
      <c r="G176" s="83">
        <v>3</v>
      </c>
      <c r="H176" s="96" t="s">
        <v>2033</v>
      </c>
      <c r="I176" s="68" t="s">
        <v>2057</v>
      </c>
      <c r="J176" s="82" t="s">
        <v>283</v>
      </c>
      <c r="K176" s="85">
        <v>0</v>
      </c>
      <c r="L176" s="149">
        <v>0.99930555555555556</v>
      </c>
      <c r="M176" s="150">
        <v>44167</v>
      </c>
      <c r="N176" s="94" t="s">
        <v>2069</v>
      </c>
      <c r="O176" s="90">
        <f t="shared" si="13"/>
        <v>1439</v>
      </c>
      <c r="P176" s="100">
        <f t="shared" si="14"/>
        <v>4317</v>
      </c>
      <c r="Q176" s="68" t="s">
        <v>2035</v>
      </c>
      <c r="R176" s="68" t="s">
        <v>2036</v>
      </c>
    </row>
    <row r="177" spans="1:18" x14ac:dyDescent="0.2">
      <c r="A177" s="78"/>
      <c r="B177" s="137" t="s">
        <v>2762</v>
      </c>
      <c r="C177" s="138" t="s">
        <v>407</v>
      </c>
      <c r="D177" s="134" t="str">
        <f>VLOOKUP($C177,TOTAL3,2,FALSE)</f>
        <v>ME6020</v>
      </c>
      <c r="E177" s="135" t="str">
        <f>VLOOKUP($C177,TOTAL3,3,FALSE)</f>
        <v>MASH EAST</v>
      </c>
      <c r="F177" s="135" t="str">
        <f>VLOOKUP(C177,TOTAL3,4,FALSE)</f>
        <v>PLATINUM</v>
      </c>
      <c r="G177" s="83">
        <v>3</v>
      </c>
      <c r="H177" s="142" t="s">
        <v>2033</v>
      </c>
      <c r="I177" s="52" t="s">
        <v>2034</v>
      </c>
      <c r="J177" s="135" t="str">
        <f>VLOOKUP($C177,TOTAL3,5,FALSE)</f>
        <v>DHLAKAMA</v>
      </c>
      <c r="K177" s="114">
        <v>0.47981481481481486</v>
      </c>
      <c r="L177" s="146">
        <v>0.68768518518518518</v>
      </c>
      <c r="M177" s="147">
        <v>44167</v>
      </c>
      <c r="N177" s="143" t="s">
        <v>2876</v>
      </c>
      <c r="O177" s="90">
        <f t="shared" si="13"/>
        <v>299.33333333333326</v>
      </c>
      <c r="P177" s="100">
        <f t="shared" si="14"/>
        <v>897.99999999999977</v>
      </c>
      <c r="Q177" s="48" t="s">
        <v>2035</v>
      </c>
      <c r="R177" s="80" t="s">
        <v>2038</v>
      </c>
    </row>
    <row r="178" spans="1:18" x14ac:dyDescent="0.2">
      <c r="A178" s="78"/>
      <c r="B178" s="193" t="s">
        <v>2766</v>
      </c>
      <c r="C178" s="156" t="s">
        <v>409</v>
      </c>
      <c r="D178" s="134" t="str">
        <f>VLOOKUP($C178,TOTAL3,2,FALSE)</f>
        <v>ME6020</v>
      </c>
      <c r="E178" s="135" t="str">
        <f>VLOOKUP($C178,TOTAL3,3,FALSE)</f>
        <v>MASH EAST</v>
      </c>
      <c r="F178" s="135" t="str">
        <f>VLOOKUP(C178,TOTAL3,4,FALSE)</f>
        <v>PLATINUM</v>
      </c>
      <c r="G178" s="83">
        <v>3</v>
      </c>
      <c r="H178" s="142" t="s">
        <v>2033</v>
      </c>
      <c r="I178" s="52" t="s">
        <v>2034</v>
      </c>
      <c r="J178" s="135" t="str">
        <f>VLOOKUP($C178,TOTAL3,5,FALSE)</f>
        <v>DHLAKAMA</v>
      </c>
      <c r="K178" s="114">
        <v>0.43416666666666665</v>
      </c>
      <c r="L178" s="146">
        <v>0.72267361111111106</v>
      </c>
      <c r="M178" s="147">
        <v>44167</v>
      </c>
      <c r="N178" s="143" t="s">
        <v>2879</v>
      </c>
      <c r="O178" s="90">
        <f t="shared" si="13"/>
        <v>415.44999999999993</v>
      </c>
      <c r="P178" s="100">
        <f t="shared" si="14"/>
        <v>1246.3499999999999</v>
      </c>
      <c r="Q178" s="48" t="s">
        <v>2035</v>
      </c>
      <c r="R178" s="80" t="s">
        <v>2038</v>
      </c>
    </row>
    <row r="179" spans="1:18" x14ac:dyDescent="0.2">
      <c r="A179" s="78"/>
      <c r="B179" s="192" t="s">
        <v>2320</v>
      </c>
      <c r="C179" s="87" t="s">
        <v>409</v>
      </c>
      <c r="D179" s="134" t="str">
        <f>VLOOKUP($C179,TOTAL3,2,FALSE)</f>
        <v>ME6020</v>
      </c>
      <c r="E179" s="135" t="str">
        <f>VLOOKUP($C179,TOTAL3,3,FALSE)</f>
        <v>MASH EAST</v>
      </c>
      <c r="F179" s="135" t="str">
        <f>VLOOKUP(C179,TOTAL3,4,FALSE)</f>
        <v>PLATINUM</v>
      </c>
      <c r="G179" s="83">
        <v>3</v>
      </c>
      <c r="H179" s="142" t="s">
        <v>2033</v>
      </c>
      <c r="I179" s="52" t="s">
        <v>2034</v>
      </c>
      <c r="J179" s="135" t="str">
        <f>VLOOKUP($C179,TOTAL3,5,FALSE)</f>
        <v>DHLAKAMA</v>
      </c>
      <c r="K179" s="114">
        <v>0</v>
      </c>
      <c r="L179" s="149">
        <v>0.99998842592592585</v>
      </c>
      <c r="M179" s="147">
        <v>44167</v>
      </c>
      <c r="N179" s="143" t="s">
        <v>3002</v>
      </c>
      <c r="O179" s="90">
        <f t="shared" si="13"/>
        <v>1439.9833333333331</v>
      </c>
      <c r="P179" s="100">
        <f t="shared" si="14"/>
        <v>4319.9499999999989</v>
      </c>
      <c r="Q179" s="80" t="s">
        <v>2035</v>
      </c>
      <c r="R179" s="80" t="s">
        <v>2036</v>
      </c>
    </row>
    <row r="180" spans="1:18" x14ac:dyDescent="0.2">
      <c r="A180" s="78"/>
      <c r="B180" s="140">
        <v>44166.860671296294</v>
      </c>
      <c r="C180" s="43" t="s">
        <v>412</v>
      </c>
      <c r="D180" s="82" t="str">
        <f>VLOOKUP($C180,TOTAL4,2,FALSE)</f>
        <v>MV0286</v>
      </c>
      <c r="E180" s="91" t="str">
        <f>VLOOKUP($C180,TOTAL4,3,FALSE)</f>
        <v>MASVINGO</v>
      </c>
      <c r="F180" s="82" t="str">
        <f>VLOOKUP(C180,TOTAL4,4,FALSE)</f>
        <v>PLATINUM</v>
      </c>
      <c r="G180" s="83">
        <v>3</v>
      </c>
      <c r="H180" s="96" t="s">
        <v>2033</v>
      </c>
      <c r="I180" s="68" t="s">
        <v>2060</v>
      </c>
      <c r="J180" s="82" t="str">
        <f>VLOOKUP($C180,TOTAL4,5,FALSE)</f>
        <v>CECIL</v>
      </c>
      <c r="K180" s="151">
        <v>0</v>
      </c>
      <c r="L180" s="155">
        <v>0.32582175925925927</v>
      </c>
      <c r="M180" s="152">
        <v>44167</v>
      </c>
      <c r="N180" s="94" t="s">
        <v>2154</v>
      </c>
      <c r="O180" s="90">
        <f t="shared" si="13"/>
        <v>469.18333333333334</v>
      </c>
      <c r="P180" s="100">
        <f t="shared" si="14"/>
        <v>1407.55</v>
      </c>
      <c r="Q180" s="68" t="s">
        <v>2035</v>
      </c>
      <c r="R180" s="68" t="s">
        <v>2038</v>
      </c>
    </row>
    <row r="181" spans="1:18" x14ac:dyDescent="0.2">
      <c r="A181" s="78"/>
      <c r="B181" s="140">
        <v>44167.620439814818</v>
      </c>
      <c r="C181" s="43" t="s">
        <v>412</v>
      </c>
      <c r="D181" s="82" t="str">
        <f>VLOOKUP($C181,TOTAL4,2,FALSE)</f>
        <v>MV0286</v>
      </c>
      <c r="E181" s="91" t="str">
        <f>VLOOKUP($C181,TOTAL4,3,FALSE)</f>
        <v>MASVINGO</v>
      </c>
      <c r="F181" s="82" t="str">
        <f>VLOOKUP(C181,TOTAL4,4,FALSE)</f>
        <v>PLATINUM</v>
      </c>
      <c r="G181" s="83">
        <v>3</v>
      </c>
      <c r="H181" s="96" t="s">
        <v>2033</v>
      </c>
      <c r="I181" s="68" t="s">
        <v>2082</v>
      </c>
      <c r="J181" s="82" t="str">
        <f>VLOOKUP($C181,TOTAL4,5,FALSE)</f>
        <v>CECIL</v>
      </c>
      <c r="K181" s="54">
        <v>0.62043981481481481</v>
      </c>
      <c r="L181" s="154">
        <v>0.65872685185185187</v>
      </c>
      <c r="M181" s="150">
        <v>44167</v>
      </c>
      <c r="N181" s="94" t="s">
        <v>3088</v>
      </c>
      <c r="O181" s="90">
        <f t="shared" si="13"/>
        <v>55.133333333333368</v>
      </c>
      <c r="P181" s="100">
        <f t="shared" si="14"/>
        <v>165.40000000000009</v>
      </c>
      <c r="Q181" s="68" t="s">
        <v>2035</v>
      </c>
      <c r="R181" s="68" t="s">
        <v>2038</v>
      </c>
    </row>
    <row r="182" spans="1:18" x14ac:dyDescent="0.2">
      <c r="A182" s="78"/>
      <c r="B182" s="140">
        <v>44167.869675925926</v>
      </c>
      <c r="C182" s="43" t="s">
        <v>2015</v>
      </c>
      <c r="D182" s="82" t="str">
        <f>VLOOKUP($C182,TOTAL4,2,FALSE)</f>
        <v>MV0286</v>
      </c>
      <c r="E182" s="91" t="str">
        <f>VLOOKUP($C182,TOTAL4,3,FALSE)</f>
        <v>MASVINGO</v>
      </c>
      <c r="F182" s="82" t="str">
        <f>VLOOKUP(C182,TOTAL4,4,FALSE)</f>
        <v>PLATINUM</v>
      </c>
      <c r="G182" s="83">
        <v>3</v>
      </c>
      <c r="H182" s="96" t="s">
        <v>2033</v>
      </c>
      <c r="I182" s="68" t="s">
        <v>2082</v>
      </c>
      <c r="J182" s="82" t="str">
        <f>VLOOKUP($C182,TOTAL4,5,FALSE)</f>
        <v>CECIL</v>
      </c>
      <c r="K182" s="54">
        <v>0</v>
      </c>
      <c r="L182" s="154">
        <v>0.87388888888888883</v>
      </c>
      <c r="M182" s="150">
        <v>44167</v>
      </c>
      <c r="N182" s="94" t="s">
        <v>3115</v>
      </c>
      <c r="O182" s="90">
        <f t="shared" si="13"/>
        <v>1258.3999999999999</v>
      </c>
      <c r="P182" s="100">
        <f t="shared" si="14"/>
        <v>3775.2</v>
      </c>
      <c r="Q182" s="68" t="s">
        <v>2035</v>
      </c>
      <c r="R182" s="68" t="s">
        <v>2038</v>
      </c>
    </row>
    <row r="183" spans="1:18" x14ac:dyDescent="0.2">
      <c r="A183" s="78"/>
      <c r="B183" s="79">
        <v>44167.891006944446</v>
      </c>
      <c r="C183" s="68" t="s">
        <v>426</v>
      </c>
      <c r="D183" s="134" t="str">
        <f t="shared" ref="D183:D199" si="27">VLOOKUP($C183,TOTAL3,2,FALSE)</f>
        <v>MA5163</v>
      </c>
      <c r="E183" s="135" t="str">
        <f t="shared" ref="E183:E199" si="28">VLOOKUP($C183,TOTAL3,3,FALSE)</f>
        <v>MANICALAND</v>
      </c>
      <c r="F183" s="135" t="str">
        <f t="shared" ref="F183:F199" si="29">VLOOKUP(C183,TOTAL3,4,FALSE)</f>
        <v>PLATINUM</v>
      </c>
      <c r="G183" s="83">
        <v>3</v>
      </c>
      <c r="H183" s="142" t="s">
        <v>2033</v>
      </c>
      <c r="I183" s="52" t="s">
        <v>2041</v>
      </c>
      <c r="J183" s="135" t="str">
        <f t="shared" ref="J183:J199" si="30">VLOOKUP($C183,TOTAL3,5,FALSE)</f>
        <v>MAPFUMBA</v>
      </c>
      <c r="K183" s="148">
        <v>0.89100694444444439</v>
      </c>
      <c r="L183" s="149">
        <v>0.99998842592592585</v>
      </c>
      <c r="M183" s="147">
        <v>44167</v>
      </c>
      <c r="N183" s="143" t="s">
        <v>3023</v>
      </c>
      <c r="O183" s="90">
        <f t="shared" si="13"/>
        <v>156.93333333333331</v>
      </c>
      <c r="P183" s="100">
        <f t="shared" si="14"/>
        <v>470.79999999999995</v>
      </c>
      <c r="Q183" s="80" t="s">
        <v>2035</v>
      </c>
      <c r="R183" s="80" t="s">
        <v>2036</v>
      </c>
    </row>
    <row r="184" spans="1:18" x14ac:dyDescent="0.2">
      <c r="A184" s="78"/>
      <c r="B184" s="79">
        <v>44167.909386574072</v>
      </c>
      <c r="C184" s="68" t="s">
        <v>428</v>
      </c>
      <c r="D184" s="134" t="str">
        <f t="shared" si="27"/>
        <v>MA5163</v>
      </c>
      <c r="E184" s="135" t="str">
        <f t="shared" si="28"/>
        <v>MANICALAND</v>
      </c>
      <c r="F184" s="135" t="str">
        <f t="shared" si="29"/>
        <v>PLATINUM</v>
      </c>
      <c r="G184" s="83">
        <v>3</v>
      </c>
      <c r="H184" s="142" t="s">
        <v>2033</v>
      </c>
      <c r="I184" s="52" t="s">
        <v>2041</v>
      </c>
      <c r="J184" s="135" t="str">
        <f t="shared" si="30"/>
        <v>MAPFUMBA</v>
      </c>
      <c r="K184" s="148">
        <v>0.90938657407407408</v>
      </c>
      <c r="L184" s="149">
        <v>0.99998842592592585</v>
      </c>
      <c r="M184" s="147">
        <v>44167</v>
      </c>
      <c r="N184" s="143" t="s">
        <v>2845</v>
      </c>
      <c r="O184" s="90">
        <f t="shared" si="13"/>
        <v>130.46666666666655</v>
      </c>
      <c r="P184" s="100">
        <f t="shared" si="14"/>
        <v>391.39999999999964</v>
      </c>
      <c r="Q184" s="80" t="s">
        <v>2035</v>
      </c>
      <c r="R184" s="80" t="s">
        <v>2036</v>
      </c>
    </row>
    <row r="185" spans="1:18" x14ac:dyDescent="0.2">
      <c r="A185" s="78"/>
      <c r="B185" s="186">
        <v>44166.933229166665</v>
      </c>
      <c r="C185" s="5" t="s">
        <v>429</v>
      </c>
      <c r="D185" s="134" t="str">
        <f t="shared" si="27"/>
        <v>MW6032</v>
      </c>
      <c r="E185" s="135" t="str">
        <f t="shared" si="28"/>
        <v>MASH WEST</v>
      </c>
      <c r="F185" s="135" t="str">
        <f t="shared" si="29"/>
        <v>PLATINUM</v>
      </c>
      <c r="G185" s="83">
        <v>3</v>
      </c>
      <c r="H185" s="142" t="s">
        <v>2033</v>
      </c>
      <c r="I185" s="52" t="s">
        <v>2034</v>
      </c>
      <c r="J185" s="135" t="str">
        <f t="shared" si="30"/>
        <v>ARTWELL</v>
      </c>
      <c r="K185" s="144">
        <v>0</v>
      </c>
      <c r="L185" s="145">
        <v>2.2939814814814816E-2</v>
      </c>
      <c r="M185" s="136">
        <v>44167</v>
      </c>
      <c r="N185" s="143" t="s">
        <v>2840</v>
      </c>
      <c r="O185" s="90">
        <f t="shared" si="13"/>
        <v>33.033333333333331</v>
      </c>
      <c r="P185" s="100">
        <f t="shared" si="14"/>
        <v>99.1</v>
      </c>
      <c r="Q185" s="48" t="s">
        <v>2035</v>
      </c>
      <c r="R185" s="80" t="s">
        <v>2038</v>
      </c>
    </row>
    <row r="186" spans="1:18" x14ac:dyDescent="0.2">
      <c r="A186" s="78"/>
      <c r="B186" s="141" t="s">
        <v>2758</v>
      </c>
      <c r="C186" s="138" t="s">
        <v>429</v>
      </c>
      <c r="D186" s="134" t="str">
        <f t="shared" si="27"/>
        <v>MW6032</v>
      </c>
      <c r="E186" s="135" t="str">
        <f t="shared" si="28"/>
        <v>MASH WEST</v>
      </c>
      <c r="F186" s="135" t="str">
        <f t="shared" si="29"/>
        <v>PLATINUM</v>
      </c>
      <c r="G186" s="83">
        <v>3</v>
      </c>
      <c r="H186" s="142" t="s">
        <v>2033</v>
      </c>
      <c r="I186" s="52" t="s">
        <v>2034</v>
      </c>
      <c r="J186" s="135" t="str">
        <f t="shared" si="30"/>
        <v>ARTWELL</v>
      </c>
      <c r="K186" s="114">
        <v>0.53953703703703704</v>
      </c>
      <c r="L186" s="146">
        <v>0.67685185185185182</v>
      </c>
      <c r="M186" s="147">
        <v>44167</v>
      </c>
      <c r="N186" s="143" t="s">
        <v>2864</v>
      </c>
      <c r="O186" s="90">
        <f t="shared" si="13"/>
        <v>197.73333333333329</v>
      </c>
      <c r="P186" s="100">
        <f t="shared" si="14"/>
        <v>593.19999999999982</v>
      </c>
      <c r="Q186" s="48" t="s">
        <v>2035</v>
      </c>
      <c r="R186" s="80" t="s">
        <v>2038</v>
      </c>
    </row>
    <row r="187" spans="1:18" x14ac:dyDescent="0.2">
      <c r="A187" s="78"/>
      <c r="B187" s="192" t="s">
        <v>2321</v>
      </c>
      <c r="C187" s="87" t="s">
        <v>431</v>
      </c>
      <c r="D187" s="134" t="str">
        <f t="shared" si="27"/>
        <v>MW6032</v>
      </c>
      <c r="E187" s="135" t="str">
        <f t="shared" si="28"/>
        <v>MASH WEST</v>
      </c>
      <c r="F187" s="135" t="str">
        <f t="shared" si="29"/>
        <v>PLATINUM</v>
      </c>
      <c r="G187" s="83">
        <v>3</v>
      </c>
      <c r="H187" s="142" t="s">
        <v>2033</v>
      </c>
      <c r="I187" s="52" t="s">
        <v>2034</v>
      </c>
      <c r="J187" s="135" t="str">
        <f t="shared" si="30"/>
        <v>ARTWELL</v>
      </c>
      <c r="K187" s="114">
        <v>0</v>
      </c>
      <c r="L187" s="149">
        <v>0.99998842592592585</v>
      </c>
      <c r="M187" s="147">
        <v>44167</v>
      </c>
      <c r="N187" s="143" t="s">
        <v>2986</v>
      </c>
      <c r="O187" s="90">
        <f t="shared" si="13"/>
        <v>1439.9833333333331</v>
      </c>
      <c r="P187" s="100">
        <f t="shared" si="14"/>
        <v>4319.9499999999989</v>
      </c>
      <c r="Q187" s="80" t="s">
        <v>2035</v>
      </c>
      <c r="R187" s="80" t="s">
        <v>2036</v>
      </c>
    </row>
    <row r="188" spans="1:18" x14ac:dyDescent="0.2">
      <c r="A188" s="78"/>
      <c r="B188" s="79">
        <v>44167.67931712963</v>
      </c>
      <c r="C188" s="68" t="s">
        <v>434</v>
      </c>
      <c r="D188" s="134" t="str">
        <f t="shared" si="27"/>
        <v>MW7072</v>
      </c>
      <c r="E188" s="135" t="str">
        <f t="shared" si="28"/>
        <v>MASH WEST</v>
      </c>
      <c r="F188" s="135" t="str">
        <f t="shared" si="29"/>
        <v>PLATINUM</v>
      </c>
      <c r="G188" s="83">
        <v>3</v>
      </c>
      <c r="H188" s="142" t="s">
        <v>2033</v>
      </c>
      <c r="I188" s="52" t="s">
        <v>2041</v>
      </c>
      <c r="J188" s="135" t="str">
        <f t="shared" si="30"/>
        <v>ARTWELL</v>
      </c>
      <c r="K188" s="148">
        <v>0.67931712962962953</v>
      </c>
      <c r="L188" s="149">
        <v>0.99998842592592585</v>
      </c>
      <c r="M188" s="147">
        <v>44167</v>
      </c>
      <c r="N188" s="143" t="s">
        <v>2836</v>
      </c>
      <c r="O188" s="90">
        <f t="shared" si="13"/>
        <v>461.76666666666665</v>
      </c>
      <c r="P188" s="100">
        <f t="shared" si="14"/>
        <v>1385.3</v>
      </c>
      <c r="Q188" s="80" t="s">
        <v>2035</v>
      </c>
      <c r="R188" s="80" t="s">
        <v>2036</v>
      </c>
    </row>
    <row r="189" spans="1:18" x14ac:dyDescent="0.2">
      <c r="A189" s="78"/>
      <c r="B189" s="192" t="s">
        <v>2322</v>
      </c>
      <c r="C189" s="87" t="s">
        <v>440</v>
      </c>
      <c r="D189" s="134" t="str">
        <f t="shared" si="27"/>
        <v>MA0115</v>
      </c>
      <c r="E189" s="135" t="str">
        <f t="shared" si="28"/>
        <v>MANICALAND</v>
      </c>
      <c r="F189" s="135" t="str">
        <f t="shared" si="29"/>
        <v>PLATINUM</v>
      </c>
      <c r="G189" s="83">
        <v>3</v>
      </c>
      <c r="H189" s="142" t="s">
        <v>2033</v>
      </c>
      <c r="I189" s="52" t="s">
        <v>2034</v>
      </c>
      <c r="J189" s="135" t="str">
        <f t="shared" si="30"/>
        <v>MAPFUMBA</v>
      </c>
      <c r="K189" s="114">
        <v>0</v>
      </c>
      <c r="L189" s="149">
        <v>0.99998842592592585</v>
      </c>
      <c r="M189" s="147">
        <v>44167</v>
      </c>
      <c r="N189" s="143" t="s">
        <v>2972</v>
      </c>
      <c r="O189" s="90">
        <f t="shared" si="13"/>
        <v>1439.9833333333331</v>
      </c>
      <c r="P189" s="100">
        <f t="shared" si="14"/>
        <v>4319.9499999999989</v>
      </c>
      <c r="Q189" s="80" t="s">
        <v>2035</v>
      </c>
      <c r="R189" s="80" t="s">
        <v>2036</v>
      </c>
    </row>
    <row r="190" spans="1:18" x14ac:dyDescent="0.2">
      <c r="A190" s="78"/>
      <c r="B190" s="79">
        <v>44167.67931712963</v>
      </c>
      <c r="C190" s="68" t="s">
        <v>455</v>
      </c>
      <c r="D190" s="134" t="str">
        <f t="shared" si="27"/>
        <v>MW0017</v>
      </c>
      <c r="E190" s="135" t="str">
        <f t="shared" si="28"/>
        <v>MASH WEST</v>
      </c>
      <c r="F190" s="135" t="str">
        <f t="shared" si="29"/>
        <v>PLATINUM</v>
      </c>
      <c r="G190" s="83">
        <v>3</v>
      </c>
      <c r="H190" s="142" t="s">
        <v>2033</v>
      </c>
      <c r="I190" s="52" t="s">
        <v>2041</v>
      </c>
      <c r="J190" s="135" t="str">
        <f t="shared" si="30"/>
        <v>ARTWELL</v>
      </c>
      <c r="K190" s="148">
        <v>0.67931712962962953</v>
      </c>
      <c r="L190" s="149">
        <v>0.99998842592592585</v>
      </c>
      <c r="M190" s="147">
        <v>44167</v>
      </c>
      <c r="N190" s="143" t="s">
        <v>2835</v>
      </c>
      <c r="O190" s="90">
        <f t="shared" si="13"/>
        <v>461.76666666666665</v>
      </c>
      <c r="P190" s="100">
        <f t="shared" si="14"/>
        <v>1385.3</v>
      </c>
      <c r="Q190" s="80" t="s">
        <v>2035</v>
      </c>
      <c r="R190" s="80" t="s">
        <v>2036</v>
      </c>
    </row>
    <row r="191" spans="1:18" x14ac:dyDescent="0.2">
      <c r="A191" s="78"/>
      <c r="B191" s="137" t="s">
        <v>2323</v>
      </c>
      <c r="C191" s="48" t="s">
        <v>457</v>
      </c>
      <c r="D191" s="134" t="str">
        <f t="shared" si="27"/>
        <v>MA6006</v>
      </c>
      <c r="E191" s="135" t="str">
        <f t="shared" si="28"/>
        <v>MANICALAND</v>
      </c>
      <c r="F191" s="135" t="str">
        <f t="shared" si="29"/>
        <v>PLATINUM</v>
      </c>
      <c r="G191" s="83">
        <v>3</v>
      </c>
      <c r="H191" s="142" t="s">
        <v>2033</v>
      </c>
      <c r="I191" s="52" t="s">
        <v>2034</v>
      </c>
      <c r="J191" s="135" t="str">
        <f t="shared" si="30"/>
        <v>MAPFUMBA</v>
      </c>
      <c r="K191" s="114">
        <v>0</v>
      </c>
      <c r="L191" s="149">
        <v>0.99998842592592585</v>
      </c>
      <c r="M191" s="147">
        <v>44167</v>
      </c>
      <c r="N191" s="143" t="s">
        <v>2941</v>
      </c>
      <c r="O191" s="90">
        <f t="shared" si="13"/>
        <v>1439.9833333333331</v>
      </c>
      <c r="P191" s="100">
        <f t="shared" si="14"/>
        <v>4319.9499999999989</v>
      </c>
      <c r="Q191" s="80" t="s">
        <v>2035</v>
      </c>
      <c r="R191" s="80" t="s">
        <v>2036</v>
      </c>
    </row>
    <row r="192" spans="1:18" x14ac:dyDescent="0.2">
      <c r="A192" s="97"/>
      <c r="B192" s="137" t="s">
        <v>2324</v>
      </c>
      <c r="C192" s="52" t="s">
        <v>459</v>
      </c>
      <c r="D192" s="134" t="str">
        <f t="shared" si="27"/>
        <v>MC6008</v>
      </c>
      <c r="E192" s="135" t="str">
        <f t="shared" si="28"/>
        <v>MASH CENTRAL</v>
      </c>
      <c r="F192" s="135" t="str">
        <f t="shared" si="29"/>
        <v>PLATINUM</v>
      </c>
      <c r="G192" s="83">
        <v>3</v>
      </c>
      <c r="H192" s="142" t="s">
        <v>2033</v>
      </c>
      <c r="I192" s="52" t="s">
        <v>2034</v>
      </c>
      <c r="J192" s="135" t="str">
        <f t="shared" si="30"/>
        <v>KIWA</v>
      </c>
      <c r="K192" s="114">
        <v>0</v>
      </c>
      <c r="L192" s="146">
        <v>0.46266203703703707</v>
      </c>
      <c r="M192" s="113">
        <v>44167</v>
      </c>
      <c r="N192" s="143" t="s">
        <v>2455</v>
      </c>
      <c r="O192" s="90">
        <f t="shared" si="13"/>
        <v>666.23333333333335</v>
      </c>
      <c r="P192" s="100">
        <f t="shared" si="14"/>
        <v>1998.7</v>
      </c>
      <c r="Q192" s="48" t="s">
        <v>2035</v>
      </c>
      <c r="R192" s="80" t="s">
        <v>2038</v>
      </c>
    </row>
    <row r="193" spans="1:18" x14ac:dyDescent="0.2">
      <c r="A193" s="78"/>
      <c r="B193" s="137" t="s">
        <v>2325</v>
      </c>
      <c r="C193" s="48" t="s">
        <v>461</v>
      </c>
      <c r="D193" s="134" t="str">
        <f t="shared" si="27"/>
        <v>MC6008</v>
      </c>
      <c r="E193" s="135" t="str">
        <f t="shared" si="28"/>
        <v>MASH CENTRAL</v>
      </c>
      <c r="F193" s="135" t="str">
        <f t="shared" si="29"/>
        <v>PLATINUM</v>
      </c>
      <c r="G193" s="83">
        <v>3</v>
      </c>
      <c r="H193" s="142" t="s">
        <v>2033</v>
      </c>
      <c r="I193" s="52" t="s">
        <v>2034</v>
      </c>
      <c r="J193" s="135" t="str">
        <f t="shared" si="30"/>
        <v>KIWA</v>
      </c>
      <c r="K193" s="114">
        <v>0</v>
      </c>
      <c r="L193" s="146">
        <v>0.50004629629629627</v>
      </c>
      <c r="M193" s="147">
        <v>44167</v>
      </c>
      <c r="N193" s="143" t="s">
        <v>2467</v>
      </c>
      <c r="O193" s="90">
        <f t="shared" si="13"/>
        <v>720.06666666666661</v>
      </c>
      <c r="P193" s="100">
        <f t="shared" si="14"/>
        <v>2160.1999999999998</v>
      </c>
      <c r="Q193" s="48" t="s">
        <v>2035</v>
      </c>
      <c r="R193" s="80" t="s">
        <v>2038</v>
      </c>
    </row>
    <row r="194" spans="1:18" x14ac:dyDescent="0.2">
      <c r="A194" s="78"/>
      <c r="B194" s="137" t="s">
        <v>2326</v>
      </c>
      <c r="C194" s="52" t="s">
        <v>2039</v>
      </c>
      <c r="D194" s="134" t="str">
        <f t="shared" si="27"/>
        <v>MA0116</v>
      </c>
      <c r="E194" s="135" t="str">
        <f t="shared" si="28"/>
        <v>MANICALAND</v>
      </c>
      <c r="F194" s="135" t="str">
        <f t="shared" si="29"/>
        <v>PLATINUM</v>
      </c>
      <c r="G194" s="83">
        <v>3</v>
      </c>
      <c r="H194" s="142" t="s">
        <v>2033</v>
      </c>
      <c r="I194" s="52" t="s">
        <v>2034</v>
      </c>
      <c r="J194" s="135" t="str">
        <f t="shared" si="30"/>
        <v>MAPFUMBA</v>
      </c>
      <c r="K194" s="114">
        <v>0</v>
      </c>
      <c r="L194" s="149">
        <v>0.99998842592592585</v>
      </c>
      <c r="M194" s="147">
        <v>44167</v>
      </c>
      <c r="N194" s="143" t="s">
        <v>2968</v>
      </c>
      <c r="O194" s="90">
        <f t="shared" ref="O194:O257" si="31">(L194-K194)*60*24</f>
        <v>1439.9833333333331</v>
      </c>
      <c r="P194" s="100">
        <f t="shared" ref="P194:P257" si="32">O194*G194</f>
        <v>4319.9499999999989</v>
      </c>
      <c r="Q194" s="80" t="s">
        <v>2035</v>
      </c>
      <c r="R194" s="80" t="s">
        <v>2036</v>
      </c>
    </row>
    <row r="195" spans="1:18" x14ac:dyDescent="0.2">
      <c r="A195" s="78"/>
      <c r="B195" s="192" t="s">
        <v>2327</v>
      </c>
      <c r="C195" s="87" t="s">
        <v>464</v>
      </c>
      <c r="D195" s="134" t="str">
        <f t="shared" si="27"/>
        <v>MA1713</v>
      </c>
      <c r="E195" s="135" t="str">
        <f t="shared" si="28"/>
        <v>MANICALAND</v>
      </c>
      <c r="F195" s="135" t="str">
        <f t="shared" si="29"/>
        <v>PLATINUM</v>
      </c>
      <c r="G195" s="83">
        <v>3</v>
      </c>
      <c r="H195" s="142" t="s">
        <v>2033</v>
      </c>
      <c r="I195" s="52" t="s">
        <v>2034</v>
      </c>
      <c r="J195" s="135" t="str">
        <f t="shared" si="30"/>
        <v>MAPFUMBA</v>
      </c>
      <c r="K195" s="114">
        <v>0</v>
      </c>
      <c r="L195" s="149">
        <v>0.99998842592592585</v>
      </c>
      <c r="M195" s="147">
        <v>44167</v>
      </c>
      <c r="N195" s="143" t="s">
        <v>2973</v>
      </c>
      <c r="O195" s="90">
        <f t="shared" si="31"/>
        <v>1439.9833333333331</v>
      </c>
      <c r="P195" s="100">
        <f t="shared" si="32"/>
        <v>4319.9499999999989</v>
      </c>
      <c r="Q195" s="80" t="s">
        <v>2035</v>
      </c>
      <c r="R195" s="80" t="s">
        <v>2036</v>
      </c>
    </row>
    <row r="196" spans="1:18" x14ac:dyDescent="0.2">
      <c r="A196" s="78"/>
      <c r="B196" s="141" t="s">
        <v>2775</v>
      </c>
      <c r="C196" s="138" t="s">
        <v>478</v>
      </c>
      <c r="D196" s="134" t="str">
        <f t="shared" si="27"/>
        <v>MW0408</v>
      </c>
      <c r="E196" s="135" t="str">
        <f t="shared" si="28"/>
        <v>MASH WEST</v>
      </c>
      <c r="F196" s="135" t="str">
        <f t="shared" si="29"/>
        <v>PLATINUM</v>
      </c>
      <c r="G196" s="83">
        <v>3</v>
      </c>
      <c r="H196" s="142" t="s">
        <v>2033</v>
      </c>
      <c r="I196" s="52" t="s">
        <v>2034</v>
      </c>
      <c r="J196" s="135" t="str">
        <f t="shared" si="30"/>
        <v>NGIRAZI</v>
      </c>
      <c r="K196" s="114">
        <v>0.4291666666666667</v>
      </c>
      <c r="L196" s="146">
        <v>0.80931712962962965</v>
      </c>
      <c r="M196" s="147">
        <v>44167</v>
      </c>
      <c r="N196" s="143" t="s">
        <v>2885</v>
      </c>
      <c r="O196" s="90">
        <f t="shared" si="31"/>
        <v>547.41666666666674</v>
      </c>
      <c r="P196" s="100">
        <f t="shared" si="32"/>
        <v>1642.2500000000002</v>
      </c>
      <c r="Q196" s="48" t="s">
        <v>2035</v>
      </c>
      <c r="R196" s="80" t="s">
        <v>2038</v>
      </c>
    </row>
    <row r="197" spans="1:18" x14ac:dyDescent="0.2">
      <c r="A197" s="78"/>
      <c r="B197" s="137" t="s">
        <v>2779</v>
      </c>
      <c r="C197" s="138" t="s">
        <v>480</v>
      </c>
      <c r="D197" s="134" t="str">
        <f t="shared" si="27"/>
        <v>MW0408</v>
      </c>
      <c r="E197" s="135" t="str">
        <f t="shared" si="28"/>
        <v>MASH WEST</v>
      </c>
      <c r="F197" s="135" t="str">
        <f t="shared" si="29"/>
        <v>PLATINUM</v>
      </c>
      <c r="G197" s="83">
        <v>3</v>
      </c>
      <c r="H197" s="142" t="s">
        <v>2033</v>
      </c>
      <c r="I197" s="52" t="s">
        <v>2034</v>
      </c>
      <c r="J197" s="135" t="str">
        <f t="shared" si="30"/>
        <v>NGIRAZI</v>
      </c>
      <c r="K197" s="114">
        <v>0.43134259259259261</v>
      </c>
      <c r="L197" s="146">
        <v>0.81196759259259255</v>
      </c>
      <c r="M197" s="147">
        <v>44167</v>
      </c>
      <c r="N197" s="143" t="s">
        <v>2889</v>
      </c>
      <c r="O197" s="90">
        <f t="shared" si="31"/>
        <v>548.09999999999991</v>
      </c>
      <c r="P197" s="100">
        <f t="shared" si="32"/>
        <v>1644.2999999999997</v>
      </c>
      <c r="Q197" s="48" t="s">
        <v>2035</v>
      </c>
      <c r="R197" s="80" t="s">
        <v>2038</v>
      </c>
    </row>
    <row r="198" spans="1:18" x14ac:dyDescent="0.2">
      <c r="A198" s="78"/>
      <c r="B198" s="137" t="s">
        <v>2755</v>
      </c>
      <c r="C198" s="52" t="s">
        <v>519</v>
      </c>
      <c r="D198" s="134" t="str">
        <f t="shared" si="27"/>
        <v>MA0383</v>
      </c>
      <c r="E198" s="135" t="str">
        <f t="shared" si="28"/>
        <v>MANICALAND</v>
      </c>
      <c r="F198" s="135" t="str">
        <f t="shared" si="29"/>
        <v>PLATINUM</v>
      </c>
      <c r="G198" s="83">
        <v>3</v>
      </c>
      <c r="H198" s="142" t="s">
        <v>2033</v>
      </c>
      <c r="I198" s="52" t="s">
        <v>2034</v>
      </c>
      <c r="J198" s="135" t="str">
        <f t="shared" si="30"/>
        <v>MAPFUMBA</v>
      </c>
      <c r="K198" s="114">
        <v>0</v>
      </c>
      <c r="L198" s="146">
        <v>0.60163194444444446</v>
      </c>
      <c r="M198" s="113">
        <v>44167</v>
      </c>
      <c r="N198" s="143" t="s">
        <v>2413</v>
      </c>
      <c r="O198" s="90">
        <f t="shared" si="31"/>
        <v>866.35000000000014</v>
      </c>
      <c r="P198" s="100">
        <f t="shared" si="32"/>
        <v>2599.0500000000002</v>
      </c>
      <c r="Q198" s="48" t="s">
        <v>2035</v>
      </c>
      <c r="R198" s="80" t="s">
        <v>2038</v>
      </c>
    </row>
    <row r="199" spans="1:18" x14ac:dyDescent="0.2">
      <c r="A199" s="78"/>
      <c r="B199" s="79">
        <v>44167.853055555555</v>
      </c>
      <c r="C199" s="68" t="s">
        <v>519</v>
      </c>
      <c r="D199" s="134" t="str">
        <f t="shared" si="27"/>
        <v>MA0383</v>
      </c>
      <c r="E199" s="135" t="str">
        <f t="shared" si="28"/>
        <v>MANICALAND</v>
      </c>
      <c r="F199" s="135" t="str">
        <f t="shared" si="29"/>
        <v>PLATINUM</v>
      </c>
      <c r="G199" s="83">
        <v>3</v>
      </c>
      <c r="H199" s="142" t="s">
        <v>2033</v>
      </c>
      <c r="I199" s="52" t="s">
        <v>2041</v>
      </c>
      <c r="J199" s="135" t="str">
        <f t="shared" si="30"/>
        <v>MAPFUMBA</v>
      </c>
      <c r="K199" s="148">
        <v>0.85305555555555557</v>
      </c>
      <c r="L199" s="149">
        <v>0.99998842592592585</v>
      </c>
      <c r="M199" s="147">
        <v>44167</v>
      </c>
      <c r="N199" s="143" t="s">
        <v>2883</v>
      </c>
      <c r="O199" s="90">
        <f t="shared" si="31"/>
        <v>211.58333333333323</v>
      </c>
      <c r="P199" s="100">
        <f t="shared" si="32"/>
        <v>634.74999999999966</v>
      </c>
      <c r="Q199" s="80" t="s">
        <v>2035</v>
      </c>
      <c r="R199" s="80" t="s">
        <v>2036</v>
      </c>
    </row>
    <row r="200" spans="1:18" x14ac:dyDescent="0.2">
      <c r="A200" s="97"/>
      <c r="B200" s="79">
        <v>44165.372037037036</v>
      </c>
      <c r="C200" s="68" t="s">
        <v>540</v>
      </c>
      <c r="D200" s="82" t="str">
        <f>VLOOKUP($C200,TOTAL4,2,FALSE)</f>
        <v>HA6048</v>
      </c>
      <c r="E200" s="91" t="str">
        <f>VLOOKUP($C200,TOTAL4,3,FALSE)</f>
        <v>HARARE</v>
      </c>
      <c r="F200" s="82" t="str">
        <f>VLOOKUP(C200,TOTAL4,4,FALSE)</f>
        <v>PLATINUM</v>
      </c>
      <c r="G200" s="83">
        <v>3</v>
      </c>
      <c r="H200" s="96" t="s">
        <v>2033</v>
      </c>
      <c r="I200" s="68" t="s">
        <v>2082</v>
      </c>
      <c r="J200" s="82" t="str">
        <f>VLOOKUP($C200,TOTAL4,5,FALSE)</f>
        <v>ENIA</v>
      </c>
      <c r="K200" s="85">
        <v>0</v>
      </c>
      <c r="L200" s="149">
        <v>0.99930555555555556</v>
      </c>
      <c r="M200" s="150">
        <v>44167</v>
      </c>
      <c r="N200" s="94" t="s">
        <v>2070</v>
      </c>
      <c r="O200" s="90">
        <f t="shared" si="31"/>
        <v>1439</v>
      </c>
      <c r="P200" s="100">
        <f t="shared" si="32"/>
        <v>4317</v>
      </c>
      <c r="Q200" s="68" t="s">
        <v>2035</v>
      </c>
      <c r="R200" s="68" t="s">
        <v>2036</v>
      </c>
    </row>
    <row r="201" spans="1:18" x14ac:dyDescent="0.2">
      <c r="A201" s="78"/>
      <c r="B201" s="137" t="s">
        <v>2252</v>
      </c>
      <c r="C201" s="52" t="s">
        <v>542</v>
      </c>
      <c r="D201" s="134" t="str">
        <f>VLOOKUP($C201,TOTAL3,2,FALSE)</f>
        <v>HA6048</v>
      </c>
      <c r="E201" s="135" t="str">
        <f>VLOOKUP($C201,TOTAL3,3,FALSE)</f>
        <v>HARARE</v>
      </c>
      <c r="F201" s="135" t="str">
        <f>VLOOKUP(C201,TOTAL3,4,FALSE)</f>
        <v>PLATINUM</v>
      </c>
      <c r="G201" s="83">
        <v>3</v>
      </c>
      <c r="H201" s="142" t="s">
        <v>2033</v>
      </c>
      <c r="I201" s="52" t="s">
        <v>2034</v>
      </c>
      <c r="J201" s="135" t="str">
        <f>VLOOKUP($C201,TOTAL3,5,FALSE)</f>
        <v>ENIA</v>
      </c>
      <c r="K201" s="114">
        <v>0</v>
      </c>
      <c r="L201" s="149">
        <v>0.99998842592592585</v>
      </c>
      <c r="M201" s="147">
        <v>44167</v>
      </c>
      <c r="N201" s="143" t="s">
        <v>2993</v>
      </c>
      <c r="O201" s="90">
        <f t="shared" si="31"/>
        <v>1439.9833333333331</v>
      </c>
      <c r="P201" s="100">
        <f t="shared" si="32"/>
        <v>4319.9499999999989</v>
      </c>
      <c r="Q201" s="80" t="s">
        <v>2035</v>
      </c>
      <c r="R201" s="80" t="s">
        <v>2036</v>
      </c>
    </row>
    <row r="202" spans="1:18" x14ac:dyDescent="0.2">
      <c r="A202" s="124"/>
      <c r="B202" s="79">
        <v>44158.560312499998</v>
      </c>
      <c r="C202" s="80" t="s">
        <v>543</v>
      </c>
      <c r="D202" s="82" t="str">
        <f>VLOOKUP($C202,TOTAL4,2,FALSE)</f>
        <v>BU0024</v>
      </c>
      <c r="E202" s="91" t="str">
        <f>VLOOKUP($C202,TOTAL4,3,FALSE)</f>
        <v>BULAWAYO</v>
      </c>
      <c r="F202" s="82" t="str">
        <f>VLOOKUP(C202,TOTAL4,4,FALSE)</f>
        <v>PLATINUM</v>
      </c>
      <c r="G202" s="83">
        <v>3</v>
      </c>
      <c r="H202" s="96" t="s">
        <v>2033</v>
      </c>
      <c r="I202" s="68" t="s">
        <v>2082</v>
      </c>
      <c r="J202" s="82" t="str">
        <f>VLOOKUP($C202,TOTAL4,5,FALSE)</f>
        <v>SIFA</v>
      </c>
      <c r="K202" s="85">
        <v>0</v>
      </c>
      <c r="L202" s="149">
        <v>0.99930555555555556</v>
      </c>
      <c r="M202" s="150">
        <v>44167</v>
      </c>
      <c r="N202" s="94" t="s">
        <v>2257</v>
      </c>
      <c r="O202" s="90">
        <f t="shared" si="31"/>
        <v>1439</v>
      </c>
      <c r="P202" s="100">
        <f t="shared" si="32"/>
        <v>4317</v>
      </c>
      <c r="Q202" s="68" t="s">
        <v>2035</v>
      </c>
      <c r="R202" s="68" t="s">
        <v>2036</v>
      </c>
    </row>
    <row r="203" spans="1:18" x14ac:dyDescent="0.2">
      <c r="A203" s="78"/>
      <c r="B203" s="79">
        <v>44167.530555555553</v>
      </c>
      <c r="C203" s="68" t="s">
        <v>51</v>
      </c>
      <c r="D203" s="81" t="s">
        <v>544</v>
      </c>
      <c r="E203" s="91" t="s">
        <v>111</v>
      </c>
      <c r="F203" s="82" t="s">
        <v>57</v>
      </c>
      <c r="G203" s="83">
        <v>3</v>
      </c>
      <c r="H203" s="83" t="s">
        <v>2033</v>
      </c>
      <c r="I203" s="110" t="s">
        <v>2082</v>
      </c>
      <c r="J203" s="68">
        <f>VLOOKUP(A203,nsn,3,FALSE)</f>
        <v>0</v>
      </c>
      <c r="K203" s="85">
        <v>0.53055555555555556</v>
      </c>
      <c r="L203" s="149">
        <v>0.70416666666666661</v>
      </c>
      <c r="M203" s="150">
        <v>44167</v>
      </c>
      <c r="N203" s="94" t="s">
        <v>2169</v>
      </c>
      <c r="O203" s="90">
        <f t="shared" si="31"/>
        <v>249.99999999999989</v>
      </c>
      <c r="P203" s="100">
        <f t="shared" si="32"/>
        <v>749.99999999999966</v>
      </c>
      <c r="Q203" s="68" t="s">
        <v>2035</v>
      </c>
      <c r="R203" s="68" t="s">
        <v>2038</v>
      </c>
    </row>
    <row r="204" spans="1:18" x14ac:dyDescent="0.2">
      <c r="A204" s="78"/>
      <c r="B204" s="79">
        <v>44164.807303240741</v>
      </c>
      <c r="C204" s="80" t="s">
        <v>548</v>
      </c>
      <c r="D204" s="82" t="str">
        <f>VLOOKUP($C204,TOTAL4,2,FALSE)</f>
        <v>HA0202</v>
      </c>
      <c r="E204" s="91" t="str">
        <f>VLOOKUP($C204,TOTAL4,3,FALSE)</f>
        <v>HARARE</v>
      </c>
      <c r="F204" s="82" t="str">
        <f>VLOOKUP(C204,TOTAL4,4,FALSE)</f>
        <v>PLATINUM</v>
      </c>
      <c r="G204" s="83">
        <v>3</v>
      </c>
      <c r="H204" s="96" t="s">
        <v>2033</v>
      </c>
      <c r="I204" s="68" t="s">
        <v>2057</v>
      </c>
      <c r="J204" s="82" t="str">
        <f>VLOOKUP($C204,TOTAL4,5,FALSE)</f>
        <v>MODESTA</v>
      </c>
      <c r="K204" s="85">
        <v>0</v>
      </c>
      <c r="L204" s="149">
        <v>0.99930555555555556</v>
      </c>
      <c r="M204" s="150">
        <v>44167</v>
      </c>
      <c r="N204" s="94" t="s">
        <v>2223</v>
      </c>
      <c r="O204" s="90">
        <f t="shared" si="31"/>
        <v>1439</v>
      </c>
      <c r="P204" s="100">
        <f t="shared" si="32"/>
        <v>4317</v>
      </c>
      <c r="Q204" s="68" t="s">
        <v>2035</v>
      </c>
      <c r="R204" s="68" t="s">
        <v>2036</v>
      </c>
    </row>
    <row r="205" spans="1:18" x14ac:dyDescent="0.2">
      <c r="A205" s="78"/>
      <c r="B205" s="192" t="s">
        <v>2332</v>
      </c>
      <c r="C205" s="87" t="s">
        <v>550</v>
      </c>
      <c r="D205" s="134" t="str">
        <f>VLOOKUP($C205,TOTAL3,2,FALSE)</f>
        <v>HA0202</v>
      </c>
      <c r="E205" s="135" t="str">
        <f>VLOOKUP($C205,TOTAL3,3,FALSE)</f>
        <v>HARARE</v>
      </c>
      <c r="F205" s="135" t="str">
        <f>VLOOKUP(C205,TOTAL3,4,FALSE)</f>
        <v>PLATINUM</v>
      </c>
      <c r="G205" s="83">
        <v>3</v>
      </c>
      <c r="H205" s="142" t="s">
        <v>2033</v>
      </c>
      <c r="I205" s="52" t="s">
        <v>2034</v>
      </c>
      <c r="J205" s="135" t="str">
        <f>VLOOKUP($C205,TOTAL3,5,FALSE)</f>
        <v>MODESTA</v>
      </c>
      <c r="K205" s="114">
        <v>0</v>
      </c>
      <c r="L205" s="149">
        <v>0.99998842592592585</v>
      </c>
      <c r="M205" s="147">
        <v>44167</v>
      </c>
      <c r="N205" s="143" t="s">
        <v>2987</v>
      </c>
      <c r="O205" s="90">
        <f t="shared" si="31"/>
        <v>1439.9833333333331</v>
      </c>
      <c r="P205" s="100">
        <f t="shared" si="32"/>
        <v>4319.9499999999989</v>
      </c>
      <c r="Q205" s="80" t="s">
        <v>2035</v>
      </c>
      <c r="R205" s="80" t="s">
        <v>2036</v>
      </c>
    </row>
    <row r="206" spans="1:18" x14ac:dyDescent="0.2">
      <c r="A206" s="99"/>
      <c r="B206" s="140">
        <v>44167.53465277778</v>
      </c>
      <c r="C206" s="43" t="s">
        <v>591</v>
      </c>
      <c r="D206" s="82" t="str">
        <f>VLOOKUP($C206,TOTAL4,2,FALSE)</f>
        <v>HA0026</v>
      </c>
      <c r="E206" s="91" t="str">
        <f>VLOOKUP($C206,TOTAL4,3,FALSE)</f>
        <v>HARARE</v>
      </c>
      <c r="F206" s="82" t="str">
        <f>VLOOKUP(C206,TOTAL4,4,FALSE)</f>
        <v>PLATINUM</v>
      </c>
      <c r="G206" s="83">
        <v>3</v>
      </c>
      <c r="H206" s="96" t="s">
        <v>2033</v>
      </c>
      <c r="I206" s="68" t="s">
        <v>2060</v>
      </c>
      <c r="J206" s="82" t="str">
        <f>VLOOKUP($C206,TOTAL4,5,FALSE)</f>
        <v>KIWA</v>
      </c>
      <c r="K206" s="151">
        <v>0.53465277777777775</v>
      </c>
      <c r="L206" s="155">
        <v>0.54359953703703701</v>
      </c>
      <c r="M206" s="152">
        <v>44167</v>
      </c>
      <c r="N206" s="94" t="s">
        <v>3061</v>
      </c>
      <c r="O206" s="90">
        <f t="shared" si="31"/>
        <v>12.883333333333322</v>
      </c>
      <c r="P206" s="100">
        <f t="shared" si="32"/>
        <v>38.649999999999963</v>
      </c>
      <c r="Q206" s="68" t="s">
        <v>2035</v>
      </c>
      <c r="R206" s="68" t="s">
        <v>2038</v>
      </c>
    </row>
    <row r="207" spans="1:18" x14ac:dyDescent="0.2">
      <c r="A207" s="97"/>
      <c r="B207" s="140">
        <v>44167.543275462966</v>
      </c>
      <c r="C207" s="43" t="s">
        <v>591</v>
      </c>
      <c r="D207" s="82" t="str">
        <f>VLOOKUP($C207,TOTAL4,2,FALSE)</f>
        <v>HA0026</v>
      </c>
      <c r="E207" s="91" t="str">
        <f>VLOOKUP($C207,TOTAL4,3,FALSE)</f>
        <v>HARARE</v>
      </c>
      <c r="F207" s="82" t="str">
        <f>VLOOKUP(C207,TOTAL4,4,FALSE)</f>
        <v>PLATINUM</v>
      </c>
      <c r="G207" s="83">
        <v>3</v>
      </c>
      <c r="H207" s="96" t="s">
        <v>2033</v>
      </c>
      <c r="I207" s="68" t="s">
        <v>2082</v>
      </c>
      <c r="J207" s="82" t="str">
        <f>VLOOKUP($C207,TOTAL4,5,FALSE)</f>
        <v>KIWA</v>
      </c>
      <c r="K207" s="54">
        <v>0.54327546296296292</v>
      </c>
      <c r="L207" s="154">
        <v>0.61181712962962964</v>
      </c>
      <c r="M207" s="150">
        <v>44167</v>
      </c>
      <c r="N207" s="94" t="s">
        <v>3077</v>
      </c>
      <c r="O207" s="90">
        <f t="shared" si="31"/>
        <v>98.700000000000074</v>
      </c>
      <c r="P207" s="100">
        <f t="shared" si="32"/>
        <v>296.10000000000025</v>
      </c>
      <c r="Q207" s="68" t="s">
        <v>2035</v>
      </c>
      <c r="R207" s="68" t="s">
        <v>2038</v>
      </c>
    </row>
    <row r="208" spans="1:18" x14ac:dyDescent="0.2">
      <c r="A208" s="78"/>
      <c r="B208" s="141">
        <v>44167.675011574072</v>
      </c>
      <c r="C208" s="98" t="s">
        <v>591</v>
      </c>
      <c r="D208" s="82" t="str">
        <f>VLOOKUP($C208,TOTAL4,2,FALSE)</f>
        <v>HA0026</v>
      </c>
      <c r="E208" s="91" t="str">
        <f>VLOOKUP($C208,TOTAL4,3,FALSE)</f>
        <v>HARARE</v>
      </c>
      <c r="F208" s="82" t="str">
        <f>VLOOKUP(C208,TOTAL4,4,FALSE)</f>
        <v>PLATINUM</v>
      </c>
      <c r="G208" s="83">
        <v>3</v>
      </c>
      <c r="H208" s="96" t="s">
        <v>2033</v>
      </c>
      <c r="I208" s="68" t="s">
        <v>2058</v>
      </c>
      <c r="J208" s="82" t="str">
        <f>VLOOKUP($C208,TOTAL4,5,FALSE)</f>
        <v>KIWA</v>
      </c>
      <c r="K208" s="114">
        <v>0.67501157407407408</v>
      </c>
      <c r="L208" s="149">
        <v>0.99930555555555556</v>
      </c>
      <c r="M208" s="150">
        <v>44167</v>
      </c>
      <c r="N208" s="94" t="s">
        <v>3163</v>
      </c>
      <c r="O208" s="90">
        <f t="shared" si="31"/>
        <v>466.98333333333329</v>
      </c>
      <c r="P208" s="100">
        <f t="shared" si="32"/>
        <v>1400.9499999999998</v>
      </c>
      <c r="Q208" s="68" t="s">
        <v>2035</v>
      </c>
      <c r="R208" s="68" t="s">
        <v>2036</v>
      </c>
    </row>
    <row r="209" spans="1:18" x14ac:dyDescent="0.2">
      <c r="A209" s="78"/>
      <c r="B209" s="192" t="s">
        <v>2333</v>
      </c>
      <c r="C209" s="87" t="s">
        <v>598</v>
      </c>
      <c r="D209" s="134" t="str">
        <f>VLOOKUP($C209,TOTAL3,2,FALSE)</f>
        <v>MC5025</v>
      </c>
      <c r="E209" s="135" t="str">
        <f>VLOOKUP($C209,TOTAL3,3,FALSE)</f>
        <v>MASH CENTRAL</v>
      </c>
      <c r="F209" s="135" t="str">
        <f>VLOOKUP(C209,TOTAL3,4,FALSE)</f>
        <v>PLATINUM</v>
      </c>
      <c r="G209" s="83">
        <v>3</v>
      </c>
      <c r="H209" s="142" t="s">
        <v>2033</v>
      </c>
      <c r="I209" s="52" t="s">
        <v>2034</v>
      </c>
      <c r="J209" s="135" t="str">
        <f>VLOOKUP($C209,TOTAL3,5,FALSE)</f>
        <v>KIWA</v>
      </c>
      <c r="K209" s="114">
        <v>0</v>
      </c>
      <c r="L209" s="149">
        <v>0.99998842592592585</v>
      </c>
      <c r="M209" s="147">
        <v>44167</v>
      </c>
      <c r="N209" s="143" t="s">
        <v>2953</v>
      </c>
      <c r="O209" s="90">
        <f t="shared" si="31"/>
        <v>1439.9833333333331</v>
      </c>
      <c r="P209" s="100">
        <f t="shared" si="32"/>
        <v>4319.9499999999989</v>
      </c>
      <c r="Q209" s="80" t="s">
        <v>2035</v>
      </c>
      <c r="R209" s="80" t="s">
        <v>2036</v>
      </c>
    </row>
    <row r="210" spans="1:18" x14ac:dyDescent="0.2">
      <c r="A210" s="78"/>
      <c r="B210" s="79">
        <v>44167.804791666669</v>
      </c>
      <c r="C210" s="68" t="s">
        <v>603</v>
      </c>
      <c r="D210" s="134" t="str">
        <f>VLOOKUP($C210,TOTAL3,2,FALSE)</f>
        <v>MW6035</v>
      </c>
      <c r="E210" s="135" t="str">
        <f>VLOOKUP($C210,TOTAL3,3,FALSE)</f>
        <v>MASH WEST</v>
      </c>
      <c r="F210" s="135" t="str">
        <f>VLOOKUP(C210,TOTAL3,4,FALSE)</f>
        <v>PLATINUM</v>
      </c>
      <c r="G210" s="83">
        <v>3</v>
      </c>
      <c r="H210" s="142" t="s">
        <v>2033</v>
      </c>
      <c r="I210" s="52" t="s">
        <v>2041</v>
      </c>
      <c r="J210" s="135" t="str">
        <f>VLOOKUP($C210,TOTAL3,5,FALSE)</f>
        <v>NGIRAZI</v>
      </c>
      <c r="K210" s="148">
        <v>0.80479166666666668</v>
      </c>
      <c r="L210" s="149">
        <v>0.99998842592592585</v>
      </c>
      <c r="M210" s="147">
        <v>44167</v>
      </c>
      <c r="N210" s="143" t="s">
        <v>2842</v>
      </c>
      <c r="O210" s="90">
        <f t="shared" si="31"/>
        <v>281.0833333333332</v>
      </c>
      <c r="P210" s="100">
        <f t="shared" si="32"/>
        <v>843.24999999999955</v>
      </c>
      <c r="Q210" s="80" t="s">
        <v>2035</v>
      </c>
      <c r="R210" s="80" t="s">
        <v>2036</v>
      </c>
    </row>
    <row r="211" spans="1:18" x14ac:dyDescent="0.2">
      <c r="A211" s="78"/>
      <c r="B211" s="79">
        <v>44167.805613425924</v>
      </c>
      <c r="C211" s="68" t="s">
        <v>605</v>
      </c>
      <c r="D211" s="134" t="str">
        <f>VLOOKUP($C211,TOTAL3,2,FALSE)</f>
        <v>MW6035</v>
      </c>
      <c r="E211" s="135" t="str">
        <f>VLOOKUP($C211,TOTAL3,3,FALSE)</f>
        <v>MASH WEST</v>
      </c>
      <c r="F211" s="135" t="str">
        <f>VLOOKUP(C211,TOTAL3,4,FALSE)</f>
        <v>PLATINUM</v>
      </c>
      <c r="G211" s="83">
        <v>3</v>
      </c>
      <c r="H211" s="142" t="s">
        <v>2033</v>
      </c>
      <c r="I211" s="52" t="s">
        <v>2041</v>
      </c>
      <c r="J211" s="135" t="str">
        <f>VLOOKUP($C211,TOTAL3,5,FALSE)</f>
        <v>NGIRAZI</v>
      </c>
      <c r="K211" s="148">
        <v>0.80561342592592589</v>
      </c>
      <c r="L211" s="149">
        <v>0.99998842592592585</v>
      </c>
      <c r="M211" s="147">
        <v>44167</v>
      </c>
      <c r="N211" s="143" t="s">
        <v>2899</v>
      </c>
      <c r="O211" s="90">
        <f t="shared" si="31"/>
        <v>279.89999999999998</v>
      </c>
      <c r="P211" s="100">
        <f t="shared" si="32"/>
        <v>839.69999999999993</v>
      </c>
      <c r="Q211" s="80" t="s">
        <v>2035</v>
      </c>
      <c r="R211" s="80" t="s">
        <v>2036</v>
      </c>
    </row>
    <row r="212" spans="1:18" x14ac:dyDescent="0.2">
      <c r="A212" s="78"/>
      <c r="B212" s="140">
        <v>44167.386620370373</v>
      </c>
      <c r="C212" s="43" t="s">
        <v>609</v>
      </c>
      <c r="D212" s="82" t="str">
        <f>VLOOKUP($C212,TOTAL4,2,FALSE)</f>
        <v>MS5124</v>
      </c>
      <c r="E212" s="91" t="str">
        <f>VLOOKUP($C212,TOTAL4,3,FALSE)</f>
        <v>MAT SOUTH</v>
      </c>
      <c r="F212" s="82" t="str">
        <f>VLOOKUP(C212,TOTAL4,4,FALSE)</f>
        <v>PLATINUM</v>
      </c>
      <c r="G212" s="83">
        <v>3</v>
      </c>
      <c r="H212" s="96" t="s">
        <v>2033</v>
      </c>
      <c r="I212" s="68" t="s">
        <v>2082</v>
      </c>
      <c r="J212" s="82" t="str">
        <f>VLOOKUP($C212,TOTAL4,5,FALSE)</f>
        <v>BEN</v>
      </c>
      <c r="K212" s="54">
        <v>0.38662037037037034</v>
      </c>
      <c r="L212" s="154">
        <v>0.58064814814814814</v>
      </c>
      <c r="M212" s="150">
        <v>44167</v>
      </c>
      <c r="N212" s="94" t="s">
        <v>3071</v>
      </c>
      <c r="O212" s="90">
        <f t="shared" si="31"/>
        <v>279.40000000000003</v>
      </c>
      <c r="P212" s="100">
        <f t="shared" si="32"/>
        <v>838.2</v>
      </c>
      <c r="Q212" s="68" t="s">
        <v>2035</v>
      </c>
      <c r="R212" s="68" t="s">
        <v>2038</v>
      </c>
    </row>
    <row r="213" spans="1:18" x14ac:dyDescent="0.2">
      <c r="A213" s="97"/>
      <c r="B213" s="140">
        <v>44167.437418981484</v>
      </c>
      <c r="C213" s="43" t="s">
        <v>611</v>
      </c>
      <c r="D213" s="82" t="str">
        <f>VLOOKUP($C213,TOTAL4,2,FALSE)</f>
        <v>MS5124</v>
      </c>
      <c r="E213" s="91" t="str">
        <f>VLOOKUP($C213,TOTAL4,3,FALSE)</f>
        <v>MAT SOUTH</v>
      </c>
      <c r="F213" s="82" t="str">
        <f>VLOOKUP(C213,TOTAL4,4,FALSE)</f>
        <v>PLATINUM</v>
      </c>
      <c r="G213" s="83">
        <v>3</v>
      </c>
      <c r="H213" s="96" t="s">
        <v>2033</v>
      </c>
      <c r="I213" s="68" t="s">
        <v>2060</v>
      </c>
      <c r="J213" s="82" t="str">
        <f>VLOOKUP($C213,TOTAL4,5,FALSE)</f>
        <v>BEN</v>
      </c>
      <c r="K213" s="151">
        <v>0.43741898148148151</v>
      </c>
      <c r="L213" s="155">
        <v>0.44969907407407406</v>
      </c>
      <c r="M213" s="152">
        <v>44167</v>
      </c>
      <c r="N213" s="94" t="s">
        <v>3028</v>
      </c>
      <c r="O213" s="90">
        <f t="shared" si="31"/>
        <v>17.683333333333273</v>
      </c>
      <c r="P213" s="100">
        <f t="shared" si="32"/>
        <v>53.04999999999982</v>
      </c>
      <c r="Q213" s="68" t="s">
        <v>2035</v>
      </c>
      <c r="R213" s="68" t="s">
        <v>2038</v>
      </c>
    </row>
    <row r="214" spans="1:18" x14ac:dyDescent="0.2">
      <c r="A214" s="99"/>
      <c r="B214" s="141">
        <v>44167.867129629631</v>
      </c>
      <c r="C214" s="98" t="s">
        <v>611</v>
      </c>
      <c r="D214" s="82" t="str">
        <f>VLOOKUP($C214,TOTAL4,2,FALSE)</f>
        <v>MS5124</v>
      </c>
      <c r="E214" s="91" t="str">
        <f>VLOOKUP($C214,TOTAL4,3,FALSE)</f>
        <v>MAT SOUTH</v>
      </c>
      <c r="F214" s="82" t="str">
        <f>VLOOKUP(C214,TOTAL4,4,FALSE)</f>
        <v>PLATINUM</v>
      </c>
      <c r="G214" s="83">
        <v>3</v>
      </c>
      <c r="H214" s="96" t="s">
        <v>2033</v>
      </c>
      <c r="I214" s="68" t="s">
        <v>2058</v>
      </c>
      <c r="J214" s="82" t="str">
        <f>VLOOKUP($C214,TOTAL4,5,FALSE)</f>
        <v>BEN</v>
      </c>
      <c r="K214" s="114">
        <v>0.86712962962962958</v>
      </c>
      <c r="L214" s="149">
        <v>0.99930555555555556</v>
      </c>
      <c r="M214" s="150">
        <v>44167</v>
      </c>
      <c r="N214" s="94" t="s">
        <v>3139</v>
      </c>
      <c r="O214" s="90">
        <f t="shared" si="31"/>
        <v>190.33333333333343</v>
      </c>
      <c r="P214" s="100">
        <f t="shared" si="32"/>
        <v>571.00000000000023</v>
      </c>
      <c r="Q214" s="68" t="s">
        <v>2035</v>
      </c>
      <c r="R214" s="68" t="s">
        <v>2036</v>
      </c>
    </row>
    <row r="215" spans="1:18" x14ac:dyDescent="0.2">
      <c r="A215" s="78"/>
      <c r="B215" s="79" t="s">
        <v>2806</v>
      </c>
      <c r="C215" s="138" t="s">
        <v>613</v>
      </c>
      <c r="D215" s="134" t="str">
        <f>VLOOKUP($C215,TOTAL3,2,FALSE)</f>
        <v>HA1721</v>
      </c>
      <c r="E215" s="135" t="str">
        <f>VLOOKUP($C215,TOTAL3,3,FALSE)</f>
        <v>HARARE</v>
      </c>
      <c r="F215" s="135" t="str">
        <f>VLOOKUP(C215,TOTAL3,4,FALSE)</f>
        <v>PLATINUM</v>
      </c>
      <c r="G215" s="83">
        <v>3</v>
      </c>
      <c r="H215" s="142" t="s">
        <v>2033</v>
      </c>
      <c r="I215" s="52" t="s">
        <v>2034</v>
      </c>
      <c r="J215" s="135" t="str">
        <f>VLOOKUP($C215,TOTAL3,5,FALSE)</f>
        <v>MODESTA</v>
      </c>
      <c r="K215" s="114">
        <v>0.42790509259259263</v>
      </c>
      <c r="L215" s="149">
        <v>0.99998842592592585</v>
      </c>
      <c r="M215" s="147">
        <v>44167</v>
      </c>
      <c r="N215" s="143" t="s">
        <v>3008</v>
      </c>
      <c r="O215" s="90">
        <f t="shared" si="31"/>
        <v>823.8</v>
      </c>
      <c r="P215" s="100">
        <f t="shared" si="32"/>
        <v>2471.3999999999996</v>
      </c>
      <c r="Q215" s="80" t="s">
        <v>2035</v>
      </c>
      <c r="R215" s="80" t="s">
        <v>2036</v>
      </c>
    </row>
    <row r="216" spans="1:18" x14ac:dyDescent="0.2">
      <c r="A216" s="78"/>
      <c r="B216" s="192" t="s">
        <v>2778</v>
      </c>
      <c r="C216" s="87" t="s">
        <v>624</v>
      </c>
      <c r="D216" s="134" t="str">
        <f>VLOOKUP($C216,TOTAL3,2,FALSE)</f>
        <v>MW0305</v>
      </c>
      <c r="E216" s="135" t="str">
        <f>VLOOKUP($C216,TOTAL3,3,FALSE)</f>
        <v>MASH WEST</v>
      </c>
      <c r="F216" s="135" t="str">
        <f>VLOOKUP(C216,TOTAL3,4,FALSE)</f>
        <v>PLATINUM</v>
      </c>
      <c r="G216" s="83">
        <v>3</v>
      </c>
      <c r="H216" s="142" t="s">
        <v>2033</v>
      </c>
      <c r="I216" s="52" t="s">
        <v>2034</v>
      </c>
      <c r="J216" s="135" t="str">
        <f>VLOOKUP($C216,TOTAL3,5,FALSE)</f>
        <v>NGIRAZI</v>
      </c>
      <c r="K216" s="114">
        <v>0</v>
      </c>
      <c r="L216" s="146">
        <v>0.81196759259259255</v>
      </c>
      <c r="M216" s="147">
        <v>44167</v>
      </c>
      <c r="N216" s="143" t="s">
        <v>2463</v>
      </c>
      <c r="O216" s="90">
        <f t="shared" si="31"/>
        <v>1169.2333333333331</v>
      </c>
      <c r="P216" s="100">
        <f t="shared" si="32"/>
        <v>3507.6999999999994</v>
      </c>
      <c r="Q216" s="48" t="s">
        <v>2035</v>
      </c>
      <c r="R216" s="80" t="s">
        <v>2038</v>
      </c>
    </row>
    <row r="217" spans="1:18" x14ac:dyDescent="0.2">
      <c r="A217" s="78"/>
      <c r="B217" s="137" t="s">
        <v>2782</v>
      </c>
      <c r="C217" s="52" t="s">
        <v>626</v>
      </c>
      <c r="D217" s="134" t="str">
        <f>VLOOKUP($C217,TOTAL3,2,FALSE)</f>
        <v>MW0305</v>
      </c>
      <c r="E217" s="135" t="str">
        <f>VLOOKUP($C217,TOTAL3,3,FALSE)</f>
        <v>MASH WEST</v>
      </c>
      <c r="F217" s="135" t="str">
        <f>VLOOKUP(C217,TOTAL3,4,FALSE)</f>
        <v>PLATINUM</v>
      </c>
      <c r="G217" s="83">
        <v>3</v>
      </c>
      <c r="H217" s="142" t="s">
        <v>2033</v>
      </c>
      <c r="I217" s="52" t="s">
        <v>2034</v>
      </c>
      <c r="J217" s="135" t="str">
        <f>VLOOKUP($C217,TOTAL3,5,FALSE)</f>
        <v>NGIRAZI</v>
      </c>
      <c r="K217" s="114">
        <v>0</v>
      </c>
      <c r="L217" s="146">
        <v>0.81530092592592596</v>
      </c>
      <c r="M217" s="147">
        <v>44167</v>
      </c>
      <c r="N217" s="143" t="s">
        <v>2462</v>
      </c>
      <c r="O217" s="90">
        <f t="shared" si="31"/>
        <v>1174.0333333333333</v>
      </c>
      <c r="P217" s="100">
        <f t="shared" si="32"/>
        <v>3522.1</v>
      </c>
      <c r="Q217" s="48" t="s">
        <v>2035</v>
      </c>
      <c r="R217" s="80" t="s">
        <v>2038</v>
      </c>
    </row>
    <row r="218" spans="1:18" x14ac:dyDescent="0.2">
      <c r="A218" s="99"/>
      <c r="B218" s="140">
        <v>44167.55877314815</v>
      </c>
      <c r="C218" s="43" t="s">
        <v>628</v>
      </c>
      <c r="D218" s="82" t="str">
        <f>VLOOKUP($C218,TOTAL4,2,FALSE)</f>
        <v>BU1723</v>
      </c>
      <c r="E218" s="91" t="str">
        <f>VLOOKUP($C218,TOTAL4,3,FALSE)</f>
        <v>BULAWAYO</v>
      </c>
      <c r="F218" s="82" t="str">
        <f>VLOOKUP(C218,TOTAL4,4,FALSE)</f>
        <v>PLATINUM</v>
      </c>
      <c r="G218" s="83">
        <v>3</v>
      </c>
      <c r="H218" s="96" t="s">
        <v>2033</v>
      </c>
      <c r="I218" s="68" t="s">
        <v>2082</v>
      </c>
      <c r="J218" s="82" t="str">
        <f>VLOOKUP($C218,TOTAL4,5,FALSE)</f>
        <v>MASAIRA</v>
      </c>
      <c r="K218" s="54">
        <v>0.55877314814814816</v>
      </c>
      <c r="L218" s="154">
        <v>0.58049768518518519</v>
      </c>
      <c r="M218" s="150">
        <v>44167</v>
      </c>
      <c r="N218" s="94" t="s">
        <v>3069</v>
      </c>
      <c r="O218" s="90">
        <f t="shared" si="31"/>
        <v>31.283333333333321</v>
      </c>
      <c r="P218" s="100">
        <f t="shared" si="32"/>
        <v>93.849999999999966</v>
      </c>
      <c r="Q218" s="68" t="s">
        <v>2035</v>
      </c>
      <c r="R218" s="68" t="s">
        <v>2038</v>
      </c>
    </row>
    <row r="219" spans="1:18" x14ac:dyDescent="0.2">
      <c r="A219" s="78"/>
      <c r="B219" s="137" t="s">
        <v>2334</v>
      </c>
      <c r="C219" s="137" t="s">
        <v>655</v>
      </c>
      <c r="D219" s="134" t="str">
        <f t="shared" ref="D219:D228" si="33">VLOOKUP($C219,TOTAL3,2,FALSE)</f>
        <v>HA0031</v>
      </c>
      <c r="E219" s="135" t="str">
        <f t="shared" ref="E219:E228" si="34">VLOOKUP($C219,TOTAL3,3,FALSE)</f>
        <v>HARARE</v>
      </c>
      <c r="F219" s="135" t="str">
        <f t="shared" ref="F219:F228" si="35">VLOOKUP(C219,TOTAL3,4,FALSE)</f>
        <v>PLATINUM</v>
      </c>
      <c r="G219" s="83">
        <v>3</v>
      </c>
      <c r="H219" s="142" t="s">
        <v>2033</v>
      </c>
      <c r="I219" s="52" t="s">
        <v>2034</v>
      </c>
      <c r="J219" s="135" t="str">
        <f t="shared" ref="J219:J228" si="36">VLOOKUP($C219,TOTAL3,5,FALSE)</f>
        <v>RICHARD</v>
      </c>
      <c r="K219" s="114">
        <v>0</v>
      </c>
      <c r="L219" s="146">
        <v>0.90268518518518526</v>
      </c>
      <c r="M219" s="147">
        <v>44167</v>
      </c>
      <c r="N219" s="143" t="s">
        <v>2458</v>
      </c>
      <c r="O219" s="90">
        <f t="shared" si="31"/>
        <v>1299.8666666666668</v>
      </c>
      <c r="P219" s="100">
        <f t="shared" si="32"/>
        <v>3899.6000000000004</v>
      </c>
      <c r="Q219" s="48" t="s">
        <v>2035</v>
      </c>
      <c r="R219" s="80" t="s">
        <v>2038</v>
      </c>
    </row>
    <row r="220" spans="1:18" x14ac:dyDescent="0.2">
      <c r="A220" s="78"/>
      <c r="B220" s="137" t="s">
        <v>2335</v>
      </c>
      <c r="C220" s="52" t="s">
        <v>656</v>
      </c>
      <c r="D220" s="134" t="str">
        <f t="shared" si="33"/>
        <v>HA0031</v>
      </c>
      <c r="E220" s="135" t="str">
        <f t="shared" si="34"/>
        <v>HARARE</v>
      </c>
      <c r="F220" s="135" t="str">
        <f t="shared" si="35"/>
        <v>PLATINUM</v>
      </c>
      <c r="G220" s="83">
        <v>3</v>
      </c>
      <c r="H220" s="142" t="s">
        <v>2033</v>
      </c>
      <c r="I220" s="52" t="s">
        <v>2034</v>
      </c>
      <c r="J220" s="135" t="str">
        <f t="shared" si="36"/>
        <v>RICHARD</v>
      </c>
      <c r="K220" s="114">
        <v>0</v>
      </c>
      <c r="L220" s="146">
        <v>0.90270833333333333</v>
      </c>
      <c r="M220" s="147">
        <v>44167</v>
      </c>
      <c r="N220" s="143" t="s">
        <v>2468</v>
      </c>
      <c r="O220" s="90">
        <f t="shared" si="31"/>
        <v>1299.9000000000001</v>
      </c>
      <c r="P220" s="100">
        <f t="shared" si="32"/>
        <v>3899.7000000000003</v>
      </c>
      <c r="Q220" s="48" t="s">
        <v>2035</v>
      </c>
      <c r="R220" s="80" t="s">
        <v>2038</v>
      </c>
    </row>
    <row r="221" spans="1:18" x14ac:dyDescent="0.2">
      <c r="A221" s="78"/>
      <c r="B221" s="137" t="s">
        <v>2339</v>
      </c>
      <c r="C221" s="87" t="s">
        <v>688</v>
      </c>
      <c r="D221" s="134" t="str">
        <f t="shared" si="33"/>
        <v>HA6056</v>
      </c>
      <c r="E221" s="135" t="str">
        <f t="shared" si="34"/>
        <v>HARARE</v>
      </c>
      <c r="F221" s="135" t="str">
        <f t="shared" si="35"/>
        <v>PLATINUM</v>
      </c>
      <c r="G221" s="83">
        <v>3</v>
      </c>
      <c r="H221" s="142" t="s">
        <v>2033</v>
      </c>
      <c r="I221" s="52" t="s">
        <v>2034</v>
      </c>
      <c r="J221" s="135" t="str">
        <f t="shared" si="36"/>
        <v>MODESTA</v>
      </c>
      <c r="K221" s="114">
        <v>0</v>
      </c>
      <c r="L221" s="146">
        <v>0.57921296296296299</v>
      </c>
      <c r="M221" s="113">
        <v>44167</v>
      </c>
      <c r="N221" s="143" t="s">
        <v>2866</v>
      </c>
      <c r="O221" s="90">
        <f t="shared" si="31"/>
        <v>834.06666666666672</v>
      </c>
      <c r="P221" s="100">
        <f t="shared" si="32"/>
        <v>2502.2000000000003</v>
      </c>
      <c r="Q221" s="48" t="s">
        <v>2035</v>
      </c>
      <c r="R221" s="80" t="s">
        <v>2038</v>
      </c>
    </row>
    <row r="222" spans="1:18" x14ac:dyDescent="0.2">
      <c r="A222" s="78"/>
      <c r="B222" s="137" t="s">
        <v>2340</v>
      </c>
      <c r="C222" s="52" t="s">
        <v>691</v>
      </c>
      <c r="D222" s="134" t="str">
        <f t="shared" si="33"/>
        <v>HA6056</v>
      </c>
      <c r="E222" s="135" t="str">
        <f t="shared" si="34"/>
        <v>HARARE</v>
      </c>
      <c r="F222" s="135" t="str">
        <f t="shared" si="35"/>
        <v>PLATINUM</v>
      </c>
      <c r="G222" s="83">
        <v>3</v>
      </c>
      <c r="H222" s="142" t="s">
        <v>2033</v>
      </c>
      <c r="I222" s="52" t="s">
        <v>2034</v>
      </c>
      <c r="J222" s="135" t="str">
        <f t="shared" si="36"/>
        <v>MODESTA</v>
      </c>
      <c r="K222" s="114">
        <v>0</v>
      </c>
      <c r="L222" s="146">
        <v>0.58284722222222218</v>
      </c>
      <c r="M222" s="113">
        <v>44167</v>
      </c>
      <c r="N222" s="143" t="s">
        <v>2867</v>
      </c>
      <c r="O222" s="90">
        <f t="shared" si="31"/>
        <v>839.3</v>
      </c>
      <c r="P222" s="100">
        <f t="shared" si="32"/>
        <v>2517.8999999999996</v>
      </c>
      <c r="Q222" s="48" t="s">
        <v>2035</v>
      </c>
      <c r="R222" s="80" t="s">
        <v>2038</v>
      </c>
    </row>
    <row r="223" spans="1:18" x14ac:dyDescent="0.2">
      <c r="A223" s="78"/>
      <c r="B223" s="186" t="s">
        <v>2341</v>
      </c>
      <c r="C223" s="5" t="s">
        <v>699</v>
      </c>
      <c r="D223" s="134" t="str">
        <f t="shared" si="33"/>
        <v>HA6031</v>
      </c>
      <c r="E223" s="135" t="str">
        <f t="shared" si="34"/>
        <v>HARARE</v>
      </c>
      <c r="F223" s="135" t="str">
        <f t="shared" si="35"/>
        <v>PLATINUM</v>
      </c>
      <c r="G223" s="83">
        <v>3</v>
      </c>
      <c r="H223" s="142" t="s">
        <v>2033</v>
      </c>
      <c r="I223" s="52" t="s">
        <v>2034</v>
      </c>
      <c r="J223" s="135" t="str">
        <f t="shared" si="36"/>
        <v>ARCHIE</v>
      </c>
      <c r="K223" s="114">
        <v>0.11283564814814816</v>
      </c>
      <c r="L223" s="149">
        <v>0.99998842592592585</v>
      </c>
      <c r="M223" s="147">
        <v>44167</v>
      </c>
      <c r="N223" s="143" t="s">
        <v>3004</v>
      </c>
      <c r="O223" s="90">
        <f t="shared" si="31"/>
        <v>1277.4999999999998</v>
      </c>
      <c r="P223" s="100">
        <f t="shared" si="32"/>
        <v>3832.4999999999991</v>
      </c>
      <c r="Q223" s="80" t="s">
        <v>2035</v>
      </c>
      <c r="R223" s="80" t="s">
        <v>2036</v>
      </c>
    </row>
    <row r="224" spans="1:18" x14ac:dyDescent="0.2">
      <c r="A224" s="78"/>
      <c r="B224" s="186" t="s">
        <v>2342</v>
      </c>
      <c r="C224" s="5" t="s">
        <v>701</v>
      </c>
      <c r="D224" s="134" t="str">
        <f t="shared" si="33"/>
        <v>HA6031</v>
      </c>
      <c r="E224" s="135" t="str">
        <f t="shared" si="34"/>
        <v>HARARE</v>
      </c>
      <c r="F224" s="135" t="str">
        <f t="shared" si="35"/>
        <v>PLATINUM</v>
      </c>
      <c r="G224" s="83">
        <v>3</v>
      </c>
      <c r="H224" s="142" t="s">
        <v>2033</v>
      </c>
      <c r="I224" s="52" t="s">
        <v>2034</v>
      </c>
      <c r="J224" s="135" t="str">
        <f t="shared" si="36"/>
        <v>ARCHIE</v>
      </c>
      <c r="K224" s="114">
        <v>0.14337962962962963</v>
      </c>
      <c r="L224" s="149">
        <v>0.99998842592592585</v>
      </c>
      <c r="M224" s="147">
        <v>44167</v>
      </c>
      <c r="N224" s="143" t="s">
        <v>3005</v>
      </c>
      <c r="O224" s="90">
        <f t="shared" si="31"/>
        <v>1233.5166666666667</v>
      </c>
      <c r="P224" s="100">
        <f t="shared" si="32"/>
        <v>3700.55</v>
      </c>
      <c r="Q224" s="80" t="s">
        <v>2035</v>
      </c>
      <c r="R224" s="80" t="s">
        <v>2036</v>
      </c>
    </row>
    <row r="225" spans="1:18" x14ac:dyDescent="0.2">
      <c r="A225" s="78"/>
      <c r="B225" s="137" t="s">
        <v>2343</v>
      </c>
      <c r="C225" s="52" t="s">
        <v>705</v>
      </c>
      <c r="D225" s="134" t="str">
        <f t="shared" si="33"/>
        <v>ME7011</v>
      </c>
      <c r="E225" s="135" t="str">
        <f t="shared" si="34"/>
        <v>MASH EAST</v>
      </c>
      <c r="F225" s="135" t="str">
        <f t="shared" si="35"/>
        <v>PLATINUM</v>
      </c>
      <c r="G225" s="83">
        <v>3</v>
      </c>
      <c r="H225" s="142" t="s">
        <v>2033</v>
      </c>
      <c r="I225" s="52" t="s">
        <v>2034</v>
      </c>
      <c r="J225" s="135" t="str">
        <f t="shared" si="36"/>
        <v>LESLIE</v>
      </c>
      <c r="K225" s="114">
        <v>0.57988425925925924</v>
      </c>
      <c r="L225" s="146">
        <v>0.58519675925925929</v>
      </c>
      <c r="M225" s="113">
        <v>44167</v>
      </c>
      <c r="N225" s="143" t="s">
        <v>2868</v>
      </c>
      <c r="O225" s="90">
        <f t="shared" si="31"/>
        <v>7.6500000000000767</v>
      </c>
      <c r="P225" s="100">
        <f t="shared" si="32"/>
        <v>22.95000000000023</v>
      </c>
      <c r="Q225" s="48" t="s">
        <v>2035</v>
      </c>
      <c r="R225" s="80" t="s">
        <v>2038</v>
      </c>
    </row>
    <row r="226" spans="1:18" x14ac:dyDescent="0.2">
      <c r="A226" s="78"/>
      <c r="B226" s="52" t="s">
        <v>2771</v>
      </c>
      <c r="C226" s="138" t="s">
        <v>705</v>
      </c>
      <c r="D226" s="134" t="str">
        <f t="shared" si="33"/>
        <v>ME7011</v>
      </c>
      <c r="E226" s="135" t="str">
        <f t="shared" si="34"/>
        <v>MASH EAST</v>
      </c>
      <c r="F226" s="135" t="str">
        <f t="shared" si="35"/>
        <v>PLATINUM</v>
      </c>
      <c r="G226" s="83">
        <v>3</v>
      </c>
      <c r="H226" s="142" t="s">
        <v>2033</v>
      </c>
      <c r="I226" s="52" t="s">
        <v>2034</v>
      </c>
      <c r="J226" s="135" t="str">
        <f t="shared" si="36"/>
        <v>LESLIE</v>
      </c>
      <c r="K226" s="114">
        <v>0.59109953703703699</v>
      </c>
      <c r="L226" s="146">
        <v>0.75232638888888881</v>
      </c>
      <c r="M226" s="147">
        <v>44167</v>
      </c>
      <c r="N226" s="143" t="s">
        <v>2846</v>
      </c>
      <c r="O226" s="90">
        <f t="shared" si="31"/>
        <v>232.16666666666663</v>
      </c>
      <c r="P226" s="100">
        <f t="shared" si="32"/>
        <v>696.49999999999989</v>
      </c>
      <c r="Q226" s="48" t="s">
        <v>2035</v>
      </c>
      <c r="R226" s="80" t="s">
        <v>2038</v>
      </c>
    </row>
    <row r="227" spans="1:18" x14ac:dyDescent="0.2">
      <c r="A227" s="124"/>
      <c r="B227" s="192" t="s">
        <v>2324</v>
      </c>
      <c r="C227" s="87" t="s">
        <v>715</v>
      </c>
      <c r="D227" s="134" t="str">
        <f t="shared" si="33"/>
        <v>MC0035</v>
      </c>
      <c r="E227" s="135" t="str">
        <f t="shared" si="34"/>
        <v>MASH CENTRAL</v>
      </c>
      <c r="F227" s="135" t="str">
        <f t="shared" si="35"/>
        <v>PLATINUM</v>
      </c>
      <c r="G227" s="83">
        <v>3</v>
      </c>
      <c r="H227" s="142" t="s">
        <v>2033</v>
      </c>
      <c r="I227" s="52" t="s">
        <v>2034</v>
      </c>
      <c r="J227" s="135" t="str">
        <f t="shared" si="36"/>
        <v>KIWA</v>
      </c>
      <c r="K227" s="114">
        <v>0</v>
      </c>
      <c r="L227" s="146">
        <v>0.46565972222222224</v>
      </c>
      <c r="M227" s="113">
        <v>44167</v>
      </c>
      <c r="N227" s="143" t="s">
        <v>2456</v>
      </c>
      <c r="O227" s="90">
        <f t="shared" si="31"/>
        <v>670.55000000000007</v>
      </c>
      <c r="P227" s="100">
        <f t="shared" si="32"/>
        <v>2011.65</v>
      </c>
      <c r="Q227" s="48" t="s">
        <v>2035</v>
      </c>
      <c r="R227" s="80" t="s">
        <v>2038</v>
      </c>
    </row>
    <row r="228" spans="1:18" x14ac:dyDescent="0.2">
      <c r="A228" s="78"/>
      <c r="B228" s="137" t="s">
        <v>2104</v>
      </c>
      <c r="C228" s="52" t="s">
        <v>735</v>
      </c>
      <c r="D228" s="134" t="str">
        <f t="shared" si="33"/>
        <v>HA0034</v>
      </c>
      <c r="E228" s="135" t="str">
        <f t="shared" si="34"/>
        <v>HARARE</v>
      </c>
      <c r="F228" s="135" t="str">
        <f t="shared" si="35"/>
        <v>PLATINUM</v>
      </c>
      <c r="G228" s="83">
        <v>3</v>
      </c>
      <c r="H228" s="142" t="s">
        <v>2033</v>
      </c>
      <c r="I228" s="52" t="s">
        <v>2034</v>
      </c>
      <c r="J228" s="135" t="str">
        <f t="shared" si="36"/>
        <v>MODESTA</v>
      </c>
      <c r="K228" s="114">
        <v>0</v>
      </c>
      <c r="L228" s="149">
        <v>0.99998842592592585</v>
      </c>
      <c r="M228" s="147">
        <v>44167</v>
      </c>
      <c r="N228" s="143" t="s">
        <v>2929</v>
      </c>
      <c r="O228" s="90">
        <f t="shared" si="31"/>
        <v>1439.9833333333331</v>
      </c>
      <c r="P228" s="100">
        <f t="shared" si="32"/>
        <v>4319.9499999999989</v>
      </c>
      <c r="Q228" s="80" t="s">
        <v>2035</v>
      </c>
      <c r="R228" s="80" t="s">
        <v>2036</v>
      </c>
    </row>
    <row r="229" spans="1:18" x14ac:dyDescent="0.2">
      <c r="A229" s="124"/>
      <c r="B229" s="140">
        <v>44167.147060185183</v>
      </c>
      <c r="C229" s="43" t="s">
        <v>739</v>
      </c>
      <c r="D229" s="82" t="str">
        <f t="shared" ref="D229:D238" si="37">VLOOKUP($C229,TOTAL4,2,FALSE)</f>
        <v>MD6014</v>
      </c>
      <c r="E229" s="91" t="str">
        <f t="shared" ref="E229:E238" si="38">VLOOKUP($C229,TOTAL4,3,FALSE)</f>
        <v>MIDLANDS</v>
      </c>
      <c r="F229" s="82" t="str">
        <f t="shared" ref="F229:F238" si="39">VLOOKUP(C229,TOTAL4,4,FALSE)</f>
        <v>PLATINUM</v>
      </c>
      <c r="G229" s="83">
        <v>3</v>
      </c>
      <c r="H229" s="96" t="s">
        <v>2033</v>
      </c>
      <c r="I229" s="68" t="s">
        <v>2057</v>
      </c>
      <c r="J229" s="82" t="str">
        <f t="shared" ref="J229:J237" si="40">VLOOKUP($C229,TOTAL4,5,FALSE)</f>
        <v>CHIKWAVAVA</v>
      </c>
      <c r="K229" s="151">
        <v>0.14655092592592592</v>
      </c>
      <c r="L229" s="155">
        <v>0.47913194444444446</v>
      </c>
      <c r="M229" s="152">
        <v>44167</v>
      </c>
      <c r="N229" s="94" t="s">
        <v>3039</v>
      </c>
      <c r="O229" s="90">
        <f t="shared" si="31"/>
        <v>478.91666666666663</v>
      </c>
      <c r="P229" s="100">
        <f t="shared" si="32"/>
        <v>1436.75</v>
      </c>
      <c r="Q229" s="68" t="s">
        <v>2035</v>
      </c>
      <c r="R229" s="68" t="s">
        <v>2038</v>
      </c>
    </row>
    <row r="230" spans="1:18" x14ac:dyDescent="0.2">
      <c r="A230" s="78"/>
      <c r="B230" s="140">
        <v>44167.487870370373</v>
      </c>
      <c r="C230" s="43" t="s">
        <v>739</v>
      </c>
      <c r="D230" s="82" t="str">
        <f t="shared" si="37"/>
        <v>MD6014</v>
      </c>
      <c r="E230" s="91" t="str">
        <f t="shared" si="38"/>
        <v>MIDLANDS</v>
      </c>
      <c r="F230" s="82" t="str">
        <f t="shared" si="39"/>
        <v>PLATINUM</v>
      </c>
      <c r="G230" s="83">
        <v>3</v>
      </c>
      <c r="H230" s="96" t="s">
        <v>2033</v>
      </c>
      <c r="I230" s="68" t="s">
        <v>2060</v>
      </c>
      <c r="J230" s="82" t="str">
        <f t="shared" si="40"/>
        <v>CHIKWAVAVA</v>
      </c>
      <c r="K230" s="151">
        <v>0.4878703703703704</v>
      </c>
      <c r="L230" s="155">
        <v>0.49546296296296299</v>
      </c>
      <c r="M230" s="152">
        <v>44167</v>
      </c>
      <c r="N230" s="94" t="s">
        <v>3048</v>
      </c>
      <c r="O230" s="90">
        <f t="shared" si="31"/>
        <v>10.933333333333337</v>
      </c>
      <c r="P230" s="100">
        <f t="shared" si="32"/>
        <v>32.800000000000011</v>
      </c>
      <c r="Q230" s="68" t="s">
        <v>2035</v>
      </c>
      <c r="R230" s="68" t="s">
        <v>2038</v>
      </c>
    </row>
    <row r="231" spans="1:18" x14ac:dyDescent="0.2">
      <c r="A231" s="78"/>
      <c r="B231" s="140">
        <v>44167.717604166668</v>
      </c>
      <c r="C231" s="43" t="s">
        <v>739</v>
      </c>
      <c r="D231" s="82" t="str">
        <f t="shared" si="37"/>
        <v>MD6014</v>
      </c>
      <c r="E231" s="91" t="str">
        <f t="shared" si="38"/>
        <v>MIDLANDS</v>
      </c>
      <c r="F231" s="82" t="str">
        <f t="shared" si="39"/>
        <v>PLATINUM</v>
      </c>
      <c r="G231" s="83">
        <v>3</v>
      </c>
      <c r="H231" s="96" t="s">
        <v>2033</v>
      </c>
      <c r="I231" s="68" t="s">
        <v>2082</v>
      </c>
      <c r="J231" s="82" t="str">
        <f t="shared" si="40"/>
        <v>CHIKWAVAVA</v>
      </c>
      <c r="K231" s="54">
        <v>0.53194444444444444</v>
      </c>
      <c r="L231" s="154">
        <v>0.71870370370370373</v>
      </c>
      <c r="M231" s="150">
        <v>44167</v>
      </c>
      <c r="N231" s="94" t="s">
        <v>3091</v>
      </c>
      <c r="O231" s="90">
        <f t="shared" si="31"/>
        <v>268.93333333333339</v>
      </c>
      <c r="P231" s="100">
        <f t="shared" si="32"/>
        <v>806.80000000000018</v>
      </c>
      <c r="Q231" s="68" t="s">
        <v>2035</v>
      </c>
      <c r="R231" s="68" t="s">
        <v>2038</v>
      </c>
    </row>
    <row r="232" spans="1:18" x14ac:dyDescent="0.2">
      <c r="A232" s="78"/>
      <c r="B232" s="141">
        <v>44167.730509259258</v>
      </c>
      <c r="C232" s="98" t="s">
        <v>739</v>
      </c>
      <c r="D232" s="82" t="str">
        <f t="shared" si="37"/>
        <v>MD6014</v>
      </c>
      <c r="E232" s="91" t="str">
        <f t="shared" si="38"/>
        <v>MIDLANDS</v>
      </c>
      <c r="F232" s="82" t="str">
        <f t="shared" si="39"/>
        <v>PLATINUM</v>
      </c>
      <c r="G232" s="83">
        <v>3</v>
      </c>
      <c r="H232" s="96" t="s">
        <v>2033</v>
      </c>
      <c r="I232" s="68" t="s">
        <v>2058</v>
      </c>
      <c r="J232" s="82" t="str">
        <f t="shared" si="40"/>
        <v>CHIKWAVAVA</v>
      </c>
      <c r="K232" s="114">
        <v>0.73050925925925936</v>
      </c>
      <c r="L232" s="149">
        <v>0.99930555555555556</v>
      </c>
      <c r="M232" s="150">
        <v>44167</v>
      </c>
      <c r="N232" s="94" t="s">
        <v>3157</v>
      </c>
      <c r="O232" s="90">
        <f t="shared" si="31"/>
        <v>387.06666666666655</v>
      </c>
      <c r="P232" s="100">
        <f t="shared" si="32"/>
        <v>1161.1999999999996</v>
      </c>
      <c r="Q232" s="68" t="s">
        <v>2035</v>
      </c>
      <c r="R232" s="68" t="s">
        <v>2036</v>
      </c>
    </row>
    <row r="233" spans="1:18" x14ac:dyDescent="0.2">
      <c r="A233" s="124"/>
      <c r="B233" s="140">
        <v>44167.149155092593</v>
      </c>
      <c r="C233" s="43" t="s">
        <v>741</v>
      </c>
      <c r="D233" s="82" t="str">
        <f t="shared" si="37"/>
        <v>MD6014</v>
      </c>
      <c r="E233" s="91" t="str">
        <f t="shared" si="38"/>
        <v>MIDLANDS</v>
      </c>
      <c r="F233" s="82" t="str">
        <f t="shared" si="39"/>
        <v>PLATINUM</v>
      </c>
      <c r="G233" s="83">
        <v>3</v>
      </c>
      <c r="H233" s="96" t="s">
        <v>2033</v>
      </c>
      <c r="I233" s="68" t="s">
        <v>2057</v>
      </c>
      <c r="J233" s="82" t="str">
        <f t="shared" si="40"/>
        <v>CHIKWAVAVA</v>
      </c>
      <c r="K233" s="151">
        <v>0.1491550925925926</v>
      </c>
      <c r="L233" s="155">
        <v>0.48037037037037034</v>
      </c>
      <c r="M233" s="152">
        <v>44167</v>
      </c>
      <c r="N233" s="94" t="s">
        <v>3041</v>
      </c>
      <c r="O233" s="90">
        <f t="shared" si="31"/>
        <v>476.94999999999987</v>
      </c>
      <c r="P233" s="100">
        <f t="shared" si="32"/>
        <v>1430.8499999999997</v>
      </c>
      <c r="Q233" s="68" t="s">
        <v>2035</v>
      </c>
      <c r="R233" s="68" t="s">
        <v>2038</v>
      </c>
    </row>
    <row r="234" spans="1:18" x14ac:dyDescent="0.2">
      <c r="A234" s="97"/>
      <c r="B234" s="140">
        <v>44167.490219907406</v>
      </c>
      <c r="C234" s="43" t="s">
        <v>741</v>
      </c>
      <c r="D234" s="82" t="str">
        <f t="shared" si="37"/>
        <v>MD6014</v>
      </c>
      <c r="E234" s="91" t="str">
        <f t="shared" si="38"/>
        <v>MIDLANDS</v>
      </c>
      <c r="F234" s="82" t="str">
        <f t="shared" si="39"/>
        <v>PLATINUM</v>
      </c>
      <c r="G234" s="83">
        <v>3</v>
      </c>
      <c r="H234" s="96" t="s">
        <v>2033</v>
      </c>
      <c r="I234" s="68" t="s">
        <v>2060</v>
      </c>
      <c r="J234" s="82" t="str">
        <f t="shared" si="40"/>
        <v>CHIKWAVAVA</v>
      </c>
      <c r="K234" s="151">
        <v>0.4902199074074074</v>
      </c>
      <c r="L234" s="155">
        <v>0.49814814814814817</v>
      </c>
      <c r="M234" s="152">
        <v>44167</v>
      </c>
      <c r="N234" s="94" t="s">
        <v>3053</v>
      </c>
      <c r="O234" s="90">
        <f t="shared" si="31"/>
        <v>11.416666666666719</v>
      </c>
      <c r="P234" s="100">
        <f t="shared" si="32"/>
        <v>34.250000000000156</v>
      </c>
      <c r="Q234" s="68" t="s">
        <v>2035</v>
      </c>
      <c r="R234" s="68" t="s">
        <v>2038</v>
      </c>
    </row>
    <row r="235" spans="1:18" x14ac:dyDescent="0.2">
      <c r="A235" s="78"/>
      <c r="B235" s="140">
        <v>44167.720150462963</v>
      </c>
      <c r="C235" s="43" t="s">
        <v>741</v>
      </c>
      <c r="D235" s="82" t="str">
        <f t="shared" si="37"/>
        <v>MD6014</v>
      </c>
      <c r="E235" s="91" t="str">
        <f t="shared" si="38"/>
        <v>MIDLANDS</v>
      </c>
      <c r="F235" s="82" t="str">
        <f t="shared" si="39"/>
        <v>PLATINUM</v>
      </c>
      <c r="G235" s="83">
        <v>3</v>
      </c>
      <c r="H235" s="96" t="s">
        <v>2033</v>
      </c>
      <c r="I235" s="68" t="s">
        <v>2082</v>
      </c>
      <c r="J235" s="82" t="str">
        <f t="shared" si="40"/>
        <v>CHIKWAVAVA</v>
      </c>
      <c r="K235" s="54">
        <v>0.53402777777777777</v>
      </c>
      <c r="L235" s="154">
        <v>0.72113425925925922</v>
      </c>
      <c r="M235" s="150">
        <v>44167</v>
      </c>
      <c r="N235" s="94" t="s">
        <v>3096</v>
      </c>
      <c r="O235" s="90">
        <f t="shared" si="31"/>
        <v>269.43333333333328</v>
      </c>
      <c r="P235" s="100">
        <f t="shared" si="32"/>
        <v>808.29999999999984</v>
      </c>
      <c r="Q235" s="68" t="s">
        <v>2035</v>
      </c>
      <c r="R235" s="68" t="s">
        <v>2038</v>
      </c>
    </row>
    <row r="236" spans="1:18" x14ac:dyDescent="0.2">
      <c r="A236" s="99"/>
      <c r="B236" s="141">
        <v>44167.73265046296</v>
      </c>
      <c r="C236" s="98" t="s">
        <v>741</v>
      </c>
      <c r="D236" s="82" t="str">
        <f t="shared" si="37"/>
        <v>MD6014</v>
      </c>
      <c r="E236" s="91" t="str">
        <f t="shared" si="38"/>
        <v>MIDLANDS</v>
      </c>
      <c r="F236" s="82" t="str">
        <f t="shared" si="39"/>
        <v>PLATINUM</v>
      </c>
      <c r="G236" s="83">
        <v>3</v>
      </c>
      <c r="H236" s="96" t="s">
        <v>2033</v>
      </c>
      <c r="I236" s="68" t="s">
        <v>2058</v>
      </c>
      <c r="J236" s="82" t="str">
        <f t="shared" si="40"/>
        <v>CHIKWAVAVA</v>
      </c>
      <c r="K236" s="114">
        <v>0.73265046296296299</v>
      </c>
      <c r="L236" s="149">
        <v>0.99930555555555556</v>
      </c>
      <c r="M236" s="150">
        <v>44167</v>
      </c>
      <c r="N236" s="94" t="s">
        <v>3154</v>
      </c>
      <c r="O236" s="90">
        <f t="shared" si="31"/>
        <v>383.98333333333335</v>
      </c>
      <c r="P236" s="100">
        <f t="shared" si="32"/>
        <v>1151.95</v>
      </c>
      <c r="Q236" s="68" t="s">
        <v>2035</v>
      </c>
      <c r="R236" s="68" t="s">
        <v>2036</v>
      </c>
    </row>
    <row r="237" spans="1:18" x14ac:dyDescent="0.2">
      <c r="A237" s="78"/>
      <c r="B237" s="141">
        <v>44167.767233796294</v>
      </c>
      <c r="C237" s="98" t="s">
        <v>749</v>
      </c>
      <c r="D237" s="82" t="str">
        <f t="shared" si="37"/>
        <v>MN5250</v>
      </c>
      <c r="E237" s="91" t="str">
        <f t="shared" si="38"/>
        <v>MAT NORTH</v>
      </c>
      <c r="F237" s="82" t="str">
        <f t="shared" si="39"/>
        <v>PLATINUM</v>
      </c>
      <c r="G237" s="83">
        <v>3</v>
      </c>
      <c r="H237" s="96" t="s">
        <v>2033</v>
      </c>
      <c r="I237" s="68" t="s">
        <v>2058</v>
      </c>
      <c r="J237" s="82" t="str">
        <f t="shared" si="40"/>
        <v>MAKETO</v>
      </c>
      <c r="K237" s="114">
        <v>0.7672337962962964</v>
      </c>
      <c r="L237" s="149">
        <v>0.99930555555555556</v>
      </c>
      <c r="M237" s="150">
        <v>44167</v>
      </c>
      <c r="N237" s="94" t="s">
        <v>3149</v>
      </c>
      <c r="O237" s="90">
        <f t="shared" si="31"/>
        <v>334.18333333333317</v>
      </c>
      <c r="P237" s="100">
        <f t="shared" si="32"/>
        <v>1002.5499999999995</v>
      </c>
      <c r="Q237" s="68" t="s">
        <v>2035</v>
      </c>
      <c r="R237" s="68" t="s">
        <v>2036</v>
      </c>
    </row>
    <row r="238" spans="1:18" x14ac:dyDescent="0.2">
      <c r="A238" s="78"/>
      <c r="B238" s="79">
        <v>44138.034872685188</v>
      </c>
      <c r="C238" s="68" t="s">
        <v>751</v>
      </c>
      <c r="D238" s="82" t="str">
        <f t="shared" si="37"/>
        <v>MD0275</v>
      </c>
      <c r="E238" s="91" t="str">
        <f t="shared" si="38"/>
        <v>MIDLANDS</v>
      </c>
      <c r="F238" s="82" t="str">
        <f t="shared" si="39"/>
        <v>PLATINUM</v>
      </c>
      <c r="G238" s="83">
        <v>3</v>
      </c>
      <c r="H238" s="96" t="s">
        <v>2033</v>
      </c>
      <c r="I238" s="68" t="s">
        <v>2056</v>
      </c>
      <c r="J238" s="82" t="s">
        <v>100</v>
      </c>
      <c r="K238" s="85">
        <v>0</v>
      </c>
      <c r="L238" s="149">
        <v>0.99930555555555556</v>
      </c>
      <c r="M238" s="150">
        <v>44167</v>
      </c>
      <c r="N238" s="94" t="s">
        <v>2633</v>
      </c>
      <c r="O238" s="90">
        <f t="shared" si="31"/>
        <v>1439</v>
      </c>
      <c r="P238" s="100">
        <f t="shared" si="32"/>
        <v>4317</v>
      </c>
      <c r="Q238" s="68" t="s">
        <v>2035</v>
      </c>
      <c r="R238" s="68" t="s">
        <v>2036</v>
      </c>
    </row>
    <row r="239" spans="1:18" x14ac:dyDescent="0.2">
      <c r="A239" s="78"/>
      <c r="B239" s="137" t="s">
        <v>2345</v>
      </c>
      <c r="C239" s="52" t="s">
        <v>753</v>
      </c>
      <c r="D239" s="134" t="str">
        <f>VLOOKUP($C239,TOTAL3,2,FALSE)</f>
        <v>HA1733</v>
      </c>
      <c r="E239" s="135" t="str">
        <f>VLOOKUP($C239,TOTAL3,3,FALSE)</f>
        <v>HARARE</v>
      </c>
      <c r="F239" s="135" t="str">
        <f>VLOOKUP(C239,TOTAL3,4,FALSE)</f>
        <v>PLATINUM</v>
      </c>
      <c r="G239" s="83">
        <v>3</v>
      </c>
      <c r="H239" s="142" t="s">
        <v>2033</v>
      </c>
      <c r="I239" s="52" t="s">
        <v>2034</v>
      </c>
      <c r="J239" s="135" t="str">
        <f>VLOOKUP($C239,TOTAL3,5,FALSE)</f>
        <v>NGIRAZI</v>
      </c>
      <c r="K239" s="114">
        <v>0</v>
      </c>
      <c r="L239" s="149">
        <v>0.99998842592592585</v>
      </c>
      <c r="M239" s="147">
        <v>44167</v>
      </c>
      <c r="N239" s="143" t="s">
        <v>2949</v>
      </c>
      <c r="O239" s="90">
        <f t="shared" si="31"/>
        <v>1439.9833333333331</v>
      </c>
      <c r="P239" s="100">
        <f t="shared" si="32"/>
        <v>4319.9499999999989</v>
      </c>
      <c r="Q239" s="80" t="s">
        <v>2035</v>
      </c>
      <c r="R239" s="80" t="s">
        <v>2036</v>
      </c>
    </row>
    <row r="240" spans="1:18" x14ac:dyDescent="0.2">
      <c r="A240" s="78"/>
      <c r="B240" s="140">
        <v>44167.631377314814</v>
      </c>
      <c r="C240" s="43" t="s">
        <v>756</v>
      </c>
      <c r="D240" s="82" t="str">
        <f>VLOOKUP($C240,TOTAL4,2,FALSE)</f>
        <v>HA1733</v>
      </c>
      <c r="E240" s="91" t="str">
        <f>VLOOKUP($C240,TOTAL4,3,FALSE)</f>
        <v>HARARE</v>
      </c>
      <c r="F240" s="82" t="str">
        <f>VLOOKUP(C240,TOTAL4,4,FALSE)</f>
        <v>PLATINUM</v>
      </c>
      <c r="G240" s="83">
        <v>3</v>
      </c>
      <c r="H240" s="96" t="s">
        <v>2033</v>
      </c>
      <c r="I240" s="68" t="s">
        <v>2082</v>
      </c>
      <c r="J240" s="82" t="str">
        <f>VLOOKUP($C240,TOTAL4,5,FALSE)</f>
        <v>KIWA</v>
      </c>
      <c r="K240" s="54">
        <v>0</v>
      </c>
      <c r="L240" s="154">
        <v>0.6424305555555555</v>
      </c>
      <c r="M240" s="150">
        <v>44167</v>
      </c>
      <c r="N240" s="94" t="s">
        <v>3086</v>
      </c>
      <c r="O240" s="90">
        <f t="shared" si="31"/>
        <v>925.09999999999991</v>
      </c>
      <c r="P240" s="100">
        <f t="shared" si="32"/>
        <v>2775.2999999999997</v>
      </c>
      <c r="Q240" s="68" t="s">
        <v>2035</v>
      </c>
      <c r="R240" s="68" t="s">
        <v>2038</v>
      </c>
    </row>
    <row r="241" spans="1:18" x14ac:dyDescent="0.2">
      <c r="A241" s="78"/>
      <c r="B241" s="52" t="s">
        <v>2763</v>
      </c>
      <c r="C241" s="138" t="s">
        <v>773</v>
      </c>
      <c r="D241" s="134" t="str">
        <f t="shared" ref="D241:D246" si="41">VLOOKUP($C241,TOTAL3,2,FALSE)</f>
        <v>MC0125</v>
      </c>
      <c r="E241" s="135" t="str">
        <f t="shared" ref="E241:E246" si="42">VLOOKUP($C241,TOTAL3,3,FALSE)</f>
        <v>MASH CENTRAL</v>
      </c>
      <c r="F241" s="135" t="str">
        <f t="shared" ref="F241:F246" si="43">VLOOKUP(C241,TOTAL3,4,FALSE)</f>
        <v>PLATINUM</v>
      </c>
      <c r="G241" s="83">
        <v>3</v>
      </c>
      <c r="H241" s="142" t="s">
        <v>2033</v>
      </c>
      <c r="I241" s="52" t="s">
        <v>2034</v>
      </c>
      <c r="J241" s="135" t="str">
        <f t="shared" ref="J241:J246" si="44">VLOOKUP($C241,TOTAL3,5,FALSE)</f>
        <v>ARTWELL</v>
      </c>
      <c r="K241" s="114">
        <v>0.62688657407407411</v>
      </c>
      <c r="L241" s="146">
        <v>0.71380787037037041</v>
      </c>
      <c r="M241" s="147">
        <v>44167</v>
      </c>
      <c r="N241" s="143" t="s">
        <v>2838</v>
      </c>
      <c r="O241" s="90">
        <f t="shared" si="31"/>
        <v>125.16666666666669</v>
      </c>
      <c r="P241" s="100">
        <f t="shared" si="32"/>
        <v>375.50000000000006</v>
      </c>
      <c r="Q241" s="48" t="s">
        <v>2035</v>
      </c>
      <c r="R241" s="80" t="s">
        <v>2038</v>
      </c>
    </row>
    <row r="242" spans="1:18" x14ac:dyDescent="0.2">
      <c r="A242" s="78"/>
      <c r="B242" s="79" t="s">
        <v>2769</v>
      </c>
      <c r="C242" s="138" t="s">
        <v>775</v>
      </c>
      <c r="D242" s="134" t="str">
        <f t="shared" si="41"/>
        <v>MC0125</v>
      </c>
      <c r="E242" s="135" t="str">
        <f t="shared" si="42"/>
        <v>MASH CENTRAL</v>
      </c>
      <c r="F242" s="135" t="str">
        <f t="shared" si="43"/>
        <v>PLATINUM</v>
      </c>
      <c r="G242" s="83">
        <v>3</v>
      </c>
      <c r="H242" s="142" t="s">
        <v>2033</v>
      </c>
      <c r="I242" s="52" t="s">
        <v>2034</v>
      </c>
      <c r="J242" s="135" t="str">
        <f t="shared" si="44"/>
        <v>ARTWELL</v>
      </c>
      <c r="K242" s="114">
        <v>0.65290509259259266</v>
      </c>
      <c r="L242" s="146">
        <v>0.74665509259259266</v>
      </c>
      <c r="M242" s="147">
        <v>44167</v>
      </c>
      <c r="N242" s="143" t="s">
        <v>2834</v>
      </c>
      <c r="O242" s="90">
        <f t="shared" si="31"/>
        <v>135</v>
      </c>
      <c r="P242" s="100">
        <f t="shared" si="32"/>
        <v>405</v>
      </c>
      <c r="Q242" s="48" t="s">
        <v>2035</v>
      </c>
      <c r="R242" s="80" t="s">
        <v>2038</v>
      </c>
    </row>
    <row r="243" spans="1:18" x14ac:dyDescent="0.2">
      <c r="A243" s="97"/>
      <c r="B243" s="137" t="s">
        <v>2346</v>
      </c>
      <c r="C243" s="137" t="s">
        <v>800</v>
      </c>
      <c r="D243" s="134" t="str">
        <f t="shared" si="41"/>
        <v>MC5026</v>
      </c>
      <c r="E243" s="135" t="str">
        <f t="shared" si="42"/>
        <v>MASH CENTRAL</v>
      </c>
      <c r="F243" s="135" t="str">
        <f t="shared" si="43"/>
        <v>PLATINUM</v>
      </c>
      <c r="G243" s="83">
        <v>3</v>
      </c>
      <c r="H243" s="142" t="s">
        <v>2033</v>
      </c>
      <c r="I243" s="52" t="s">
        <v>2034</v>
      </c>
      <c r="J243" s="135" t="str">
        <f t="shared" si="44"/>
        <v>KIWA</v>
      </c>
      <c r="K243" s="114">
        <v>0</v>
      </c>
      <c r="L243" s="146">
        <v>0.46412037037037041</v>
      </c>
      <c r="M243" s="113">
        <v>44167</v>
      </c>
      <c r="N243" s="143" t="s">
        <v>2451</v>
      </c>
      <c r="O243" s="90">
        <f t="shared" si="31"/>
        <v>668.33333333333337</v>
      </c>
      <c r="P243" s="100">
        <f t="shared" si="32"/>
        <v>2005</v>
      </c>
      <c r="Q243" s="48" t="s">
        <v>2035</v>
      </c>
      <c r="R243" s="80" t="s">
        <v>2038</v>
      </c>
    </row>
    <row r="244" spans="1:18" x14ac:dyDescent="0.2">
      <c r="A244" s="78"/>
      <c r="B244" s="79">
        <v>44167.6953125</v>
      </c>
      <c r="C244" s="68" t="s">
        <v>800</v>
      </c>
      <c r="D244" s="134" t="str">
        <f t="shared" si="41"/>
        <v>MC5026</v>
      </c>
      <c r="E244" s="135" t="str">
        <f t="shared" si="42"/>
        <v>MASH CENTRAL</v>
      </c>
      <c r="F244" s="135" t="str">
        <f t="shared" si="43"/>
        <v>PLATINUM</v>
      </c>
      <c r="G244" s="83">
        <v>3</v>
      </c>
      <c r="H244" s="142" t="s">
        <v>2033</v>
      </c>
      <c r="I244" s="52" t="s">
        <v>2041</v>
      </c>
      <c r="J244" s="135" t="str">
        <f t="shared" si="44"/>
        <v>KIWA</v>
      </c>
      <c r="K244" s="148">
        <v>0.6953125</v>
      </c>
      <c r="L244" s="149">
        <v>0.99998842592592585</v>
      </c>
      <c r="M244" s="147">
        <v>44167</v>
      </c>
      <c r="N244" s="143" t="s">
        <v>2837</v>
      </c>
      <c r="O244" s="90">
        <f t="shared" si="31"/>
        <v>438.73333333333323</v>
      </c>
      <c r="P244" s="100">
        <f t="shared" si="32"/>
        <v>1316.1999999999998</v>
      </c>
      <c r="Q244" s="80" t="s">
        <v>2035</v>
      </c>
      <c r="R244" s="80" t="s">
        <v>2036</v>
      </c>
    </row>
    <row r="245" spans="1:18" x14ac:dyDescent="0.2">
      <c r="A245" s="78"/>
      <c r="B245" s="79">
        <v>44167.850937499999</v>
      </c>
      <c r="C245" s="68" t="s">
        <v>824</v>
      </c>
      <c r="D245" s="134" t="str">
        <f t="shared" si="41"/>
        <v>MA0126</v>
      </c>
      <c r="E245" s="135" t="str">
        <f t="shared" si="42"/>
        <v>MANICALAND</v>
      </c>
      <c r="F245" s="135" t="str">
        <f t="shared" si="43"/>
        <v>PLATINUM</v>
      </c>
      <c r="G245" s="83">
        <v>3</v>
      </c>
      <c r="H245" s="142" t="s">
        <v>2033</v>
      </c>
      <c r="I245" s="52" t="s">
        <v>2041</v>
      </c>
      <c r="J245" s="135" t="str">
        <f t="shared" si="44"/>
        <v>MANGWIRO</v>
      </c>
      <c r="K245" s="148">
        <v>0.85093750000000001</v>
      </c>
      <c r="L245" s="149">
        <v>0.99998842592592585</v>
      </c>
      <c r="M245" s="147">
        <v>44167</v>
      </c>
      <c r="N245" s="143" t="s">
        <v>2843</v>
      </c>
      <c r="O245" s="90">
        <f t="shared" si="31"/>
        <v>214.63333333333318</v>
      </c>
      <c r="P245" s="100">
        <f t="shared" si="32"/>
        <v>643.89999999999952</v>
      </c>
      <c r="Q245" s="80" t="s">
        <v>2035</v>
      </c>
      <c r="R245" s="80" t="s">
        <v>2036</v>
      </c>
    </row>
    <row r="246" spans="1:18" x14ac:dyDescent="0.2">
      <c r="A246" s="99"/>
      <c r="B246" s="186" t="s">
        <v>2051</v>
      </c>
      <c r="C246" s="5" t="s">
        <v>842</v>
      </c>
      <c r="D246" s="134" t="str">
        <f t="shared" si="41"/>
        <v>HA0042</v>
      </c>
      <c r="E246" s="135" t="str">
        <f t="shared" si="42"/>
        <v>HARARE</v>
      </c>
      <c r="F246" s="135" t="str">
        <f t="shared" si="43"/>
        <v>PLATINUM</v>
      </c>
      <c r="G246" s="83">
        <v>3</v>
      </c>
      <c r="H246" s="142" t="s">
        <v>2033</v>
      </c>
      <c r="I246" s="52" t="s">
        <v>2034</v>
      </c>
      <c r="J246" s="135" t="str">
        <f t="shared" si="44"/>
        <v>MODESTA</v>
      </c>
      <c r="K246" s="114">
        <v>0</v>
      </c>
      <c r="L246" s="149">
        <v>0.99998842592592585</v>
      </c>
      <c r="M246" s="147">
        <v>44167</v>
      </c>
      <c r="N246" s="143" t="s">
        <v>2913</v>
      </c>
      <c r="O246" s="90">
        <f t="shared" si="31"/>
        <v>1439.9833333333331</v>
      </c>
      <c r="P246" s="100">
        <f t="shared" si="32"/>
        <v>4319.9499999999989</v>
      </c>
      <c r="Q246" s="80" t="s">
        <v>2035</v>
      </c>
      <c r="R246" s="80" t="s">
        <v>2036</v>
      </c>
    </row>
    <row r="247" spans="1:18" x14ac:dyDescent="0.2">
      <c r="A247" s="78"/>
      <c r="B247" s="79">
        <v>44134.215995370374</v>
      </c>
      <c r="C247" s="68" t="s">
        <v>872</v>
      </c>
      <c r="D247" s="82" t="str">
        <f>VLOOKUP($C247,TOTAL4,2,FALSE)</f>
        <v>MS5264</v>
      </c>
      <c r="E247" s="91" t="str">
        <f>VLOOKUP($C247,TOTAL4,3,FALSE)</f>
        <v>MAT SOUTH</v>
      </c>
      <c r="F247" s="82" t="str">
        <f>VLOOKUP(C247,TOTAL4,4,FALSE)</f>
        <v>PLATINUM</v>
      </c>
      <c r="G247" s="83">
        <v>3</v>
      </c>
      <c r="H247" s="96" t="s">
        <v>2033</v>
      </c>
      <c r="I247" s="68" t="s">
        <v>2058</v>
      </c>
      <c r="J247" s="82" t="s">
        <v>242</v>
      </c>
      <c r="K247" s="85">
        <v>0</v>
      </c>
      <c r="L247" s="149">
        <v>0.99930555555555556</v>
      </c>
      <c r="M247" s="150">
        <v>44167</v>
      </c>
      <c r="N247" s="94" t="s">
        <v>2634</v>
      </c>
      <c r="O247" s="90">
        <f t="shared" si="31"/>
        <v>1439</v>
      </c>
      <c r="P247" s="100">
        <f t="shared" si="32"/>
        <v>4317</v>
      </c>
      <c r="Q247" s="68" t="s">
        <v>2035</v>
      </c>
      <c r="R247" s="68" t="s">
        <v>2036</v>
      </c>
    </row>
    <row r="248" spans="1:18" x14ac:dyDescent="0.2">
      <c r="A248" s="78"/>
      <c r="B248" s="186">
        <v>44166.933229166665</v>
      </c>
      <c r="C248" s="5" t="s">
        <v>920</v>
      </c>
      <c r="D248" s="134" t="str">
        <f t="shared" ref="D248:D260" si="45">VLOOKUP($C248,TOTAL3,2,FALSE)</f>
        <v>MW0048</v>
      </c>
      <c r="E248" s="135" t="str">
        <f t="shared" ref="E248:E260" si="46">VLOOKUP($C248,TOTAL3,3,FALSE)</f>
        <v>MASH WEST</v>
      </c>
      <c r="F248" s="135" t="str">
        <f t="shared" ref="F248:F260" si="47">VLOOKUP(C248,TOTAL3,4,FALSE)</f>
        <v>PLATINUM</v>
      </c>
      <c r="G248" s="83">
        <v>3</v>
      </c>
      <c r="H248" s="142" t="s">
        <v>2033</v>
      </c>
      <c r="I248" s="52" t="s">
        <v>2034</v>
      </c>
      <c r="J248" s="135" t="str">
        <f t="shared" ref="J248:J260" si="48">VLOOKUP($C248,TOTAL3,5,FALSE)</f>
        <v>NGIRAZI</v>
      </c>
      <c r="K248" s="144">
        <v>0.11939814814814814</v>
      </c>
      <c r="L248" s="145">
        <v>0.1431597222222222</v>
      </c>
      <c r="M248" s="136">
        <v>44167</v>
      </c>
      <c r="N248" s="143" t="s">
        <v>2843</v>
      </c>
      <c r="O248" s="90">
        <f t="shared" si="31"/>
        <v>34.21666666666664</v>
      </c>
      <c r="P248" s="100">
        <f t="shared" si="32"/>
        <v>102.64999999999992</v>
      </c>
      <c r="Q248" s="48" t="s">
        <v>2035</v>
      </c>
      <c r="R248" s="80" t="s">
        <v>2038</v>
      </c>
    </row>
    <row r="249" spans="1:18" x14ac:dyDescent="0.2">
      <c r="A249" s="78"/>
      <c r="B249" s="192" t="s">
        <v>2754</v>
      </c>
      <c r="C249" s="87" t="s">
        <v>920</v>
      </c>
      <c r="D249" s="134" t="str">
        <f t="shared" si="45"/>
        <v>MW0048</v>
      </c>
      <c r="E249" s="135" t="str">
        <f t="shared" si="46"/>
        <v>MASH WEST</v>
      </c>
      <c r="F249" s="135" t="str">
        <f t="shared" si="47"/>
        <v>PLATINUM</v>
      </c>
      <c r="G249" s="83">
        <v>3</v>
      </c>
      <c r="H249" s="142" t="s">
        <v>2033</v>
      </c>
      <c r="I249" s="52" t="s">
        <v>2034</v>
      </c>
      <c r="J249" s="135" t="str">
        <f t="shared" si="48"/>
        <v>NGIRAZI</v>
      </c>
      <c r="K249" s="114">
        <v>0</v>
      </c>
      <c r="L249" s="146">
        <v>0.53151620370370367</v>
      </c>
      <c r="M249" s="113">
        <v>44167</v>
      </c>
      <c r="N249" s="143" t="s">
        <v>2864</v>
      </c>
      <c r="O249" s="90">
        <f t="shared" si="31"/>
        <v>765.38333333333333</v>
      </c>
      <c r="P249" s="100">
        <f t="shared" si="32"/>
        <v>2296.15</v>
      </c>
      <c r="Q249" s="48" t="s">
        <v>2035</v>
      </c>
      <c r="R249" s="80" t="s">
        <v>2038</v>
      </c>
    </row>
    <row r="250" spans="1:18" x14ac:dyDescent="0.2">
      <c r="A250" s="78"/>
      <c r="B250" s="79">
        <v>44167.75037037037</v>
      </c>
      <c r="C250" s="68" t="s">
        <v>931</v>
      </c>
      <c r="D250" s="134" t="str">
        <f t="shared" si="45"/>
        <v>MC5027</v>
      </c>
      <c r="E250" s="135" t="str">
        <f t="shared" si="46"/>
        <v>MASH CENTRAL</v>
      </c>
      <c r="F250" s="135" t="str">
        <f t="shared" si="47"/>
        <v>PLATINUM</v>
      </c>
      <c r="G250" s="83">
        <v>3</v>
      </c>
      <c r="H250" s="142" t="s">
        <v>2033</v>
      </c>
      <c r="I250" s="52" t="s">
        <v>2041</v>
      </c>
      <c r="J250" s="135" t="str">
        <f t="shared" si="48"/>
        <v>ARTWELL</v>
      </c>
      <c r="K250" s="148">
        <v>0.75037037037037047</v>
      </c>
      <c r="L250" s="149">
        <v>0.99998842592592585</v>
      </c>
      <c r="M250" s="147">
        <v>44167</v>
      </c>
      <c r="N250" s="143" t="s">
        <v>2840</v>
      </c>
      <c r="O250" s="90">
        <f t="shared" si="31"/>
        <v>359.4499999999997</v>
      </c>
      <c r="P250" s="100">
        <f t="shared" si="32"/>
        <v>1078.349999999999</v>
      </c>
      <c r="Q250" s="80" t="s">
        <v>2035</v>
      </c>
      <c r="R250" s="80" t="s">
        <v>2036</v>
      </c>
    </row>
    <row r="251" spans="1:18" x14ac:dyDescent="0.2">
      <c r="A251" s="78"/>
      <c r="B251" s="186" t="s">
        <v>2124</v>
      </c>
      <c r="C251" s="5" t="s">
        <v>933</v>
      </c>
      <c r="D251" s="134" t="str">
        <f t="shared" si="45"/>
        <v>MC5027</v>
      </c>
      <c r="E251" s="135" t="str">
        <f t="shared" si="46"/>
        <v>MASH CENTRAL</v>
      </c>
      <c r="F251" s="135" t="str">
        <f t="shared" si="47"/>
        <v>PLATINUM</v>
      </c>
      <c r="G251" s="83">
        <v>3</v>
      </c>
      <c r="H251" s="142" t="s">
        <v>2033</v>
      </c>
      <c r="I251" s="52" t="s">
        <v>2034</v>
      </c>
      <c r="J251" s="135" t="str">
        <f t="shared" si="48"/>
        <v>ARTWELL</v>
      </c>
      <c r="K251" s="114">
        <v>0</v>
      </c>
      <c r="L251" s="149">
        <v>0.99998842592592585</v>
      </c>
      <c r="M251" s="147">
        <v>44167</v>
      </c>
      <c r="N251" s="143" t="s">
        <v>2931</v>
      </c>
      <c r="O251" s="90">
        <f t="shared" si="31"/>
        <v>1439.9833333333331</v>
      </c>
      <c r="P251" s="100">
        <f t="shared" si="32"/>
        <v>4319.9499999999989</v>
      </c>
      <c r="Q251" s="80" t="s">
        <v>2035</v>
      </c>
      <c r="R251" s="80" t="s">
        <v>2036</v>
      </c>
    </row>
    <row r="252" spans="1:18" x14ac:dyDescent="0.2">
      <c r="A252" s="78"/>
      <c r="B252" s="137" t="s">
        <v>2208</v>
      </c>
      <c r="C252" s="137" t="s">
        <v>934</v>
      </c>
      <c r="D252" s="134" t="str">
        <f t="shared" si="45"/>
        <v>MC6009</v>
      </c>
      <c r="E252" s="135" t="str">
        <f t="shared" si="46"/>
        <v>MASH CENTRAL</v>
      </c>
      <c r="F252" s="135" t="str">
        <f t="shared" si="47"/>
        <v>PLATINUM</v>
      </c>
      <c r="G252" s="83">
        <v>3</v>
      </c>
      <c r="H252" s="142" t="s">
        <v>2033</v>
      </c>
      <c r="I252" s="52" t="s">
        <v>2034</v>
      </c>
      <c r="J252" s="135" t="str">
        <f t="shared" si="48"/>
        <v>KIWA</v>
      </c>
      <c r="K252" s="114">
        <v>0</v>
      </c>
      <c r="L252" s="149">
        <v>0.99998842592592585</v>
      </c>
      <c r="M252" s="147">
        <v>44167</v>
      </c>
      <c r="N252" s="143" t="s">
        <v>2934</v>
      </c>
      <c r="O252" s="90">
        <f t="shared" si="31"/>
        <v>1439.9833333333331</v>
      </c>
      <c r="P252" s="100">
        <f t="shared" si="32"/>
        <v>4319.9499999999989</v>
      </c>
      <c r="Q252" s="80" t="s">
        <v>2035</v>
      </c>
      <c r="R252" s="80" t="s">
        <v>2036</v>
      </c>
    </row>
    <row r="253" spans="1:18" x14ac:dyDescent="0.2">
      <c r="A253" s="78"/>
      <c r="B253" s="186">
        <v>44166.933229166665</v>
      </c>
      <c r="C253" s="5" t="s">
        <v>939</v>
      </c>
      <c r="D253" s="134" t="str">
        <f t="shared" si="45"/>
        <v>MW0051</v>
      </c>
      <c r="E253" s="135" t="str">
        <f t="shared" si="46"/>
        <v>MASH WEST</v>
      </c>
      <c r="F253" s="135" t="str">
        <f t="shared" si="47"/>
        <v>PLATINUM</v>
      </c>
      <c r="G253" s="83">
        <v>3</v>
      </c>
      <c r="H253" s="142" t="s">
        <v>2033</v>
      </c>
      <c r="I253" s="52" t="s">
        <v>2034</v>
      </c>
      <c r="J253" s="135" t="str">
        <f t="shared" si="48"/>
        <v>ARTWELL</v>
      </c>
      <c r="K253" s="144">
        <v>0</v>
      </c>
      <c r="L253" s="145">
        <v>2.1365740740740741E-2</v>
      </c>
      <c r="M253" s="136">
        <v>44167</v>
      </c>
      <c r="N253" s="143" t="s">
        <v>2832</v>
      </c>
      <c r="O253" s="90">
        <f t="shared" si="31"/>
        <v>30.766666666666669</v>
      </c>
      <c r="P253" s="100">
        <f t="shared" si="32"/>
        <v>92.300000000000011</v>
      </c>
      <c r="Q253" s="48" t="s">
        <v>2035</v>
      </c>
      <c r="R253" s="80" t="s">
        <v>2038</v>
      </c>
    </row>
    <row r="254" spans="1:18" x14ac:dyDescent="0.2">
      <c r="A254" s="78"/>
      <c r="B254" s="52" t="s">
        <v>2758</v>
      </c>
      <c r="C254" s="138" t="s">
        <v>939</v>
      </c>
      <c r="D254" s="134" t="str">
        <f t="shared" si="45"/>
        <v>MW0051</v>
      </c>
      <c r="E254" s="135" t="str">
        <f t="shared" si="46"/>
        <v>MASH WEST</v>
      </c>
      <c r="F254" s="135" t="str">
        <f t="shared" si="47"/>
        <v>PLATINUM</v>
      </c>
      <c r="G254" s="83">
        <v>3</v>
      </c>
      <c r="H254" s="142" t="s">
        <v>2033</v>
      </c>
      <c r="I254" s="52" t="s">
        <v>2034</v>
      </c>
      <c r="J254" s="135" t="str">
        <f t="shared" si="48"/>
        <v>ARTWELL</v>
      </c>
      <c r="K254" s="114">
        <v>0.53953703703703704</v>
      </c>
      <c r="L254" s="149">
        <v>0.99998842592592585</v>
      </c>
      <c r="M254" s="147">
        <v>44167</v>
      </c>
      <c r="N254" s="143" t="s">
        <v>3003</v>
      </c>
      <c r="O254" s="90">
        <f t="shared" si="31"/>
        <v>663.04999999999984</v>
      </c>
      <c r="P254" s="100">
        <f t="shared" si="32"/>
        <v>1989.1499999999996</v>
      </c>
      <c r="Q254" s="80" t="s">
        <v>2035</v>
      </c>
      <c r="R254" s="80" t="s">
        <v>2036</v>
      </c>
    </row>
    <row r="255" spans="1:18" x14ac:dyDescent="0.2">
      <c r="A255" s="78"/>
      <c r="B255" s="137" t="s">
        <v>2272</v>
      </c>
      <c r="C255" s="87" t="s">
        <v>941</v>
      </c>
      <c r="D255" s="134" t="str">
        <f t="shared" si="45"/>
        <v>MW0051</v>
      </c>
      <c r="E255" s="135" t="str">
        <f t="shared" si="46"/>
        <v>MASH WEST</v>
      </c>
      <c r="F255" s="135" t="str">
        <f t="shared" si="47"/>
        <v>PLATINUM</v>
      </c>
      <c r="G255" s="83">
        <v>3</v>
      </c>
      <c r="H255" s="142" t="s">
        <v>2033</v>
      </c>
      <c r="I255" s="52" t="s">
        <v>2034</v>
      </c>
      <c r="J255" s="135" t="str">
        <f t="shared" si="48"/>
        <v>ARTWELL</v>
      </c>
      <c r="K255" s="114">
        <v>0</v>
      </c>
      <c r="L255" s="149">
        <v>0.99998842592592585</v>
      </c>
      <c r="M255" s="147">
        <v>44167</v>
      </c>
      <c r="N255" s="143" t="s">
        <v>2960</v>
      </c>
      <c r="O255" s="90">
        <f t="shared" si="31"/>
        <v>1439.9833333333331</v>
      </c>
      <c r="P255" s="100">
        <f t="shared" si="32"/>
        <v>4319.9499999999989</v>
      </c>
      <c r="Q255" s="80" t="s">
        <v>2035</v>
      </c>
      <c r="R255" s="80" t="s">
        <v>2036</v>
      </c>
    </row>
    <row r="256" spans="1:18" x14ac:dyDescent="0.2">
      <c r="A256" s="78"/>
      <c r="B256" s="186">
        <v>44166.933217592596</v>
      </c>
      <c r="C256" s="5" t="s">
        <v>942</v>
      </c>
      <c r="D256" s="134" t="str">
        <f t="shared" si="45"/>
        <v>MW0052</v>
      </c>
      <c r="E256" s="135" t="str">
        <f t="shared" si="46"/>
        <v>MASH WEST</v>
      </c>
      <c r="F256" s="135" t="str">
        <f t="shared" si="47"/>
        <v>PLATINUM</v>
      </c>
      <c r="G256" s="83">
        <v>3</v>
      </c>
      <c r="H256" s="142" t="s">
        <v>2033</v>
      </c>
      <c r="I256" s="52" t="s">
        <v>2034</v>
      </c>
      <c r="J256" s="135" t="str">
        <f t="shared" si="48"/>
        <v>ARTWELL</v>
      </c>
      <c r="K256" s="144">
        <v>0</v>
      </c>
      <c r="L256" s="145">
        <v>2.1388888888888888E-2</v>
      </c>
      <c r="M256" s="136">
        <v>44167</v>
      </c>
      <c r="N256" s="143" t="s">
        <v>2834</v>
      </c>
      <c r="O256" s="90">
        <f t="shared" si="31"/>
        <v>30.799999999999997</v>
      </c>
      <c r="P256" s="100">
        <f t="shared" si="32"/>
        <v>92.399999999999991</v>
      </c>
      <c r="Q256" s="48" t="s">
        <v>2035</v>
      </c>
      <c r="R256" s="80" t="s">
        <v>2038</v>
      </c>
    </row>
    <row r="257" spans="1:18" x14ac:dyDescent="0.2">
      <c r="A257" s="78"/>
      <c r="B257" s="141" t="s">
        <v>2814</v>
      </c>
      <c r="C257" s="138" t="s">
        <v>942</v>
      </c>
      <c r="D257" s="134" t="str">
        <f t="shared" si="45"/>
        <v>MW0052</v>
      </c>
      <c r="E257" s="135" t="str">
        <f t="shared" si="46"/>
        <v>MASH WEST</v>
      </c>
      <c r="F257" s="135" t="str">
        <f t="shared" si="47"/>
        <v>PLATINUM</v>
      </c>
      <c r="G257" s="83">
        <v>3</v>
      </c>
      <c r="H257" s="142" t="s">
        <v>2033</v>
      </c>
      <c r="I257" s="52" t="s">
        <v>2034</v>
      </c>
      <c r="J257" s="135" t="str">
        <f t="shared" si="48"/>
        <v>ARTWELL</v>
      </c>
      <c r="K257" s="114">
        <v>0.53950231481481481</v>
      </c>
      <c r="L257" s="149">
        <v>0.99998842592592585</v>
      </c>
      <c r="M257" s="147">
        <v>44167</v>
      </c>
      <c r="N257" s="143" t="s">
        <v>2855</v>
      </c>
      <c r="O257" s="90">
        <f t="shared" si="31"/>
        <v>663.09999999999991</v>
      </c>
      <c r="P257" s="100">
        <f t="shared" si="32"/>
        <v>1989.2999999999997</v>
      </c>
      <c r="Q257" s="80" t="s">
        <v>2035</v>
      </c>
      <c r="R257" s="80" t="s">
        <v>2036</v>
      </c>
    </row>
    <row r="258" spans="1:18" x14ac:dyDescent="0.2">
      <c r="A258" s="78"/>
      <c r="B258" s="137" t="s">
        <v>2348</v>
      </c>
      <c r="C258" s="52" t="s">
        <v>944</v>
      </c>
      <c r="D258" s="134" t="str">
        <f t="shared" si="45"/>
        <v>MW0052</v>
      </c>
      <c r="E258" s="135" t="str">
        <f t="shared" si="46"/>
        <v>MASH WEST</v>
      </c>
      <c r="F258" s="135" t="str">
        <f t="shared" si="47"/>
        <v>PLATINUM</v>
      </c>
      <c r="G258" s="83">
        <v>3</v>
      </c>
      <c r="H258" s="142" t="s">
        <v>2033</v>
      </c>
      <c r="I258" s="52" t="s">
        <v>2034</v>
      </c>
      <c r="J258" s="135" t="str">
        <f t="shared" si="48"/>
        <v>ARTWELL</v>
      </c>
      <c r="K258" s="114">
        <v>0</v>
      </c>
      <c r="L258" s="149">
        <v>0.99998842592592585</v>
      </c>
      <c r="M258" s="147">
        <v>44167</v>
      </c>
      <c r="N258" s="143" t="s">
        <v>2985</v>
      </c>
      <c r="O258" s="90">
        <f t="shared" ref="O258:O321" si="49">(L258-K258)*60*24</f>
        <v>1439.9833333333331</v>
      </c>
      <c r="P258" s="100">
        <f t="shared" ref="P258:P321" si="50">O258*G258</f>
        <v>4319.9499999999989</v>
      </c>
      <c r="Q258" s="80" t="s">
        <v>2035</v>
      </c>
      <c r="R258" s="80" t="s">
        <v>2036</v>
      </c>
    </row>
    <row r="259" spans="1:18" x14ac:dyDescent="0.2">
      <c r="A259" s="78"/>
      <c r="B259" s="186" t="s">
        <v>2236</v>
      </c>
      <c r="C259" s="5" t="s">
        <v>966</v>
      </c>
      <c r="D259" s="134" t="str">
        <f t="shared" si="45"/>
        <v>HA0054</v>
      </c>
      <c r="E259" s="135" t="str">
        <f t="shared" si="46"/>
        <v>HARARE</v>
      </c>
      <c r="F259" s="135" t="str">
        <f t="shared" si="47"/>
        <v>PLATINUM</v>
      </c>
      <c r="G259" s="83">
        <v>3</v>
      </c>
      <c r="H259" s="142" t="s">
        <v>2033</v>
      </c>
      <c r="I259" s="52" t="s">
        <v>2034</v>
      </c>
      <c r="J259" s="135" t="str">
        <f t="shared" si="48"/>
        <v>LESLIE</v>
      </c>
      <c r="K259" s="144">
        <v>0</v>
      </c>
      <c r="L259" s="149">
        <v>0.99998842592592585</v>
      </c>
      <c r="M259" s="147">
        <v>44167</v>
      </c>
      <c r="N259" s="143" t="s">
        <v>2965</v>
      </c>
      <c r="O259" s="90">
        <f t="shared" si="49"/>
        <v>1439.9833333333331</v>
      </c>
      <c r="P259" s="100">
        <f t="shared" si="50"/>
        <v>4319.9499999999989</v>
      </c>
      <c r="Q259" s="80" t="s">
        <v>2035</v>
      </c>
      <c r="R259" s="80" t="s">
        <v>2036</v>
      </c>
    </row>
    <row r="260" spans="1:18" x14ac:dyDescent="0.2">
      <c r="A260" s="78"/>
      <c r="B260" s="137" t="s">
        <v>2349</v>
      </c>
      <c r="C260" s="52" t="s">
        <v>967</v>
      </c>
      <c r="D260" s="134" t="str">
        <f t="shared" si="45"/>
        <v>ME0130</v>
      </c>
      <c r="E260" s="135" t="str">
        <f t="shared" si="46"/>
        <v>MASH EAST</v>
      </c>
      <c r="F260" s="135" t="str">
        <f t="shared" si="47"/>
        <v>PLATINUM</v>
      </c>
      <c r="G260" s="83">
        <v>3</v>
      </c>
      <c r="H260" s="142" t="s">
        <v>2033</v>
      </c>
      <c r="I260" s="52" t="s">
        <v>2034</v>
      </c>
      <c r="J260" s="135" t="str">
        <f t="shared" si="48"/>
        <v>WASHI</v>
      </c>
      <c r="K260" s="114">
        <v>0</v>
      </c>
      <c r="L260" s="149">
        <v>0.99998842592592585</v>
      </c>
      <c r="M260" s="147">
        <v>44167</v>
      </c>
      <c r="N260" s="143" t="s">
        <v>2427</v>
      </c>
      <c r="O260" s="90">
        <f t="shared" si="49"/>
        <v>1439.9833333333331</v>
      </c>
      <c r="P260" s="100">
        <f t="shared" si="50"/>
        <v>4319.9499999999989</v>
      </c>
      <c r="Q260" s="80" t="s">
        <v>2035</v>
      </c>
      <c r="R260" s="80" t="s">
        <v>2036</v>
      </c>
    </row>
    <row r="261" spans="1:18" x14ac:dyDescent="0.2">
      <c r="A261" s="124"/>
      <c r="B261" s="140">
        <v>44167.374398148146</v>
      </c>
      <c r="C261" s="43" t="s">
        <v>1012</v>
      </c>
      <c r="D261" s="82" t="str">
        <f>VLOOKUP($C261,TOTAL4,2,FALSE)</f>
        <v>HA0059</v>
      </c>
      <c r="E261" s="91" t="str">
        <f>VLOOKUP($C261,TOTAL4,3,FALSE)</f>
        <v>HARARE</v>
      </c>
      <c r="F261" s="82" t="str">
        <f>VLOOKUP(C261,TOTAL4,4,FALSE)</f>
        <v>PLATINUM</v>
      </c>
      <c r="G261" s="83">
        <v>3</v>
      </c>
      <c r="H261" s="96" t="s">
        <v>2033</v>
      </c>
      <c r="I261" s="68" t="s">
        <v>2082</v>
      </c>
      <c r="J261" s="82" t="str">
        <f>VLOOKUP($C261,TOTAL4,5,FALSE)</f>
        <v>KIWA</v>
      </c>
      <c r="K261" s="54">
        <v>0.37439814814814815</v>
      </c>
      <c r="L261" s="154">
        <v>0.82818287037037042</v>
      </c>
      <c r="M261" s="150">
        <v>44167</v>
      </c>
      <c r="N261" s="94" t="s">
        <v>3104</v>
      </c>
      <c r="O261" s="90">
        <f t="shared" si="49"/>
        <v>653.45000000000005</v>
      </c>
      <c r="P261" s="100">
        <f t="shared" si="50"/>
        <v>1960.3500000000001</v>
      </c>
      <c r="Q261" s="68" t="s">
        <v>2035</v>
      </c>
      <c r="R261" s="68" t="s">
        <v>2038</v>
      </c>
    </row>
    <row r="262" spans="1:18" x14ac:dyDescent="0.2">
      <c r="A262" s="78"/>
      <c r="B262" s="137" t="s">
        <v>2803</v>
      </c>
      <c r="C262" s="52" t="s">
        <v>1014</v>
      </c>
      <c r="D262" s="134" t="str">
        <f>VLOOKUP($C262,TOTAL3,2,FALSE)</f>
        <v>HA0059</v>
      </c>
      <c r="E262" s="135" t="str">
        <f>VLOOKUP($C262,TOTAL3,3,FALSE)</f>
        <v>HARARE</v>
      </c>
      <c r="F262" s="135" t="str">
        <f>VLOOKUP(C262,TOTAL3,4,FALSE)</f>
        <v>PLATINUM</v>
      </c>
      <c r="G262" s="83">
        <v>3</v>
      </c>
      <c r="H262" s="142" t="s">
        <v>2033</v>
      </c>
      <c r="I262" s="52" t="s">
        <v>2034</v>
      </c>
      <c r="J262" s="135" t="str">
        <f>VLOOKUP($C262,TOTAL3,5,FALSE)</f>
        <v>KIWA</v>
      </c>
      <c r="K262" s="114">
        <v>0.34134259259259259</v>
      </c>
      <c r="L262" s="149">
        <v>0.99998842592592585</v>
      </c>
      <c r="M262" s="147">
        <v>44167</v>
      </c>
      <c r="N262" s="143" t="s">
        <v>3006</v>
      </c>
      <c r="O262" s="90">
        <f t="shared" si="49"/>
        <v>948.44999999999993</v>
      </c>
      <c r="P262" s="100">
        <f t="shared" si="50"/>
        <v>2845.35</v>
      </c>
      <c r="Q262" s="80" t="s">
        <v>2035</v>
      </c>
      <c r="R262" s="80" t="s">
        <v>2036</v>
      </c>
    </row>
    <row r="263" spans="1:18" x14ac:dyDescent="0.2">
      <c r="A263" s="78"/>
      <c r="B263" s="137" t="s">
        <v>2350</v>
      </c>
      <c r="C263" s="87" t="s">
        <v>1015</v>
      </c>
      <c r="D263" s="134" t="str">
        <f>VLOOKUP($C263,TOTAL3,2,FALSE)</f>
        <v>MW5010</v>
      </c>
      <c r="E263" s="135" t="str">
        <f>VLOOKUP($C263,TOTAL3,3,FALSE)</f>
        <v>MASH WEST</v>
      </c>
      <c r="F263" s="135" t="str">
        <f>VLOOKUP(C263,TOTAL3,4,FALSE)</f>
        <v>PLATINUM</v>
      </c>
      <c r="G263" s="83">
        <v>3</v>
      </c>
      <c r="H263" s="142" t="s">
        <v>2033</v>
      </c>
      <c r="I263" s="52" t="s">
        <v>2034</v>
      </c>
      <c r="J263" s="135" t="str">
        <f>VLOOKUP($C263,TOTAL3,5,FALSE)</f>
        <v>ARTWELL</v>
      </c>
      <c r="K263" s="114">
        <v>0</v>
      </c>
      <c r="L263" s="149">
        <v>0.99998842592592585</v>
      </c>
      <c r="M263" s="147">
        <v>44167</v>
      </c>
      <c r="N263" s="143" t="s">
        <v>2954</v>
      </c>
      <c r="O263" s="90">
        <f t="shared" si="49"/>
        <v>1439.9833333333331</v>
      </c>
      <c r="P263" s="100">
        <f t="shared" si="50"/>
        <v>4319.9499999999989</v>
      </c>
      <c r="Q263" s="80" t="s">
        <v>2035</v>
      </c>
      <c r="R263" s="80" t="s">
        <v>2036</v>
      </c>
    </row>
    <row r="264" spans="1:18" x14ac:dyDescent="0.2">
      <c r="A264" s="78"/>
      <c r="B264" s="192" t="s">
        <v>2351</v>
      </c>
      <c r="C264" s="87" t="s">
        <v>1017</v>
      </c>
      <c r="D264" s="134" t="str">
        <f>VLOOKUP($C264,TOTAL3,2,FALSE)</f>
        <v>MW5010</v>
      </c>
      <c r="E264" s="135" t="str">
        <f>VLOOKUP($C264,TOTAL3,3,FALSE)</f>
        <v>MASH WEST</v>
      </c>
      <c r="F264" s="135" t="str">
        <f>VLOOKUP(C264,TOTAL3,4,FALSE)</f>
        <v>PLATINUM</v>
      </c>
      <c r="G264" s="83">
        <v>3</v>
      </c>
      <c r="H264" s="142" t="s">
        <v>2033</v>
      </c>
      <c r="I264" s="52" t="s">
        <v>2034</v>
      </c>
      <c r="J264" s="135" t="str">
        <f>VLOOKUP($C264,TOTAL3,5,FALSE)</f>
        <v>ARTWELL</v>
      </c>
      <c r="K264" s="114">
        <v>0</v>
      </c>
      <c r="L264" s="149">
        <v>0.99998842592592585</v>
      </c>
      <c r="M264" s="147">
        <v>44167</v>
      </c>
      <c r="N264" s="143" t="s">
        <v>2957</v>
      </c>
      <c r="O264" s="90">
        <f t="shared" si="49"/>
        <v>1439.9833333333331</v>
      </c>
      <c r="P264" s="100">
        <f t="shared" si="50"/>
        <v>4319.9499999999989</v>
      </c>
      <c r="Q264" s="80" t="s">
        <v>2035</v>
      </c>
      <c r="R264" s="80" t="s">
        <v>2036</v>
      </c>
    </row>
    <row r="265" spans="1:18" x14ac:dyDescent="0.2">
      <c r="A265" s="78"/>
      <c r="B265" s="79">
        <v>44166.570833333331</v>
      </c>
      <c r="C265" s="68" t="s">
        <v>113</v>
      </c>
      <c r="D265" s="81" t="s">
        <v>1020</v>
      </c>
      <c r="E265" s="91" t="s">
        <v>111</v>
      </c>
      <c r="F265" s="82" t="s">
        <v>57</v>
      </c>
      <c r="G265" s="83">
        <v>3</v>
      </c>
      <c r="H265" s="83" t="s">
        <v>2033</v>
      </c>
      <c r="I265" s="110" t="s">
        <v>2056</v>
      </c>
      <c r="J265" s="68">
        <f>VLOOKUP(A265,nsn,3,FALSE)</f>
        <v>0</v>
      </c>
      <c r="K265" s="85">
        <v>0</v>
      </c>
      <c r="L265" s="149">
        <v>0.99930555555555556</v>
      </c>
      <c r="M265" s="150">
        <v>44167</v>
      </c>
      <c r="N265" s="94" t="s">
        <v>2164</v>
      </c>
      <c r="O265" s="90">
        <f t="shared" si="49"/>
        <v>1439</v>
      </c>
      <c r="P265" s="100">
        <f t="shared" si="50"/>
        <v>4317</v>
      </c>
      <c r="Q265" s="68" t="s">
        <v>2035</v>
      </c>
      <c r="R265" s="68" t="s">
        <v>2036</v>
      </c>
    </row>
    <row r="266" spans="1:18" x14ac:dyDescent="0.2">
      <c r="A266" s="78"/>
      <c r="B266" s="141">
        <v>44166.70034722222</v>
      </c>
      <c r="C266" s="98" t="s">
        <v>1026</v>
      </c>
      <c r="D266" s="82" t="str">
        <f>VLOOKUP($C266,TOTAL4,2,FALSE)</f>
        <v>BU0250</v>
      </c>
      <c r="E266" s="91" t="str">
        <f>VLOOKUP($C266,TOTAL4,3,FALSE)</f>
        <v>BULAWAYO</v>
      </c>
      <c r="F266" s="82" t="str">
        <f>VLOOKUP(C266,TOTAL4,4,FALSE)</f>
        <v>PLATINUM</v>
      </c>
      <c r="G266" s="83">
        <v>3</v>
      </c>
      <c r="H266" s="96" t="s">
        <v>2033</v>
      </c>
      <c r="I266" s="68" t="s">
        <v>2060</v>
      </c>
      <c r="J266" s="82" t="str">
        <f>VLOOKUP($C266,TOTAL4,5,FALSE)</f>
        <v>MASAIRA</v>
      </c>
      <c r="K266" s="85">
        <v>0</v>
      </c>
      <c r="L266" s="149">
        <v>0.99930555555555556</v>
      </c>
      <c r="M266" s="150">
        <v>44167</v>
      </c>
      <c r="N266" s="94" t="s">
        <v>2165</v>
      </c>
      <c r="O266" s="90">
        <f t="shared" si="49"/>
        <v>1439</v>
      </c>
      <c r="P266" s="100">
        <f t="shared" si="50"/>
        <v>4317</v>
      </c>
      <c r="Q266" s="68" t="s">
        <v>2035</v>
      </c>
      <c r="R266" s="68" t="s">
        <v>2036</v>
      </c>
    </row>
    <row r="267" spans="1:18" x14ac:dyDescent="0.2">
      <c r="A267" s="78"/>
      <c r="B267" s="137">
        <v>44166.254756944443</v>
      </c>
      <c r="C267" s="48" t="s">
        <v>1034</v>
      </c>
      <c r="D267" s="82" t="str">
        <f>VLOOKUP($C267,TOTAL4,2,FALSE)</f>
        <v>HA0061</v>
      </c>
      <c r="E267" s="91" t="str">
        <f>VLOOKUP($C267,TOTAL4,3,FALSE)</f>
        <v>HARARE</v>
      </c>
      <c r="F267" s="82" t="str">
        <f>VLOOKUP(C267,TOTAL4,4,FALSE)</f>
        <v>PLATINUM</v>
      </c>
      <c r="G267" s="83">
        <v>3</v>
      </c>
      <c r="H267" s="96" t="s">
        <v>2033</v>
      </c>
      <c r="I267" s="68" t="s">
        <v>2056</v>
      </c>
      <c r="J267" s="82" t="str">
        <f>VLOOKUP($C267,TOTAL4,5,FALSE)</f>
        <v>ENIA</v>
      </c>
      <c r="K267" s="85">
        <v>0</v>
      </c>
      <c r="L267" s="149">
        <v>0.99930555555555556</v>
      </c>
      <c r="M267" s="150">
        <v>44167</v>
      </c>
      <c r="N267" s="94" t="s">
        <v>2116</v>
      </c>
      <c r="O267" s="90">
        <f t="shared" si="49"/>
        <v>1439</v>
      </c>
      <c r="P267" s="100">
        <f t="shared" si="50"/>
        <v>4317</v>
      </c>
      <c r="Q267" s="68" t="s">
        <v>2035</v>
      </c>
      <c r="R267" s="68" t="s">
        <v>2036</v>
      </c>
    </row>
    <row r="268" spans="1:18" x14ac:dyDescent="0.2">
      <c r="A268" s="78"/>
      <c r="B268" s="137" t="s">
        <v>2352</v>
      </c>
      <c r="C268" s="52" t="s">
        <v>1036</v>
      </c>
      <c r="D268" s="134" t="str">
        <f>VLOOKUP($C268,TOTAL3,2,FALSE)</f>
        <v>HA0061</v>
      </c>
      <c r="E268" s="135" t="str">
        <f>VLOOKUP($C268,TOTAL3,3,FALSE)</f>
        <v>HARARE</v>
      </c>
      <c r="F268" s="135" t="str">
        <f>VLOOKUP(C268,TOTAL3,4,FALSE)</f>
        <v>PLATINUM</v>
      </c>
      <c r="G268" s="83">
        <v>3</v>
      </c>
      <c r="H268" s="142" t="s">
        <v>2033</v>
      </c>
      <c r="I268" s="52" t="s">
        <v>2034</v>
      </c>
      <c r="J268" s="135" t="str">
        <f>VLOOKUP($C268,TOTAL3,5,FALSE)</f>
        <v>ENIA</v>
      </c>
      <c r="K268" s="114">
        <v>0</v>
      </c>
      <c r="L268" s="146">
        <v>0.60770833333333341</v>
      </c>
      <c r="M268" s="147">
        <v>44167</v>
      </c>
      <c r="N268" s="143" t="s">
        <v>2869</v>
      </c>
      <c r="O268" s="90">
        <f t="shared" si="49"/>
        <v>875.10000000000014</v>
      </c>
      <c r="P268" s="100">
        <f t="shared" si="50"/>
        <v>2625.3</v>
      </c>
      <c r="Q268" s="48" t="s">
        <v>2035</v>
      </c>
      <c r="R268" s="80" t="s">
        <v>2038</v>
      </c>
    </row>
    <row r="269" spans="1:18" x14ac:dyDescent="0.2">
      <c r="A269" s="78"/>
      <c r="B269" s="186" t="s">
        <v>2228</v>
      </c>
      <c r="C269" s="5" t="s">
        <v>1047</v>
      </c>
      <c r="D269" s="134" t="str">
        <f>VLOOKUP($C269,TOTAL3,2,FALSE)</f>
        <v>HA5224</v>
      </c>
      <c r="E269" s="135" t="str">
        <f>VLOOKUP($C269,TOTAL3,3,FALSE)</f>
        <v>HARARE</v>
      </c>
      <c r="F269" s="135" t="str">
        <f>VLOOKUP(C269,TOTAL3,4,FALSE)</f>
        <v>PLATINUM</v>
      </c>
      <c r="G269" s="83">
        <v>3</v>
      </c>
      <c r="H269" s="142" t="s">
        <v>2033</v>
      </c>
      <c r="I269" s="52" t="s">
        <v>2034</v>
      </c>
      <c r="J269" s="135" t="str">
        <f>VLOOKUP($C269,TOTAL3,5,FALSE)</f>
        <v>ARCHIE</v>
      </c>
      <c r="K269" s="144">
        <v>0</v>
      </c>
      <c r="L269" s="149">
        <v>0.99998842592592585</v>
      </c>
      <c r="M269" s="147">
        <v>44167</v>
      </c>
      <c r="N269" s="143" t="s">
        <v>2962</v>
      </c>
      <c r="O269" s="90">
        <f t="shared" si="49"/>
        <v>1439.9833333333331</v>
      </c>
      <c r="P269" s="100">
        <f t="shared" si="50"/>
        <v>4319.9499999999989</v>
      </c>
      <c r="Q269" s="80" t="s">
        <v>2035</v>
      </c>
      <c r="R269" s="80" t="s">
        <v>2036</v>
      </c>
    </row>
    <row r="270" spans="1:18" x14ac:dyDescent="0.2">
      <c r="A270" s="78"/>
      <c r="B270" s="186" t="s">
        <v>2235</v>
      </c>
      <c r="C270" s="5" t="s">
        <v>1049</v>
      </c>
      <c r="D270" s="134" t="str">
        <f>VLOOKUP($C270,TOTAL3,2,FALSE)</f>
        <v>HA5224</v>
      </c>
      <c r="E270" s="135" t="str">
        <f>VLOOKUP($C270,TOTAL3,3,FALSE)</f>
        <v>HARARE</v>
      </c>
      <c r="F270" s="135" t="str">
        <f>VLOOKUP(C270,TOTAL3,4,FALSE)</f>
        <v>PLATINUM</v>
      </c>
      <c r="G270" s="83">
        <v>3</v>
      </c>
      <c r="H270" s="142" t="s">
        <v>2033</v>
      </c>
      <c r="I270" s="52" t="s">
        <v>2034</v>
      </c>
      <c r="J270" s="135" t="str">
        <f>VLOOKUP($C270,TOTAL3,5,FALSE)</f>
        <v>ARCHIE</v>
      </c>
      <c r="K270" s="144">
        <v>0</v>
      </c>
      <c r="L270" s="149">
        <v>0.99998842592592585</v>
      </c>
      <c r="M270" s="147">
        <v>44167</v>
      </c>
      <c r="N270" s="143" t="s">
        <v>2964</v>
      </c>
      <c r="O270" s="90">
        <f t="shared" si="49"/>
        <v>1439.9833333333331</v>
      </c>
      <c r="P270" s="100">
        <f t="shared" si="50"/>
        <v>4319.9499999999989</v>
      </c>
      <c r="Q270" s="80" t="s">
        <v>2035</v>
      </c>
      <c r="R270" s="80" t="s">
        <v>2036</v>
      </c>
    </row>
    <row r="271" spans="1:18" x14ac:dyDescent="0.2">
      <c r="A271" s="124"/>
      <c r="B271" s="140">
        <v>44167.487534722219</v>
      </c>
      <c r="C271" s="43" t="s">
        <v>1057</v>
      </c>
      <c r="D271" s="82" t="str">
        <f>VLOOKUP($C271,TOTAL4,2,FALSE)</f>
        <v>HA3016</v>
      </c>
      <c r="E271" s="91" t="str">
        <f>VLOOKUP($C271,TOTAL4,3,FALSE)</f>
        <v>HARARE</v>
      </c>
      <c r="F271" s="82" t="str">
        <f>VLOOKUP(C271,TOTAL4,4,FALSE)</f>
        <v>PLATINUM</v>
      </c>
      <c r="G271" s="83">
        <v>3</v>
      </c>
      <c r="H271" s="96" t="s">
        <v>2033</v>
      </c>
      <c r="I271" s="68" t="s">
        <v>2060</v>
      </c>
      <c r="J271" s="82" t="str">
        <f>VLOOKUP($C271,TOTAL4,5,FALSE)</f>
        <v>DHLKAMA</v>
      </c>
      <c r="K271" s="151">
        <v>0.48753472222222222</v>
      </c>
      <c r="L271" s="155">
        <v>0.50942129629629629</v>
      </c>
      <c r="M271" s="152">
        <v>44167</v>
      </c>
      <c r="N271" s="94" t="s">
        <v>3055</v>
      </c>
      <c r="O271" s="90">
        <f t="shared" si="49"/>
        <v>31.516666666666666</v>
      </c>
      <c r="P271" s="100">
        <f t="shared" si="50"/>
        <v>94.55</v>
      </c>
      <c r="Q271" s="68" t="s">
        <v>2035</v>
      </c>
      <c r="R271" s="68" t="s">
        <v>2038</v>
      </c>
    </row>
    <row r="272" spans="1:18" x14ac:dyDescent="0.2">
      <c r="A272" s="78"/>
      <c r="B272" s="79">
        <v>44167.947870370372</v>
      </c>
      <c r="C272" s="68" t="s">
        <v>1064</v>
      </c>
      <c r="D272" s="134" t="str">
        <f>VLOOKUP($C272,TOTAL3,2,FALSE)</f>
        <v>ME0405</v>
      </c>
      <c r="E272" s="135" t="str">
        <f>VLOOKUP($C272,TOTAL3,3,FALSE)</f>
        <v>MASH EAST</v>
      </c>
      <c r="F272" s="135" t="str">
        <f>VLOOKUP(C272,TOTAL3,4,FALSE)</f>
        <v>PLATINUM</v>
      </c>
      <c r="G272" s="83">
        <v>3</v>
      </c>
      <c r="H272" s="142" t="s">
        <v>2033</v>
      </c>
      <c r="I272" s="52" t="s">
        <v>2041</v>
      </c>
      <c r="J272" s="135" t="str">
        <f>VLOOKUP($C272,TOTAL3,5,FALSE)</f>
        <v>DHLAKAMA</v>
      </c>
      <c r="K272" s="148">
        <v>0.94787037037037036</v>
      </c>
      <c r="L272" s="149">
        <v>0.99998842592592585</v>
      </c>
      <c r="M272" s="147">
        <v>44167</v>
      </c>
      <c r="N272" s="143" t="s">
        <v>2847</v>
      </c>
      <c r="O272" s="90">
        <f t="shared" si="49"/>
        <v>75.049999999999898</v>
      </c>
      <c r="P272" s="100">
        <f t="shared" si="50"/>
        <v>225.14999999999969</v>
      </c>
      <c r="Q272" s="80" t="s">
        <v>2035</v>
      </c>
      <c r="R272" s="80" t="s">
        <v>2036</v>
      </c>
    </row>
    <row r="273" spans="1:18" x14ac:dyDescent="0.2">
      <c r="A273" s="78"/>
      <c r="B273" s="186">
        <v>44166.933159722219</v>
      </c>
      <c r="C273" s="5" t="s">
        <v>1073</v>
      </c>
      <c r="D273" s="134" t="str">
        <f>VLOOKUP($C273,TOTAL3,2,FALSE)</f>
        <v>MW5213</v>
      </c>
      <c r="E273" s="135" t="str">
        <f>VLOOKUP($C273,TOTAL3,3,FALSE)</f>
        <v>MASH WEST</v>
      </c>
      <c r="F273" s="135" t="str">
        <f>VLOOKUP(C273,TOTAL3,4,FALSE)</f>
        <v>PLATINUM</v>
      </c>
      <c r="G273" s="83">
        <v>3</v>
      </c>
      <c r="H273" s="142" t="s">
        <v>2033</v>
      </c>
      <c r="I273" s="52" t="s">
        <v>2034</v>
      </c>
      <c r="J273" s="135" t="str">
        <f>VLOOKUP($C273,TOTAL3,5,FALSE)</f>
        <v>ARTWELL</v>
      </c>
      <c r="K273" s="144">
        <v>0</v>
      </c>
      <c r="L273" s="145">
        <v>2.1504629629629627E-2</v>
      </c>
      <c r="M273" s="136">
        <v>44167</v>
      </c>
      <c r="N273" s="143" t="s">
        <v>2838</v>
      </c>
      <c r="O273" s="90">
        <f t="shared" si="49"/>
        <v>30.966666666666661</v>
      </c>
      <c r="P273" s="100">
        <f t="shared" si="50"/>
        <v>92.899999999999977</v>
      </c>
      <c r="Q273" s="48" t="s">
        <v>2035</v>
      </c>
      <c r="R273" s="80" t="s">
        <v>2038</v>
      </c>
    </row>
    <row r="274" spans="1:18" x14ac:dyDescent="0.2">
      <c r="A274" s="78"/>
      <c r="B274" s="52" t="s">
        <v>2814</v>
      </c>
      <c r="C274" s="138" t="s">
        <v>1073</v>
      </c>
      <c r="D274" s="134" t="str">
        <f>VLOOKUP($C274,TOTAL3,2,FALSE)</f>
        <v>MW5213</v>
      </c>
      <c r="E274" s="135" t="str">
        <f>VLOOKUP($C274,TOTAL3,3,FALSE)</f>
        <v>MASH WEST</v>
      </c>
      <c r="F274" s="135" t="str">
        <f>VLOOKUP(C274,TOTAL3,4,FALSE)</f>
        <v>PLATINUM</v>
      </c>
      <c r="G274" s="83">
        <v>3</v>
      </c>
      <c r="H274" s="142" t="s">
        <v>2033</v>
      </c>
      <c r="I274" s="52" t="s">
        <v>2034</v>
      </c>
      <c r="J274" s="135" t="str">
        <f>VLOOKUP($C274,TOTAL3,5,FALSE)</f>
        <v>ARTWELL</v>
      </c>
      <c r="K274" s="114">
        <v>0.53950231481481481</v>
      </c>
      <c r="L274" s="149">
        <v>0.99998842592592585</v>
      </c>
      <c r="M274" s="147">
        <v>44167</v>
      </c>
      <c r="N274" s="143" t="s">
        <v>3006</v>
      </c>
      <c r="O274" s="90">
        <f t="shared" si="49"/>
        <v>663.09999999999991</v>
      </c>
      <c r="P274" s="100">
        <f t="shared" si="50"/>
        <v>1989.2999999999997</v>
      </c>
      <c r="Q274" s="80" t="s">
        <v>2035</v>
      </c>
      <c r="R274" s="80" t="s">
        <v>2036</v>
      </c>
    </row>
    <row r="275" spans="1:18" x14ac:dyDescent="0.2">
      <c r="A275" s="99"/>
      <c r="B275" s="79">
        <v>44156.684699074074</v>
      </c>
      <c r="C275" s="80" t="s">
        <v>1093</v>
      </c>
      <c r="D275" s="82" t="str">
        <f>VLOOKUP($C275,TOTAL4,2,FALSE)</f>
        <v>HA5054</v>
      </c>
      <c r="E275" s="91" t="str">
        <f>VLOOKUP($C275,TOTAL4,3,FALSE)</f>
        <v>HARARE</v>
      </c>
      <c r="F275" s="82" t="str">
        <f>VLOOKUP(C275,TOTAL4,4,FALSE)</f>
        <v>PLATINUM</v>
      </c>
      <c r="G275" s="83">
        <v>3</v>
      </c>
      <c r="H275" s="96" t="s">
        <v>2033</v>
      </c>
      <c r="I275" s="68" t="s">
        <v>2052</v>
      </c>
      <c r="J275" s="82" t="str">
        <f>VLOOKUP($C275,TOTAL4,5,FALSE)</f>
        <v>RICHARD</v>
      </c>
      <c r="K275" s="151">
        <v>0</v>
      </c>
      <c r="L275" s="155">
        <v>0.4995486111111111</v>
      </c>
      <c r="M275" s="152">
        <v>44167</v>
      </c>
      <c r="N275" s="94" t="s">
        <v>2260</v>
      </c>
      <c r="O275" s="90">
        <f t="shared" si="49"/>
        <v>719.35</v>
      </c>
      <c r="P275" s="100">
        <f t="shared" si="50"/>
        <v>2158.0500000000002</v>
      </c>
      <c r="Q275" s="68" t="s">
        <v>2035</v>
      </c>
      <c r="R275" s="68" t="s">
        <v>2038</v>
      </c>
    </row>
    <row r="276" spans="1:18" x14ac:dyDescent="0.2">
      <c r="A276" s="78"/>
      <c r="B276" s="140">
        <v>44167.578379629631</v>
      </c>
      <c r="C276" s="43" t="s">
        <v>1093</v>
      </c>
      <c r="D276" s="82" t="str">
        <f>VLOOKUP($C276,TOTAL4,2,FALSE)</f>
        <v>HA5054</v>
      </c>
      <c r="E276" s="91" t="str">
        <f>VLOOKUP($C276,TOTAL4,3,FALSE)</f>
        <v>HARARE</v>
      </c>
      <c r="F276" s="82" t="str">
        <f>VLOOKUP(C276,TOTAL4,4,FALSE)</f>
        <v>PLATINUM</v>
      </c>
      <c r="G276" s="83">
        <v>3</v>
      </c>
      <c r="H276" s="96" t="s">
        <v>2033</v>
      </c>
      <c r="I276" s="68" t="s">
        <v>2082</v>
      </c>
      <c r="J276" s="82" t="str">
        <f>VLOOKUP($C276,TOTAL4,5,FALSE)</f>
        <v>RICHARD</v>
      </c>
      <c r="K276" s="54">
        <v>0.57837962962962963</v>
      </c>
      <c r="L276" s="54">
        <v>0.87302083333333336</v>
      </c>
      <c r="M276" s="150">
        <v>44167</v>
      </c>
      <c r="N276" s="94" t="s">
        <v>3112</v>
      </c>
      <c r="O276" s="90">
        <f t="shared" si="49"/>
        <v>424.2833333333333</v>
      </c>
      <c r="P276" s="100">
        <f t="shared" si="50"/>
        <v>1272.8499999999999</v>
      </c>
      <c r="Q276" s="68" t="s">
        <v>2035</v>
      </c>
      <c r="R276" s="68" t="s">
        <v>2038</v>
      </c>
    </row>
    <row r="277" spans="1:18" x14ac:dyDescent="0.2">
      <c r="A277" s="78"/>
      <c r="B277" s="141">
        <v>44167.532453703701</v>
      </c>
      <c r="C277" s="98" t="s">
        <v>1093</v>
      </c>
      <c r="D277" s="82" t="str">
        <f>VLOOKUP($C277,TOTAL4,2,FALSE)</f>
        <v>HA5054</v>
      </c>
      <c r="E277" s="91" t="str">
        <f>VLOOKUP($C277,TOTAL4,3,FALSE)</f>
        <v>HARARE</v>
      </c>
      <c r="F277" s="82" t="str">
        <f>VLOOKUP(C277,TOTAL4,4,FALSE)</f>
        <v>PLATINUM</v>
      </c>
      <c r="G277" s="83">
        <v>3</v>
      </c>
      <c r="H277" s="96" t="s">
        <v>2033</v>
      </c>
      <c r="I277" s="68" t="s">
        <v>2082</v>
      </c>
      <c r="J277" s="82" t="str">
        <f>VLOOKUP($C277,TOTAL4,5,FALSE)</f>
        <v>RICHARD</v>
      </c>
      <c r="K277" s="88">
        <v>0.53245370370370371</v>
      </c>
      <c r="L277" s="85">
        <v>0.99930555555555556</v>
      </c>
      <c r="M277" s="150">
        <v>44167</v>
      </c>
      <c r="N277" s="94" t="s">
        <v>3136</v>
      </c>
      <c r="O277" s="90">
        <f t="shared" si="49"/>
        <v>672.26666666666665</v>
      </c>
      <c r="P277" s="100">
        <f t="shared" si="50"/>
        <v>2016.8</v>
      </c>
      <c r="Q277" s="68" t="s">
        <v>2035</v>
      </c>
      <c r="R277" s="68" t="s">
        <v>2036</v>
      </c>
    </row>
    <row r="278" spans="1:18" x14ac:dyDescent="0.2">
      <c r="A278" s="78"/>
      <c r="B278" s="79" t="s">
        <v>2784</v>
      </c>
      <c r="C278" s="138" t="s">
        <v>1095</v>
      </c>
      <c r="D278" s="134" t="str">
        <f>VLOOKUP($C278,TOTAL3,2,FALSE)</f>
        <v>HA5054</v>
      </c>
      <c r="E278" s="135" t="str">
        <f>VLOOKUP($C278,TOTAL3,3,FALSE)</f>
        <v>HARARE</v>
      </c>
      <c r="F278" s="135" t="str">
        <f>VLOOKUP(C278,TOTAL3,4,FALSE)</f>
        <v>PLATINUM</v>
      </c>
      <c r="G278" s="83">
        <v>3</v>
      </c>
      <c r="H278" s="142" t="s">
        <v>2033</v>
      </c>
      <c r="I278" s="52" t="s">
        <v>2034</v>
      </c>
      <c r="J278" s="135" t="str">
        <f>VLOOKUP($C278,TOTAL3,5,FALSE)</f>
        <v>RICHARD</v>
      </c>
      <c r="K278" s="114">
        <v>0.54839120370370364</v>
      </c>
      <c r="L278" s="114">
        <v>0.83960648148148154</v>
      </c>
      <c r="M278" s="147">
        <v>44167</v>
      </c>
      <c r="N278" s="143" t="s">
        <v>2892</v>
      </c>
      <c r="O278" s="90">
        <f t="shared" si="49"/>
        <v>419.35000000000014</v>
      </c>
      <c r="P278" s="100">
        <f t="shared" si="50"/>
        <v>1258.0500000000004</v>
      </c>
      <c r="Q278" s="48" t="s">
        <v>2035</v>
      </c>
      <c r="R278" s="80" t="s">
        <v>2038</v>
      </c>
    </row>
    <row r="279" spans="1:18" x14ac:dyDescent="0.2">
      <c r="A279" s="78"/>
      <c r="B279" s="79">
        <v>44165.975694444445</v>
      </c>
      <c r="C279" s="68" t="s">
        <v>256</v>
      </c>
      <c r="D279" s="81" t="s">
        <v>1098</v>
      </c>
      <c r="E279" s="91" t="s">
        <v>111</v>
      </c>
      <c r="F279" s="82" t="s">
        <v>57</v>
      </c>
      <c r="G279" s="83">
        <v>3</v>
      </c>
      <c r="H279" s="83" t="s">
        <v>2033</v>
      </c>
      <c r="I279" s="110" t="s">
        <v>2055</v>
      </c>
      <c r="J279" s="68">
        <f>VLOOKUP(A279,nsn,3,FALSE)</f>
        <v>0</v>
      </c>
      <c r="K279" s="85">
        <v>0</v>
      </c>
      <c r="L279" s="85">
        <v>0.99930555555555556</v>
      </c>
      <c r="M279" s="150">
        <v>44167</v>
      </c>
      <c r="N279" s="94" t="s">
        <v>2169</v>
      </c>
      <c r="O279" s="90">
        <f t="shared" si="49"/>
        <v>1439</v>
      </c>
      <c r="P279" s="100">
        <f t="shared" si="50"/>
        <v>4317</v>
      </c>
      <c r="Q279" s="68" t="s">
        <v>2035</v>
      </c>
      <c r="R279" s="68" t="s">
        <v>2036</v>
      </c>
    </row>
    <row r="280" spans="1:18" x14ac:dyDescent="0.2">
      <c r="A280" s="78"/>
      <c r="B280" s="141">
        <v>44166.875405092593</v>
      </c>
      <c r="C280" s="98" t="s">
        <v>1112</v>
      </c>
      <c r="D280" s="82" t="str">
        <f t="shared" ref="D280:D291" si="51">VLOOKUP($C280,TOTAL4,2,FALSE)</f>
        <v>MD0254</v>
      </c>
      <c r="E280" s="91" t="str">
        <f t="shared" ref="E280:E291" si="52">VLOOKUP($C280,TOTAL4,3,FALSE)</f>
        <v>MIDLANDS</v>
      </c>
      <c r="F280" s="82" t="str">
        <f t="shared" ref="F280:F291" si="53">VLOOKUP(C280,TOTAL4,4,FALSE)</f>
        <v>PLATINUM</v>
      </c>
      <c r="G280" s="83">
        <v>3</v>
      </c>
      <c r="H280" s="96" t="s">
        <v>2033</v>
      </c>
      <c r="I280" s="68" t="s">
        <v>2060</v>
      </c>
      <c r="J280" s="82" t="str">
        <f t="shared" ref="J280:J291" si="54">VLOOKUP($C280,TOTAL4,5,FALSE)</f>
        <v>CHARI</v>
      </c>
      <c r="K280" s="85">
        <v>0</v>
      </c>
      <c r="L280" s="85">
        <v>0.99930555555555556</v>
      </c>
      <c r="M280" s="150">
        <v>44167</v>
      </c>
      <c r="N280" s="94" t="s">
        <v>2170</v>
      </c>
      <c r="O280" s="90">
        <f t="shared" si="49"/>
        <v>1439</v>
      </c>
      <c r="P280" s="100">
        <f t="shared" si="50"/>
        <v>4317</v>
      </c>
      <c r="Q280" s="68" t="s">
        <v>2035</v>
      </c>
      <c r="R280" s="68" t="s">
        <v>2036</v>
      </c>
    </row>
    <row r="281" spans="1:18" x14ac:dyDescent="0.2">
      <c r="A281" s="78"/>
      <c r="B281" s="141">
        <v>44166.874861111108</v>
      </c>
      <c r="C281" s="98" t="s">
        <v>1114</v>
      </c>
      <c r="D281" s="82" t="str">
        <f t="shared" si="51"/>
        <v>MD0277</v>
      </c>
      <c r="E281" s="91" t="str">
        <f t="shared" si="52"/>
        <v>MIDLANDS</v>
      </c>
      <c r="F281" s="82" t="str">
        <f t="shared" si="53"/>
        <v>PLATINUM</v>
      </c>
      <c r="G281" s="83">
        <v>3</v>
      </c>
      <c r="H281" s="96" t="s">
        <v>2033</v>
      </c>
      <c r="I281" s="68" t="s">
        <v>2060</v>
      </c>
      <c r="J281" s="82" t="str">
        <f t="shared" si="54"/>
        <v>CHARI</v>
      </c>
      <c r="K281" s="85">
        <v>0</v>
      </c>
      <c r="L281" s="85">
        <v>0.99930555555555556</v>
      </c>
      <c r="M281" s="150">
        <v>44167</v>
      </c>
      <c r="N281" s="94" t="s">
        <v>2151</v>
      </c>
      <c r="O281" s="90">
        <f t="shared" si="49"/>
        <v>1439</v>
      </c>
      <c r="P281" s="100">
        <f t="shared" si="50"/>
        <v>4317</v>
      </c>
      <c r="Q281" s="68" t="s">
        <v>2035</v>
      </c>
      <c r="R281" s="68" t="s">
        <v>2036</v>
      </c>
    </row>
    <row r="282" spans="1:18" x14ac:dyDescent="0.2">
      <c r="A282" s="97"/>
      <c r="B282" s="140">
        <v>44167.146666666667</v>
      </c>
      <c r="C282" s="43" t="s">
        <v>1129</v>
      </c>
      <c r="D282" s="82" t="str">
        <f t="shared" si="51"/>
        <v>MD6016</v>
      </c>
      <c r="E282" s="91" t="str">
        <f t="shared" si="52"/>
        <v>MIDLANDS</v>
      </c>
      <c r="F282" s="82" t="str">
        <f t="shared" si="53"/>
        <v>PLATINUM</v>
      </c>
      <c r="G282" s="83">
        <v>3</v>
      </c>
      <c r="H282" s="96" t="s">
        <v>2033</v>
      </c>
      <c r="I282" s="68" t="s">
        <v>2060</v>
      </c>
      <c r="J282" s="82" t="str">
        <f t="shared" si="54"/>
        <v>CHIKWAVAVA</v>
      </c>
      <c r="K282" s="151">
        <v>0.14666666666666667</v>
      </c>
      <c r="L282" s="151">
        <v>0.4778587962962963</v>
      </c>
      <c r="M282" s="152">
        <v>44167</v>
      </c>
      <c r="N282" s="94" t="s">
        <v>3038</v>
      </c>
      <c r="O282" s="90">
        <f t="shared" si="49"/>
        <v>476.91666666666669</v>
      </c>
      <c r="P282" s="100">
        <f t="shared" si="50"/>
        <v>1430.75</v>
      </c>
      <c r="Q282" s="68" t="s">
        <v>2035</v>
      </c>
      <c r="R282" s="68" t="s">
        <v>2038</v>
      </c>
    </row>
    <row r="283" spans="1:18" x14ac:dyDescent="0.2">
      <c r="A283" s="78"/>
      <c r="B283" s="140">
        <v>44167.487696759257</v>
      </c>
      <c r="C283" s="43" t="s">
        <v>1129</v>
      </c>
      <c r="D283" s="82" t="str">
        <f t="shared" si="51"/>
        <v>MD6016</v>
      </c>
      <c r="E283" s="91" t="str">
        <f t="shared" si="52"/>
        <v>MIDLANDS</v>
      </c>
      <c r="F283" s="82" t="str">
        <f t="shared" si="53"/>
        <v>PLATINUM</v>
      </c>
      <c r="G283" s="83">
        <v>3</v>
      </c>
      <c r="H283" s="96" t="s">
        <v>2033</v>
      </c>
      <c r="I283" s="68" t="s">
        <v>2060</v>
      </c>
      <c r="J283" s="82" t="str">
        <f t="shared" si="54"/>
        <v>CHIKWAVAVA</v>
      </c>
      <c r="K283" s="151">
        <v>0.4876967592592592</v>
      </c>
      <c r="L283" s="151">
        <v>0.49546296296296299</v>
      </c>
      <c r="M283" s="152">
        <v>44167</v>
      </c>
      <c r="N283" s="94" t="s">
        <v>3050</v>
      </c>
      <c r="O283" s="90">
        <f t="shared" si="49"/>
        <v>11.183333333333456</v>
      </c>
      <c r="P283" s="100">
        <f t="shared" si="50"/>
        <v>33.550000000000367</v>
      </c>
      <c r="Q283" s="68" t="s">
        <v>2035</v>
      </c>
      <c r="R283" s="68" t="s">
        <v>2038</v>
      </c>
    </row>
    <row r="284" spans="1:18" x14ac:dyDescent="0.2">
      <c r="A284" s="78"/>
      <c r="B284" s="140">
        <v>44167.717719907407</v>
      </c>
      <c r="C284" s="43" t="s">
        <v>1129</v>
      </c>
      <c r="D284" s="82" t="str">
        <f t="shared" si="51"/>
        <v>MD6016</v>
      </c>
      <c r="E284" s="91" t="str">
        <f t="shared" si="52"/>
        <v>MIDLANDS</v>
      </c>
      <c r="F284" s="82" t="str">
        <f t="shared" si="53"/>
        <v>PLATINUM</v>
      </c>
      <c r="G284" s="83">
        <v>3</v>
      </c>
      <c r="H284" s="96" t="s">
        <v>2033</v>
      </c>
      <c r="I284" s="68" t="s">
        <v>2082</v>
      </c>
      <c r="J284" s="82" t="str">
        <f t="shared" si="54"/>
        <v>CHIKWAVAVA</v>
      </c>
      <c r="K284" s="54">
        <v>0.53125</v>
      </c>
      <c r="L284" s="54">
        <v>0.71870370370370373</v>
      </c>
      <c r="M284" s="150">
        <v>44167</v>
      </c>
      <c r="N284" s="94" t="s">
        <v>3095</v>
      </c>
      <c r="O284" s="90">
        <f t="shared" si="49"/>
        <v>269.93333333333339</v>
      </c>
      <c r="P284" s="100">
        <f t="shared" si="50"/>
        <v>809.80000000000018</v>
      </c>
      <c r="Q284" s="68" t="s">
        <v>2035</v>
      </c>
      <c r="R284" s="68" t="s">
        <v>2038</v>
      </c>
    </row>
    <row r="285" spans="1:18" x14ac:dyDescent="0.2">
      <c r="A285" s="78"/>
      <c r="B285" s="141">
        <v>44167.730497685188</v>
      </c>
      <c r="C285" s="98" t="s">
        <v>1129</v>
      </c>
      <c r="D285" s="82" t="str">
        <f t="shared" si="51"/>
        <v>MD6016</v>
      </c>
      <c r="E285" s="91" t="str">
        <f t="shared" si="52"/>
        <v>MIDLANDS</v>
      </c>
      <c r="F285" s="82" t="str">
        <f t="shared" si="53"/>
        <v>PLATINUM</v>
      </c>
      <c r="G285" s="83">
        <v>3</v>
      </c>
      <c r="H285" s="96" t="s">
        <v>2033</v>
      </c>
      <c r="I285" s="68" t="s">
        <v>2058</v>
      </c>
      <c r="J285" s="82" t="str">
        <f t="shared" si="54"/>
        <v>CHIKWAVAVA</v>
      </c>
      <c r="K285" s="114">
        <v>0.73049768518518521</v>
      </c>
      <c r="L285" s="85">
        <v>0.99930555555555556</v>
      </c>
      <c r="M285" s="150">
        <v>44167</v>
      </c>
      <c r="N285" s="94" t="s">
        <v>3158</v>
      </c>
      <c r="O285" s="90">
        <f t="shared" si="49"/>
        <v>387.08333333333331</v>
      </c>
      <c r="P285" s="100">
        <f t="shared" si="50"/>
        <v>1161.25</v>
      </c>
      <c r="Q285" s="68" t="s">
        <v>2035</v>
      </c>
      <c r="R285" s="68" t="s">
        <v>2036</v>
      </c>
    </row>
    <row r="286" spans="1:18" x14ac:dyDescent="0.2">
      <c r="A286" s="78"/>
      <c r="B286" s="140">
        <v>44167.149247685185</v>
      </c>
      <c r="C286" s="43" t="s">
        <v>1132</v>
      </c>
      <c r="D286" s="82" t="str">
        <f t="shared" si="51"/>
        <v>MD6016</v>
      </c>
      <c r="E286" s="91" t="str">
        <f t="shared" si="52"/>
        <v>MIDLANDS</v>
      </c>
      <c r="F286" s="82" t="str">
        <f t="shared" si="53"/>
        <v>PLATINUM</v>
      </c>
      <c r="G286" s="83">
        <v>3</v>
      </c>
      <c r="H286" s="96" t="s">
        <v>2033</v>
      </c>
      <c r="I286" s="68" t="s">
        <v>2058</v>
      </c>
      <c r="J286" s="82" t="str">
        <f t="shared" si="54"/>
        <v>CHIKWAVAVA</v>
      </c>
      <c r="K286" s="151">
        <v>0.14924768518518519</v>
      </c>
      <c r="L286" s="151">
        <v>0.48039351851851847</v>
      </c>
      <c r="M286" s="152">
        <v>44167</v>
      </c>
      <c r="N286" s="94" t="s">
        <v>3042</v>
      </c>
      <c r="O286" s="90">
        <f t="shared" si="49"/>
        <v>476.84999999999991</v>
      </c>
      <c r="P286" s="100">
        <f t="shared" si="50"/>
        <v>1430.5499999999997</v>
      </c>
      <c r="Q286" s="68" t="s">
        <v>2035</v>
      </c>
      <c r="R286" s="68" t="s">
        <v>2038</v>
      </c>
    </row>
    <row r="287" spans="1:18" x14ac:dyDescent="0.2">
      <c r="A287" s="124"/>
      <c r="B287" s="140">
        <v>44167.490335648145</v>
      </c>
      <c r="C287" s="43" t="s">
        <v>1132</v>
      </c>
      <c r="D287" s="82" t="str">
        <f t="shared" si="51"/>
        <v>MD6016</v>
      </c>
      <c r="E287" s="91" t="str">
        <f t="shared" si="52"/>
        <v>MIDLANDS</v>
      </c>
      <c r="F287" s="82" t="str">
        <f t="shared" si="53"/>
        <v>PLATINUM</v>
      </c>
      <c r="G287" s="83">
        <v>3</v>
      </c>
      <c r="H287" s="96" t="s">
        <v>2033</v>
      </c>
      <c r="I287" s="68" t="s">
        <v>2060</v>
      </c>
      <c r="J287" s="82" t="str">
        <f t="shared" si="54"/>
        <v>CHIKWAVAVA</v>
      </c>
      <c r="K287" s="151">
        <v>0.49033564814814817</v>
      </c>
      <c r="L287" s="151">
        <v>0.49814814814814817</v>
      </c>
      <c r="M287" s="152">
        <v>44167</v>
      </c>
      <c r="N287" s="94" t="s">
        <v>3052</v>
      </c>
      <c r="O287" s="90">
        <f t="shared" si="49"/>
        <v>11.25</v>
      </c>
      <c r="P287" s="100">
        <f t="shared" si="50"/>
        <v>33.75</v>
      </c>
      <c r="Q287" s="68" t="s">
        <v>2035</v>
      </c>
      <c r="R287" s="68" t="s">
        <v>2038</v>
      </c>
    </row>
    <row r="288" spans="1:18" x14ac:dyDescent="0.2">
      <c r="A288" s="78"/>
      <c r="B288" s="140">
        <v>44167.720150462963</v>
      </c>
      <c r="C288" s="43" t="s">
        <v>1132</v>
      </c>
      <c r="D288" s="82" t="str">
        <f t="shared" si="51"/>
        <v>MD6016</v>
      </c>
      <c r="E288" s="91" t="str">
        <f t="shared" si="52"/>
        <v>MIDLANDS</v>
      </c>
      <c r="F288" s="82" t="str">
        <f t="shared" si="53"/>
        <v>PLATINUM</v>
      </c>
      <c r="G288" s="83">
        <v>3</v>
      </c>
      <c r="H288" s="96" t="s">
        <v>2033</v>
      </c>
      <c r="I288" s="68" t="s">
        <v>2082</v>
      </c>
      <c r="J288" s="82" t="str">
        <f t="shared" si="54"/>
        <v>CHIKWAVAVA</v>
      </c>
      <c r="K288" s="54">
        <v>0.53402777777777777</v>
      </c>
      <c r="L288" s="54">
        <v>0.72113425925925922</v>
      </c>
      <c r="M288" s="150">
        <v>44167</v>
      </c>
      <c r="N288" s="94" t="s">
        <v>3097</v>
      </c>
      <c r="O288" s="90">
        <f t="shared" si="49"/>
        <v>269.43333333333328</v>
      </c>
      <c r="P288" s="100">
        <f t="shared" si="50"/>
        <v>808.29999999999984</v>
      </c>
      <c r="Q288" s="68" t="s">
        <v>2035</v>
      </c>
      <c r="R288" s="68" t="s">
        <v>2038</v>
      </c>
    </row>
    <row r="289" spans="1:18" x14ac:dyDescent="0.2">
      <c r="A289" s="78"/>
      <c r="B289" s="141">
        <v>44167.732604166667</v>
      </c>
      <c r="C289" s="98" t="s">
        <v>1132</v>
      </c>
      <c r="D289" s="82" t="str">
        <f t="shared" si="51"/>
        <v>MD6016</v>
      </c>
      <c r="E289" s="91" t="str">
        <f t="shared" si="52"/>
        <v>MIDLANDS</v>
      </c>
      <c r="F289" s="82" t="str">
        <f t="shared" si="53"/>
        <v>PLATINUM</v>
      </c>
      <c r="G289" s="83">
        <v>3</v>
      </c>
      <c r="H289" s="96" t="s">
        <v>2033</v>
      </c>
      <c r="I289" s="68" t="s">
        <v>2058</v>
      </c>
      <c r="J289" s="82" t="str">
        <f t="shared" si="54"/>
        <v>CHIKWAVAVA</v>
      </c>
      <c r="K289" s="114">
        <v>0.73260416666666661</v>
      </c>
      <c r="L289" s="85">
        <v>0.99930555555555556</v>
      </c>
      <c r="M289" s="150">
        <v>44167</v>
      </c>
      <c r="N289" s="94" t="s">
        <v>3155</v>
      </c>
      <c r="O289" s="90">
        <f t="shared" si="49"/>
        <v>384.05000000000013</v>
      </c>
      <c r="P289" s="100">
        <f t="shared" si="50"/>
        <v>1152.1500000000003</v>
      </c>
      <c r="Q289" s="68" t="s">
        <v>2035</v>
      </c>
      <c r="R289" s="68" t="s">
        <v>2036</v>
      </c>
    </row>
    <row r="290" spans="1:18" x14ac:dyDescent="0.2">
      <c r="A290" s="78"/>
      <c r="B290" s="140">
        <v>44166.862719907411</v>
      </c>
      <c r="C290" s="43" t="s">
        <v>1167</v>
      </c>
      <c r="D290" s="82" t="str">
        <f t="shared" si="51"/>
        <v>MV0065</v>
      </c>
      <c r="E290" s="91" t="str">
        <f t="shared" si="52"/>
        <v>MASVINGO</v>
      </c>
      <c r="F290" s="82" t="str">
        <f t="shared" si="53"/>
        <v>PLATINUM</v>
      </c>
      <c r="G290" s="83">
        <v>3</v>
      </c>
      <c r="H290" s="96" t="s">
        <v>2033</v>
      </c>
      <c r="I290" s="68" t="s">
        <v>2060</v>
      </c>
      <c r="J290" s="82" t="str">
        <f t="shared" si="54"/>
        <v>CECIL</v>
      </c>
      <c r="K290" s="151">
        <v>0</v>
      </c>
      <c r="L290" s="151">
        <v>0.32856481481481481</v>
      </c>
      <c r="M290" s="152">
        <v>44167</v>
      </c>
      <c r="N290" s="94" t="s">
        <v>2166</v>
      </c>
      <c r="O290" s="90">
        <f t="shared" si="49"/>
        <v>473.13333333333333</v>
      </c>
      <c r="P290" s="100">
        <f t="shared" si="50"/>
        <v>1419.4</v>
      </c>
      <c r="Q290" s="68" t="s">
        <v>2035</v>
      </c>
      <c r="R290" s="68" t="s">
        <v>2038</v>
      </c>
    </row>
    <row r="291" spans="1:18" x14ac:dyDescent="0.2">
      <c r="A291" s="78"/>
      <c r="B291" s="140">
        <v>44166.860671296294</v>
      </c>
      <c r="C291" s="43" t="s">
        <v>1172</v>
      </c>
      <c r="D291" s="82" t="str">
        <f t="shared" si="51"/>
        <v>MV0065</v>
      </c>
      <c r="E291" s="91" t="str">
        <f t="shared" si="52"/>
        <v>MASVINGO</v>
      </c>
      <c r="F291" s="82" t="str">
        <f t="shared" si="53"/>
        <v>PLATINUM</v>
      </c>
      <c r="G291" s="83">
        <v>3</v>
      </c>
      <c r="H291" s="96" t="s">
        <v>2033</v>
      </c>
      <c r="I291" s="68" t="s">
        <v>2060</v>
      </c>
      <c r="J291" s="82" t="str">
        <f t="shared" si="54"/>
        <v>CECIL</v>
      </c>
      <c r="K291" s="151">
        <v>0</v>
      </c>
      <c r="L291" s="151">
        <v>0.32582175925925927</v>
      </c>
      <c r="M291" s="152">
        <v>44167</v>
      </c>
      <c r="N291" s="94" t="s">
        <v>2152</v>
      </c>
      <c r="O291" s="90">
        <f t="shared" si="49"/>
        <v>469.18333333333334</v>
      </c>
      <c r="P291" s="100">
        <f t="shared" si="50"/>
        <v>1407.55</v>
      </c>
      <c r="Q291" s="68" t="s">
        <v>2035</v>
      </c>
      <c r="R291" s="68" t="s">
        <v>2038</v>
      </c>
    </row>
    <row r="292" spans="1:18" x14ac:dyDescent="0.2">
      <c r="A292" s="78"/>
      <c r="B292" s="192" t="s">
        <v>2209</v>
      </c>
      <c r="C292" s="87" t="s">
        <v>1189</v>
      </c>
      <c r="D292" s="134" t="str">
        <f>VLOOKUP($C292,TOTAL3,2,FALSE)</f>
        <v>MC5029</v>
      </c>
      <c r="E292" s="135" t="str">
        <f>VLOOKUP($C292,TOTAL3,3,FALSE)</f>
        <v>MASH CENTRAL</v>
      </c>
      <c r="F292" s="135" t="str">
        <f>VLOOKUP(C292,TOTAL3,4,FALSE)</f>
        <v>PLATINUM</v>
      </c>
      <c r="G292" s="83">
        <v>3</v>
      </c>
      <c r="H292" s="142" t="s">
        <v>2033</v>
      </c>
      <c r="I292" s="52" t="s">
        <v>2034</v>
      </c>
      <c r="J292" s="135" t="str">
        <f>VLOOKUP($C292,TOTAL3,5,FALSE)</f>
        <v>MUTYANDA</v>
      </c>
      <c r="K292" s="114">
        <v>0</v>
      </c>
      <c r="L292" s="85">
        <v>0.99998842592592585</v>
      </c>
      <c r="M292" s="147">
        <v>44167</v>
      </c>
      <c r="N292" s="143" t="s">
        <v>2935</v>
      </c>
      <c r="O292" s="90">
        <f t="shared" si="49"/>
        <v>1439.9833333333331</v>
      </c>
      <c r="P292" s="100">
        <f t="shared" si="50"/>
        <v>4319.9499999999989</v>
      </c>
      <c r="Q292" s="80" t="s">
        <v>2035</v>
      </c>
      <c r="R292" s="80" t="s">
        <v>2036</v>
      </c>
    </row>
    <row r="293" spans="1:18" x14ac:dyDescent="0.2">
      <c r="A293" s="78"/>
      <c r="B293" s="137" t="s">
        <v>2106</v>
      </c>
      <c r="C293" s="48" t="s">
        <v>1199</v>
      </c>
      <c r="D293" s="134" t="str">
        <f>VLOOKUP($C293,TOTAL3,2,FALSE)</f>
        <v>MC7025</v>
      </c>
      <c r="E293" s="135" t="str">
        <f>VLOOKUP($C293,TOTAL3,3,FALSE)</f>
        <v>MASH CENTRAL</v>
      </c>
      <c r="F293" s="135" t="str">
        <f>VLOOKUP(C293,TOTAL3,4,FALSE)</f>
        <v>PLATINUM</v>
      </c>
      <c r="G293" s="83">
        <v>3</v>
      </c>
      <c r="H293" s="142" t="s">
        <v>2033</v>
      </c>
      <c r="I293" s="52" t="s">
        <v>2034</v>
      </c>
      <c r="J293" s="135" t="str">
        <f>VLOOKUP($C293,TOTAL3,5,FALSE)</f>
        <v>ARCHIE</v>
      </c>
      <c r="K293" s="144">
        <v>0</v>
      </c>
      <c r="L293" s="85">
        <v>0.99998842592592585</v>
      </c>
      <c r="M293" s="147">
        <v>44167</v>
      </c>
      <c r="N293" s="143" t="s">
        <v>2927</v>
      </c>
      <c r="O293" s="90">
        <f t="shared" si="49"/>
        <v>1439.9833333333331</v>
      </c>
      <c r="P293" s="100">
        <f t="shared" si="50"/>
        <v>4319.9499999999989</v>
      </c>
      <c r="Q293" s="80" t="s">
        <v>2035</v>
      </c>
      <c r="R293" s="80" t="s">
        <v>2036</v>
      </c>
    </row>
    <row r="294" spans="1:18" x14ac:dyDescent="0.2">
      <c r="A294" s="78"/>
      <c r="B294" s="137" t="s">
        <v>2107</v>
      </c>
      <c r="C294" s="48" t="s">
        <v>1201</v>
      </c>
      <c r="D294" s="134" t="str">
        <f>VLOOKUP($C294,TOTAL3,2,FALSE)</f>
        <v>MC7025</v>
      </c>
      <c r="E294" s="135" t="str">
        <f>VLOOKUP($C294,TOTAL3,3,FALSE)</f>
        <v>MASH CENTRAL</v>
      </c>
      <c r="F294" s="135" t="str">
        <f>VLOOKUP(C294,TOTAL3,4,FALSE)</f>
        <v>PLATINUM</v>
      </c>
      <c r="G294" s="83">
        <v>3</v>
      </c>
      <c r="H294" s="142" t="s">
        <v>2033</v>
      </c>
      <c r="I294" s="52" t="s">
        <v>2034</v>
      </c>
      <c r="J294" s="135" t="str">
        <f>VLOOKUP($C294,TOTAL3,5,FALSE)</f>
        <v>ARCHIE</v>
      </c>
      <c r="K294" s="144">
        <v>0</v>
      </c>
      <c r="L294" s="85">
        <v>0.99998842592592585</v>
      </c>
      <c r="M294" s="147">
        <v>44167</v>
      </c>
      <c r="N294" s="143" t="s">
        <v>2928</v>
      </c>
      <c r="O294" s="90">
        <f t="shared" si="49"/>
        <v>1439.9833333333331</v>
      </c>
      <c r="P294" s="100">
        <f t="shared" si="50"/>
        <v>4319.9499999999989</v>
      </c>
      <c r="Q294" s="80" t="s">
        <v>2035</v>
      </c>
      <c r="R294" s="80" t="s">
        <v>2036</v>
      </c>
    </row>
    <row r="295" spans="1:18" x14ac:dyDescent="0.2">
      <c r="A295" s="78"/>
      <c r="B295" s="186">
        <v>44166.933229166665</v>
      </c>
      <c r="C295" s="5" t="s">
        <v>1229</v>
      </c>
      <c r="D295" s="134" t="str">
        <f>VLOOKUP($C295,TOTAL3,2,FALSE)</f>
        <v>MW1739</v>
      </c>
      <c r="E295" s="135" t="str">
        <f>VLOOKUP($C295,TOTAL3,3,FALSE)</f>
        <v>MASH WEST</v>
      </c>
      <c r="F295" s="135" t="str">
        <f>VLOOKUP(C295,TOTAL3,4,FALSE)</f>
        <v>PLATINUM</v>
      </c>
      <c r="G295" s="83">
        <v>3</v>
      </c>
      <c r="H295" s="142" t="s">
        <v>2033</v>
      </c>
      <c r="I295" s="52" t="s">
        <v>2034</v>
      </c>
      <c r="J295" s="135" t="str">
        <f>VLOOKUP($C295,TOTAL3,5,FALSE)</f>
        <v>ARTWELL</v>
      </c>
      <c r="K295" s="144">
        <v>0</v>
      </c>
      <c r="L295" s="144">
        <v>2.2939814814814816E-2</v>
      </c>
      <c r="M295" s="136">
        <v>44167</v>
      </c>
      <c r="N295" s="143" t="s">
        <v>2841</v>
      </c>
      <c r="O295" s="90">
        <f t="shared" si="49"/>
        <v>33.033333333333331</v>
      </c>
      <c r="P295" s="100">
        <f t="shared" si="50"/>
        <v>99.1</v>
      </c>
      <c r="Q295" s="48" t="s">
        <v>2035</v>
      </c>
      <c r="R295" s="80" t="s">
        <v>2038</v>
      </c>
    </row>
    <row r="296" spans="1:18" x14ac:dyDescent="0.2">
      <c r="A296" s="78"/>
      <c r="B296" s="186">
        <v>44166.933136574073</v>
      </c>
      <c r="C296" s="5" t="s">
        <v>1233</v>
      </c>
      <c r="D296" s="134" t="str">
        <f>VLOOKUP($C296,TOTAL3,2,FALSE)</f>
        <v>MW0137</v>
      </c>
      <c r="E296" s="135" t="str">
        <f>VLOOKUP($C296,TOTAL3,3,FALSE)</f>
        <v>MASH WEST</v>
      </c>
      <c r="F296" s="135" t="str">
        <f>VLOOKUP(C296,TOTAL3,4,FALSE)</f>
        <v>PLATINUM</v>
      </c>
      <c r="G296" s="83">
        <v>3</v>
      </c>
      <c r="H296" s="142" t="s">
        <v>2033</v>
      </c>
      <c r="I296" s="52" t="s">
        <v>2034</v>
      </c>
      <c r="J296" s="135" t="str">
        <f>VLOOKUP($C296,TOTAL3,5,FALSE)</f>
        <v>ARTWELL</v>
      </c>
      <c r="K296" s="144">
        <v>0</v>
      </c>
      <c r="L296" s="144">
        <v>2.1388888888888888E-2</v>
      </c>
      <c r="M296" s="136">
        <v>44167</v>
      </c>
      <c r="N296" s="143" t="s">
        <v>2833</v>
      </c>
      <c r="O296" s="90">
        <f t="shared" si="49"/>
        <v>30.799999999999997</v>
      </c>
      <c r="P296" s="100">
        <f t="shared" si="50"/>
        <v>92.399999999999991</v>
      </c>
      <c r="Q296" s="48" t="s">
        <v>2035</v>
      </c>
      <c r="R296" s="80" t="s">
        <v>2038</v>
      </c>
    </row>
    <row r="297" spans="1:18" x14ac:dyDescent="0.2">
      <c r="A297" s="78"/>
      <c r="B297" s="140">
        <v>44167.571979166663</v>
      </c>
      <c r="C297" s="43" t="s">
        <v>1254</v>
      </c>
      <c r="D297" s="82" t="str">
        <f>VLOOKUP($C297,TOTAL4,2,FALSE)</f>
        <v>MD0068</v>
      </c>
      <c r="E297" s="91" t="str">
        <f>VLOOKUP($C297,TOTAL4,3,FALSE)</f>
        <v>MIDLANDS</v>
      </c>
      <c r="F297" s="82" t="str">
        <f>VLOOKUP(C297,TOTAL4,4,FALSE)</f>
        <v>PLATINUM</v>
      </c>
      <c r="G297" s="83">
        <v>3</v>
      </c>
      <c r="H297" s="96" t="s">
        <v>2033</v>
      </c>
      <c r="I297" s="68" t="s">
        <v>2082</v>
      </c>
      <c r="J297" s="82" t="str">
        <f>VLOOKUP($C297,TOTAL4,5,FALSE)</f>
        <v>CHARI</v>
      </c>
      <c r="K297" s="54">
        <v>0.57197916666666659</v>
      </c>
      <c r="L297" s="54">
        <v>0.7741203703703704</v>
      </c>
      <c r="M297" s="150">
        <v>44167</v>
      </c>
      <c r="N297" s="94" t="s">
        <v>3101</v>
      </c>
      <c r="O297" s="90">
        <f t="shared" si="49"/>
        <v>291.08333333333348</v>
      </c>
      <c r="P297" s="100">
        <f t="shared" si="50"/>
        <v>873.25000000000045</v>
      </c>
      <c r="Q297" s="68" t="s">
        <v>2035</v>
      </c>
      <c r="R297" s="68" t="s">
        <v>2038</v>
      </c>
    </row>
    <row r="298" spans="1:18" x14ac:dyDescent="0.2">
      <c r="A298" s="78"/>
      <c r="B298" s="79">
        <v>44164.997928240744</v>
      </c>
      <c r="C298" s="80" t="s">
        <v>1254</v>
      </c>
      <c r="D298" s="82" t="str">
        <f>VLOOKUP($C298,TOTAL4,2,FALSE)</f>
        <v>MD0068</v>
      </c>
      <c r="E298" s="91" t="str">
        <f>VLOOKUP($C298,TOTAL4,3,FALSE)</f>
        <v>MIDLANDS</v>
      </c>
      <c r="F298" s="82" t="str">
        <f>VLOOKUP(C298,TOTAL4,4,FALSE)</f>
        <v>PLATINUM</v>
      </c>
      <c r="G298" s="83">
        <v>3</v>
      </c>
      <c r="H298" s="96" t="s">
        <v>2033</v>
      </c>
      <c r="I298" s="68" t="s">
        <v>2057</v>
      </c>
      <c r="J298" s="82" t="str">
        <f>VLOOKUP($C298,TOTAL4,5,FALSE)</f>
        <v>CHARI</v>
      </c>
      <c r="K298" s="85">
        <v>0</v>
      </c>
      <c r="L298" s="85">
        <v>0.99930555555555556</v>
      </c>
      <c r="M298" s="150">
        <v>44167</v>
      </c>
      <c r="N298" s="94" t="s">
        <v>2269</v>
      </c>
      <c r="O298" s="90">
        <f t="shared" si="49"/>
        <v>1439</v>
      </c>
      <c r="P298" s="100">
        <f t="shared" si="50"/>
        <v>4317</v>
      </c>
      <c r="Q298" s="68" t="s">
        <v>2035</v>
      </c>
      <c r="R298" s="68" t="s">
        <v>2036</v>
      </c>
    </row>
    <row r="299" spans="1:18" x14ac:dyDescent="0.2">
      <c r="A299" s="78"/>
      <c r="B299" s="141">
        <v>44167.241597222222</v>
      </c>
      <c r="C299" s="98" t="s">
        <v>2101</v>
      </c>
      <c r="D299" s="82" t="str">
        <f>VLOOKUP($C299,TOTAL4,2,FALSE)</f>
        <v>MD0068</v>
      </c>
      <c r="E299" s="91" t="str">
        <f>VLOOKUP($C299,TOTAL4,3,FALSE)</f>
        <v>MIDLANDS</v>
      </c>
      <c r="F299" s="82" t="str">
        <f>VLOOKUP(C299,TOTAL4,4,FALSE)</f>
        <v>PLATINUM</v>
      </c>
      <c r="G299" s="83">
        <v>3</v>
      </c>
      <c r="H299" s="96" t="s">
        <v>2033</v>
      </c>
      <c r="I299" s="68" t="s">
        <v>2058</v>
      </c>
      <c r="J299" s="82">
        <f>VLOOKUP($C299,TOTAL4,5,FALSE)</f>
        <v>0</v>
      </c>
      <c r="K299" s="153">
        <v>0.24097222222222223</v>
      </c>
      <c r="L299" s="85">
        <v>0.99930555555555556</v>
      </c>
      <c r="M299" s="150">
        <v>44167</v>
      </c>
      <c r="N299" s="94" t="s">
        <v>3126</v>
      </c>
      <c r="O299" s="90">
        <f t="shared" si="49"/>
        <v>1092</v>
      </c>
      <c r="P299" s="100">
        <f t="shared" si="50"/>
        <v>3276</v>
      </c>
      <c r="Q299" s="68" t="s">
        <v>2035</v>
      </c>
      <c r="R299" s="68" t="s">
        <v>2036</v>
      </c>
    </row>
    <row r="300" spans="1:18" x14ac:dyDescent="0.2">
      <c r="A300" s="78"/>
      <c r="B300" s="79">
        <v>44151.263055555559</v>
      </c>
      <c r="C300" s="68" t="s">
        <v>1278</v>
      </c>
      <c r="D300" s="82" t="str">
        <f>VLOOKUP($C300,TOTAL4,2,FALSE)</f>
        <v>MD5189</v>
      </c>
      <c r="E300" s="91" t="str">
        <f>VLOOKUP($C300,TOTAL4,3,FALSE)</f>
        <v>MIDLANDS</v>
      </c>
      <c r="F300" s="82" t="str">
        <f>VLOOKUP(C300,TOTAL4,4,FALSE)</f>
        <v>PLATINUM</v>
      </c>
      <c r="G300" s="83">
        <v>3</v>
      </c>
      <c r="H300" s="96" t="s">
        <v>2033</v>
      </c>
      <c r="I300" s="68" t="s">
        <v>2058</v>
      </c>
      <c r="J300" s="82" t="s">
        <v>100</v>
      </c>
      <c r="K300" s="85">
        <v>0</v>
      </c>
      <c r="L300" s="85">
        <v>0.99930555555555556</v>
      </c>
      <c r="M300" s="150">
        <v>44167</v>
      </c>
      <c r="N300" s="94" t="s">
        <v>2118</v>
      </c>
      <c r="O300" s="90">
        <f t="shared" si="49"/>
        <v>1439</v>
      </c>
      <c r="P300" s="100">
        <f t="shared" si="50"/>
        <v>4317</v>
      </c>
      <c r="Q300" s="68" t="s">
        <v>2035</v>
      </c>
      <c r="R300" s="68" t="s">
        <v>2036</v>
      </c>
    </row>
    <row r="301" spans="1:18" x14ac:dyDescent="0.2">
      <c r="A301" s="78"/>
      <c r="B301" s="141">
        <v>44166.859618055554</v>
      </c>
      <c r="C301" s="98" t="s">
        <v>1281</v>
      </c>
      <c r="D301" s="82" t="str">
        <f>VLOOKUP($C301,TOTAL4,2,FALSE)</f>
        <v>MD5189</v>
      </c>
      <c r="E301" s="91" t="str">
        <f>VLOOKUP($C301,TOTAL4,3,FALSE)</f>
        <v>MIDLANDS</v>
      </c>
      <c r="F301" s="82" t="str">
        <f>VLOOKUP(C301,TOTAL4,4,FALSE)</f>
        <v>PLATINUM</v>
      </c>
      <c r="G301" s="83">
        <v>3</v>
      </c>
      <c r="H301" s="96" t="s">
        <v>2033</v>
      </c>
      <c r="I301" s="68" t="s">
        <v>2060</v>
      </c>
      <c r="J301" s="82" t="str">
        <f>VLOOKUP($C301,TOTAL4,5,FALSE)</f>
        <v>CHARI</v>
      </c>
      <c r="K301" s="85">
        <v>0</v>
      </c>
      <c r="L301" s="85">
        <v>0.99930555555555556</v>
      </c>
      <c r="M301" s="150">
        <v>44167</v>
      </c>
      <c r="N301" s="94" t="s">
        <v>2163</v>
      </c>
      <c r="O301" s="90">
        <f t="shared" si="49"/>
        <v>1439</v>
      </c>
      <c r="P301" s="100">
        <f t="shared" si="50"/>
        <v>4317</v>
      </c>
      <c r="Q301" s="68" t="s">
        <v>2035</v>
      </c>
      <c r="R301" s="68" t="s">
        <v>2036</v>
      </c>
    </row>
    <row r="302" spans="1:18" x14ac:dyDescent="0.2">
      <c r="A302" s="78"/>
      <c r="B302" s="79">
        <v>44167.8281712963</v>
      </c>
      <c r="C302" s="68" t="s">
        <v>1282</v>
      </c>
      <c r="D302" s="134" t="str">
        <f t="shared" ref="D302:D331" si="55">VLOOKUP($C302,TOTAL3,2,FALSE)</f>
        <v>ME5183</v>
      </c>
      <c r="E302" s="135" t="str">
        <f t="shared" ref="E302:E331" si="56">VLOOKUP($C302,TOTAL3,3,FALSE)</f>
        <v>MASH EAST</v>
      </c>
      <c r="F302" s="135" t="str">
        <f t="shared" ref="F302:F331" si="57">VLOOKUP(C302,TOTAL3,4,FALSE)</f>
        <v>PLATINUM</v>
      </c>
      <c r="G302" s="83">
        <v>3</v>
      </c>
      <c r="H302" s="142" t="s">
        <v>2033</v>
      </c>
      <c r="I302" s="52" t="s">
        <v>2041</v>
      </c>
      <c r="J302" s="135" t="str">
        <f t="shared" ref="J302:J331" si="58">VLOOKUP($C302,TOTAL3,5,FALSE)</f>
        <v>WASHI</v>
      </c>
      <c r="K302" s="148">
        <v>0.82817129629629627</v>
      </c>
      <c r="L302" s="85">
        <v>0.99998842592592585</v>
      </c>
      <c r="M302" s="147">
        <v>44167</v>
      </c>
      <c r="N302" s="143" t="s">
        <v>2898</v>
      </c>
      <c r="O302" s="90">
        <f t="shared" si="49"/>
        <v>247.4166666666666</v>
      </c>
      <c r="P302" s="100">
        <f t="shared" si="50"/>
        <v>742.24999999999977</v>
      </c>
      <c r="Q302" s="80" t="s">
        <v>2035</v>
      </c>
      <c r="R302" s="80" t="s">
        <v>2036</v>
      </c>
    </row>
    <row r="303" spans="1:18" x14ac:dyDescent="0.2">
      <c r="A303" s="78"/>
      <c r="B303" s="141" t="s">
        <v>2774</v>
      </c>
      <c r="C303" s="138" t="s">
        <v>1284</v>
      </c>
      <c r="D303" s="134" t="str">
        <f t="shared" si="55"/>
        <v>MC1757</v>
      </c>
      <c r="E303" s="135" t="str">
        <f t="shared" si="56"/>
        <v>MASH CENTRAL</v>
      </c>
      <c r="F303" s="135" t="str">
        <f t="shared" si="57"/>
        <v>PLATINUM</v>
      </c>
      <c r="G303" s="83">
        <v>3</v>
      </c>
      <c r="H303" s="142" t="s">
        <v>2033</v>
      </c>
      <c r="I303" s="52" t="s">
        <v>2034</v>
      </c>
      <c r="J303" s="135" t="str">
        <f t="shared" si="58"/>
        <v>KIWA</v>
      </c>
      <c r="K303" s="114">
        <v>0.39783564814814815</v>
      </c>
      <c r="L303" s="114">
        <v>0.76880787037037035</v>
      </c>
      <c r="M303" s="147">
        <v>44167</v>
      </c>
      <c r="N303" s="143" t="s">
        <v>2884</v>
      </c>
      <c r="O303" s="90">
        <f t="shared" si="49"/>
        <v>534.20000000000005</v>
      </c>
      <c r="P303" s="100">
        <f t="shared" si="50"/>
        <v>1602.6000000000001</v>
      </c>
      <c r="Q303" s="48" t="s">
        <v>2035</v>
      </c>
      <c r="R303" s="80" t="s">
        <v>2038</v>
      </c>
    </row>
    <row r="304" spans="1:18" x14ac:dyDescent="0.2">
      <c r="A304" s="78"/>
      <c r="B304" s="79" t="s">
        <v>2752</v>
      </c>
      <c r="C304" s="138" t="s">
        <v>1286</v>
      </c>
      <c r="D304" s="134" t="str">
        <f t="shared" si="55"/>
        <v>MC1757</v>
      </c>
      <c r="E304" s="135" t="str">
        <f t="shared" si="56"/>
        <v>MASH CENTRAL</v>
      </c>
      <c r="F304" s="135" t="str">
        <f t="shared" si="57"/>
        <v>PLATINUM</v>
      </c>
      <c r="G304" s="83">
        <v>3</v>
      </c>
      <c r="H304" s="142" t="s">
        <v>2033</v>
      </c>
      <c r="I304" s="52" t="s">
        <v>2034</v>
      </c>
      <c r="J304" s="135" t="str">
        <f t="shared" si="58"/>
        <v>KIWA</v>
      </c>
      <c r="K304" s="114">
        <v>0.51681712962962967</v>
      </c>
      <c r="L304" s="114">
        <v>0.51682870370370371</v>
      </c>
      <c r="M304" s="147">
        <v>44167</v>
      </c>
      <c r="N304" s="143" t="s">
        <v>2862</v>
      </c>
      <c r="O304" s="90">
        <f t="shared" si="49"/>
        <v>1.6666666666615981E-2</v>
      </c>
      <c r="P304" s="100">
        <f t="shared" si="50"/>
        <v>4.9999999999847944E-2</v>
      </c>
      <c r="Q304" s="48" t="s">
        <v>2035</v>
      </c>
      <c r="R304" s="80" t="s">
        <v>2038</v>
      </c>
    </row>
    <row r="305" spans="1:18" x14ac:dyDescent="0.2">
      <c r="A305" s="99"/>
      <c r="B305" s="137" t="s">
        <v>2048</v>
      </c>
      <c r="C305" s="87" t="s">
        <v>1287</v>
      </c>
      <c r="D305" s="134" t="str">
        <f t="shared" si="55"/>
        <v>MW5222</v>
      </c>
      <c r="E305" s="135" t="str">
        <f t="shared" si="56"/>
        <v>MASH WEST</v>
      </c>
      <c r="F305" s="135" t="str">
        <f t="shared" si="57"/>
        <v>PLATINUM</v>
      </c>
      <c r="G305" s="83">
        <v>3</v>
      </c>
      <c r="H305" s="142" t="s">
        <v>2033</v>
      </c>
      <c r="I305" s="52" t="s">
        <v>2034</v>
      </c>
      <c r="J305" s="135" t="str">
        <f t="shared" si="58"/>
        <v>MASIMBA</v>
      </c>
      <c r="K305" s="114">
        <v>0</v>
      </c>
      <c r="L305" s="85">
        <v>0.99998842592592585</v>
      </c>
      <c r="M305" s="147">
        <v>44167</v>
      </c>
      <c r="N305" s="143" t="s">
        <v>2909</v>
      </c>
      <c r="O305" s="90">
        <f t="shared" si="49"/>
        <v>1439.9833333333331</v>
      </c>
      <c r="P305" s="100">
        <f t="shared" si="50"/>
        <v>4319.9499999999989</v>
      </c>
      <c r="Q305" s="80" t="s">
        <v>2035</v>
      </c>
      <c r="R305" s="80" t="s">
        <v>2036</v>
      </c>
    </row>
    <row r="306" spans="1:18" x14ac:dyDescent="0.2">
      <c r="A306" s="97"/>
      <c r="B306" s="194" t="s">
        <v>2046</v>
      </c>
      <c r="C306" s="98" t="s">
        <v>1289</v>
      </c>
      <c r="D306" s="134" t="str">
        <f t="shared" si="55"/>
        <v>MW5222</v>
      </c>
      <c r="E306" s="135" t="str">
        <f t="shared" si="56"/>
        <v>MASH WEST</v>
      </c>
      <c r="F306" s="135" t="str">
        <f t="shared" si="57"/>
        <v>PLATINUM</v>
      </c>
      <c r="G306" s="83">
        <v>3</v>
      </c>
      <c r="H306" s="142" t="s">
        <v>2033</v>
      </c>
      <c r="I306" s="52" t="s">
        <v>2034</v>
      </c>
      <c r="J306" s="135" t="str">
        <f t="shared" si="58"/>
        <v>MASIMBA</v>
      </c>
      <c r="K306" s="114">
        <v>0</v>
      </c>
      <c r="L306" s="85">
        <v>0.99998842592592585</v>
      </c>
      <c r="M306" s="147">
        <v>44167</v>
      </c>
      <c r="N306" s="143" t="s">
        <v>2907</v>
      </c>
      <c r="O306" s="90">
        <f t="shared" si="49"/>
        <v>1439.9833333333331</v>
      </c>
      <c r="P306" s="100">
        <f t="shared" si="50"/>
        <v>4319.9499999999989</v>
      </c>
      <c r="Q306" s="80" t="s">
        <v>2035</v>
      </c>
      <c r="R306" s="80" t="s">
        <v>2036</v>
      </c>
    </row>
    <row r="307" spans="1:18" x14ac:dyDescent="0.2">
      <c r="A307" s="78"/>
      <c r="B307" s="79" t="s">
        <v>2095</v>
      </c>
      <c r="C307" s="68" t="s">
        <v>1296</v>
      </c>
      <c r="D307" s="134" t="str">
        <f t="shared" si="55"/>
        <v>MA5170</v>
      </c>
      <c r="E307" s="135" t="str">
        <f t="shared" si="56"/>
        <v>MANICALAND</v>
      </c>
      <c r="F307" s="135" t="str">
        <f t="shared" si="57"/>
        <v>PLATINUM</v>
      </c>
      <c r="G307" s="83">
        <v>3</v>
      </c>
      <c r="H307" s="142" t="s">
        <v>2033</v>
      </c>
      <c r="I307" s="52" t="s">
        <v>2034</v>
      </c>
      <c r="J307" s="135" t="str">
        <f t="shared" si="58"/>
        <v>MAPFUMBA</v>
      </c>
      <c r="K307" s="114">
        <v>0</v>
      </c>
      <c r="L307" s="85">
        <v>0.99998842592592585</v>
      </c>
      <c r="M307" s="147">
        <v>44167</v>
      </c>
      <c r="N307" s="143" t="s">
        <v>2902</v>
      </c>
      <c r="O307" s="90">
        <f t="shared" si="49"/>
        <v>1439.9833333333331</v>
      </c>
      <c r="P307" s="100">
        <f t="shared" si="50"/>
        <v>4319.9499999999989</v>
      </c>
      <c r="Q307" s="80" t="s">
        <v>2035</v>
      </c>
      <c r="R307" s="80" t="s">
        <v>2036</v>
      </c>
    </row>
    <row r="308" spans="1:18" x14ac:dyDescent="0.2">
      <c r="A308" s="78"/>
      <c r="B308" s="186" t="s">
        <v>2357</v>
      </c>
      <c r="C308" s="5" t="s">
        <v>1313</v>
      </c>
      <c r="D308" s="134" t="str">
        <f t="shared" si="55"/>
        <v>ME0139</v>
      </c>
      <c r="E308" s="135" t="str">
        <f t="shared" si="56"/>
        <v>MASH EAST</v>
      </c>
      <c r="F308" s="135" t="str">
        <f t="shared" si="57"/>
        <v>PLATINUM</v>
      </c>
      <c r="G308" s="83">
        <v>3</v>
      </c>
      <c r="H308" s="142" t="s">
        <v>2033</v>
      </c>
      <c r="I308" s="52" t="s">
        <v>2034</v>
      </c>
      <c r="J308" s="135" t="str">
        <f t="shared" si="58"/>
        <v>WASHI</v>
      </c>
      <c r="K308" s="114">
        <v>0</v>
      </c>
      <c r="L308" s="85">
        <v>0.99998842592592585</v>
      </c>
      <c r="M308" s="147">
        <v>44167</v>
      </c>
      <c r="N308" s="143" t="s">
        <v>2998</v>
      </c>
      <c r="O308" s="90">
        <f t="shared" si="49"/>
        <v>1439.9833333333331</v>
      </c>
      <c r="P308" s="100">
        <f t="shared" si="50"/>
        <v>4319.9499999999989</v>
      </c>
      <c r="Q308" s="80" t="s">
        <v>2035</v>
      </c>
      <c r="R308" s="80" t="s">
        <v>2036</v>
      </c>
    </row>
    <row r="309" spans="1:18" x14ac:dyDescent="0.2">
      <c r="A309" s="78"/>
      <c r="B309" s="186" t="s">
        <v>2358</v>
      </c>
      <c r="C309" s="5" t="s">
        <v>1324</v>
      </c>
      <c r="D309" s="134" t="str">
        <f t="shared" si="55"/>
        <v>HA6072</v>
      </c>
      <c r="E309" s="135" t="str">
        <f t="shared" si="56"/>
        <v>HARARE</v>
      </c>
      <c r="F309" s="135" t="str">
        <f t="shared" si="57"/>
        <v>PLATINUM</v>
      </c>
      <c r="G309" s="83">
        <v>3</v>
      </c>
      <c r="H309" s="142" t="s">
        <v>2033</v>
      </c>
      <c r="I309" s="52" t="s">
        <v>2034</v>
      </c>
      <c r="J309" s="135" t="str">
        <f t="shared" si="58"/>
        <v>LESLIE</v>
      </c>
      <c r="K309" s="144">
        <v>0</v>
      </c>
      <c r="L309" s="85">
        <v>0.99998842592592585</v>
      </c>
      <c r="M309" s="147">
        <v>44167</v>
      </c>
      <c r="N309" s="143" t="s">
        <v>2995</v>
      </c>
      <c r="O309" s="90">
        <f t="shared" si="49"/>
        <v>1439.9833333333331</v>
      </c>
      <c r="P309" s="100">
        <f t="shared" si="50"/>
        <v>4319.9499999999989</v>
      </c>
      <c r="Q309" s="80" t="s">
        <v>2035</v>
      </c>
      <c r="R309" s="80" t="s">
        <v>2036</v>
      </c>
    </row>
    <row r="310" spans="1:18" x14ac:dyDescent="0.2">
      <c r="A310" s="78"/>
      <c r="B310" s="186">
        <v>44166.933182870373</v>
      </c>
      <c r="C310" s="5" t="s">
        <v>1346</v>
      </c>
      <c r="D310" s="134" t="str">
        <f t="shared" si="55"/>
        <v>MC5210</v>
      </c>
      <c r="E310" s="135" t="str">
        <f t="shared" si="56"/>
        <v>MASH CENTRAL</v>
      </c>
      <c r="F310" s="135" t="str">
        <f t="shared" si="57"/>
        <v>PLATINUM</v>
      </c>
      <c r="G310" s="83">
        <v>3</v>
      </c>
      <c r="H310" s="142" t="s">
        <v>2033</v>
      </c>
      <c r="I310" s="52" t="s">
        <v>2034</v>
      </c>
      <c r="J310" s="135" t="str">
        <f t="shared" si="58"/>
        <v>ARTWELL</v>
      </c>
      <c r="K310" s="144">
        <v>0</v>
      </c>
      <c r="L310" s="144">
        <v>2.1458333333333333E-2</v>
      </c>
      <c r="M310" s="136">
        <v>44167</v>
      </c>
      <c r="N310" s="143" t="s">
        <v>2837</v>
      </c>
      <c r="O310" s="90">
        <f t="shared" si="49"/>
        <v>30.9</v>
      </c>
      <c r="P310" s="100">
        <f t="shared" si="50"/>
        <v>92.699999999999989</v>
      </c>
      <c r="Q310" s="48" t="s">
        <v>2035</v>
      </c>
      <c r="R310" s="80" t="s">
        <v>2038</v>
      </c>
    </row>
    <row r="311" spans="1:18" x14ac:dyDescent="0.2">
      <c r="A311" s="78"/>
      <c r="B311" s="141" t="s">
        <v>2770</v>
      </c>
      <c r="C311" s="138" t="s">
        <v>1346</v>
      </c>
      <c r="D311" s="134" t="str">
        <f t="shared" si="55"/>
        <v>MC5210</v>
      </c>
      <c r="E311" s="135" t="str">
        <f t="shared" si="56"/>
        <v>MASH CENTRAL</v>
      </c>
      <c r="F311" s="135" t="str">
        <f t="shared" si="57"/>
        <v>PLATINUM</v>
      </c>
      <c r="G311" s="83">
        <v>3</v>
      </c>
      <c r="H311" s="142" t="s">
        <v>2033</v>
      </c>
      <c r="I311" s="52" t="s">
        <v>2034</v>
      </c>
      <c r="J311" s="135" t="str">
        <f t="shared" si="58"/>
        <v>ARTWELL</v>
      </c>
      <c r="K311" s="114">
        <v>0.4934027777777778</v>
      </c>
      <c r="L311" s="114">
        <v>0.74670138888888893</v>
      </c>
      <c r="M311" s="147">
        <v>44167</v>
      </c>
      <c r="N311" s="143" t="s">
        <v>2882</v>
      </c>
      <c r="O311" s="90">
        <f t="shared" si="49"/>
        <v>364.75</v>
      </c>
      <c r="P311" s="100">
        <f t="shared" si="50"/>
        <v>1094.25</v>
      </c>
      <c r="Q311" s="48" t="s">
        <v>2035</v>
      </c>
      <c r="R311" s="80" t="s">
        <v>2038</v>
      </c>
    </row>
    <row r="312" spans="1:18" x14ac:dyDescent="0.2">
      <c r="A312" s="78"/>
      <c r="B312" s="79">
        <v>44167.750173611108</v>
      </c>
      <c r="C312" s="68" t="s">
        <v>1346</v>
      </c>
      <c r="D312" s="134" t="str">
        <f t="shared" si="55"/>
        <v>MC5210</v>
      </c>
      <c r="E312" s="135" t="str">
        <f t="shared" si="56"/>
        <v>MASH CENTRAL</v>
      </c>
      <c r="F312" s="135" t="str">
        <f t="shared" si="57"/>
        <v>PLATINUM</v>
      </c>
      <c r="G312" s="83">
        <v>3</v>
      </c>
      <c r="H312" s="142" t="s">
        <v>2033</v>
      </c>
      <c r="I312" s="52" t="s">
        <v>2041</v>
      </c>
      <c r="J312" s="135" t="str">
        <f t="shared" si="58"/>
        <v>ARTWELL</v>
      </c>
      <c r="K312" s="148">
        <v>0.75017361111111114</v>
      </c>
      <c r="L312" s="85">
        <v>0.99998842592592585</v>
      </c>
      <c r="M312" s="147">
        <v>44167</v>
      </c>
      <c r="N312" s="143" t="s">
        <v>2838</v>
      </c>
      <c r="O312" s="90">
        <f t="shared" si="49"/>
        <v>359.73333333333323</v>
      </c>
      <c r="P312" s="100">
        <f t="shared" si="50"/>
        <v>1079.1999999999998</v>
      </c>
      <c r="Q312" s="80" t="s">
        <v>2035</v>
      </c>
      <c r="R312" s="80" t="s">
        <v>2036</v>
      </c>
    </row>
    <row r="313" spans="1:18" x14ac:dyDescent="0.2">
      <c r="A313" s="78"/>
      <c r="B313" s="141" t="s">
        <v>2817</v>
      </c>
      <c r="C313" s="138" t="s">
        <v>1371</v>
      </c>
      <c r="D313" s="134" t="str">
        <f t="shared" si="55"/>
        <v>ME0075</v>
      </c>
      <c r="E313" s="135" t="str">
        <f t="shared" si="56"/>
        <v>MASH EAST</v>
      </c>
      <c r="F313" s="135" t="str">
        <f t="shared" si="57"/>
        <v>PLATINUM</v>
      </c>
      <c r="G313" s="83">
        <v>3</v>
      </c>
      <c r="H313" s="142" t="s">
        <v>2033</v>
      </c>
      <c r="I313" s="52" t="s">
        <v>2034</v>
      </c>
      <c r="J313" s="135" t="str">
        <f t="shared" si="58"/>
        <v>WASHI</v>
      </c>
      <c r="K313" s="114">
        <v>0.57385416666666667</v>
      </c>
      <c r="L313" s="85">
        <v>0.99998842592592585</v>
      </c>
      <c r="M313" s="147">
        <v>44167</v>
      </c>
      <c r="N313" s="143" t="s">
        <v>3018</v>
      </c>
      <c r="O313" s="90">
        <f t="shared" si="49"/>
        <v>613.63333333333321</v>
      </c>
      <c r="P313" s="100">
        <f t="shared" si="50"/>
        <v>1840.8999999999996</v>
      </c>
      <c r="Q313" s="80" t="s">
        <v>2035</v>
      </c>
      <c r="R313" s="80" t="s">
        <v>2036</v>
      </c>
    </row>
    <row r="314" spans="1:18" x14ac:dyDescent="0.2">
      <c r="A314" s="78"/>
      <c r="B314" s="79" t="s">
        <v>2820</v>
      </c>
      <c r="C314" s="138" t="s">
        <v>1373</v>
      </c>
      <c r="D314" s="134" t="str">
        <f t="shared" si="55"/>
        <v>ME0075</v>
      </c>
      <c r="E314" s="135" t="str">
        <f t="shared" si="56"/>
        <v>MASH EAST</v>
      </c>
      <c r="F314" s="135" t="str">
        <f t="shared" si="57"/>
        <v>PLATINUM</v>
      </c>
      <c r="G314" s="83">
        <v>3</v>
      </c>
      <c r="H314" s="142" t="s">
        <v>2033</v>
      </c>
      <c r="I314" s="52" t="s">
        <v>2034</v>
      </c>
      <c r="J314" s="135" t="str">
        <f t="shared" si="58"/>
        <v>WASHI</v>
      </c>
      <c r="K314" s="114">
        <v>0.60534722222222215</v>
      </c>
      <c r="L314" s="85">
        <v>0.99998842592592585</v>
      </c>
      <c r="M314" s="147">
        <v>44167</v>
      </c>
      <c r="N314" s="143" t="s">
        <v>3022</v>
      </c>
      <c r="O314" s="90">
        <f t="shared" si="49"/>
        <v>568.2833333333333</v>
      </c>
      <c r="P314" s="100">
        <f t="shared" si="50"/>
        <v>1704.85</v>
      </c>
      <c r="Q314" s="80" t="s">
        <v>2035</v>
      </c>
      <c r="R314" s="80" t="s">
        <v>2036</v>
      </c>
    </row>
    <row r="315" spans="1:18" x14ac:dyDescent="0.2">
      <c r="A315" s="78"/>
      <c r="B315" s="79">
        <v>44167.750219907408</v>
      </c>
      <c r="C315" s="68" t="s">
        <v>1376</v>
      </c>
      <c r="D315" s="134" t="str">
        <f t="shared" si="55"/>
        <v>MC5270</v>
      </c>
      <c r="E315" s="135" t="str">
        <f t="shared" si="56"/>
        <v>MASH CENTRAL</v>
      </c>
      <c r="F315" s="135" t="str">
        <f t="shared" si="57"/>
        <v>PLATINUM</v>
      </c>
      <c r="G315" s="83">
        <v>3</v>
      </c>
      <c r="H315" s="142" t="s">
        <v>2033</v>
      </c>
      <c r="I315" s="52" t="s">
        <v>2041</v>
      </c>
      <c r="J315" s="135" t="str">
        <f t="shared" si="58"/>
        <v>ARCHIE</v>
      </c>
      <c r="K315" s="148">
        <v>0.7502199074074074</v>
      </c>
      <c r="L315" s="85">
        <v>0.99998842592592585</v>
      </c>
      <c r="M315" s="147">
        <v>44167</v>
      </c>
      <c r="N315" s="143" t="s">
        <v>2841</v>
      </c>
      <c r="O315" s="90">
        <f t="shared" si="49"/>
        <v>359.66666666666657</v>
      </c>
      <c r="P315" s="100">
        <f t="shared" si="50"/>
        <v>1078.9999999999998</v>
      </c>
      <c r="Q315" s="80" t="s">
        <v>2035</v>
      </c>
      <c r="R315" s="80" t="s">
        <v>2036</v>
      </c>
    </row>
    <row r="316" spans="1:18" x14ac:dyDescent="0.2">
      <c r="A316" s="78"/>
      <c r="B316" s="52" t="s">
        <v>2795</v>
      </c>
      <c r="C316" s="138" t="s">
        <v>1378</v>
      </c>
      <c r="D316" s="134" t="str">
        <f t="shared" si="55"/>
        <v>MW6001</v>
      </c>
      <c r="E316" s="135" t="str">
        <f t="shared" si="56"/>
        <v>MASH WEST</v>
      </c>
      <c r="F316" s="135" t="str">
        <f t="shared" si="57"/>
        <v>PLATINUM</v>
      </c>
      <c r="G316" s="83">
        <v>3</v>
      </c>
      <c r="H316" s="142" t="s">
        <v>2033</v>
      </c>
      <c r="I316" s="52" t="s">
        <v>2034</v>
      </c>
      <c r="J316" s="135" t="str">
        <f t="shared" si="58"/>
        <v>ARTWELL</v>
      </c>
      <c r="K316" s="114">
        <v>0.6066435185185185</v>
      </c>
      <c r="L316" s="114">
        <v>0.97319444444444436</v>
      </c>
      <c r="M316" s="147">
        <v>44167</v>
      </c>
      <c r="N316" s="143" t="s">
        <v>2845</v>
      </c>
      <c r="O316" s="90">
        <f t="shared" si="49"/>
        <v>527.83333333333326</v>
      </c>
      <c r="P316" s="100">
        <f t="shared" si="50"/>
        <v>1583.4999999999998</v>
      </c>
      <c r="Q316" s="48" t="s">
        <v>2035</v>
      </c>
      <c r="R316" s="80" t="s">
        <v>2038</v>
      </c>
    </row>
    <row r="317" spans="1:18" x14ac:dyDescent="0.2">
      <c r="A317" s="78"/>
      <c r="B317" s="52" t="s">
        <v>2824</v>
      </c>
      <c r="C317" s="138" t="s">
        <v>1380</v>
      </c>
      <c r="D317" s="134" t="str">
        <f t="shared" si="55"/>
        <v>MW6001</v>
      </c>
      <c r="E317" s="135" t="str">
        <f t="shared" si="56"/>
        <v>MASH WEST</v>
      </c>
      <c r="F317" s="135" t="str">
        <f t="shared" si="57"/>
        <v>PLATINUM</v>
      </c>
      <c r="G317" s="83">
        <v>3</v>
      </c>
      <c r="H317" s="142" t="s">
        <v>2033</v>
      </c>
      <c r="I317" s="52" t="s">
        <v>2034</v>
      </c>
      <c r="J317" s="135" t="str">
        <f t="shared" si="58"/>
        <v>ARTWELL</v>
      </c>
      <c r="K317" s="114">
        <v>0.63824074074074078</v>
      </c>
      <c r="L317" s="85">
        <v>0.99998842592592585</v>
      </c>
      <c r="M317" s="147">
        <v>44167</v>
      </c>
      <c r="N317" s="143" t="s">
        <v>2837</v>
      </c>
      <c r="O317" s="90">
        <f t="shared" si="49"/>
        <v>520.91666666666652</v>
      </c>
      <c r="P317" s="100">
        <f t="shared" si="50"/>
        <v>1562.7499999999995</v>
      </c>
      <c r="Q317" s="80" t="s">
        <v>2035</v>
      </c>
      <c r="R317" s="80" t="s">
        <v>2036</v>
      </c>
    </row>
    <row r="318" spans="1:18" x14ac:dyDescent="0.2">
      <c r="A318" s="78"/>
      <c r="B318" s="137" t="s">
        <v>2347</v>
      </c>
      <c r="C318" s="52" t="s">
        <v>1394</v>
      </c>
      <c r="D318" s="134" t="str">
        <f t="shared" si="55"/>
        <v>MA3022</v>
      </c>
      <c r="E318" s="135" t="str">
        <f t="shared" si="56"/>
        <v>MANICALAND</v>
      </c>
      <c r="F318" s="135" t="str">
        <f t="shared" si="57"/>
        <v>PLATINUM</v>
      </c>
      <c r="G318" s="83">
        <v>3</v>
      </c>
      <c r="H318" s="142" t="s">
        <v>2033</v>
      </c>
      <c r="I318" s="52" t="s">
        <v>2034</v>
      </c>
      <c r="J318" s="135" t="str">
        <f t="shared" si="58"/>
        <v>MANGWIRO</v>
      </c>
      <c r="K318" s="114">
        <v>0</v>
      </c>
      <c r="L318" s="85">
        <v>0.99998842592592585</v>
      </c>
      <c r="M318" s="147">
        <v>44167</v>
      </c>
      <c r="N318" s="143" t="s">
        <v>2971</v>
      </c>
      <c r="O318" s="90">
        <f t="shared" si="49"/>
        <v>1439.9833333333331</v>
      </c>
      <c r="P318" s="100">
        <f t="shared" si="50"/>
        <v>4319.9499999999989</v>
      </c>
      <c r="Q318" s="80" t="s">
        <v>2035</v>
      </c>
      <c r="R318" s="80" t="s">
        <v>2036</v>
      </c>
    </row>
    <row r="319" spans="1:18" x14ac:dyDescent="0.2">
      <c r="A319" s="78"/>
      <c r="B319" s="141" t="s">
        <v>2775</v>
      </c>
      <c r="C319" s="138" t="s">
        <v>1420</v>
      </c>
      <c r="D319" s="134" t="str">
        <f t="shared" si="55"/>
        <v>MW0145</v>
      </c>
      <c r="E319" s="135" t="str">
        <f t="shared" si="56"/>
        <v>MASH WEST</v>
      </c>
      <c r="F319" s="135" t="str">
        <f t="shared" si="57"/>
        <v>PLATINUM</v>
      </c>
      <c r="G319" s="83">
        <v>3</v>
      </c>
      <c r="H319" s="142" t="s">
        <v>2033</v>
      </c>
      <c r="I319" s="52" t="s">
        <v>2034</v>
      </c>
      <c r="J319" s="135" t="str">
        <f t="shared" si="58"/>
        <v>COLLEN</v>
      </c>
      <c r="K319" s="114">
        <v>0.4291666666666667</v>
      </c>
      <c r="L319" s="114">
        <v>0.8096875</v>
      </c>
      <c r="M319" s="147">
        <v>44167</v>
      </c>
      <c r="N319" s="143" t="s">
        <v>2886</v>
      </c>
      <c r="O319" s="90">
        <f t="shared" si="49"/>
        <v>547.94999999999993</v>
      </c>
      <c r="P319" s="100">
        <f t="shared" si="50"/>
        <v>1643.85</v>
      </c>
      <c r="Q319" s="48" t="s">
        <v>2035</v>
      </c>
      <c r="R319" s="80" t="s">
        <v>2038</v>
      </c>
    </row>
    <row r="320" spans="1:18" x14ac:dyDescent="0.2">
      <c r="A320" s="78"/>
      <c r="B320" s="141" t="s">
        <v>2780</v>
      </c>
      <c r="C320" s="138" t="s">
        <v>1423</v>
      </c>
      <c r="D320" s="134" t="str">
        <f t="shared" si="55"/>
        <v>MW0145</v>
      </c>
      <c r="E320" s="135" t="str">
        <f t="shared" si="56"/>
        <v>MASH WEST</v>
      </c>
      <c r="F320" s="135" t="str">
        <f t="shared" si="57"/>
        <v>PLATINUM</v>
      </c>
      <c r="G320" s="83">
        <v>3</v>
      </c>
      <c r="H320" s="142" t="s">
        <v>2033</v>
      </c>
      <c r="I320" s="52" t="s">
        <v>2034</v>
      </c>
      <c r="J320" s="135" t="str">
        <f t="shared" si="58"/>
        <v>COLLEN</v>
      </c>
      <c r="K320" s="114">
        <v>0.43135416666666665</v>
      </c>
      <c r="L320" s="114">
        <v>0.81265046296296306</v>
      </c>
      <c r="M320" s="147">
        <v>44167</v>
      </c>
      <c r="N320" s="143" t="s">
        <v>2890</v>
      </c>
      <c r="O320" s="90">
        <f t="shared" si="49"/>
        <v>549.06666666666683</v>
      </c>
      <c r="P320" s="100">
        <f t="shared" si="50"/>
        <v>1647.2000000000005</v>
      </c>
      <c r="Q320" s="48" t="s">
        <v>2035</v>
      </c>
      <c r="R320" s="80" t="s">
        <v>2038</v>
      </c>
    </row>
    <row r="321" spans="1:18" x14ac:dyDescent="0.2">
      <c r="A321" s="124"/>
      <c r="B321" s="79" t="s">
        <v>2043</v>
      </c>
      <c r="C321" s="68" t="s">
        <v>1431</v>
      </c>
      <c r="D321" s="134" t="str">
        <f t="shared" si="55"/>
        <v>ME5184</v>
      </c>
      <c r="E321" s="135" t="str">
        <f t="shared" si="56"/>
        <v>MASH EAST</v>
      </c>
      <c r="F321" s="135" t="str">
        <f t="shared" si="57"/>
        <v>PLATINUM</v>
      </c>
      <c r="G321" s="83">
        <v>3</v>
      </c>
      <c r="H321" s="142" t="s">
        <v>2033</v>
      </c>
      <c r="I321" s="52" t="s">
        <v>2034</v>
      </c>
      <c r="J321" s="135" t="str">
        <f t="shared" si="58"/>
        <v>DHLAKAMA</v>
      </c>
      <c r="K321" s="114">
        <v>0</v>
      </c>
      <c r="L321" s="85">
        <v>0.99998842592592585</v>
      </c>
      <c r="M321" s="147">
        <v>44167</v>
      </c>
      <c r="N321" s="143" t="s">
        <v>2904</v>
      </c>
      <c r="O321" s="90">
        <f t="shared" si="49"/>
        <v>1439.9833333333331</v>
      </c>
      <c r="P321" s="100">
        <f t="shared" si="50"/>
        <v>4319.9499999999989</v>
      </c>
      <c r="Q321" s="80" t="s">
        <v>2035</v>
      </c>
      <c r="R321" s="80" t="s">
        <v>2036</v>
      </c>
    </row>
    <row r="322" spans="1:18" x14ac:dyDescent="0.2">
      <c r="A322" s="78"/>
      <c r="B322" s="79" t="s">
        <v>2805</v>
      </c>
      <c r="C322" s="138" t="s">
        <v>1471</v>
      </c>
      <c r="D322" s="134" t="str">
        <f t="shared" si="55"/>
        <v>MW5206</v>
      </c>
      <c r="E322" s="135" t="str">
        <f t="shared" si="56"/>
        <v>MASH WEST</v>
      </c>
      <c r="F322" s="135" t="str">
        <f t="shared" si="57"/>
        <v>PLATINUM</v>
      </c>
      <c r="G322" s="83">
        <v>3</v>
      </c>
      <c r="H322" s="142" t="s">
        <v>2033</v>
      </c>
      <c r="I322" s="52" t="s">
        <v>2034</v>
      </c>
      <c r="J322" s="135" t="str">
        <f t="shared" si="58"/>
        <v>MASIMBA</v>
      </c>
      <c r="K322" s="114">
        <v>0.4195949074074074</v>
      </c>
      <c r="L322" s="85">
        <v>0.99998842592592585</v>
      </c>
      <c r="M322" s="147">
        <v>44167</v>
      </c>
      <c r="N322" s="143" t="s">
        <v>3007</v>
      </c>
      <c r="O322" s="90">
        <f t="shared" ref="O322:O385" si="59">(L322-K322)*60*24</f>
        <v>835.76666666666665</v>
      </c>
      <c r="P322" s="100">
        <f t="shared" ref="P322:P385" si="60">O322*G322</f>
        <v>2507.3000000000002</v>
      </c>
      <c r="Q322" s="80" t="s">
        <v>2035</v>
      </c>
      <c r="R322" s="80" t="s">
        <v>2036</v>
      </c>
    </row>
    <row r="323" spans="1:18" x14ac:dyDescent="0.2">
      <c r="A323" s="78"/>
      <c r="B323" s="194" t="s">
        <v>2809</v>
      </c>
      <c r="C323" s="138" t="s">
        <v>1473</v>
      </c>
      <c r="D323" s="134" t="str">
        <f t="shared" si="55"/>
        <v>MW5206</v>
      </c>
      <c r="E323" s="135" t="str">
        <f t="shared" si="56"/>
        <v>MASH WEST</v>
      </c>
      <c r="F323" s="135" t="str">
        <f t="shared" si="57"/>
        <v>PLATINUM</v>
      </c>
      <c r="G323" s="83">
        <v>3</v>
      </c>
      <c r="H323" s="142" t="s">
        <v>2033</v>
      </c>
      <c r="I323" s="52" t="s">
        <v>2034</v>
      </c>
      <c r="J323" s="135" t="str">
        <f t="shared" si="58"/>
        <v>MASIMBA</v>
      </c>
      <c r="K323" s="114">
        <v>0.45111111111111107</v>
      </c>
      <c r="L323" s="85">
        <v>0.99998842592592585</v>
      </c>
      <c r="M323" s="147">
        <v>44167</v>
      </c>
      <c r="N323" s="143" t="s">
        <v>3011</v>
      </c>
      <c r="O323" s="90">
        <f t="shared" si="59"/>
        <v>790.38333333333321</v>
      </c>
      <c r="P323" s="100">
        <f t="shared" si="60"/>
        <v>2371.1499999999996</v>
      </c>
      <c r="Q323" s="80" t="s">
        <v>2035</v>
      </c>
      <c r="R323" s="80" t="s">
        <v>2036</v>
      </c>
    </row>
    <row r="324" spans="1:18" x14ac:dyDescent="0.2">
      <c r="A324" s="78"/>
      <c r="B324" s="186" t="s">
        <v>2363</v>
      </c>
      <c r="C324" s="5" t="s">
        <v>1477</v>
      </c>
      <c r="D324" s="134" t="str">
        <f t="shared" si="55"/>
        <v>ME3094</v>
      </c>
      <c r="E324" s="135" t="str">
        <f t="shared" si="56"/>
        <v>MASH EAST</v>
      </c>
      <c r="F324" s="135" t="str">
        <f t="shared" si="57"/>
        <v>PLATINUM</v>
      </c>
      <c r="G324" s="83">
        <v>3</v>
      </c>
      <c r="H324" s="142" t="s">
        <v>2033</v>
      </c>
      <c r="I324" s="52" t="s">
        <v>2034</v>
      </c>
      <c r="J324" s="135" t="str">
        <f t="shared" si="58"/>
        <v>WASHI</v>
      </c>
      <c r="K324" s="114">
        <v>0</v>
      </c>
      <c r="L324" s="85">
        <v>0.99998842592592585</v>
      </c>
      <c r="M324" s="147">
        <v>44167</v>
      </c>
      <c r="N324" s="143" t="s">
        <v>2997</v>
      </c>
      <c r="O324" s="90">
        <f t="shared" si="59"/>
        <v>1439.9833333333331</v>
      </c>
      <c r="P324" s="100">
        <f t="shared" si="60"/>
        <v>4319.9499999999989</v>
      </c>
      <c r="Q324" s="80" t="s">
        <v>2035</v>
      </c>
      <c r="R324" s="80" t="s">
        <v>2036</v>
      </c>
    </row>
    <row r="325" spans="1:18" x14ac:dyDescent="0.2">
      <c r="A325" s="78"/>
      <c r="B325" s="137" t="s">
        <v>2364</v>
      </c>
      <c r="C325" s="48" t="s">
        <v>1479</v>
      </c>
      <c r="D325" s="134" t="str">
        <f t="shared" si="55"/>
        <v>ME3094</v>
      </c>
      <c r="E325" s="135" t="str">
        <f t="shared" si="56"/>
        <v>MASH EAST</v>
      </c>
      <c r="F325" s="135" t="str">
        <f t="shared" si="57"/>
        <v>PLATINUM</v>
      </c>
      <c r="G325" s="83">
        <v>3</v>
      </c>
      <c r="H325" s="142" t="s">
        <v>2033</v>
      </c>
      <c r="I325" s="52" t="s">
        <v>2034</v>
      </c>
      <c r="J325" s="135" t="str">
        <f t="shared" si="58"/>
        <v>WASHI</v>
      </c>
      <c r="K325" s="114">
        <v>0</v>
      </c>
      <c r="L325" s="85">
        <v>0.99998842592592585</v>
      </c>
      <c r="M325" s="147">
        <v>44167</v>
      </c>
      <c r="N325" s="143" t="s">
        <v>3001</v>
      </c>
      <c r="O325" s="90">
        <f t="shared" si="59"/>
        <v>1439.9833333333331</v>
      </c>
      <c r="P325" s="100">
        <f t="shared" si="60"/>
        <v>4319.9499999999989</v>
      </c>
      <c r="Q325" s="80" t="s">
        <v>2035</v>
      </c>
      <c r="R325" s="80" t="s">
        <v>2036</v>
      </c>
    </row>
    <row r="326" spans="1:18" x14ac:dyDescent="0.2">
      <c r="A326" s="78"/>
      <c r="B326" s="52" t="s">
        <v>2761</v>
      </c>
      <c r="C326" s="138" t="s">
        <v>1482</v>
      </c>
      <c r="D326" s="134" t="str">
        <f t="shared" si="55"/>
        <v>ME5182</v>
      </c>
      <c r="E326" s="135" t="str">
        <f t="shared" si="56"/>
        <v>MASH EAST</v>
      </c>
      <c r="F326" s="135" t="str">
        <f t="shared" si="57"/>
        <v>PLATINUM</v>
      </c>
      <c r="G326" s="83">
        <v>3</v>
      </c>
      <c r="H326" s="142" t="s">
        <v>2033</v>
      </c>
      <c r="I326" s="52" t="s">
        <v>2034</v>
      </c>
      <c r="J326" s="135" t="str">
        <f t="shared" si="58"/>
        <v>DHLAKAMA</v>
      </c>
      <c r="K326" s="114">
        <v>0.40273148148148147</v>
      </c>
      <c r="L326" s="114">
        <v>0.68753472222222223</v>
      </c>
      <c r="M326" s="147">
        <v>44167</v>
      </c>
      <c r="N326" s="143" t="s">
        <v>2875</v>
      </c>
      <c r="O326" s="90">
        <f t="shared" si="59"/>
        <v>410.11666666666673</v>
      </c>
      <c r="P326" s="100">
        <f t="shared" si="60"/>
        <v>1230.3500000000001</v>
      </c>
      <c r="Q326" s="48" t="s">
        <v>2035</v>
      </c>
      <c r="R326" s="80" t="s">
        <v>2038</v>
      </c>
    </row>
    <row r="327" spans="1:18" x14ac:dyDescent="0.2">
      <c r="A327" s="78"/>
      <c r="B327" s="79" t="s">
        <v>2764</v>
      </c>
      <c r="C327" s="138" t="s">
        <v>1483</v>
      </c>
      <c r="D327" s="134" t="str">
        <f t="shared" si="55"/>
        <v>ME5182</v>
      </c>
      <c r="E327" s="135" t="str">
        <f t="shared" si="56"/>
        <v>MASH EAST</v>
      </c>
      <c r="F327" s="135" t="str">
        <f t="shared" si="57"/>
        <v>PLATINUM</v>
      </c>
      <c r="G327" s="83">
        <v>3</v>
      </c>
      <c r="H327" s="142" t="s">
        <v>2033</v>
      </c>
      <c r="I327" s="52" t="s">
        <v>2034</v>
      </c>
      <c r="J327" s="135" t="str">
        <f t="shared" si="58"/>
        <v>DHLAKAMA</v>
      </c>
      <c r="K327" s="114">
        <v>0.43412037037037038</v>
      </c>
      <c r="L327" s="114">
        <v>0.71987268518518521</v>
      </c>
      <c r="M327" s="147">
        <v>44167</v>
      </c>
      <c r="N327" s="143" t="s">
        <v>2877</v>
      </c>
      <c r="O327" s="90">
        <f t="shared" si="59"/>
        <v>411.48333333333335</v>
      </c>
      <c r="P327" s="100">
        <f t="shared" si="60"/>
        <v>1234.45</v>
      </c>
      <c r="Q327" s="48" t="s">
        <v>2035</v>
      </c>
      <c r="R327" s="80" t="s">
        <v>2038</v>
      </c>
    </row>
    <row r="328" spans="1:18" x14ac:dyDescent="0.2">
      <c r="A328" s="78"/>
      <c r="B328" s="186" t="s">
        <v>2054</v>
      </c>
      <c r="C328" s="5" t="s">
        <v>1484</v>
      </c>
      <c r="D328" s="134" t="str">
        <f t="shared" si="55"/>
        <v>MW5238</v>
      </c>
      <c r="E328" s="135" t="str">
        <f t="shared" si="56"/>
        <v>MASH WEST</v>
      </c>
      <c r="F328" s="135" t="str">
        <f t="shared" si="57"/>
        <v>PLATINUM</v>
      </c>
      <c r="G328" s="83">
        <v>3</v>
      </c>
      <c r="H328" s="142" t="s">
        <v>2033</v>
      </c>
      <c r="I328" s="52" t="s">
        <v>2034</v>
      </c>
      <c r="J328" s="135" t="str">
        <f t="shared" si="58"/>
        <v>ARTWELL</v>
      </c>
      <c r="K328" s="114">
        <v>0</v>
      </c>
      <c r="L328" s="85">
        <v>0.99998842592592585</v>
      </c>
      <c r="M328" s="147">
        <v>44167</v>
      </c>
      <c r="N328" s="143" t="s">
        <v>2920</v>
      </c>
      <c r="O328" s="90">
        <f t="shared" si="59"/>
        <v>1439.9833333333331</v>
      </c>
      <c r="P328" s="100">
        <f t="shared" si="60"/>
        <v>4319.9499999999989</v>
      </c>
      <c r="Q328" s="80" t="s">
        <v>2035</v>
      </c>
      <c r="R328" s="80" t="s">
        <v>2036</v>
      </c>
    </row>
    <row r="329" spans="1:18" x14ac:dyDescent="0.2">
      <c r="A329" s="78"/>
      <c r="B329" s="137" t="s">
        <v>2366</v>
      </c>
      <c r="C329" s="52" t="s">
        <v>1487</v>
      </c>
      <c r="D329" s="134" t="str">
        <f t="shared" si="55"/>
        <v>MW5238</v>
      </c>
      <c r="E329" s="135" t="str">
        <f t="shared" si="56"/>
        <v>MASH WEST</v>
      </c>
      <c r="F329" s="135" t="str">
        <f t="shared" si="57"/>
        <v>PLATINUM</v>
      </c>
      <c r="G329" s="83">
        <v>3</v>
      </c>
      <c r="H329" s="142" t="s">
        <v>2033</v>
      </c>
      <c r="I329" s="52" t="s">
        <v>2034</v>
      </c>
      <c r="J329" s="135" t="str">
        <f t="shared" si="58"/>
        <v>ARTWELL</v>
      </c>
      <c r="K329" s="114">
        <v>0</v>
      </c>
      <c r="L329" s="85">
        <v>0.99998842592592585</v>
      </c>
      <c r="M329" s="147">
        <v>44167</v>
      </c>
      <c r="N329" s="143" t="s">
        <v>2946</v>
      </c>
      <c r="O329" s="90">
        <f t="shared" si="59"/>
        <v>1439.9833333333331</v>
      </c>
      <c r="P329" s="100">
        <f t="shared" si="60"/>
        <v>4319.9499999999989</v>
      </c>
      <c r="Q329" s="80" t="s">
        <v>2035</v>
      </c>
      <c r="R329" s="80" t="s">
        <v>2036</v>
      </c>
    </row>
    <row r="330" spans="1:18" x14ac:dyDescent="0.2">
      <c r="A330" s="99"/>
      <c r="B330" s="186" t="s">
        <v>2096</v>
      </c>
      <c r="C330" s="5" t="s">
        <v>1488</v>
      </c>
      <c r="D330" s="134" t="str">
        <f t="shared" si="55"/>
        <v>MA1749</v>
      </c>
      <c r="E330" s="135" t="str">
        <f t="shared" si="56"/>
        <v>MANICALAND</v>
      </c>
      <c r="F330" s="135" t="str">
        <f t="shared" si="57"/>
        <v>PLATINUM</v>
      </c>
      <c r="G330" s="83">
        <v>3</v>
      </c>
      <c r="H330" s="142" t="s">
        <v>2033</v>
      </c>
      <c r="I330" s="52" t="s">
        <v>2034</v>
      </c>
      <c r="J330" s="135" t="str">
        <f t="shared" si="58"/>
        <v>MANGWIRO</v>
      </c>
      <c r="K330" s="114">
        <v>0</v>
      </c>
      <c r="L330" s="85">
        <v>0.99998842592592585</v>
      </c>
      <c r="M330" s="147">
        <v>44167</v>
      </c>
      <c r="N330" s="143" t="s">
        <v>2910</v>
      </c>
      <c r="O330" s="90">
        <f t="shared" si="59"/>
        <v>1439.9833333333331</v>
      </c>
      <c r="P330" s="100">
        <f t="shared" si="60"/>
        <v>4319.9499999999989</v>
      </c>
      <c r="Q330" s="80" t="s">
        <v>2035</v>
      </c>
      <c r="R330" s="80" t="s">
        <v>2036</v>
      </c>
    </row>
    <row r="331" spans="1:18" x14ac:dyDescent="0.2">
      <c r="A331" s="78"/>
      <c r="B331" s="137" t="s">
        <v>2301</v>
      </c>
      <c r="C331" s="52" t="s">
        <v>1496</v>
      </c>
      <c r="D331" s="134" t="str">
        <f t="shared" si="55"/>
        <v>MA0151</v>
      </c>
      <c r="E331" s="135" t="str">
        <f t="shared" si="56"/>
        <v>MANICALAND</v>
      </c>
      <c r="F331" s="135" t="str">
        <f t="shared" si="57"/>
        <v>PLATINUM</v>
      </c>
      <c r="G331" s="83">
        <v>3</v>
      </c>
      <c r="H331" s="142" t="s">
        <v>2033</v>
      </c>
      <c r="I331" s="52" t="s">
        <v>2034</v>
      </c>
      <c r="J331" s="135" t="str">
        <f t="shared" si="58"/>
        <v>MANGWIRO</v>
      </c>
      <c r="K331" s="114">
        <v>0</v>
      </c>
      <c r="L331" s="114">
        <v>0.50837962962962957</v>
      </c>
      <c r="M331" s="113">
        <v>44167</v>
      </c>
      <c r="N331" s="143" t="s">
        <v>2860</v>
      </c>
      <c r="O331" s="90">
        <f t="shared" si="59"/>
        <v>732.06666666666661</v>
      </c>
      <c r="P331" s="100">
        <f t="shared" si="60"/>
        <v>2196.1999999999998</v>
      </c>
      <c r="Q331" s="48" t="s">
        <v>2035</v>
      </c>
      <c r="R331" s="80" t="s">
        <v>2038</v>
      </c>
    </row>
    <row r="332" spans="1:18" x14ac:dyDescent="0.2">
      <c r="A332" s="99"/>
      <c r="B332" s="140">
        <v>44167.387083333335</v>
      </c>
      <c r="C332" s="43" t="s">
        <v>1506</v>
      </c>
      <c r="D332" s="82" t="str">
        <f t="shared" ref="D332:D337" si="61">VLOOKUP($C332,TOTAL4,2,FALSE)</f>
        <v>MS0006</v>
      </c>
      <c r="E332" s="91" t="str">
        <f t="shared" ref="E332:E337" si="62">VLOOKUP($C332,TOTAL4,3,FALSE)</f>
        <v>MAT SOUTH</v>
      </c>
      <c r="F332" s="82" t="str">
        <f t="shared" ref="F332:F337" si="63">VLOOKUP(C332,TOTAL4,4,FALSE)</f>
        <v>PLATINUM</v>
      </c>
      <c r="G332" s="83">
        <v>3</v>
      </c>
      <c r="H332" s="96" t="s">
        <v>2033</v>
      </c>
      <c r="I332" s="68" t="s">
        <v>2082</v>
      </c>
      <c r="J332" s="82" t="str">
        <f t="shared" ref="J332:J337" si="64">VLOOKUP($C332,TOTAL4,5,FALSE)</f>
        <v>BEN</v>
      </c>
      <c r="K332" s="54">
        <v>0.38708333333333328</v>
      </c>
      <c r="L332" s="54">
        <v>0.58064814814814814</v>
      </c>
      <c r="M332" s="150">
        <v>44167</v>
      </c>
      <c r="N332" s="94" t="s">
        <v>3070</v>
      </c>
      <c r="O332" s="90">
        <f t="shared" si="59"/>
        <v>278.73333333333335</v>
      </c>
      <c r="P332" s="100">
        <f t="shared" si="60"/>
        <v>836.2</v>
      </c>
      <c r="Q332" s="68" t="s">
        <v>2035</v>
      </c>
      <c r="R332" s="68" t="s">
        <v>2038</v>
      </c>
    </row>
    <row r="333" spans="1:18" x14ac:dyDescent="0.2">
      <c r="A333" s="97"/>
      <c r="B333" s="140">
        <v>44167.437303240738</v>
      </c>
      <c r="C333" s="43" t="s">
        <v>1508</v>
      </c>
      <c r="D333" s="82" t="str">
        <f t="shared" si="61"/>
        <v>MS0006</v>
      </c>
      <c r="E333" s="91" t="str">
        <f t="shared" si="62"/>
        <v>MAT SOUTH</v>
      </c>
      <c r="F333" s="82" t="str">
        <f t="shared" si="63"/>
        <v>PLATINUM</v>
      </c>
      <c r="G333" s="83">
        <v>3</v>
      </c>
      <c r="H333" s="96" t="s">
        <v>2033</v>
      </c>
      <c r="I333" s="68" t="s">
        <v>2058</v>
      </c>
      <c r="J333" s="82" t="str">
        <f t="shared" si="64"/>
        <v>BEN</v>
      </c>
      <c r="K333" s="151">
        <v>0.43730324074074073</v>
      </c>
      <c r="L333" s="151">
        <v>0.44969907407407406</v>
      </c>
      <c r="M333" s="152">
        <v>44167</v>
      </c>
      <c r="N333" s="94" t="s">
        <v>3033</v>
      </c>
      <c r="O333" s="90">
        <f t="shared" si="59"/>
        <v>17.849999999999994</v>
      </c>
      <c r="P333" s="100">
        <f t="shared" si="60"/>
        <v>53.549999999999983</v>
      </c>
      <c r="Q333" s="68" t="s">
        <v>2035</v>
      </c>
      <c r="R333" s="68" t="s">
        <v>2038</v>
      </c>
    </row>
    <row r="334" spans="1:18" x14ac:dyDescent="0.2">
      <c r="A334" s="78"/>
      <c r="B334" s="141">
        <v>44167.867129629631</v>
      </c>
      <c r="C334" s="98" t="s">
        <v>1508</v>
      </c>
      <c r="D334" s="82" t="str">
        <f t="shared" si="61"/>
        <v>MS0006</v>
      </c>
      <c r="E334" s="91" t="str">
        <f t="shared" si="62"/>
        <v>MAT SOUTH</v>
      </c>
      <c r="F334" s="82" t="str">
        <f t="shared" si="63"/>
        <v>PLATINUM</v>
      </c>
      <c r="G334" s="83">
        <v>3</v>
      </c>
      <c r="H334" s="96" t="s">
        <v>2033</v>
      </c>
      <c r="I334" s="68" t="s">
        <v>2058</v>
      </c>
      <c r="J334" s="82" t="str">
        <f t="shared" si="64"/>
        <v>BEN</v>
      </c>
      <c r="K334" s="114">
        <v>0.86712962962962958</v>
      </c>
      <c r="L334" s="85">
        <v>0.99930555555555556</v>
      </c>
      <c r="M334" s="150">
        <v>44167</v>
      </c>
      <c r="N334" s="94" t="s">
        <v>3143</v>
      </c>
      <c r="O334" s="90">
        <f t="shared" si="59"/>
        <v>190.33333333333343</v>
      </c>
      <c r="P334" s="100">
        <f t="shared" si="60"/>
        <v>571.00000000000023</v>
      </c>
      <c r="Q334" s="68" t="s">
        <v>2035</v>
      </c>
      <c r="R334" s="68" t="s">
        <v>2036</v>
      </c>
    </row>
    <row r="335" spans="1:18" x14ac:dyDescent="0.2">
      <c r="A335" s="97"/>
      <c r="B335" s="140">
        <v>44167.385474537034</v>
      </c>
      <c r="C335" s="43" t="s">
        <v>1509</v>
      </c>
      <c r="D335" s="82" t="str">
        <f t="shared" si="61"/>
        <v>MS0006</v>
      </c>
      <c r="E335" s="91" t="str">
        <f t="shared" si="62"/>
        <v>MAT SOUTH</v>
      </c>
      <c r="F335" s="82" t="str">
        <f t="shared" si="63"/>
        <v>PLATINUM</v>
      </c>
      <c r="G335" s="83">
        <v>3</v>
      </c>
      <c r="H335" s="96" t="s">
        <v>2033</v>
      </c>
      <c r="I335" s="68" t="s">
        <v>2082</v>
      </c>
      <c r="J335" s="82" t="str">
        <f t="shared" si="64"/>
        <v>BEN</v>
      </c>
      <c r="K335" s="54">
        <v>0.38547453703703699</v>
      </c>
      <c r="L335" s="54">
        <v>0.58040509259259265</v>
      </c>
      <c r="M335" s="150">
        <v>44167</v>
      </c>
      <c r="N335" s="94" t="s">
        <v>3068</v>
      </c>
      <c r="O335" s="90">
        <f t="shared" si="59"/>
        <v>280.70000000000016</v>
      </c>
      <c r="P335" s="100">
        <f t="shared" si="60"/>
        <v>842.10000000000048</v>
      </c>
      <c r="Q335" s="68" t="s">
        <v>2035</v>
      </c>
      <c r="R335" s="68" t="s">
        <v>2038</v>
      </c>
    </row>
    <row r="336" spans="1:18" x14ac:dyDescent="0.2">
      <c r="A336" s="78"/>
      <c r="B336" s="140">
        <v>44167.570219907408</v>
      </c>
      <c r="C336" s="43" t="s">
        <v>1516</v>
      </c>
      <c r="D336" s="82" t="str">
        <f t="shared" si="61"/>
        <v>BU0086</v>
      </c>
      <c r="E336" s="91" t="str">
        <f t="shared" si="62"/>
        <v>BULAWAYO</v>
      </c>
      <c r="F336" s="82" t="str">
        <f t="shared" si="63"/>
        <v>PLATINUM</v>
      </c>
      <c r="G336" s="83">
        <v>3</v>
      </c>
      <c r="H336" s="96" t="s">
        <v>2033</v>
      </c>
      <c r="I336" s="68" t="s">
        <v>2082</v>
      </c>
      <c r="J336" s="82" t="str">
        <f t="shared" si="64"/>
        <v>BHEKANI</v>
      </c>
      <c r="K336" s="54">
        <v>0.57021990740740736</v>
      </c>
      <c r="L336" s="54">
        <v>0.57787037037037037</v>
      </c>
      <c r="M336" s="150">
        <v>44167</v>
      </c>
      <c r="N336" s="94" t="s">
        <v>3067</v>
      </c>
      <c r="O336" s="90">
        <f t="shared" si="59"/>
        <v>11.016666666666737</v>
      </c>
      <c r="P336" s="100">
        <f t="shared" si="60"/>
        <v>33.05000000000021</v>
      </c>
      <c r="Q336" s="68" t="s">
        <v>2035</v>
      </c>
      <c r="R336" s="68" t="s">
        <v>2038</v>
      </c>
    </row>
    <row r="337" spans="1:18" x14ac:dyDescent="0.2">
      <c r="A337" s="99"/>
      <c r="B337" s="79">
        <v>44156.311666666668</v>
      </c>
      <c r="C337" s="80" t="s">
        <v>1527</v>
      </c>
      <c r="D337" s="82" t="str">
        <f t="shared" si="61"/>
        <v>HA0205</v>
      </c>
      <c r="E337" s="91" t="str">
        <f t="shared" si="62"/>
        <v>HARARE</v>
      </c>
      <c r="F337" s="82" t="str">
        <f t="shared" si="63"/>
        <v>PLATINUM</v>
      </c>
      <c r="G337" s="83">
        <v>3</v>
      </c>
      <c r="H337" s="96" t="s">
        <v>2033</v>
      </c>
      <c r="I337" s="68" t="s">
        <v>2058</v>
      </c>
      <c r="J337" s="82" t="str">
        <f t="shared" si="64"/>
        <v>RICHARD</v>
      </c>
      <c r="K337" s="85">
        <v>0</v>
      </c>
      <c r="L337" s="85">
        <v>0.99930555555555556</v>
      </c>
      <c r="M337" s="150">
        <v>44167</v>
      </c>
      <c r="N337" s="94" t="s">
        <v>2262</v>
      </c>
      <c r="O337" s="90">
        <f t="shared" si="59"/>
        <v>1439</v>
      </c>
      <c r="P337" s="100">
        <f t="shared" si="60"/>
        <v>4317</v>
      </c>
      <c r="Q337" s="68" t="s">
        <v>2035</v>
      </c>
      <c r="R337" s="68" t="s">
        <v>2036</v>
      </c>
    </row>
    <row r="338" spans="1:18" x14ac:dyDescent="0.2">
      <c r="A338" s="78"/>
      <c r="B338" s="186" t="s">
        <v>2206</v>
      </c>
      <c r="C338" s="5" t="s">
        <v>1529</v>
      </c>
      <c r="D338" s="134" t="str">
        <f>VLOOKUP($C338,TOTAL3,2,FALSE)</f>
        <v>HA0205</v>
      </c>
      <c r="E338" s="135" t="str">
        <f>VLOOKUP($C338,TOTAL3,3,FALSE)</f>
        <v>HARARE</v>
      </c>
      <c r="F338" s="135" t="str">
        <f>VLOOKUP(C338,TOTAL3,4,FALSE)</f>
        <v>PLATINUM</v>
      </c>
      <c r="G338" s="83">
        <v>3</v>
      </c>
      <c r="H338" s="142" t="s">
        <v>2033</v>
      </c>
      <c r="I338" s="52" t="s">
        <v>2034</v>
      </c>
      <c r="J338" s="135" t="str">
        <f>VLOOKUP($C338,TOTAL3,5,FALSE)</f>
        <v>RICHARD</v>
      </c>
      <c r="K338" s="114">
        <v>0</v>
      </c>
      <c r="L338" s="85">
        <v>0.99998842592592585</v>
      </c>
      <c r="M338" s="147">
        <v>44167</v>
      </c>
      <c r="N338" s="143" t="s">
        <v>2932</v>
      </c>
      <c r="O338" s="90">
        <f t="shared" si="59"/>
        <v>1439.9833333333331</v>
      </c>
      <c r="P338" s="100">
        <f t="shared" si="60"/>
        <v>4319.9499999999989</v>
      </c>
      <c r="Q338" s="80" t="s">
        <v>2035</v>
      </c>
      <c r="R338" s="80" t="s">
        <v>2036</v>
      </c>
    </row>
    <row r="339" spans="1:18" x14ac:dyDescent="0.2">
      <c r="A339" s="78"/>
      <c r="B339" s="192" t="s">
        <v>2206</v>
      </c>
      <c r="C339" s="87" t="s">
        <v>1530</v>
      </c>
      <c r="D339" s="134" t="str">
        <f>VLOOKUP($C339,TOTAL3,2,FALSE)</f>
        <v>HA0205</v>
      </c>
      <c r="E339" s="135" t="str">
        <f>VLOOKUP($C339,TOTAL3,3,FALSE)</f>
        <v>HARARE</v>
      </c>
      <c r="F339" s="135" t="str">
        <f>VLOOKUP(C339,TOTAL3,4,FALSE)</f>
        <v>PLATINUM</v>
      </c>
      <c r="G339" s="83">
        <v>3</v>
      </c>
      <c r="H339" s="142" t="s">
        <v>2033</v>
      </c>
      <c r="I339" s="52" t="s">
        <v>2034</v>
      </c>
      <c r="J339" s="135" t="str">
        <f>VLOOKUP($C339,TOTAL3,5,FALSE)</f>
        <v>RICHARD</v>
      </c>
      <c r="K339" s="114">
        <v>0</v>
      </c>
      <c r="L339" s="85">
        <v>0.99998842592592585</v>
      </c>
      <c r="M339" s="147">
        <v>44167</v>
      </c>
      <c r="N339" s="143" t="s">
        <v>2933</v>
      </c>
      <c r="O339" s="90">
        <f t="shared" si="59"/>
        <v>1439.9833333333331</v>
      </c>
      <c r="P339" s="100">
        <f t="shared" si="60"/>
        <v>4319.9499999999989</v>
      </c>
      <c r="Q339" s="80" t="s">
        <v>2035</v>
      </c>
      <c r="R339" s="80" t="s">
        <v>2036</v>
      </c>
    </row>
    <row r="340" spans="1:18" x14ac:dyDescent="0.2">
      <c r="A340" s="93"/>
      <c r="B340" s="186">
        <v>44167.228368055556</v>
      </c>
      <c r="C340" s="5" t="s">
        <v>1558</v>
      </c>
      <c r="D340" s="134" t="str">
        <f>VLOOKUP($C340,TOTAL3,2,FALSE)</f>
        <v>ME7060</v>
      </c>
      <c r="E340" s="135" t="str">
        <f>VLOOKUP($C340,TOTAL3,3,FALSE)</f>
        <v>MASH EAST</v>
      </c>
      <c r="F340" s="135" t="str">
        <f>VLOOKUP(C340,TOTAL3,4,FALSE)</f>
        <v>PLATINUM</v>
      </c>
      <c r="G340" s="83">
        <v>3</v>
      </c>
      <c r="H340" s="142" t="s">
        <v>2033</v>
      </c>
      <c r="I340" s="52" t="s">
        <v>2034</v>
      </c>
      <c r="J340" s="135" t="str">
        <f>VLOOKUP($C340,TOTAL3,5,FALSE)</f>
        <v>WASHI</v>
      </c>
      <c r="K340" s="144">
        <v>0</v>
      </c>
      <c r="L340" s="144">
        <v>0.22832175925925927</v>
      </c>
      <c r="M340" s="136">
        <v>44167</v>
      </c>
      <c r="N340" s="143" t="s">
        <v>2844</v>
      </c>
      <c r="O340" s="90">
        <f t="shared" si="59"/>
        <v>328.78333333333336</v>
      </c>
      <c r="P340" s="100">
        <f t="shared" si="60"/>
        <v>986.35000000000014</v>
      </c>
      <c r="Q340" s="48" t="s">
        <v>2035</v>
      </c>
      <c r="R340" s="80" t="s">
        <v>2038</v>
      </c>
    </row>
    <row r="341" spans="1:18" x14ac:dyDescent="0.2">
      <c r="A341" s="93"/>
      <c r="B341" s="52" t="s">
        <v>2773</v>
      </c>
      <c r="C341" s="138" t="s">
        <v>1558</v>
      </c>
      <c r="D341" s="134" t="str">
        <f>VLOOKUP($C341,TOTAL3,2,FALSE)</f>
        <v>ME7060</v>
      </c>
      <c r="E341" s="135" t="str">
        <f>VLOOKUP($C341,TOTAL3,3,FALSE)</f>
        <v>MASH EAST</v>
      </c>
      <c r="F341" s="135" t="str">
        <f>VLOOKUP(C341,TOTAL3,4,FALSE)</f>
        <v>PLATINUM</v>
      </c>
      <c r="G341" s="83">
        <v>3</v>
      </c>
      <c r="H341" s="142" t="s">
        <v>2033</v>
      </c>
      <c r="I341" s="52" t="s">
        <v>2034</v>
      </c>
      <c r="J341" s="135" t="str">
        <f>VLOOKUP($C341,TOTAL3,5,FALSE)</f>
        <v>WASHI</v>
      </c>
      <c r="K341" s="114">
        <v>0.60731481481481475</v>
      </c>
      <c r="L341" s="85">
        <v>0.99998842592592585</v>
      </c>
      <c r="M341" s="147">
        <v>44167</v>
      </c>
      <c r="N341" s="143" t="s">
        <v>3023</v>
      </c>
      <c r="O341" s="90">
        <f t="shared" si="59"/>
        <v>565.44999999999993</v>
      </c>
      <c r="P341" s="100">
        <f t="shared" si="60"/>
        <v>1696.35</v>
      </c>
      <c r="Q341" s="80" t="s">
        <v>2035</v>
      </c>
      <c r="R341" s="80" t="s">
        <v>2036</v>
      </c>
    </row>
    <row r="342" spans="1:18" x14ac:dyDescent="0.2">
      <c r="A342" s="111"/>
      <c r="B342" s="140">
        <v>44167.388252314813</v>
      </c>
      <c r="C342" s="43" t="s">
        <v>1568</v>
      </c>
      <c r="D342" s="82" t="str">
        <f>VLOOKUP($C342,TOTAL4,2,FALSE)</f>
        <v>MD0388</v>
      </c>
      <c r="E342" s="91" t="str">
        <f>VLOOKUP($C342,TOTAL4,3,FALSE)</f>
        <v>MIDLANDS</v>
      </c>
      <c r="F342" s="82" t="str">
        <f>VLOOKUP(C342,TOTAL4,4,FALSE)</f>
        <v>PLATINUM</v>
      </c>
      <c r="G342" s="83">
        <v>3</v>
      </c>
      <c r="H342" s="96" t="s">
        <v>2033</v>
      </c>
      <c r="I342" s="68" t="s">
        <v>2082</v>
      </c>
      <c r="J342" s="82" t="str">
        <f>VLOOKUP($C342,TOTAL4,5,FALSE)</f>
        <v>CHARI</v>
      </c>
      <c r="K342" s="54">
        <v>0.38825231481481487</v>
      </c>
      <c r="L342" s="54">
        <v>0.60515046296296293</v>
      </c>
      <c r="M342" s="150">
        <v>44167</v>
      </c>
      <c r="N342" s="94" t="s">
        <v>3076</v>
      </c>
      <c r="O342" s="90">
        <f t="shared" si="59"/>
        <v>312.3333333333332</v>
      </c>
      <c r="P342" s="100">
        <f t="shared" si="60"/>
        <v>936.99999999999955</v>
      </c>
      <c r="Q342" s="68" t="s">
        <v>2035</v>
      </c>
      <c r="R342" s="68" t="s">
        <v>2038</v>
      </c>
    </row>
    <row r="343" spans="1:18" x14ac:dyDescent="0.2">
      <c r="A343" s="93"/>
      <c r="B343" s="192" t="s">
        <v>2371</v>
      </c>
      <c r="C343" s="87" t="s">
        <v>1583</v>
      </c>
      <c r="D343" s="134" t="str">
        <f t="shared" ref="D343:D348" si="65">VLOOKUP($C343,TOTAL3,2,FALSE)</f>
        <v>HA0207</v>
      </c>
      <c r="E343" s="135" t="str">
        <f t="shared" ref="E343:E348" si="66">VLOOKUP($C343,TOTAL3,3,FALSE)</f>
        <v>HARARE</v>
      </c>
      <c r="F343" s="135" t="str">
        <f t="shared" ref="F343:F348" si="67">VLOOKUP(C343,TOTAL3,4,FALSE)</f>
        <v>PLATINUM</v>
      </c>
      <c r="G343" s="83">
        <v>3</v>
      </c>
      <c r="H343" s="142" t="s">
        <v>2033</v>
      </c>
      <c r="I343" s="52" t="s">
        <v>2034</v>
      </c>
      <c r="J343" s="135" t="str">
        <f t="shared" ref="J343:J348" si="68">VLOOKUP($C343,TOTAL3,5,FALSE)</f>
        <v>ENIA</v>
      </c>
      <c r="K343" s="114">
        <v>0</v>
      </c>
      <c r="L343" s="85">
        <v>0.99998842592592585</v>
      </c>
      <c r="M343" s="147">
        <v>44167</v>
      </c>
      <c r="N343" s="143" t="s">
        <v>2947</v>
      </c>
      <c r="O343" s="90">
        <f t="shared" si="59"/>
        <v>1439.9833333333331</v>
      </c>
      <c r="P343" s="100">
        <f t="shared" si="60"/>
        <v>4319.9499999999989</v>
      </c>
      <c r="Q343" s="80" t="s">
        <v>2035</v>
      </c>
      <c r="R343" s="80" t="s">
        <v>2036</v>
      </c>
    </row>
    <row r="344" spans="1:18" x14ac:dyDescent="0.2">
      <c r="A344" s="93"/>
      <c r="B344" s="192" t="s">
        <v>2372</v>
      </c>
      <c r="C344" s="87" t="s">
        <v>1585</v>
      </c>
      <c r="D344" s="134" t="str">
        <f t="shared" si="65"/>
        <v>HA0207</v>
      </c>
      <c r="E344" s="135" t="str">
        <f t="shared" si="66"/>
        <v>HARARE</v>
      </c>
      <c r="F344" s="135" t="str">
        <f t="shared" si="67"/>
        <v>PLATINUM</v>
      </c>
      <c r="G344" s="83">
        <v>3</v>
      </c>
      <c r="H344" s="142" t="s">
        <v>2033</v>
      </c>
      <c r="I344" s="52" t="s">
        <v>2034</v>
      </c>
      <c r="J344" s="135" t="str">
        <f t="shared" si="68"/>
        <v>ENIA</v>
      </c>
      <c r="K344" s="114">
        <v>0</v>
      </c>
      <c r="L344" s="85">
        <v>0.99998842592592585</v>
      </c>
      <c r="M344" s="147">
        <v>44167</v>
      </c>
      <c r="N344" s="143" t="s">
        <v>2948</v>
      </c>
      <c r="O344" s="90">
        <f t="shared" si="59"/>
        <v>1439.9833333333331</v>
      </c>
      <c r="P344" s="100">
        <f t="shared" si="60"/>
        <v>4319.9499999999989</v>
      </c>
      <c r="Q344" s="80" t="s">
        <v>2035</v>
      </c>
      <c r="R344" s="80" t="s">
        <v>2036</v>
      </c>
    </row>
    <row r="345" spans="1:18" x14ac:dyDescent="0.2">
      <c r="A345" s="93"/>
      <c r="B345" s="186">
        <v>44166.933229166665</v>
      </c>
      <c r="C345" s="5" t="s">
        <v>1586</v>
      </c>
      <c r="D345" s="134" t="str">
        <f t="shared" si="65"/>
        <v>HA1750</v>
      </c>
      <c r="E345" s="135" t="str">
        <f t="shared" si="66"/>
        <v>HARARE</v>
      </c>
      <c r="F345" s="135" t="str">
        <f t="shared" si="67"/>
        <v>PLATINUM</v>
      </c>
      <c r="G345" s="83">
        <v>3</v>
      </c>
      <c r="H345" s="142" t="s">
        <v>2033</v>
      </c>
      <c r="I345" s="52" t="s">
        <v>2034</v>
      </c>
      <c r="J345" s="135" t="str">
        <f t="shared" si="68"/>
        <v>ENIA</v>
      </c>
      <c r="K345" s="144">
        <v>3.8043981481481477E-2</v>
      </c>
      <c r="L345" s="144">
        <v>4.2893518518518518E-2</v>
      </c>
      <c r="M345" s="136">
        <v>44167</v>
      </c>
      <c r="N345" s="143" t="s">
        <v>2842</v>
      </c>
      <c r="O345" s="90">
        <f t="shared" si="59"/>
        <v>6.9833333333333396</v>
      </c>
      <c r="P345" s="100">
        <f t="shared" si="60"/>
        <v>20.950000000000017</v>
      </c>
      <c r="Q345" s="48" t="s">
        <v>2035</v>
      </c>
      <c r="R345" s="80" t="s">
        <v>2038</v>
      </c>
    </row>
    <row r="346" spans="1:18" x14ac:dyDescent="0.2">
      <c r="A346" s="93"/>
      <c r="B346" s="52" t="s">
        <v>2786</v>
      </c>
      <c r="C346" s="138" t="s">
        <v>1627</v>
      </c>
      <c r="D346" s="134" t="str">
        <f t="shared" si="65"/>
        <v>MD0090</v>
      </c>
      <c r="E346" s="135" t="str">
        <f t="shared" si="66"/>
        <v>MIDLANDS</v>
      </c>
      <c r="F346" s="135" t="str">
        <f t="shared" si="67"/>
        <v>PLATINUM</v>
      </c>
      <c r="G346" s="83">
        <v>3</v>
      </c>
      <c r="H346" s="142" t="s">
        <v>2033</v>
      </c>
      <c r="I346" s="52" t="s">
        <v>2034</v>
      </c>
      <c r="J346" s="135" t="str">
        <f t="shared" si="68"/>
        <v>CHIKWAVAVA</v>
      </c>
      <c r="K346" s="114">
        <v>0.61003472222222221</v>
      </c>
      <c r="L346" s="114">
        <v>0.86788194444444444</v>
      </c>
      <c r="M346" s="147">
        <v>44167</v>
      </c>
      <c r="N346" s="143" t="s">
        <v>2842</v>
      </c>
      <c r="O346" s="90">
        <f t="shared" si="59"/>
        <v>371.3</v>
      </c>
      <c r="P346" s="100">
        <f t="shared" si="60"/>
        <v>1113.9000000000001</v>
      </c>
      <c r="Q346" s="48" t="s">
        <v>2035</v>
      </c>
      <c r="R346" s="80" t="s">
        <v>2038</v>
      </c>
    </row>
    <row r="347" spans="1:18" x14ac:dyDescent="0.2">
      <c r="A347" s="93"/>
      <c r="B347" s="79" t="s">
        <v>2776</v>
      </c>
      <c r="C347" s="138" t="s">
        <v>1648</v>
      </c>
      <c r="D347" s="134" t="str">
        <f t="shared" si="65"/>
        <v>MW6036</v>
      </c>
      <c r="E347" s="135" t="str">
        <f t="shared" si="66"/>
        <v>MASH WEST</v>
      </c>
      <c r="F347" s="135" t="str">
        <f t="shared" si="67"/>
        <v>PLATINUM</v>
      </c>
      <c r="G347" s="83">
        <v>3</v>
      </c>
      <c r="H347" s="142" t="s">
        <v>2033</v>
      </c>
      <c r="I347" s="52" t="s">
        <v>2034</v>
      </c>
      <c r="J347" s="135" t="str">
        <f t="shared" si="68"/>
        <v>NGIRAZI</v>
      </c>
      <c r="K347" s="114">
        <v>0.42922453703703706</v>
      </c>
      <c r="L347" s="114">
        <v>0.81077546296296299</v>
      </c>
      <c r="M347" s="147">
        <v>44167</v>
      </c>
      <c r="N347" s="143" t="s">
        <v>2887</v>
      </c>
      <c r="O347" s="90">
        <f t="shared" si="59"/>
        <v>549.43333333333339</v>
      </c>
      <c r="P347" s="100">
        <f t="shared" si="60"/>
        <v>1648.3000000000002</v>
      </c>
      <c r="Q347" s="48" t="s">
        <v>2035</v>
      </c>
      <c r="R347" s="80" t="s">
        <v>2038</v>
      </c>
    </row>
    <row r="348" spans="1:18" x14ac:dyDescent="0.2">
      <c r="A348" s="93"/>
      <c r="B348" s="79" t="s">
        <v>2781</v>
      </c>
      <c r="C348" s="138" t="s">
        <v>1650</v>
      </c>
      <c r="D348" s="134" t="str">
        <f t="shared" si="65"/>
        <v>MW6036</v>
      </c>
      <c r="E348" s="135" t="str">
        <f t="shared" si="66"/>
        <v>MASH WEST</v>
      </c>
      <c r="F348" s="135" t="str">
        <f t="shared" si="67"/>
        <v>PLATINUM</v>
      </c>
      <c r="G348" s="83">
        <v>3</v>
      </c>
      <c r="H348" s="142" t="s">
        <v>2033</v>
      </c>
      <c r="I348" s="52" t="s">
        <v>2034</v>
      </c>
      <c r="J348" s="135" t="str">
        <f t="shared" si="68"/>
        <v>NGIRAZI</v>
      </c>
      <c r="K348" s="114">
        <v>0.43137731481481478</v>
      </c>
      <c r="L348" s="114">
        <v>0.81334490740740739</v>
      </c>
      <c r="M348" s="147">
        <v>44167</v>
      </c>
      <c r="N348" s="143" t="s">
        <v>2891</v>
      </c>
      <c r="O348" s="90">
        <f t="shared" si="59"/>
        <v>550.03333333333342</v>
      </c>
      <c r="P348" s="100">
        <f t="shared" si="60"/>
        <v>1650.1000000000004</v>
      </c>
      <c r="Q348" s="48" t="s">
        <v>2035</v>
      </c>
      <c r="R348" s="80" t="s">
        <v>2038</v>
      </c>
    </row>
    <row r="349" spans="1:18" x14ac:dyDescent="0.2">
      <c r="A349" s="93"/>
      <c r="B349" s="140">
        <v>44167.57744212963</v>
      </c>
      <c r="C349" s="43" t="s">
        <v>1656</v>
      </c>
      <c r="D349" s="82" t="str">
        <f>VLOOKUP($C349,TOTAL4,2,FALSE)</f>
        <v>MV5148</v>
      </c>
      <c r="E349" s="91" t="str">
        <f>VLOOKUP($C349,TOTAL4,3,FALSE)</f>
        <v>MASVINGO</v>
      </c>
      <c r="F349" s="82" t="str">
        <f>VLOOKUP(C349,TOTAL4,4,FALSE)</f>
        <v>PLATINUM</v>
      </c>
      <c r="G349" s="83">
        <v>3</v>
      </c>
      <c r="H349" s="96" t="s">
        <v>2033</v>
      </c>
      <c r="I349" s="68" t="s">
        <v>2082</v>
      </c>
      <c r="J349" s="82" t="str">
        <f>VLOOKUP($C349,TOTAL4,5,FALSE)</f>
        <v>STELLA</v>
      </c>
      <c r="K349" s="54">
        <v>0</v>
      </c>
      <c r="L349" s="54">
        <v>0.61454861111111114</v>
      </c>
      <c r="M349" s="150">
        <v>44167</v>
      </c>
      <c r="N349" s="94" t="s">
        <v>3080</v>
      </c>
      <c r="O349" s="90">
        <f t="shared" si="59"/>
        <v>884.95</v>
      </c>
      <c r="P349" s="100">
        <f t="shared" si="60"/>
        <v>2654.8500000000004</v>
      </c>
      <c r="Q349" s="68" t="s">
        <v>2035</v>
      </c>
      <c r="R349" s="68" t="s">
        <v>2038</v>
      </c>
    </row>
    <row r="350" spans="1:18" x14ac:dyDescent="0.2">
      <c r="A350" s="93"/>
      <c r="B350" s="140">
        <v>44166.862696759257</v>
      </c>
      <c r="C350" s="43" t="s">
        <v>1659</v>
      </c>
      <c r="D350" s="82" t="str">
        <f>VLOOKUP($C350,TOTAL4,2,FALSE)</f>
        <v>MV5149</v>
      </c>
      <c r="E350" s="91" t="str">
        <f>VLOOKUP($C350,TOTAL4,3,FALSE)</f>
        <v>MASVINGO</v>
      </c>
      <c r="F350" s="82" t="str">
        <f>VLOOKUP(C350,TOTAL4,4,FALSE)</f>
        <v>PLATINUM</v>
      </c>
      <c r="G350" s="83">
        <v>3</v>
      </c>
      <c r="H350" s="96" t="s">
        <v>2033</v>
      </c>
      <c r="I350" s="68" t="s">
        <v>2060</v>
      </c>
      <c r="J350" s="82" t="str">
        <f>VLOOKUP($C350,TOTAL4,5,FALSE)</f>
        <v>CECIL</v>
      </c>
      <c r="K350" s="151">
        <v>0</v>
      </c>
      <c r="L350" s="151">
        <v>0.32843749999999999</v>
      </c>
      <c r="M350" s="152">
        <v>44167</v>
      </c>
      <c r="N350" s="94" t="s">
        <v>2167</v>
      </c>
      <c r="O350" s="90">
        <f t="shared" si="59"/>
        <v>472.95000000000005</v>
      </c>
      <c r="P350" s="100">
        <f t="shared" si="60"/>
        <v>1418.8500000000001</v>
      </c>
      <c r="Q350" s="68" t="s">
        <v>2035</v>
      </c>
      <c r="R350" s="68" t="s">
        <v>2038</v>
      </c>
    </row>
    <row r="351" spans="1:18" x14ac:dyDescent="0.2">
      <c r="A351" s="93"/>
      <c r="B351" s="140">
        <v>44166.860671296294</v>
      </c>
      <c r="C351" s="43" t="s">
        <v>1661</v>
      </c>
      <c r="D351" s="82" t="str">
        <f>VLOOKUP($C351,TOTAL4,2,FALSE)</f>
        <v>MV5148</v>
      </c>
      <c r="E351" s="91" t="str">
        <f>VLOOKUP($C351,TOTAL4,3,FALSE)</f>
        <v>MASVINGO</v>
      </c>
      <c r="F351" s="82" t="str">
        <f>VLOOKUP(C351,TOTAL4,4,FALSE)</f>
        <v>PLATINUM</v>
      </c>
      <c r="G351" s="83">
        <v>3</v>
      </c>
      <c r="H351" s="96" t="s">
        <v>2033</v>
      </c>
      <c r="I351" s="68" t="s">
        <v>2060</v>
      </c>
      <c r="J351" s="82" t="str">
        <f>VLOOKUP($C351,TOTAL4,5,FALSE)</f>
        <v>CECIL</v>
      </c>
      <c r="K351" s="151">
        <v>0</v>
      </c>
      <c r="L351" s="151">
        <v>0.32582175925925927</v>
      </c>
      <c r="M351" s="152">
        <v>44167</v>
      </c>
      <c r="N351" s="94" t="s">
        <v>2156</v>
      </c>
      <c r="O351" s="90">
        <f t="shared" si="59"/>
        <v>469.18333333333334</v>
      </c>
      <c r="P351" s="100">
        <f t="shared" si="60"/>
        <v>1407.55</v>
      </c>
      <c r="Q351" s="68" t="s">
        <v>2035</v>
      </c>
      <c r="R351" s="68" t="s">
        <v>2038</v>
      </c>
    </row>
    <row r="352" spans="1:18" x14ac:dyDescent="0.2">
      <c r="A352" s="93"/>
      <c r="B352" s="52" t="s">
        <v>2773</v>
      </c>
      <c r="C352" s="138" t="s">
        <v>1675</v>
      </c>
      <c r="D352" s="134" t="str">
        <f>VLOOKUP($C352,TOTAL3,2,FALSE)</f>
        <v>MC0154</v>
      </c>
      <c r="E352" s="135" t="str">
        <f>VLOOKUP($C352,TOTAL3,3,FALSE)</f>
        <v>MASH CENTRAL</v>
      </c>
      <c r="F352" s="135" t="str">
        <f>VLOOKUP(C352,TOTAL3,4,FALSE)</f>
        <v>PLATINUM</v>
      </c>
      <c r="G352" s="83">
        <v>3</v>
      </c>
      <c r="H352" s="142" t="s">
        <v>2033</v>
      </c>
      <c r="I352" s="52" t="s">
        <v>2034</v>
      </c>
      <c r="J352" s="135" t="str">
        <f>VLOOKUP($C352,TOTAL3,5,FALSE)</f>
        <v>KIWA</v>
      </c>
      <c r="K352" s="114">
        <v>0.60731481481481475</v>
      </c>
      <c r="L352" s="114">
        <v>0.76879629629629631</v>
      </c>
      <c r="M352" s="147">
        <v>44167</v>
      </c>
      <c r="N352" s="143" t="s">
        <v>2883</v>
      </c>
      <c r="O352" s="90">
        <f t="shared" si="59"/>
        <v>232.53333333333345</v>
      </c>
      <c r="P352" s="100">
        <f t="shared" si="60"/>
        <v>697.60000000000036</v>
      </c>
      <c r="Q352" s="48" t="s">
        <v>2035</v>
      </c>
      <c r="R352" s="80" t="s">
        <v>2038</v>
      </c>
    </row>
    <row r="353" spans="1:18" x14ac:dyDescent="0.2">
      <c r="A353" s="93"/>
      <c r="B353" s="52" t="s">
        <v>2787</v>
      </c>
      <c r="C353" s="138" t="s">
        <v>1678</v>
      </c>
      <c r="D353" s="134" t="str">
        <f>VLOOKUP($C353,TOTAL3,2,FALSE)</f>
        <v>MD6016</v>
      </c>
      <c r="E353" s="135" t="str">
        <f>VLOOKUP($C353,TOTAL3,3,FALSE)</f>
        <v>MIDLANDS</v>
      </c>
      <c r="F353" s="135" t="str">
        <f>VLOOKUP(C353,TOTAL3,4,FALSE)</f>
        <v>PLATINUM</v>
      </c>
      <c r="G353" s="83">
        <v>3</v>
      </c>
      <c r="H353" s="142" t="s">
        <v>2033</v>
      </c>
      <c r="I353" s="52" t="s">
        <v>2034</v>
      </c>
      <c r="J353" s="135" t="str">
        <f>VLOOKUP($C353,TOTAL3,5,FALSE)</f>
        <v>CHIKWAVAVA</v>
      </c>
      <c r="K353" s="114">
        <v>0.6100578703703704</v>
      </c>
      <c r="L353" s="114">
        <v>0.86792824074074071</v>
      </c>
      <c r="M353" s="147">
        <v>44167</v>
      </c>
      <c r="N353" s="143" t="s">
        <v>2895</v>
      </c>
      <c r="O353" s="90">
        <f t="shared" si="59"/>
        <v>371.33333333333326</v>
      </c>
      <c r="P353" s="100">
        <f t="shared" si="60"/>
        <v>1113.9999999999998</v>
      </c>
      <c r="Q353" s="48" t="s">
        <v>2035</v>
      </c>
      <c r="R353" s="80" t="s">
        <v>2038</v>
      </c>
    </row>
    <row r="354" spans="1:18" x14ac:dyDescent="0.2">
      <c r="A354" s="93"/>
      <c r="B354" s="140">
        <v>44167.871041666665</v>
      </c>
      <c r="C354" s="43" t="s">
        <v>1679</v>
      </c>
      <c r="D354" s="82" t="str">
        <f>VLOOKUP($C354,TOTAL4,2,FALSE)</f>
        <v>MD6016</v>
      </c>
      <c r="E354" s="91" t="str">
        <f>VLOOKUP($C354,TOTAL4,3,FALSE)</f>
        <v>MIDLANDS</v>
      </c>
      <c r="F354" s="82" t="str">
        <f>VLOOKUP(C354,TOTAL4,4,FALSE)</f>
        <v>PLATINUM</v>
      </c>
      <c r="G354" s="83">
        <v>3</v>
      </c>
      <c r="H354" s="96" t="s">
        <v>2033</v>
      </c>
      <c r="I354" s="68" t="s">
        <v>2082</v>
      </c>
      <c r="J354" s="82" t="str">
        <f>VLOOKUP($C354,TOTAL4,5,FALSE)</f>
        <v>CHIKWAVAVA</v>
      </c>
      <c r="K354" s="54">
        <v>0</v>
      </c>
      <c r="L354" s="54">
        <v>0.87347222222222232</v>
      </c>
      <c r="M354" s="150">
        <v>44167</v>
      </c>
      <c r="N354" s="94" t="s">
        <v>3114</v>
      </c>
      <c r="O354" s="90">
        <f t="shared" si="59"/>
        <v>1257.8000000000002</v>
      </c>
      <c r="P354" s="100">
        <f t="shared" si="60"/>
        <v>3773.4000000000005</v>
      </c>
      <c r="Q354" s="68" t="s">
        <v>2035</v>
      </c>
      <c r="R354" s="68" t="s">
        <v>2038</v>
      </c>
    </row>
    <row r="355" spans="1:18" x14ac:dyDescent="0.2">
      <c r="A355" s="93"/>
      <c r="B355" s="79">
        <v>44167.939039351855</v>
      </c>
      <c r="C355" s="68" t="s">
        <v>1683</v>
      </c>
      <c r="D355" s="134" t="str">
        <f t="shared" ref="D355:D361" si="69">VLOOKUP($C355,TOTAL3,2,FALSE)</f>
        <v>ME7086</v>
      </c>
      <c r="E355" s="135" t="str">
        <f t="shared" ref="E355:E361" si="70">VLOOKUP($C355,TOTAL3,3,FALSE)</f>
        <v>MASH EAST</v>
      </c>
      <c r="F355" s="135" t="str">
        <f t="shared" ref="F355:F361" si="71">VLOOKUP(C355,TOTAL3,4,FALSE)</f>
        <v>PLATINUM</v>
      </c>
      <c r="G355" s="83">
        <v>3</v>
      </c>
      <c r="H355" s="142" t="s">
        <v>2033</v>
      </c>
      <c r="I355" s="52" t="s">
        <v>2041</v>
      </c>
      <c r="J355" s="135" t="str">
        <f t="shared" ref="J355:J361" si="72">VLOOKUP($C355,TOTAL3,5,FALSE)</f>
        <v>DHLAKAMA</v>
      </c>
      <c r="K355" s="148">
        <v>0.93903935185185183</v>
      </c>
      <c r="L355" s="85">
        <v>0.99998842592592585</v>
      </c>
      <c r="M355" s="147">
        <v>44167</v>
      </c>
      <c r="N355" s="143" t="s">
        <v>2846</v>
      </c>
      <c r="O355" s="90">
        <f t="shared" si="59"/>
        <v>87.76666666666658</v>
      </c>
      <c r="P355" s="100">
        <f t="shared" si="60"/>
        <v>263.29999999999973</v>
      </c>
      <c r="Q355" s="80" t="s">
        <v>2035</v>
      </c>
      <c r="R355" s="80" t="s">
        <v>2036</v>
      </c>
    </row>
    <row r="356" spans="1:18" x14ac:dyDescent="0.2">
      <c r="A356" s="93"/>
      <c r="B356" s="79" t="s">
        <v>2093</v>
      </c>
      <c r="C356" s="68" t="s">
        <v>1685</v>
      </c>
      <c r="D356" s="134" t="str">
        <f t="shared" si="69"/>
        <v>ME7086</v>
      </c>
      <c r="E356" s="135" t="str">
        <f t="shared" si="70"/>
        <v>MASH EAST</v>
      </c>
      <c r="F356" s="135" t="str">
        <f t="shared" si="71"/>
        <v>PLATINUM</v>
      </c>
      <c r="G356" s="83">
        <v>3</v>
      </c>
      <c r="H356" s="142" t="s">
        <v>2033</v>
      </c>
      <c r="I356" s="52" t="s">
        <v>2034</v>
      </c>
      <c r="J356" s="135" t="str">
        <f t="shared" si="72"/>
        <v>DHLAKAMA</v>
      </c>
      <c r="K356" s="114">
        <v>0</v>
      </c>
      <c r="L356" s="114">
        <v>0.49942129629629628</v>
      </c>
      <c r="M356" s="113">
        <v>44167</v>
      </c>
      <c r="N356" s="143" t="s">
        <v>2858</v>
      </c>
      <c r="O356" s="90">
        <f t="shared" si="59"/>
        <v>719.16666666666674</v>
      </c>
      <c r="P356" s="100">
        <f t="shared" si="60"/>
        <v>2157.5</v>
      </c>
      <c r="Q356" s="48" t="s">
        <v>2035</v>
      </c>
      <c r="R356" s="80" t="s">
        <v>2038</v>
      </c>
    </row>
    <row r="357" spans="1:18" x14ac:dyDescent="0.2">
      <c r="A357" s="93"/>
      <c r="B357" s="79">
        <v>44167.970567129632</v>
      </c>
      <c r="C357" s="68" t="s">
        <v>1685</v>
      </c>
      <c r="D357" s="134" t="str">
        <f t="shared" si="69"/>
        <v>ME7086</v>
      </c>
      <c r="E357" s="135" t="str">
        <f t="shared" si="70"/>
        <v>MASH EAST</v>
      </c>
      <c r="F357" s="135" t="str">
        <f t="shared" si="71"/>
        <v>PLATINUM</v>
      </c>
      <c r="G357" s="83">
        <v>3</v>
      </c>
      <c r="H357" s="142" t="s">
        <v>2033</v>
      </c>
      <c r="I357" s="52" t="s">
        <v>2041</v>
      </c>
      <c r="J357" s="135" t="str">
        <f t="shared" si="72"/>
        <v>DHLAKAMA</v>
      </c>
      <c r="K357" s="148">
        <v>0.97056712962962965</v>
      </c>
      <c r="L357" s="85">
        <v>0.99998842592592585</v>
      </c>
      <c r="M357" s="147">
        <v>44167</v>
      </c>
      <c r="N357" s="143" t="s">
        <v>3018</v>
      </c>
      <c r="O357" s="90">
        <f t="shared" si="59"/>
        <v>42.366666666666518</v>
      </c>
      <c r="P357" s="100">
        <f t="shared" si="60"/>
        <v>127.09999999999955</v>
      </c>
      <c r="Q357" s="80" t="s">
        <v>2035</v>
      </c>
      <c r="R357" s="80" t="s">
        <v>2036</v>
      </c>
    </row>
    <row r="358" spans="1:18" x14ac:dyDescent="0.2">
      <c r="A358" s="93"/>
      <c r="B358" s="137" t="s">
        <v>2094</v>
      </c>
      <c r="C358" s="137" t="s">
        <v>1691</v>
      </c>
      <c r="D358" s="134" t="str">
        <f t="shared" si="69"/>
        <v>MA5269</v>
      </c>
      <c r="E358" s="135" t="str">
        <f t="shared" si="70"/>
        <v>MANICALAND</v>
      </c>
      <c r="F358" s="135" t="str">
        <f t="shared" si="71"/>
        <v>PLATINUM</v>
      </c>
      <c r="G358" s="83">
        <v>3</v>
      </c>
      <c r="H358" s="142" t="s">
        <v>2033</v>
      </c>
      <c r="I358" s="52" t="s">
        <v>2034</v>
      </c>
      <c r="J358" s="135" t="str">
        <f t="shared" si="72"/>
        <v>MANGWIRO</v>
      </c>
      <c r="K358" s="114">
        <v>0</v>
      </c>
      <c r="L358" s="85">
        <v>0.99998842592592585</v>
      </c>
      <c r="M358" s="147">
        <v>44167</v>
      </c>
      <c r="N358" s="143" t="s">
        <v>2922</v>
      </c>
      <c r="O358" s="90">
        <f t="shared" si="59"/>
        <v>1439.9833333333331</v>
      </c>
      <c r="P358" s="100">
        <f t="shared" si="60"/>
        <v>4319.9499999999989</v>
      </c>
      <c r="Q358" s="80" t="s">
        <v>2035</v>
      </c>
      <c r="R358" s="80" t="s">
        <v>2036</v>
      </c>
    </row>
    <row r="359" spans="1:18" x14ac:dyDescent="0.2">
      <c r="A359" s="111"/>
      <c r="B359" s="192" t="s">
        <v>2075</v>
      </c>
      <c r="C359" s="87" t="s">
        <v>1697</v>
      </c>
      <c r="D359" s="134" t="str">
        <f t="shared" si="69"/>
        <v>MA0271</v>
      </c>
      <c r="E359" s="135" t="str">
        <f t="shared" si="70"/>
        <v>MANICALAND</v>
      </c>
      <c r="F359" s="135" t="str">
        <f t="shared" si="71"/>
        <v>PLATINUM</v>
      </c>
      <c r="G359" s="83">
        <v>3</v>
      </c>
      <c r="H359" s="142" t="s">
        <v>2033</v>
      </c>
      <c r="I359" s="52" t="s">
        <v>2034</v>
      </c>
      <c r="J359" s="135" t="str">
        <f t="shared" si="72"/>
        <v>MAPFUMBA</v>
      </c>
      <c r="K359" s="114">
        <v>0</v>
      </c>
      <c r="L359" s="85">
        <v>0.99998842592592585</v>
      </c>
      <c r="M359" s="147">
        <v>44167</v>
      </c>
      <c r="N359" s="143" t="s">
        <v>2916</v>
      </c>
      <c r="O359" s="90">
        <f t="shared" si="59"/>
        <v>1439.9833333333331</v>
      </c>
      <c r="P359" s="100">
        <f t="shared" si="60"/>
        <v>4319.9499999999989</v>
      </c>
      <c r="Q359" s="80" t="s">
        <v>2035</v>
      </c>
      <c r="R359" s="80" t="s">
        <v>2036</v>
      </c>
    </row>
    <row r="360" spans="1:18" x14ac:dyDescent="0.2">
      <c r="A360" s="93"/>
      <c r="B360" s="137" t="s">
        <v>2211</v>
      </c>
      <c r="C360" s="48" t="s">
        <v>1716</v>
      </c>
      <c r="D360" s="134" t="str">
        <f t="shared" si="69"/>
        <v>HA6046</v>
      </c>
      <c r="E360" s="135" t="str">
        <f t="shared" si="70"/>
        <v>HARARE</v>
      </c>
      <c r="F360" s="135" t="str">
        <f t="shared" si="71"/>
        <v>PLATINUM</v>
      </c>
      <c r="G360" s="83">
        <v>3</v>
      </c>
      <c r="H360" s="142" t="s">
        <v>2033</v>
      </c>
      <c r="I360" s="52" t="s">
        <v>2034</v>
      </c>
      <c r="J360" s="135" t="str">
        <f t="shared" si="72"/>
        <v>RICHARD</v>
      </c>
      <c r="K360" s="114">
        <v>0</v>
      </c>
      <c r="L360" s="85">
        <v>0.99998842592592585</v>
      </c>
      <c r="M360" s="147">
        <v>44167</v>
      </c>
      <c r="N360" s="143" t="s">
        <v>2936</v>
      </c>
      <c r="O360" s="90">
        <f t="shared" si="59"/>
        <v>1439.9833333333331</v>
      </c>
      <c r="P360" s="100">
        <f t="shared" si="60"/>
        <v>4319.9499999999989</v>
      </c>
      <c r="Q360" s="80" t="s">
        <v>2035</v>
      </c>
      <c r="R360" s="80" t="s">
        <v>2036</v>
      </c>
    </row>
    <row r="361" spans="1:18" x14ac:dyDescent="0.2">
      <c r="A361" s="93"/>
      <c r="B361" s="137" t="s">
        <v>2212</v>
      </c>
      <c r="C361" s="137" t="s">
        <v>1719</v>
      </c>
      <c r="D361" s="134" t="str">
        <f t="shared" si="69"/>
        <v>HA6046</v>
      </c>
      <c r="E361" s="135" t="str">
        <f t="shared" si="70"/>
        <v>HARARE</v>
      </c>
      <c r="F361" s="135" t="str">
        <f t="shared" si="71"/>
        <v>PLATINUM</v>
      </c>
      <c r="G361" s="83">
        <v>3</v>
      </c>
      <c r="H361" s="142" t="s">
        <v>2033</v>
      </c>
      <c r="I361" s="52" t="s">
        <v>2034</v>
      </c>
      <c r="J361" s="135" t="str">
        <f t="shared" si="72"/>
        <v>RICHARD</v>
      </c>
      <c r="K361" s="114">
        <v>0</v>
      </c>
      <c r="L361" s="85">
        <v>0.99998842592592585</v>
      </c>
      <c r="M361" s="147">
        <v>44167</v>
      </c>
      <c r="N361" s="143" t="s">
        <v>2937</v>
      </c>
      <c r="O361" s="90">
        <f t="shared" si="59"/>
        <v>1439.9833333333331</v>
      </c>
      <c r="P361" s="100">
        <f t="shared" si="60"/>
        <v>4319.9499999999989</v>
      </c>
      <c r="Q361" s="80" t="s">
        <v>2035</v>
      </c>
      <c r="R361" s="80" t="s">
        <v>2036</v>
      </c>
    </row>
    <row r="362" spans="1:18" x14ac:dyDescent="0.2">
      <c r="A362" s="93"/>
      <c r="B362" s="140">
        <v>44167.638240740744</v>
      </c>
      <c r="C362" s="43" t="s">
        <v>1741</v>
      </c>
      <c r="D362" s="82" t="str">
        <f>VLOOKUP($C362,TOTAL4,2,FALSE)</f>
        <v>HA0158</v>
      </c>
      <c r="E362" s="91" t="str">
        <f>VLOOKUP($C362,TOTAL4,3,FALSE)</f>
        <v>HARARE</v>
      </c>
      <c r="F362" s="82" t="str">
        <f>VLOOKUP(C362,TOTAL4,4,FALSE)</f>
        <v>PLATINUM</v>
      </c>
      <c r="G362" s="83">
        <v>3</v>
      </c>
      <c r="H362" s="96" t="s">
        <v>2033</v>
      </c>
      <c r="I362" s="68" t="s">
        <v>2082</v>
      </c>
      <c r="J362" s="82" t="str">
        <f>VLOOKUP($C362,TOTAL4,5,FALSE)</f>
        <v>MASIMBA</v>
      </c>
      <c r="K362" s="54">
        <v>0</v>
      </c>
      <c r="L362" s="54">
        <v>0.64017361111111104</v>
      </c>
      <c r="M362" s="150">
        <v>44167</v>
      </c>
      <c r="N362" s="94" t="s">
        <v>3084</v>
      </c>
      <c r="O362" s="90">
        <f t="shared" si="59"/>
        <v>921.84999999999991</v>
      </c>
      <c r="P362" s="100">
        <f t="shared" si="60"/>
        <v>2765.5499999999997</v>
      </c>
      <c r="Q362" s="68" t="s">
        <v>2035</v>
      </c>
      <c r="R362" s="68" t="s">
        <v>2038</v>
      </c>
    </row>
    <row r="363" spans="1:18" x14ac:dyDescent="0.2">
      <c r="A363" s="93"/>
      <c r="B363" s="137" t="s">
        <v>2379</v>
      </c>
      <c r="C363" s="52" t="s">
        <v>1743</v>
      </c>
      <c r="D363" s="134" t="str">
        <f t="shared" ref="D363:D370" si="73">VLOOKUP($C363,TOTAL3,2,FALSE)</f>
        <v>HA0158</v>
      </c>
      <c r="E363" s="135" t="str">
        <f t="shared" ref="E363:E370" si="74">VLOOKUP($C363,TOTAL3,3,FALSE)</f>
        <v>HARARE</v>
      </c>
      <c r="F363" s="135" t="str">
        <f t="shared" ref="F363:F370" si="75">VLOOKUP(C363,TOTAL3,4,FALSE)</f>
        <v>PLATINUM</v>
      </c>
      <c r="G363" s="83">
        <v>3</v>
      </c>
      <c r="H363" s="142" t="s">
        <v>2033</v>
      </c>
      <c r="I363" s="52" t="s">
        <v>2034</v>
      </c>
      <c r="J363" s="135" t="str">
        <f t="shared" ref="J363:J370" si="76">VLOOKUP($C363,TOTAL3,5,FALSE)</f>
        <v>MASIMBA</v>
      </c>
      <c r="K363" s="114">
        <v>0</v>
      </c>
      <c r="L363" s="114">
        <v>0.6058796296296296</v>
      </c>
      <c r="M363" s="147">
        <v>44167</v>
      </c>
      <c r="N363" s="143" t="s">
        <v>2470</v>
      </c>
      <c r="O363" s="90">
        <f t="shared" si="59"/>
        <v>872.46666666666658</v>
      </c>
      <c r="P363" s="100">
        <f t="shared" si="60"/>
        <v>2617.3999999999996</v>
      </c>
      <c r="Q363" s="48" t="s">
        <v>2035</v>
      </c>
      <c r="R363" s="80" t="s">
        <v>2038</v>
      </c>
    </row>
    <row r="364" spans="1:18" x14ac:dyDescent="0.2">
      <c r="A364" s="93"/>
      <c r="B364" s="186" t="s">
        <v>2380</v>
      </c>
      <c r="C364" s="5" t="s">
        <v>1752</v>
      </c>
      <c r="D364" s="134" t="str">
        <f t="shared" si="73"/>
        <v>MC0159</v>
      </c>
      <c r="E364" s="135" t="str">
        <f t="shared" si="74"/>
        <v>MASH CENTRAL</v>
      </c>
      <c r="F364" s="135" t="str">
        <f t="shared" si="75"/>
        <v>PLATINUM</v>
      </c>
      <c r="G364" s="83">
        <v>3</v>
      </c>
      <c r="H364" s="142" t="s">
        <v>2033</v>
      </c>
      <c r="I364" s="52" t="s">
        <v>2034</v>
      </c>
      <c r="J364" s="135" t="str">
        <f t="shared" si="76"/>
        <v>KIWA</v>
      </c>
      <c r="K364" s="114">
        <v>0</v>
      </c>
      <c r="L364" s="114">
        <v>0.46768518518518515</v>
      </c>
      <c r="M364" s="113">
        <v>44167</v>
      </c>
      <c r="N364" s="143" t="s">
        <v>2481</v>
      </c>
      <c r="O364" s="90">
        <f t="shared" si="59"/>
        <v>673.4666666666667</v>
      </c>
      <c r="P364" s="100">
        <f t="shared" si="60"/>
        <v>2020.4</v>
      </c>
      <c r="Q364" s="48" t="s">
        <v>2035</v>
      </c>
      <c r="R364" s="80" t="s">
        <v>2038</v>
      </c>
    </row>
    <row r="365" spans="1:18" x14ac:dyDescent="0.2">
      <c r="A365" s="93"/>
      <c r="B365" s="137" t="s">
        <v>2231</v>
      </c>
      <c r="C365" s="52" t="s">
        <v>1816</v>
      </c>
      <c r="D365" s="134" t="str">
        <f t="shared" si="73"/>
        <v>HA1756</v>
      </c>
      <c r="E365" s="135" t="str">
        <f t="shared" si="74"/>
        <v>HARARE</v>
      </c>
      <c r="F365" s="135" t="str">
        <f t="shared" si="75"/>
        <v>PLATINUM</v>
      </c>
      <c r="G365" s="83">
        <v>3</v>
      </c>
      <c r="H365" s="142" t="s">
        <v>2033</v>
      </c>
      <c r="I365" s="52" t="s">
        <v>2034</v>
      </c>
      <c r="J365" s="135" t="str">
        <f t="shared" si="76"/>
        <v>ENIA</v>
      </c>
      <c r="K365" s="114">
        <v>0</v>
      </c>
      <c r="L365" s="85">
        <v>0.99998842592592585</v>
      </c>
      <c r="M365" s="147">
        <v>44167</v>
      </c>
      <c r="N365" s="143" t="s">
        <v>2963</v>
      </c>
      <c r="O365" s="90">
        <f t="shared" si="59"/>
        <v>1439.9833333333331</v>
      </c>
      <c r="P365" s="100">
        <f t="shared" si="60"/>
        <v>4319.9499999999989</v>
      </c>
      <c r="Q365" s="80" t="s">
        <v>2035</v>
      </c>
      <c r="R365" s="80" t="s">
        <v>2036</v>
      </c>
    </row>
    <row r="366" spans="1:18" x14ac:dyDescent="0.2">
      <c r="A366" s="93"/>
      <c r="B366" s="139" t="s">
        <v>2045</v>
      </c>
      <c r="C366" s="139" t="s">
        <v>1833</v>
      </c>
      <c r="D366" s="134" t="str">
        <f t="shared" si="73"/>
        <v>ME7041</v>
      </c>
      <c r="E366" s="135" t="str">
        <f t="shared" si="74"/>
        <v>MASH EAST</v>
      </c>
      <c r="F366" s="135" t="str">
        <f t="shared" si="75"/>
        <v>PLATINUM</v>
      </c>
      <c r="G366" s="83">
        <v>3</v>
      </c>
      <c r="H366" s="142" t="s">
        <v>2033</v>
      </c>
      <c r="I366" s="52" t="s">
        <v>2034</v>
      </c>
      <c r="J366" s="135" t="str">
        <f t="shared" si="76"/>
        <v>WASHI</v>
      </c>
      <c r="K366" s="114">
        <v>0</v>
      </c>
      <c r="L366" s="85">
        <v>0.99998842592592585</v>
      </c>
      <c r="M366" s="147">
        <v>44167</v>
      </c>
      <c r="N366" s="143" t="s">
        <v>2906</v>
      </c>
      <c r="O366" s="90">
        <f t="shared" si="59"/>
        <v>1439.9833333333331</v>
      </c>
      <c r="P366" s="100">
        <f t="shared" si="60"/>
        <v>4319.9499999999989</v>
      </c>
      <c r="Q366" s="80" t="s">
        <v>2035</v>
      </c>
      <c r="R366" s="80" t="s">
        <v>2036</v>
      </c>
    </row>
    <row r="367" spans="1:18" x14ac:dyDescent="0.2">
      <c r="A367" s="93"/>
      <c r="B367" s="192" t="s">
        <v>2381</v>
      </c>
      <c r="C367" s="87" t="s">
        <v>1852</v>
      </c>
      <c r="D367" s="134" t="str">
        <f t="shared" si="73"/>
        <v>HA3001</v>
      </c>
      <c r="E367" s="135" t="str">
        <f t="shared" si="74"/>
        <v>HARARE</v>
      </c>
      <c r="F367" s="135" t="str">
        <f t="shared" si="75"/>
        <v>PLATINUM</v>
      </c>
      <c r="G367" s="83">
        <v>3</v>
      </c>
      <c r="H367" s="142" t="s">
        <v>2033</v>
      </c>
      <c r="I367" s="52" t="s">
        <v>2034</v>
      </c>
      <c r="J367" s="135" t="str">
        <f t="shared" si="76"/>
        <v>ARCHIE</v>
      </c>
      <c r="K367" s="114">
        <v>0.58291666666666664</v>
      </c>
      <c r="L367" s="85">
        <v>0.99998842592592585</v>
      </c>
      <c r="M367" s="147">
        <v>44167</v>
      </c>
      <c r="N367" s="143" t="s">
        <v>3019</v>
      </c>
      <c r="O367" s="90">
        <f t="shared" si="59"/>
        <v>600.58333333333326</v>
      </c>
      <c r="P367" s="100">
        <f t="shared" si="60"/>
        <v>1801.7499999999998</v>
      </c>
      <c r="Q367" s="80" t="s">
        <v>2035</v>
      </c>
      <c r="R367" s="80" t="s">
        <v>2036</v>
      </c>
    </row>
    <row r="368" spans="1:18" x14ac:dyDescent="0.2">
      <c r="A368" s="93"/>
      <c r="B368" s="137" t="s">
        <v>2800</v>
      </c>
      <c r="C368" s="52" t="s">
        <v>1861</v>
      </c>
      <c r="D368" s="134" t="str">
        <f t="shared" si="73"/>
        <v>HA0099</v>
      </c>
      <c r="E368" s="135" t="str">
        <f t="shared" si="74"/>
        <v>HARARE</v>
      </c>
      <c r="F368" s="135" t="str">
        <f t="shared" si="75"/>
        <v>PLATINUM</v>
      </c>
      <c r="G368" s="83">
        <v>3</v>
      </c>
      <c r="H368" s="142" t="s">
        <v>2033</v>
      </c>
      <c r="I368" s="52" t="s">
        <v>2034</v>
      </c>
      <c r="J368" s="135" t="str">
        <f t="shared" si="76"/>
        <v>LESLIE</v>
      </c>
      <c r="K368" s="144">
        <v>0</v>
      </c>
      <c r="L368" s="85">
        <v>0.99998842592592585</v>
      </c>
      <c r="M368" s="147">
        <v>44167</v>
      </c>
      <c r="N368" s="143" t="s">
        <v>2485</v>
      </c>
      <c r="O368" s="90">
        <f t="shared" si="59"/>
        <v>1439.9833333333331</v>
      </c>
      <c r="P368" s="100">
        <f t="shared" si="60"/>
        <v>4319.9499999999989</v>
      </c>
      <c r="Q368" s="80" t="s">
        <v>2035</v>
      </c>
      <c r="R368" s="80" t="s">
        <v>2036</v>
      </c>
    </row>
    <row r="369" spans="1:18" x14ac:dyDescent="0.2">
      <c r="A369" s="93"/>
      <c r="B369" s="186" t="s">
        <v>2801</v>
      </c>
      <c r="C369" s="5" t="s">
        <v>1863</v>
      </c>
      <c r="D369" s="134" t="str">
        <f t="shared" si="73"/>
        <v>HA0099</v>
      </c>
      <c r="E369" s="135" t="str">
        <f t="shared" si="74"/>
        <v>HARARE</v>
      </c>
      <c r="F369" s="135" t="str">
        <f t="shared" si="75"/>
        <v>PLATINUM</v>
      </c>
      <c r="G369" s="83">
        <v>3</v>
      </c>
      <c r="H369" s="142" t="s">
        <v>2033</v>
      </c>
      <c r="I369" s="52" t="s">
        <v>2034</v>
      </c>
      <c r="J369" s="135" t="str">
        <f t="shared" si="76"/>
        <v>LESLIE</v>
      </c>
      <c r="K369" s="144">
        <v>0</v>
      </c>
      <c r="L369" s="85">
        <v>0.99998842592592585</v>
      </c>
      <c r="M369" s="147">
        <v>44167</v>
      </c>
      <c r="N369" s="143" t="s">
        <v>2387</v>
      </c>
      <c r="O369" s="90">
        <f t="shared" si="59"/>
        <v>1439.9833333333331</v>
      </c>
      <c r="P369" s="100">
        <f t="shared" si="60"/>
        <v>4319.9499999999989</v>
      </c>
      <c r="Q369" s="80" t="s">
        <v>2035</v>
      </c>
      <c r="R369" s="80" t="s">
        <v>2036</v>
      </c>
    </row>
    <row r="370" spans="1:18" x14ac:dyDescent="0.2">
      <c r="A370" s="93"/>
      <c r="B370" s="79" t="s">
        <v>2791</v>
      </c>
      <c r="C370" s="138" t="s">
        <v>1867</v>
      </c>
      <c r="D370" s="134" t="str">
        <f t="shared" si="73"/>
        <v>MD0412</v>
      </c>
      <c r="E370" s="135" t="str">
        <f t="shared" si="74"/>
        <v>MIDLANDS</v>
      </c>
      <c r="F370" s="135" t="str">
        <f t="shared" si="75"/>
        <v>PLATINUM</v>
      </c>
      <c r="G370" s="83">
        <v>3</v>
      </c>
      <c r="H370" s="142" t="s">
        <v>2033</v>
      </c>
      <c r="I370" s="52" t="s">
        <v>2034</v>
      </c>
      <c r="J370" s="135" t="str">
        <f t="shared" si="76"/>
        <v>CHIKWAVAVA</v>
      </c>
      <c r="K370" s="114">
        <v>0.61</v>
      </c>
      <c r="L370" s="114">
        <v>0.87253472222222228</v>
      </c>
      <c r="M370" s="147">
        <v>44167</v>
      </c>
      <c r="N370" s="143" t="s">
        <v>2899</v>
      </c>
      <c r="O370" s="90">
        <f t="shared" si="59"/>
        <v>378.05000000000013</v>
      </c>
      <c r="P370" s="100">
        <f t="shared" si="60"/>
        <v>1134.1500000000003</v>
      </c>
      <c r="Q370" s="48" t="s">
        <v>2035</v>
      </c>
      <c r="R370" s="80" t="s">
        <v>2038</v>
      </c>
    </row>
    <row r="371" spans="1:18" x14ac:dyDescent="0.2">
      <c r="A371" s="93"/>
      <c r="B371" s="140">
        <v>44167.796087962961</v>
      </c>
      <c r="C371" s="43" t="s">
        <v>1868</v>
      </c>
      <c r="D371" s="82" t="str">
        <f>VLOOKUP($C371,TOTAL4,2,FALSE)</f>
        <v>MD0412</v>
      </c>
      <c r="E371" s="91" t="str">
        <f>VLOOKUP($C371,TOTAL4,3,FALSE)</f>
        <v>MIDLANDS</v>
      </c>
      <c r="F371" s="82" t="str">
        <f>VLOOKUP(C371,TOTAL4,4,FALSE)</f>
        <v>PLATINUM</v>
      </c>
      <c r="G371" s="83">
        <v>3</v>
      </c>
      <c r="H371" s="96" t="s">
        <v>2033</v>
      </c>
      <c r="I371" s="68" t="s">
        <v>2082</v>
      </c>
      <c r="J371" s="82" t="str">
        <f>VLOOKUP($C371,TOTAL4,5,FALSE)</f>
        <v>CHIKWAVAVA</v>
      </c>
      <c r="K371" s="54">
        <v>0</v>
      </c>
      <c r="L371" s="54">
        <v>0.87119212962962955</v>
      </c>
      <c r="M371" s="150">
        <v>44167</v>
      </c>
      <c r="N371" s="94" t="s">
        <v>3107</v>
      </c>
      <c r="O371" s="90">
        <f t="shared" si="59"/>
        <v>1254.5166666666664</v>
      </c>
      <c r="P371" s="100">
        <f t="shared" si="60"/>
        <v>3763.5499999999993</v>
      </c>
      <c r="Q371" s="68" t="s">
        <v>2035</v>
      </c>
      <c r="R371" s="68" t="s">
        <v>2038</v>
      </c>
    </row>
    <row r="372" spans="1:18" x14ac:dyDescent="0.2">
      <c r="A372" s="93"/>
      <c r="B372" s="79">
        <v>44078.052361111113</v>
      </c>
      <c r="C372" s="68" t="s">
        <v>1875</v>
      </c>
      <c r="D372" s="82" t="str">
        <f>VLOOKUP($C372,TOTAL4,2,FALSE)</f>
        <v>MV0164</v>
      </c>
      <c r="E372" s="91" t="str">
        <f>VLOOKUP($C372,TOTAL4,3,FALSE)</f>
        <v>MASVINGO</v>
      </c>
      <c r="F372" s="82" t="str">
        <f>VLOOKUP(C372,TOTAL4,4,FALSE)</f>
        <v>PLATINUM</v>
      </c>
      <c r="G372" s="83">
        <v>3</v>
      </c>
      <c r="H372" s="96" t="s">
        <v>2033</v>
      </c>
      <c r="I372" s="68" t="s">
        <v>2057</v>
      </c>
      <c r="J372" s="82" t="s">
        <v>283</v>
      </c>
      <c r="K372" s="85">
        <v>0</v>
      </c>
      <c r="L372" s="85">
        <v>0.99930555555555556</v>
      </c>
      <c r="M372" s="150">
        <v>44167</v>
      </c>
      <c r="N372" s="94" t="s">
        <v>2645</v>
      </c>
      <c r="O372" s="90">
        <f t="shared" si="59"/>
        <v>1439</v>
      </c>
      <c r="P372" s="100">
        <f t="shared" si="60"/>
        <v>4317</v>
      </c>
      <c r="Q372" s="68" t="s">
        <v>2035</v>
      </c>
      <c r="R372" s="68" t="s">
        <v>2036</v>
      </c>
    </row>
    <row r="373" spans="1:18" x14ac:dyDescent="0.2">
      <c r="A373" s="93"/>
      <c r="B373" s="79" t="s">
        <v>2757</v>
      </c>
      <c r="C373" s="138" t="s">
        <v>1876</v>
      </c>
      <c r="D373" s="134" t="str">
        <f t="shared" ref="D373:D378" si="77">VLOOKUP($C373,TOTAL3,2,FALSE)</f>
        <v>MC5212</v>
      </c>
      <c r="E373" s="135" t="str">
        <f t="shared" ref="E373:E378" si="78">VLOOKUP($C373,TOTAL3,3,FALSE)</f>
        <v>MASH CENTRAL</v>
      </c>
      <c r="F373" s="135" t="str">
        <f t="shared" ref="F373:F378" si="79">VLOOKUP(C373,TOTAL3,4,FALSE)</f>
        <v>PLATINUM</v>
      </c>
      <c r="G373" s="83">
        <v>3</v>
      </c>
      <c r="H373" s="142" t="s">
        <v>2033</v>
      </c>
      <c r="I373" s="52" t="s">
        <v>2034</v>
      </c>
      <c r="J373" s="135" t="str">
        <f t="shared" ref="J373:J378" si="80">VLOOKUP($C373,TOTAL3,5,FALSE)</f>
        <v>KIWA</v>
      </c>
      <c r="K373" s="114">
        <v>0.50863425925925931</v>
      </c>
      <c r="L373" s="114">
        <v>0.65504629629629629</v>
      </c>
      <c r="M373" s="147">
        <v>44167</v>
      </c>
      <c r="N373" s="143" t="s">
        <v>2870</v>
      </c>
      <c r="O373" s="90">
        <f t="shared" si="59"/>
        <v>210.83333333333323</v>
      </c>
      <c r="P373" s="100">
        <f t="shared" si="60"/>
        <v>632.49999999999966</v>
      </c>
      <c r="Q373" s="48" t="s">
        <v>2035</v>
      </c>
      <c r="R373" s="80" t="s">
        <v>2038</v>
      </c>
    </row>
    <row r="374" spans="1:18" x14ac:dyDescent="0.2">
      <c r="A374" s="93"/>
      <c r="B374" s="79">
        <v>44167.793530092589</v>
      </c>
      <c r="C374" s="68" t="s">
        <v>1876</v>
      </c>
      <c r="D374" s="134" t="str">
        <f t="shared" si="77"/>
        <v>MC5212</v>
      </c>
      <c r="E374" s="135" t="str">
        <f t="shared" si="78"/>
        <v>MASH CENTRAL</v>
      </c>
      <c r="F374" s="135" t="str">
        <f t="shared" si="79"/>
        <v>PLATINUM</v>
      </c>
      <c r="G374" s="83">
        <v>3</v>
      </c>
      <c r="H374" s="142" t="s">
        <v>2033</v>
      </c>
      <c r="I374" s="52" t="s">
        <v>2041</v>
      </c>
      <c r="J374" s="135" t="str">
        <f t="shared" si="80"/>
        <v>KIWA</v>
      </c>
      <c r="K374" s="148">
        <v>0.79353009259259266</v>
      </c>
      <c r="L374" s="85">
        <v>0.99998842592592585</v>
      </c>
      <c r="M374" s="147">
        <v>44167</v>
      </c>
      <c r="N374" s="143" t="s">
        <v>2895</v>
      </c>
      <c r="O374" s="90">
        <f t="shared" si="59"/>
        <v>297.29999999999984</v>
      </c>
      <c r="P374" s="100">
        <f t="shared" si="60"/>
        <v>891.89999999999952</v>
      </c>
      <c r="Q374" s="80" t="s">
        <v>2035</v>
      </c>
      <c r="R374" s="80" t="s">
        <v>2036</v>
      </c>
    </row>
    <row r="375" spans="1:18" x14ac:dyDescent="0.2">
      <c r="A375" s="93"/>
      <c r="B375" s="141" t="s">
        <v>2760</v>
      </c>
      <c r="C375" s="138" t="s">
        <v>1878</v>
      </c>
      <c r="D375" s="134" t="str">
        <f t="shared" si="77"/>
        <v>MC5212</v>
      </c>
      <c r="E375" s="135" t="str">
        <f t="shared" si="78"/>
        <v>MASH CENTRAL</v>
      </c>
      <c r="F375" s="135" t="str">
        <f t="shared" si="79"/>
        <v>PLATINUM</v>
      </c>
      <c r="G375" s="83">
        <v>3</v>
      </c>
      <c r="H375" s="142" t="s">
        <v>2033</v>
      </c>
      <c r="I375" s="52" t="s">
        <v>2034</v>
      </c>
      <c r="J375" s="135" t="str">
        <f t="shared" si="80"/>
        <v>KIWA</v>
      </c>
      <c r="K375" s="114">
        <v>0.49322916666666666</v>
      </c>
      <c r="L375" s="114">
        <v>0.68718749999999995</v>
      </c>
      <c r="M375" s="147">
        <v>44167</v>
      </c>
      <c r="N375" s="143" t="s">
        <v>2873</v>
      </c>
      <c r="O375" s="90">
        <f t="shared" si="59"/>
        <v>279.29999999999995</v>
      </c>
      <c r="P375" s="100">
        <f t="shared" si="60"/>
        <v>837.89999999999986</v>
      </c>
      <c r="Q375" s="48" t="s">
        <v>2035</v>
      </c>
      <c r="R375" s="80" t="s">
        <v>2038</v>
      </c>
    </row>
    <row r="376" spans="1:18" x14ac:dyDescent="0.2">
      <c r="A376" s="93"/>
      <c r="B376" s="186">
        <v>44166.933194444442</v>
      </c>
      <c r="C376" s="5" t="s">
        <v>1906</v>
      </c>
      <c r="D376" s="134" t="str">
        <f t="shared" si="77"/>
        <v>MC5247</v>
      </c>
      <c r="E376" s="135" t="str">
        <f t="shared" si="78"/>
        <v>MASH CENTRAL</v>
      </c>
      <c r="F376" s="135" t="str">
        <f t="shared" si="79"/>
        <v>PLATINUM</v>
      </c>
      <c r="G376" s="83">
        <v>3</v>
      </c>
      <c r="H376" s="142" t="s">
        <v>2033</v>
      </c>
      <c r="I376" s="52" t="s">
        <v>2034</v>
      </c>
      <c r="J376" s="135" t="str">
        <f t="shared" si="80"/>
        <v>ARTWELL</v>
      </c>
      <c r="K376" s="144">
        <v>0</v>
      </c>
      <c r="L376" s="144">
        <v>2.1412037037037035E-2</v>
      </c>
      <c r="M376" s="136">
        <v>44167</v>
      </c>
      <c r="N376" s="143" t="s">
        <v>2836</v>
      </c>
      <c r="O376" s="90">
        <f t="shared" si="59"/>
        <v>30.833333333333329</v>
      </c>
      <c r="P376" s="100">
        <f t="shared" si="60"/>
        <v>92.499999999999986</v>
      </c>
      <c r="Q376" s="48" t="s">
        <v>2035</v>
      </c>
      <c r="R376" s="80" t="s">
        <v>2038</v>
      </c>
    </row>
    <row r="377" spans="1:18" x14ac:dyDescent="0.2">
      <c r="A377" s="93"/>
      <c r="B377" s="79">
        <v>44167.750208333331</v>
      </c>
      <c r="C377" s="68" t="s">
        <v>1906</v>
      </c>
      <c r="D377" s="134" t="str">
        <f t="shared" si="77"/>
        <v>MC5247</v>
      </c>
      <c r="E377" s="135" t="str">
        <f t="shared" si="78"/>
        <v>MASH CENTRAL</v>
      </c>
      <c r="F377" s="135" t="str">
        <f t="shared" si="79"/>
        <v>PLATINUM</v>
      </c>
      <c r="G377" s="83">
        <v>3</v>
      </c>
      <c r="H377" s="142" t="s">
        <v>2033</v>
      </c>
      <c r="I377" s="52" t="s">
        <v>2041</v>
      </c>
      <c r="J377" s="135" t="str">
        <f t="shared" si="80"/>
        <v>ARTWELL</v>
      </c>
      <c r="K377" s="148">
        <v>0.75020833333333325</v>
      </c>
      <c r="L377" s="85">
        <v>0.99998842592592585</v>
      </c>
      <c r="M377" s="147">
        <v>44167</v>
      </c>
      <c r="N377" s="143" t="s">
        <v>2839</v>
      </c>
      <c r="O377" s="90">
        <f t="shared" si="59"/>
        <v>359.68333333333334</v>
      </c>
      <c r="P377" s="100">
        <f t="shared" si="60"/>
        <v>1079.05</v>
      </c>
      <c r="Q377" s="80" t="s">
        <v>2035</v>
      </c>
      <c r="R377" s="80" t="s">
        <v>2036</v>
      </c>
    </row>
    <row r="378" spans="1:18" x14ac:dyDescent="0.2">
      <c r="A378" s="93"/>
      <c r="B378" s="79" t="s">
        <v>2777</v>
      </c>
      <c r="C378" s="138" t="s">
        <v>1919</v>
      </c>
      <c r="D378" s="134" t="str">
        <f t="shared" si="77"/>
        <v>MW7043</v>
      </c>
      <c r="E378" s="135" t="str">
        <f t="shared" si="78"/>
        <v>MASH WEST</v>
      </c>
      <c r="F378" s="135" t="str">
        <f t="shared" si="79"/>
        <v>PLATINUM</v>
      </c>
      <c r="G378" s="83">
        <v>3</v>
      </c>
      <c r="H378" s="142" t="s">
        <v>2033</v>
      </c>
      <c r="I378" s="52" t="s">
        <v>2034</v>
      </c>
      <c r="J378" s="135" t="str">
        <f t="shared" si="80"/>
        <v>NGIRZAI</v>
      </c>
      <c r="K378" s="114">
        <v>0.42918981481481483</v>
      </c>
      <c r="L378" s="114">
        <v>0.81111111111111101</v>
      </c>
      <c r="M378" s="147">
        <v>44167</v>
      </c>
      <c r="N378" s="143" t="s">
        <v>2888</v>
      </c>
      <c r="O378" s="90">
        <f t="shared" si="59"/>
        <v>549.96666666666647</v>
      </c>
      <c r="P378" s="100">
        <f t="shared" si="60"/>
        <v>1649.8999999999994</v>
      </c>
      <c r="Q378" s="48" t="s">
        <v>2035</v>
      </c>
      <c r="R378" s="80" t="s">
        <v>2038</v>
      </c>
    </row>
    <row r="379" spans="1:18" x14ac:dyDescent="0.2">
      <c r="A379" s="93"/>
      <c r="B379" s="79">
        <v>44164.608576388891</v>
      </c>
      <c r="C379" s="80" t="s">
        <v>1950</v>
      </c>
      <c r="D379" s="82" t="str">
        <f>VLOOKUP($C379,TOTAL4,2,FALSE)</f>
        <v>MS0326</v>
      </c>
      <c r="E379" s="91" t="str">
        <f>VLOOKUP($C379,TOTAL4,3,FALSE)</f>
        <v>MAT NORTH</v>
      </c>
      <c r="F379" s="82" t="str">
        <f>VLOOKUP(C379,TOTAL4,4,FALSE)</f>
        <v>PLATINUM</v>
      </c>
      <c r="G379" s="83">
        <v>3</v>
      </c>
      <c r="H379" s="96" t="s">
        <v>2033</v>
      </c>
      <c r="I379" s="68" t="s">
        <v>2060</v>
      </c>
      <c r="J379" s="82" t="str">
        <f>VLOOKUP($C379,TOTAL4,5,FALSE)</f>
        <v>MASAIRA</v>
      </c>
      <c r="K379" s="85">
        <v>0</v>
      </c>
      <c r="L379" s="85">
        <v>0.99930555555555556</v>
      </c>
      <c r="M379" s="150">
        <v>44167</v>
      </c>
      <c r="N379" s="94" t="s">
        <v>2222</v>
      </c>
      <c r="O379" s="90">
        <f t="shared" si="59"/>
        <v>1439</v>
      </c>
      <c r="P379" s="100">
        <f t="shared" si="60"/>
        <v>4317</v>
      </c>
      <c r="Q379" s="68" t="s">
        <v>2035</v>
      </c>
      <c r="R379" s="68" t="s">
        <v>2036</v>
      </c>
    </row>
    <row r="380" spans="1:18" x14ac:dyDescent="0.2">
      <c r="A380" s="111"/>
      <c r="B380" s="140">
        <v>44167.454479166663</v>
      </c>
      <c r="C380" s="43" t="s">
        <v>1966</v>
      </c>
      <c r="D380" s="82" t="str">
        <f>VLOOKUP($C380,TOTAL4,2,FALSE)</f>
        <v>ME6018</v>
      </c>
      <c r="E380" s="91" t="str">
        <f>VLOOKUP($C380,TOTAL4,3,FALSE)</f>
        <v>MASH EAST</v>
      </c>
      <c r="F380" s="82" t="str">
        <f>VLOOKUP(C380,TOTAL4,4,FALSE)</f>
        <v>PLATINUM</v>
      </c>
      <c r="G380" s="83">
        <v>3</v>
      </c>
      <c r="H380" s="96" t="s">
        <v>2033</v>
      </c>
      <c r="I380" s="68" t="s">
        <v>2060</v>
      </c>
      <c r="J380" s="82" t="str">
        <f>VLOOKUP($C380,TOTAL4,5,FALSE)</f>
        <v>DHLAKAMA</v>
      </c>
      <c r="K380" s="151">
        <v>0.45447916666666671</v>
      </c>
      <c r="L380" s="151">
        <v>0.47082175925925923</v>
      </c>
      <c r="M380" s="152">
        <v>44167</v>
      </c>
      <c r="N380" s="94" t="s">
        <v>3034</v>
      </c>
      <c r="O380" s="90">
        <f t="shared" si="59"/>
        <v>23.533333333333228</v>
      </c>
      <c r="P380" s="100">
        <f t="shared" si="60"/>
        <v>70.599999999999682</v>
      </c>
      <c r="Q380" s="68" t="s">
        <v>2035</v>
      </c>
      <c r="R380" s="68" t="s">
        <v>2038</v>
      </c>
    </row>
    <row r="381" spans="1:18" x14ac:dyDescent="0.2">
      <c r="A381" s="93"/>
      <c r="B381" s="79" t="s">
        <v>2765</v>
      </c>
      <c r="C381" s="138" t="s">
        <v>1999</v>
      </c>
      <c r="D381" s="134" t="str">
        <f>VLOOKUP($C381,TOTAL3,2,FALSE)</f>
        <v>MA0272</v>
      </c>
      <c r="E381" s="135" t="str">
        <f>VLOOKUP($C381,TOTAL3,3,FALSE)</f>
        <v>MANICALAND</v>
      </c>
      <c r="F381" s="135" t="str">
        <f>VLOOKUP(C381,TOTAL3,4,FALSE)</f>
        <v>PLATINUM</v>
      </c>
      <c r="G381" s="83">
        <v>3</v>
      </c>
      <c r="H381" s="142" t="s">
        <v>2033</v>
      </c>
      <c r="I381" s="52" t="s">
        <v>2034</v>
      </c>
      <c r="J381" s="135" t="str">
        <f>VLOOKUP($C381,TOTAL3,5,FALSE)</f>
        <v>MAPFUMBA</v>
      </c>
      <c r="K381" s="114">
        <v>0.48880787037037038</v>
      </c>
      <c r="L381" s="114">
        <v>0.72151620370370362</v>
      </c>
      <c r="M381" s="147">
        <v>44167</v>
      </c>
      <c r="N381" s="143" t="s">
        <v>2878</v>
      </c>
      <c r="O381" s="90">
        <f t="shared" si="59"/>
        <v>335.09999999999991</v>
      </c>
      <c r="P381" s="100">
        <f t="shared" si="60"/>
        <v>1005.2999999999997</v>
      </c>
      <c r="Q381" s="48" t="s">
        <v>2035</v>
      </c>
      <c r="R381" s="80" t="s">
        <v>2038</v>
      </c>
    </row>
    <row r="382" spans="1:18" x14ac:dyDescent="0.2">
      <c r="A382" s="93"/>
      <c r="B382" s="79" t="s">
        <v>2767</v>
      </c>
      <c r="C382" s="138" t="s">
        <v>2001</v>
      </c>
      <c r="D382" s="134" t="str">
        <f>VLOOKUP($C382,TOTAL3,2,FALSE)</f>
        <v>MA0272</v>
      </c>
      <c r="E382" s="135" t="str">
        <f>VLOOKUP($C382,TOTAL3,3,FALSE)</f>
        <v>MANICALAND</v>
      </c>
      <c r="F382" s="135" t="str">
        <f>VLOOKUP(C382,TOTAL3,4,FALSE)</f>
        <v>PLATINUM</v>
      </c>
      <c r="G382" s="83">
        <v>3</v>
      </c>
      <c r="H382" s="142" t="s">
        <v>2033</v>
      </c>
      <c r="I382" s="52" t="s">
        <v>2034</v>
      </c>
      <c r="J382" s="135" t="str">
        <f>VLOOKUP($C382,TOTAL3,5,FALSE)</f>
        <v>MAPFUMBA</v>
      </c>
      <c r="K382" s="114">
        <v>0.50715277777777779</v>
      </c>
      <c r="L382" s="114">
        <v>0.74091435185185184</v>
      </c>
      <c r="M382" s="147">
        <v>44167</v>
      </c>
      <c r="N382" s="143" t="s">
        <v>2880</v>
      </c>
      <c r="O382" s="90">
        <f t="shared" si="59"/>
        <v>336.61666666666667</v>
      </c>
      <c r="P382" s="100">
        <f t="shared" si="60"/>
        <v>1009.85</v>
      </c>
      <c r="Q382" s="48" t="s">
        <v>2035</v>
      </c>
      <c r="R382" s="80" t="s">
        <v>2038</v>
      </c>
    </row>
    <row r="383" spans="1:18" x14ac:dyDescent="0.2">
      <c r="A383" s="93"/>
      <c r="B383" s="140">
        <v>44167.426446759258</v>
      </c>
      <c r="C383" s="43" t="s">
        <v>565</v>
      </c>
      <c r="D383" s="82" t="str">
        <f t="shared" ref="D383:D392" si="81">VLOOKUP($C383,TOTAL4,2,FALSE)</f>
        <v>HA5179</v>
      </c>
      <c r="E383" s="91" t="str">
        <f t="shared" ref="E383:E392" si="82">VLOOKUP($C383,TOTAL4,3,FALSE)</f>
        <v>HARARE</v>
      </c>
      <c r="F383" s="82" t="str">
        <f t="shared" ref="F383:F392" si="83">VLOOKUP(C383,TOTAL4,4,FALSE)</f>
        <v xml:space="preserve">PRIORITY PLATINUM </v>
      </c>
      <c r="G383" s="83">
        <v>3</v>
      </c>
      <c r="H383" s="96" t="s">
        <v>2033</v>
      </c>
      <c r="I383" s="68" t="s">
        <v>2060</v>
      </c>
      <c r="J383" s="82" t="str">
        <f t="shared" ref="J383:J391" si="84">VLOOKUP($C383,TOTAL4,5,FALSE)</f>
        <v>DHLAKAMA</v>
      </c>
      <c r="K383" s="151">
        <v>0.42644675925925929</v>
      </c>
      <c r="L383" s="151">
        <v>0.48697916666666669</v>
      </c>
      <c r="M383" s="152">
        <v>44167</v>
      </c>
      <c r="N383" s="94" t="s">
        <v>3044</v>
      </c>
      <c r="O383" s="90">
        <f t="shared" si="59"/>
        <v>87.166666666666657</v>
      </c>
      <c r="P383" s="100">
        <f t="shared" si="60"/>
        <v>261.5</v>
      </c>
      <c r="Q383" s="68" t="s">
        <v>2035</v>
      </c>
      <c r="R383" s="68" t="s">
        <v>2038</v>
      </c>
    </row>
    <row r="384" spans="1:18" x14ac:dyDescent="0.2">
      <c r="A384" s="93"/>
      <c r="B384" s="140">
        <v>44167.936099537037</v>
      </c>
      <c r="C384" s="43" t="s">
        <v>653</v>
      </c>
      <c r="D384" s="82" t="str">
        <f t="shared" si="81"/>
        <v>HA0031</v>
      </c>
      <c r="E384" s="91" t="str">
        <f t="shared" si="82"/>
        <v>HARARE</v>
      </c>
      <c r="F384" s="82" t="str">
        <f t="shared" si="83"/>
        <v xml:space="preserve">PRIORITY PLATINUM </v>
      </c>
      <c r="G384" s="83">
        <v>3</v>
      </c>
      <c r="H384" s="96" t="s">
        <v>2033</v>
      </c>
      <c r="I384" s="68" t="s">
        <v>2082</v>
      </c>
      <c r="J384" s="82" t="str">
        <f t="shared" si="84"/>
        <v>RICHARD</v>
      </c>
      <c r="K384" s="54">
        <v>0</v>
      </c>
      <c r="L384" s="54">
        <v>0.93829861111111112</v>
      </c>
      <c r="M384" s="150">
        <v>44167</v>
      </c>
      <c r="N384" s="94" t="s">
        <v>3123</v>
      </c>
      <c r="O384" s="90">
        <f t="shared" si="59"/>
        <v>1351.15</v>
      </c>
      <c r="P384" s="100">
        <f t="shared" si="60"/>
        <v>4053.4500000000003</v>
      </c>
      <c r="Q384" s="68" t="s">
        <v>2035</v>
      </c>
      <c r="R384" s="68" t="s">
        <v>2038</v>
      </c>
    </row>
    <row r="385" spans="1:18" x14ac:dyDescent="0.2">
      <c r="A385" s="93"/>
      <c r="B385" s="79">
        <v>44158.709479166668</v>
      </c>
      <c r="C385" s="80" t="s">
        <v>677</v>
      </c>
      <c r="D385" s="82" t="str">
        <f t="shared" si="81"/>
        <v>MD0123</v>
      </c>
      <c r="E385" s="91" t="str">
        <f t="shared" si="82"/>
        <v>MIDLANDS</v>
      </c>
      <c r="F385" s="82" t="str">
        <f t="shared" si="83"/>
        <v xml:space="preserve">PRIORITY PLATINUM </v>
      </c>
      <c r="G385" s="83">
        <v>3</v>
      </c>
      <c r="H385" s="96" t="s">
        <v>2033</v>
      </c>
      <c r="I385" s="68" t="s">
        <v>2057</v>
      </c>
      <c r="J385" s="82" t="str">
        <f t="shared" si="84"/>
        <v>CHARI</v>
      </c>
      <c r="K385" s="85">
        <v>0</v>
      </c>
      <c r="L385" s="85">
        <v>0.99930555555555556</v>
      </c>
      <c r="M385" s="150">
        <v>44167</v>
      </c>
      <c r="N385" s="94" t="s">
        <v>2098</v>
      </c>
      <c r="O385" s="90">
        <f t="shared" si="59"/>
        <v>1439</v>
      </c>
      <c r="P385" s="100">
        <f t="shared" si="60"/>
        <v>4317</v>
      </c>
      <c r="Q385" s="68" t="s">
        <v>2035</v>
      </c>
      <c r="R385" s="68" t="s">
        <v>2036</v>
      </c>
    </row>
    <row r="386" spans="1:18" x14ac:dyDescent="0.2">
      <c r="A386" s="93"/>
      <c r="B386" s="79">
        <v>44162.4765162037</v>
      </c>
      <c r="C386" s="80" t="s">
        <v>809</v>
      </c>
      <c r="D386" s="82" t="str">
        <f t="shared" si="81"/>
        <v>MD0282</v>
      </c>
      <c r="E386" s="91" t="str">
        <f t="shared" si="82"/>
        <v>MIDLANDS</v>
      </c>
      <c r="F386" s="82" t="str">
        <f t="shared" si="83"/>
        <v xml:space="preserve">PRIORITY PLATINUM </v>
      </c>
      <c r="G386" s="83">
        <v>3</v>
      </c>
      <c r="H386" s="96" t="s">
        <v>2033</v>
      </c>
      <c r="I386" s="68" t="s">
        <v>2058</v>
      </c>
      <c r="J386" s="82" t="str">
        <f t="shared" si="84"/>
        <v>CHIKWAVAVA</v>
      </c>
      <c r="K386" s="85">
        <v>0</v>
      </c>
      <c r="L386" s="85">
        <v>0.99930555555555556</v>
      </c>
      <c r="M386" s="150">
        <v>44167</v>
      </c>
      <c r="N386" s="94" t="s">
        <v>2113</v>
      </c>
      <c r="O386" s="90">
        <f t="shared" ref="O386:O449" si="85">(L386-K386)*60*24</f>
        <v>1439</v>
      </c>
      <c r="P386" s="100">
        <f t="shared" ref="P386:P449" si="86">O386*G386</f>
        <v>4317</v>
      </c>
      <c r="Q386" s="68" t="s">
        <v>2035</v>
      </c>
      <c r="R386" s="68" t="s">
        <v>2036</v>
      </c>
    </row>
    <row r="387" spans="1:18" x14ac:dyDescent="0.2">
      <c r="A387" s="125"/>
      <c r="B387" s="79">
        <v>44165.976203703707</v>
      </c>
      <c r="C387" s="80" t="s">
        <v>1097</v>
      </c>
      <c r="D387" s="82" t="str">
        <f t="shared" si="81"/>
        <v>BU5090</v>
      </c>
      <c r="E387" s="91" t="str">
        <f t="shared" si="82"/>
        <v>BULAWAYO</v>
      </c>
      <c r="F387" s="82" t="str">
        <f t="shared" si="83"/>
        <v xml:space="preserve">PRIORITY PLATINUM </v>
      </c>
      <c r="G387" s="83">
        <v>3</v>
      </c>
      <c r="H387" s="96" t="s">
        <v>2033</v>
      </c>
      <c r="I387" s="68" t="s">
        <v>2055</v>
      </c>
      <c r="J387" s="82" t="str">
        <f t="shared" si="84"/>
        <v>SOFIA</v>
      </c>
      <c r="K387" s="85">
        <v>0</v>
      </c>
      <c r="L387" s="85">
        <v>0.99930555555555556</v>
      </c>
      <c r="M387" s="150">
        <v>44167</v>
      </c>
      <c r="N387" s="94" t="s">
        <v>2072</v>
      </c>
      <c r="O387" s="90">
        <f t="shared" si="85"/>
        <v>1439</v>
      </c>
      <c r="P387" s="100">
        <f t="shared" si="86"/>
        <v>4317</v>
      </c>
      <c r="Q387" s="68" t="s">
        <v>2035</v>
      </c>
      <c r="R387" s="68" t="s">
        <v>2036</v>
      </c>
    </row>
    <row r="388" spans="1:18" x14ac:dyDescent="0.2">
      <c r="A388" s="93"/>
      <c r="B388" s="140">
        <v>44167.668900462966</v>
      </c>
      <c r="C388" s="43" t="s">
        <v>1212</v>
      </c>
      <c r="D388" s="82" t="str">
        <f t="shared" si="81"/>
        <v>MD01737</v>
      </c>
      <c r="E388" s="91" t="str">
        <f t="shared" si="82"/>
        <v>MIDLANDS</v>
      </c>
      <c r="F388" s="82" t="str">
        <f t="shared" si="83"/>
        <v xml:space="preserve">PRIORITY PLATINUM </v>
      </c>
      <c r="G388" s="83">
        <v>3</v>
      </c>
      <c r="H388" s="96" t="s">
        <v>2033</v>
      </c>
      <c r="I388" s="68" t="s">
        <v>2082</v>
      </c>
      <c r="J388" s="82" t="str">
        <f t="shared" si="84"/>
        <v>CHIKWAVAVA</v>
      </c>
      <c r="K388" s="54">
        <v>0</v>
      </c>
      <c r="L388" s="54">
        <v>0.67133101851851851</v>
      </c>
      <c r="M388" s="150">
        <v>44167</v>
      </c>
      <c r="N388" s="94" t="s">
        <v>3089</v>
      </c>
      <c r="O388" s="90">
        <f t="shared" si="85"/>
        <v>966.7166666666667</v>
      </c>
      <c r="P388" s="100">
        <f t="shared" si="86"/>
        <v>2900.15</v>
      </c>
      <c r="Q388" s="68" t="s">
        <v>2035</v>
      </c>
      <c r="R388" s="68" t="s">
        <v>2038</v>
      </c>
    </row>
    <row r="389" spans="1:18" x14ac:dyDescent="0.2">
      <c r="A389" s="93"/>
      <c r="B389" s="79">
        <v>44164.159421296295</v>
      </c>
      <c r="C389" s="80" t="s">
        <v>1221</v>
      </c>
      <c r="D389" s="82" t="str">
        <f t="shared" si="81"/>
        <v>MD0136</v>
      </c>
      <c r="E389" s="91" t="str">
        <f t="shared" si="82"/>
        <v>MIDLANDS</v>
      </c>
      <c r="F389" s="82" t="str">
        <f t="shared" si="83"/>
        <v xml:space="preserve">PRIORITY PLATINUM </v>
      </c>
      <c r="G389" s="83">
        <v>3</v>
      </c>
      <c r="H389" s="96" t="s">
        <v>2033</v>
      </c>
      <c r="I389" s="68" t="s">
        <v>2058</v>
      </c>
      <c r="J389" s="82" t="str">
        <f t="shared" si="84"/>
        <v>CKIKWAVAVA</v>
      </c>
      <c r="K389" s="85">
        <v>0</v>
      </c>
      <c r="L389" s="85">
        <v>0.99930555555555556</v>
      </c>
      <c r="M389" s="150">
        <v>44167</v>
      </c>
      <c r="N389" s="94" t="s">
        <v>2641</v>
      </c>
      <c r="O389" s="90">
        <f t="shared" si="85"/>
        <v>1439</v>
      </c>
      <c r="P389" s="100">
        <f t="shared" si="86"/>
        <v>4317</v>
      </c>
      <c r="Q389" s="68" t="s">
        <v>2035</v>
      </c>
      <c r="R389" s="68" t="s">
        <v>2036</v>
      </c>
    </row>
    <row r="390" spans="1:18" x14ac:dyDescent="0.2">
      <c r="A390" s="93"/>
      <c r="B390" s="140">
        <v>44167.655706018515</v>
      </c>
      <c r="C390" s="43" t="s">
        <v>1249</v>
      </c>
      <c r="D390" s="82" t="str">
        <f t="shared" si="81"/>
        <v>MD6011</v>
      </c>
      <c r="E390" s="91" t="str">
        <f t="shared" si="82"/>
        <v>MIDLANDS</v>
      </c>
      <c r="F390" s="82" t="str">
        <f t="shared" si="83"/>
        <v xml:space="preserve">PRIORITY PLATINUM </v>
      </c>
      <c r="G390" s="83">
        <v>3</v>
      </c>
      <c r="H390" s="96" t="s">
        <v>2033</v>
      </c>
      <c r="I390" s="68" t="s">
        <v>2082</v>
      </c>
      <c r="J390" s="82" t="str">
        <f t="shared" si="84"/>
        <v>CHARI</v>
      </c>
      <c r="K390" s="54">
        <v>0.65570601851851851</v>
      </c>
      <c r="L390" s="54">
        <v>0.77481481481481485</v>
      </c>
      <c r="M390" s="150">
        <v>44167</v>
      </c>
      <c r="N390" s="94" t="s">
        <v>3102</v>
      </c>
      <c r="O390" s="90">
        <f t="shared" si="85"/>
        <v>171.51666666666674</v>
      </c>
      <c r="P390" s="100">
        <f t="shared" si="86"/>
        <v>514.55000000000018</v>
      </c>
      <c r="Q390" s="68" t="s">
        <v>2035</v>
      </c>
      <c r="R390" s="68" t="s">
        <v>2038</v>
      </c>
    </row>
    <row r="391" spans="1:18" x14ac:dyDescent="0.2">
      <c r="A391" s="93"/>
      <c r="B391" s="140">
        <v>44167.870983796296</v>
      </c>
      <c r="C391" s="43" t="s">
        <v>1628</v>
      </c>
      <c r="D391" s="82" t="str">
        <f t="shared" si="81"/>
        <v>MD0090</v>
      </c>
      <c r="E391" s="91" t="str">
        <f t="shared" si="82"/>
        <v>MIDLANDS</v>
      </c>
      <c r="F391" s="82" t="str">
        <f t="shared" si="83"/>
        <v xml:space="preserve">PRIORITY PLATINUM </v>
      </c>
      <c r="G391" s="83">
        <v>3</v>
      </c>
      <c r="H391" s="96" t="s">
        <v>2033</v>
      </c>
      <c r="I391" s="68" t="s">
        <v>2082</v>
      </c>
      <c r="J391" s="82" t="str">
        <f t="shared" si="84"/>
        <v>CHIKWAVAVA</v>
      </c>
      <c r="K391" s="54">
        <v>0</v>
      </c>
      <c r="L391" s="54">
        <v>0.87329861111111118</v>
      </c>
      <c r="M391" s="150">
        <v>44167</v>
      </c>
      <c r="N391" s="94" t="s">
        <v>3113</v>
      </c>
      <c r="O391" s="90">
        <f t="shared" si="85"/>
        <v>1257.5500000000002</v>
      </c>
      <c r="P391" s="100">
        <f t="shared" si="86"/>
        <v>3772.6500000000005</v>
      </c>
      <c r="Q391" s="68" t="s">
        <v>2035</v>
      </c>
      <c r="R391" s="68" t="s">
        <v>2038</v>
      </c>
    </row>
    <row r="392" spans="1:18" x14ac:dyDescent="0.2">
      <c r="A392" s="93"/>
      <c r="B392" s="79">
        <v>44110.266562500001</v>
      </c>
      <c r="C392" s="68" t="s">
        <v>98</v>
      </c>
      <c r="D392" s="82" t="str">
        <f t="shared" si="81"/>
        <v>MD6029</v>
      </c>
      <c r="E392" s="91" t="str">
        <f t="shared" si="82"/>
        <v>MIDLANDS</v>
      </c>
      <c r="F392" s="82" t="str">
        <f t="shared" si="83"/>
        <v>SILVER</v>
      </c>
      <c r="G392" s="83">
        <v>3</v>
      </c>
      <c r="H392" s="96" t="s">
        <v>2033</v>
      </c>
      <c r="I392" s="68" t="s">
        <v>2040</v>
      </c>
      <c r="J392" s="82" t="s">
        <v>100</v>
      </c>
      <c r="K392" s="85">
        <v>0</v>
      </c>
      <c r="L392" s="85">
        <v>0.99930555555555556</v>
      </c>
      <c r="M392" s="150">
        <v>44167</v>
      </c>
      <c r="N392" s="94" t="s">
        <v>2149</v>
      </c>
      <c r="O392" s="90">
        <f t="shared" si="85"/>
        <v>1439</v>
      </c>
      <c r="P392" s="100">
        <f t="shared" si="86"/>
        <v>4317</v>
      </c>
      <c r="Q392" s="68" t="s">
        <v>2035</v>
      </c>
      <c r="R392" s="68" t="s">
        <v>2036</v>
      </c>
    </row>
    <row r="393" spans="1:18" x14ac:dyDescent="0.2">
      <c r="A393" s="93"/>
      <c r="B393" s="186" t="s">
        <v>2768</v>
      </c>
      <c r="C393" s="5" t="s">
        <v>177</v>
      </c>
      <c r="D393" s="134" t="str">
        <f>VLOOKUP($C393,TOTAL3,2,FALSE)</f>
        <v>MC5252</v>
      </c>
      <c r="E393" s="135" t="str">
        <f>VLOOKUP($C393,TOTAL3,3,FALSE)</f>
        <v>MASH CENTRAL</v>
      </c>
      <c r="F393" s="135" t="str">
        <f>VLOOKUP(C393,TOTAL3,4,FALSE)</f>
        <v>SILVER</v>
      </c>
      <c r="G393" s="83">
        <v>3</v>
      </c>
      <c r="H393" s="142" t="s">
        <v>2033</v>
      </c>
      <c r="I393" s="52" t="s">
        <v>2034</v>
      </c>
      <c r="J393" s="135" t="str">
        <f>VLOOKUP($C393,TOTAL3,5,FALSE)</f>
        <v>ARTWELL</v>
      </c>
      <c r="K393" s="114">
        <v>0</v>
      </c>
      <c r="L393" s="114">
        <v>0.74254629629629632</v>
      </c>
      <c r="M393" s="147">
        <v>44167</v>
      </c>
      <c r="N393" s="143" t="s">
        <v>2386</v>
      </c>
      <c r="O393" s="90">
        <f t="shared" si="85"/>
        <v>1069.2666666666667</v>
      </c>
      <c r="P393" s="100">
        <f t="shared" si="86"/>
        <v>3207.8</v>
      </c>
      <c r="Q393" s="48" t="s">
        <v>2035</v>
      </c>
      <c r="R393" s="80" t="s">
        <v>2038</v>
      </c>
    </row>
    <row r="394" spans="1:18" x14ac:dyDescent="0.2">
      <c r="A394" s="125"/>
      <c r="B394" s="79">
        <v>44099.750891203701</v>
      </c>
      <c r="C394" s="68" t="s">
        <v>281</v>
      </c>
      <c r="D394" s="82" t="str">
        <f>VLOOKUP($C394,TOTAL4,2,FALSE)</f>
        <v>MV7003</v>
      </c>
      <c r="E394" s="91" t="str">
        <f>VLOOKUP($C394,TOTAL4,3,FALSE)</f>
        <v>MASVINGO</v>
      </c>
      <c r="F394" s="82" t="str">
        <f>VLOOKUP(C394,TOTAL4,4,FALSE)</f>
        <v>SILVER</v>
      </c>
      <c r="G394" s="83">
        <v>3</v>
      </c>
      <c r="H394" s="96" t="s">
        <v>2033</v>
      </c>
      <c r="I394" s="68" t="s">
        <v>2057</v>
      </c>
      <c r="J394" s="82" t="s">
        <v>283</v>
      </c>
      <c r="K394" s="85">
        <v>0</v>
      </c>
      <c r="L394" s="85">
        <v>0.99930555555555556</v>
      </c>
      <c r="M394" s="150">
        <v>44167</v>
      </c>
      <c r="N394" s="94" t="s">
        <v>2263</v>
      </c>
      <c r="O394" s="90">
        <f t="shared" si="85"/>
        <v>1439</v>
      </c>
      <c r="P394" s="100">
        <f t="shared" si="86"/>
        <v>4317</v>
      </c>
      <c r="Q394" s="68" t="s">
        <v>2035</v>
      </c>
      <c r="R394" s="68" t="s">
        <v>2036</v>
      </c>
    </row>
    <row r="395" spans="1:18" x14ac:dyDescent="0.2">
      <c r="A395" s="93"/>
      <c r="B395" s="140">
        <v>44167.443101851852</v>
      </c>
      <c r="C395" s="43" t="s">
        <v>285</v>
      </c>
      <c r="D395" s="82" t="str">
        <f>VLOOKUP($C395,TOTAL4,2,FALSE)</f>
        <v>MV5136</v>
      </c>
      <c r="E395" s="91" t="str">
        <f>VLOOKUP($C395,TOTAL4,3,FALSE)</f>
        <v>MASVINGO</v>
      </c>
      <c r="F395" s="82" t="str">
        <f>VLOOKUP(C395,TOTAL4,4,FALSE)</f>
        <v>SILVER</v>
      </c>
      <c r="G395" s="83">
        <v>3</v>
      </c>
      <c r="H395" s="96" t="s">
        <v>2033</v>
      </c>
      <c r="I395" s="68" t="s">
        <v>2082</v>
      </c>
      <c r="J395" s="82" t="str">
        <f>VLOOKUP($C395,TOTAL4,5,FALSE)</f>
        <v>PARDON</v>
      </c>
      <c r="K395" s="85">
        <v>0.44310185185185186</v>
      </c>
      <c r="L395" s="85">
        <v>0.99930555555555556</v>
      </c>
      <c r="M395" s="150">
        <v>44167</v>
      </c>
      <c r="N395" s="94" t="s">
        <v>3131</v>
      </c>
      <c r="O395" s="90">
        <f t="shared" si="85"/>
        <v>800.93333333333339</v>
      </c>
      <c r="P395" s="100">
        <f t="shared" si="86"/>
        <v>2402.8000000000002</v>
      </c>
      <c r="Q395" s="68" t="s">
        <v>2035</v>
      </c>
      <c r="R395" s="68" t="s">
        <v>2036</v>
      </c>
    </row>
    <row r="396" spans="1:18" x14ac:dyDescent="0.2">
      <c r="A396" s="93"/>
      <c r="B396" s="79">
        <v>44164.583715277775</v>
      </c>
      <c r="C396" s="80" t="s">
        <v>285</v>
      </c>
      <c r="D396" s="82" t="str">
        <f>VLOOKUP($C396,TOTAL4,2,FALSE)</f>
        <v>MV5136</v>
      </c>
      <c r="E396" s="91" t="str">
        <f>VLOOKUP($C396,TOTAL4,3,FALSE)</f>
        <v>MASVINGO</v>
      </c>
      <c r="F396" s="82" t="str">
        <f>VLOOKUP(C396,TOTAL4,4,FALSE)</f>
        <v>SILVER</v>
      </c>
      <c r="G396" s="83">
        <v>3</v>
      </c>
      <c r="H396" s="96" t="s">
        <v>2033</v>
      </c>
      <c r="I396" s="68" t="s">
        <v>2060</v>
      </c>
      <c r="J396" s="82" t="str">
        <f>VLOOKUP($C396,TOTAL4,5,FALSE)</f>
        <v>PARDON</v>
      </c>
      <c r="K396" s="85">
        <v>0</v>
      </c>
      <c r="L396" s="85">
        <v>0.99930555555555556</v>
      </c>
      <c r="M396" s="150">
        <v>44167</v>
      </c>
      <c r="N396" s="94" t="s">
        <v>2067</v>
      </c>
      <c r="O396" s="90">
        <f t="shared" si="85"/>
        <v>1439</v>
      </c>
      <c r="P396" s="100">
        <f t="shared" si="86"/>
        <v>4317</v>
      </c>
      <c r="Q396" s="68" t="s">
        <v>2035</v>
      </c>
      <c r="R396" s="68" t="s">
        <v>2036</v>
      </c>
    </row>
    <row r="397" spans="1:18" x14ac:dyDescent="0.2">
      <c r="A397" s="93"/>
      <c r="B397" s="192" t="s">
        <v>2316</v>
      </c>
      <c r="C397" s="87" t="s">
        <v>296</v>
      </c>
      <c r="D397" s="134" t="str">
        <f>VLOOKUP($C397,TOTAL3,2,FALSE)</f>
        <v>MA3000</v>
      </c>
      <c r="E397" s="135" t="str">
        <f>VLOOKUP($C397,TOTAL3,3,FALSE)</f>
        <v>MANICALAND</v>
      </c>
      <c r="F397" s="135" t="str">
        <f>VLOOKUP(C397,TOTAL3,4,FALSE)</f>
        <v>SILVER</v>
      </c>
      <c r="G397" s="83">
        <v>3</v>
      </c>
      <c r="H397" s="142" t="s">
        <v>2033</v>
      </c>
      <c r="I397" s="52" t="s">
        <v>2034</v>
      </c>
      <c r="J397" s="135" t="str">
        <f>VLOOKUP($C397,TOTAL3,5,FALSE)</f>
        <v>MAPFUMBA</v>
      </c>
      <c r="K397" s="114">
        <v>0</v>
      </c>
      <c r="L397" s="85">
        <v>0.99998842592592585</v>
      </c>
      <c r="M397" s="147">
        <v>44167</v>
      </c>
      <c r="N397" s="143" t="s">
        <v>2942</v>
      </c>
      <c r="O397" s="90">
        <f t="shared" si="85"/>
        <v>1439.9833333333331</v>
      </c>
      <c r="P397" s="100">
        <f t="shared" si="86"/>
        <v>4319.9499999999989</v>
      </c>
      <c r="Q397" s="80" t="s">
        <v>2035</v>
      </c>
      <c r="R397" s="80" t="s">
        <v>2036</v>
      </c>
    </row>
    <row r="398" spans="1:18" x14ac:dyDescent="0.2">
      <c r="A398" s="93"/>
      <c r="B398" s="192" t="s">
        <v>2317</v>
      </c>
      <c r="C398" s="87" t="s">
        <v>298</v>
      </c>
      <c r="D398" s="134" t="str">
        <f>VLOOKUP($C398,TOTAL3,2,FALSE)</f>
        <v>MA3000</v>
      </c>
      <c r="E398" s="135" t="str">
        <f>VLOOKUP($C398,TOTAL3,3,FALSE)</f>
        <v>MANICALAND</v>
      </c>
      <c r="F398" s="135" t="str">
        <f>VLOOKUP(C398,TOTAL3,4,FALSE)</f>
        <v>SILVER</v>
      </c>
      <c r="G398" s="83">
        <v>3</v>
      </c>
      <c r="H398" s="142" t="s">
        <v>2033</v>
      </c>
      <c r="I398" s="52" t="s">
        <v>2034</v>
      </c>
      <c r="J398" s="135" t="str">
        <f>VLOOKUP($C398,TOTAL3,5,FALSE)</f>
        <v>MAPFUMBA</v>
      </c>
      <c r="K398" s="114">
        <v>0</v>
      </c>
      <c r="L398" s="85">
        <v>0.99998842592592585</v>
      </c>
      <c r="M398" s="147">
        <v>44167</v>
      </c>
      <c r="N398" s="143" t="s">
        <v>2944</v>
      </c>
      <c r="O398" s="90">
        <f t="shared" si="85"/>
        <v>1439.9833333333331</v>
      </c>
      <c r="P398" s="100">
        <f t="shared" si="86"/>
        <v>4319.9499999999989</v>
      </c>
      <c r="Q398" s="80" t="s">
        <v>2035</v>
      </c>
      <c r="R398" s="80" t="s">
        <v>2036</v>
      </c>
    </row>
    <row r="399" spans="1:18" x14ac:dyDescent="0.2">
      <c r="A399" s="93"/>
      <c r="B399" s="192" t="s">
        <v>2318</v>
      </c>
      <c r="C399" s="87" t="s">
        <v>343</v>
      </c>
      <c r="D399" s="134" t="str">
        <f>VLOOKUP($C399,TOTAL3,2,FALSE)</f>
        <v>MA5178</v>
      </c>
      <c r="E399" s="135" t="str">
        <f>VLOOKUP($C399,TOTAL3,3,FALSE)</f>
        <v>MANICALAND</v>
      </c>
      <c r="F399" s="135" t="str">
        <f>VLOOKUP(C399,TOTAL3,4,FALSE)</f>
        <v>SILVER</v>
      </c>
      <c r="G399" s="83">
        <v>3</v>
      </c>
      <c r="H399" s="142" t="s">
        <v>2033</v>
      </c>
      <c r="I399" s="52" t="s">
        <v>2034</v>
      </c>
      <c r="J399" s="135" t="str">
        <f>VLOOKUP($C399,TOTAL3,5,FALSE)</f>
        <v>MANGWIRO</v>
      </c>
      <c r="K399" s="114">
        <v>0</v>
      </c>
      <c r="L399" s="85">
        <v>0.99998842592592585</v>
      </c>
      <c r="M399" s="147">
        <v>44167</v>
      </c>
      <c r="N399" s="143" t="s">
        <v>2984</v>
      </c>
      <c r="O399" s="90">
        <f t="shared" si="85"/>
        <v>1439.9833333333331</v>
      </c>
      <c r="P399" s="100">
        <f t="shared" si="86"/>
        <v>4319.9499999999989</v>
      </c>
      <c r="Q399" s="80" t="s">
        <v>2035</v>
      </c>
      <c r="R399" s="80" t="s">
        <v>2036</v>
      </c>
    </row>
    <row r="400" spans="1:18" x14ac:dyDescent="0.2">
      <c r="A400" s="93"/>
      <c r="B400" s="140">
        <v>44167.57744212963</v>
      </c>
      <c r="C400" s="43" t="s">
        <v>345</v>
      </c>
      <c r="D400" s="82" t="str">
        <f>VLOOKUP($C400,TOTAL4,2,FALSE)</f>
        <v>BU0012</v>
      </c>
      <c r="E400" s="91" t="str">
        <f>VLOOKUP($C400,TOTAL4,3,FALSE)</f>
        <v>BULAWAYO</v>
      </c>
      <c r="F400" s="82" t="str">
        <f>VLOOKUP(C400,TOTAL4,4,FALSE)</f>
        <v>SILVER</v>
      </c>
      <c r="G400" s="83">
        <v>3</v>
      </c>
      <c r="H400" s="96" t="s">
        <v>2033</v>
      </c>
      <c r="I400" s="68" t="s">
        <v>2082</v>
      </c>
      <c r="J400" s="82" t="str">
        <f>VLOOKUP($C400,TOTAL4,5,FALSE)</f>
        <v>MAKETO</v>
      </c>
      <c r="K400" s="54">
        <v>0.5774421296296296</v>
      </c>
      <c r="L400" s="54">
        <v>0.61476851851851855</v>
      </c>
      <c r="M400" s="150">
        <v>44167</v>
      </c>
      <c r="N400" s="94" t="s">
        <v>3081</v>
      </c>
      <c r="O400" s="90">
        <f t="shared" si="85"/>
        <v>53.750000000000085</v>
      </c>
      <c r="P400" s="100">
        <f t="shared" si="86"/>
        <v>161.25000000000026</v>
      </c>
      <c r="Q400" s="68" t="s">
        <v>2035</v>
      </c>
      <c r="R400" s="68" t="s">
        <v>2038</v>
      </c>
    </row>
    <row r="401" spans="1:18" x14ac:dyDescent="0.2">
      <c r="A401" s="93"/>
      <c r="B401" s="79">
        <v>44099.752280092594</v>
      </c>
      <c r="C401" s="68" t="s">
        <v>379</v>
      </c>
      <c r="D401" s="82" t="str">
        <f>VLOOKUP($C401,TOTAL4,2,FALSE)</f>
        <v>MV0337</v>
      </c>
      <c r="E401" s="91" t="str">
        <f>VLOOKUP($C401,TOTAL4,3,FALSE)</f>
        <v>MASVINGO</v>
      </c>
      <c r="F401" s="82" t="str">
        <f>VLOOKUP(C401,TOTAL4,4,FALSE)</f>
        <v>SILVER</v>
      </c>
      <c r="G401" s="83">
        <v>3</v>
      </c>
      <c r="H401" s="96" t="s">
        <v>2033</v>
      </c>
      <c r="I401" s="68" t="s">
        <v>2057</v>
      </c>
      <c r="J401" s="82" t="s">
        <v>283</v>
      </c>
      <c r="K401" s="85">
        <v>0</v>
      </c>
      <c r="L401" s="85">
        <v>0.99930555555555556</v>
      </c>
      <c r="M401" s="150">
        <v>44167</v>
      </c>
      <c r="N401" s="94" t="s">
        <v>2059</v>
      </c>
      <c r="O401" s="90">
        <f t="shared" si="85"/>
        <v>1439</v>
      </c>
      <c r="P401" s="100">
        <f t="shared" si="86"/>
        <v>4317</v>
      </c>
      <c r="Q401" s="68" t="s">
        <v>2035</v>
      </c>
      <c r="R401" s="68" t="s">
        <v>2036</v>
      </c>
    </row>
    <row r="402" spans="1:18" x14ac:dyDescent="0.2">
      <c r="A402" s="93"/>
      <c r="B402" s="137" t="s">
        <v>2054</v>
      </c>
      <c r="C402" s="52" t="s">
        <v>383</v>
      </c>
      <c r="D402" s="134" t="str">
        <f>VLOOKUP($C402,TOTAL3,2,FALSE)</f>
        <v>MW5004</v>
      </c>
      <c r="E402" s="135" t="str">
        <f>VLOOKUP($C402,TOTAL3,3,FALSE)</f>
        <v>MASH WEST</v>
      </c>
      <c r="F402" s="135" t="str">
        <f>VLOOKUP(C402,TOTAL3,4,FALSE)</f>
        <v>SILVER</v>
      </c>
      <c r="G402" s="83">
        <v>3</v>
      </c>
      <c r="H402" s="142" t="s">
        <v>2033</v>
      </c>
      <c r="I402" s="52" t="s">
        <v>2034</v>
      </c>
      <c r="J402" s="135" t="str">
        <f>VLOOKUP($C402,TOTAL3,5,FALSE)</f>
        <v>ARTWELL</v>
      </c>
      <c r="K402" s="114">
        <v>0</v>
      </c>
      <c r="L402" s="85">
        <v>0.99998842592592585</v>
      </c>
      <c r="M402" s="147">
        <v>44167</v>
      </c>
      <c r="N402" s="143" t="s">
        <v>2919</v>
      </c>
      <c r="O402" s="90">
        <f t="shared" si="85"/>
        <v>1439.9833333333331</v>
      </c>
      <c r="P402" s="100">
        <f t="shared" si="86"/>
        <v>4319.9499999999989</v>
      </c>
      <c r="Q402" s="80" t="s">
        <v>2035</v>
      </c>
      <c r="R402" s="80" t="s">
        <v>2036</v>
      </c>
    </row>
    <row r="403" spans="1:18" x14ac:dyDescent="0.2">
      <c r="A403" s="93"/>
      <c r="B403" s="192" t="s">
        <v>2319</v>
      </c>
      <c r="C403" s="87" t="s">
        <v>385</v>
      </c>
      <c r="D403" s="134" t="str">
        <f>VLOOKUP($C403,TOTAL3,2,FALSE)</f>
        <v>MW5004</v>
      </c>
      <c r="E403" s="135" t="str">
        <f>VLOOKUP($C403,TOTAL3,3,FALSE)</f>
        <v>MASH WEST</v>
      </c>
      <c r="F403" s="135" t="str">
        <f>VLOOKUP(C403,TOTAL3,4,FALSE)</f>
        <v>SILVER</v>
      </c>
      <c r="G403" s="83">
        <v>3</v>
      </c>
      <c r="H403" s="142" t="s">
        <v>2033</v>
      </c>
      <c r="I403" s="52" t="s">
        <v>2034</v>
      </c>
      <c r="J403" s="135" t="str">
        <f>VLOOKUP($C403,TOTAL3,5,FALSE)</f>
        <v>ARTWELL</v>
      </c>
      <c r="K403" s="114">
        <v>0</v>
      </c>
      <c r="L403" s="85">
        <v>0.99998842592592585</v>
      </c>
      <c r="M403" s="147">
        <v>44167</v>
      </c>
      <c r="N403" s="143" t="s">
        <v>2945</v>
      </c>
      <c r="O403" s="90">
        <f t="shared" si="85"/>
        <v>1439.9833333333331</v>
      </c>
      <c r="P403" s="100">
        <f t="shared" si="86"/>
        <v>4319.9499999999989</v>
      </c>
      <c r="Q403" s="80" t="s">
        <v>2035</v>
      </c>
      <c r="R403" s="80" t="s">
        <v>2036</v>
      </c>
    </row>
    <row r="404" spans="1:18" x14ac:dyDescent="0.2">
      <c r="A404" s="93"/>
      <c r="B404" s="79">
        <v>44099.744328703702</v>
      </c>
      <c r="C404" s="68" t="s">
        <v>393</v>
      </c>
      <c r="D404" s="82" t="str">
        <f>VLOOKUP($C404,TOTAL4,2,FALSE)</f>
        <v>MV0114</v>
      </c>
      <c r="E404" s="91" t="str">
        <f>VLOOKUP($C404,TOTAL4,3,FALSE)</f>
        <v>MASVINGO</v>
      </c>
      <c r="F404" s="82" t="str">
        <f>VLOOKUP(C404,TOTAL4,4,FALSE)</f>
        <v>SILVER</v>
      </c>
      <c r="G404" s="83">
        <v>3</v>
      </c>
      <c r="H404" s="96" t="s">
        <v>2033</v>
      </c>
      <c r="I404" s="68" t="s">
        <v>2057</v>
      </c>
      <c r="J404" s="82" t="s">
        <v>283</v>
      </c>
      <c r="K404" s="85">
        <v>0</v>
      </c>
      <c r="L404" s="85">
        <v>0.99930555555555556</v>
      </c>
      <c r="M404" s="150">
        <v>44167</v>
      </c>
      <c r="N404" s="94" t="s">
        <v>2068</v>
      </c>
      <c r="O404" s="90">
        <f t="shared" si="85"/>
        <v>1439</v>
      </c>
      <c r="P404" s="100">
        <f t="shared" si="86"/>
        <v>4317</v>
      </c>
      <c r="Q404" s="68" t="s">
        <v>2035</v>
      </c>
      <c r="R404" s="68" t="s">
        <v>2036</v>
      </c>
    </row>
    <row r="405" spans="1:18" x14ac:dyDescent="0.2">
      <c r="A405" s="125"/>
      <c r="B405" s="186" t="s">
        <v>2049</v>
      </c>
      <c r="C405" s="5" t="s">
        <v>415</v>
      </c>
      <c r="D405" s="134" t="str">
        <f>VLOOKUP($C405,TOTAL3,2,FALSE)</f>
        <v>MC7061</v>
      </c>
      <c r="E405" s="135" t="str">
        <f>VLOOKUP($C405,TOTAL3,3,FALSE)</f>
        <v>MASH CENTRAL</v>
      </c>
      <c r="F405" s="135" t="str">
        <f>VLOOKUP(C405,TOTAL3,4,FALSE)</f>
        <v>SILVER</v>
      </c>
      <c r="G405" s="83">
        <v>3</v>
      </c>
      <c r="H405" s="142" t="s">
        <v>2033</v>
      </c>
      <c r="I405" s="52" t="s">
        <v>2034</v>
      </c>
      <c r="J405" s="135" t="str">
        <f>VLOOKUP($C405,TOTAL3,5,FALSE)</f>
        <v>ARTWELL</v>
      </c>
      <c r="K405" s="114">
        <v>0</v>
      </c>
      <c r="L405" s="85">
        <v>0.99998842592592585</v>
      </c>
      <c r="M405" s="147">
        <v>44167</v>
      </c>
      <c r="N405" s="143" t="s">
        <v>2911</v>
      </c>
      <c r="O405" s="90">
        <f t="shared" si="85"/>
        <v>1439.9833333333331</v>
      </c>
      <c r="P405" s="100">
        <f t="shared" si="86"/>
        <v>4319.9499999999989</v>
      </c>
      <c r="Q405" s="80" t="s">
        <v>2035</v>
      </c>
      <c r="R405" s="80" t="s">
        <v>2036</v>
      </c>
    </row>
    <row r="406" spans="1:18" x14ac:dyDescent="0.2">
      <c r="A406" s="93"/>
      <c r="B406" s="79">
        <v>44167.987453703703</v>
      </c>
      <c r="C406" s="68" t="s">
        <v>442</v>
      </c>
      <c r="D406" s="134" t="str">
        <f>VLOOKUP($C406,TOTAL3,2,FALSE)</f>
        <v>MW7007</v>
      </c>
      <c r="E406" s="135" t="str">
        <f>VLOOKUP($C406,TOTAL3,3,FALSE)</f>
        <v>MASH WEST</v>
      </c>
      <c r="F406" s="135" t="str">
        <f>VLOOKUP(C406,TOTAL3,4,FALSE)</f>
        <v>SILVER</v>
      </c>
      <c r="G406" s="83">
        <v>3</v>
      </c>
      <c r="H406" s="142" t="s">
        <v>2033</v>
      </c>
      <c r="I406" s="52" t="s">
        <v>2041</v>
      </c>
      <c r="J406" s="135" t="str">
        <f>VLOOKUP($C406,TOTAL3,5,FALSE)</f>
        <v>NGIRAZI</v>
      </c>
      <c r="K406" s="148">
        <v>0.98745370370370367</v>
      </c>
      <c r="L406" s="114">
        <v>0.99734953703703699</v>
      </c>
      <c r="M406" s="147">
        <v>44167</v>
      </c>
      <c r="N406" s="143" t="s">
        <v>2849</v>
      </c>
      <c r="O406" s="90">
        <f t="shared" si="85"/>
        <v>14.249999999999989</v>
      </c>
      <c r="P406" s="100">
        <f t="shared" si="86"/>
        <v>42.749999999999972</v>
      </c>
      <c r="Q406" s="48" t="s">
        <v>2035</v>
      </c>
      <c r="R406" s="80" t="s">
        <v>2038</v>
      </c>
    </row>
    <row r="407" spans="1:18" x14ac:dyDescent="0.2">
      <c r="A407" s="93"/>
      <c r="B407" s="79">
        <v>44157.553333333337</v>
      </c>
      <c r="C407" s="80" t="s">
        <v>444</v>
      </c>
      <c r="D407" s="82" t="str">
        <f>VLOOKUP($C407,TOTAL4,2,FALSE)</f>
        <v>MD1712</v>
      </c>
      <c r="E407" s="91" t="str">
        <f>VLOOKUP($C407,TOTAL4,3,FALSE)</f>
        <v>MIDLANDS</v>
      </c>
      <c r="F407" s="82" t="str">
        <f>VLOOKUP(C407,TOTAL4,4,FALSE)</f>
        <v>SILVER</v>
      </c>
      <c r="G407" s="83">
        <v>3</v>
      </c>
      <c r="H407" s="96" t="s">
        <v>2033</v>
      </c>
      <c r="I407" s="68" t="s">
        <v>2058</v>
      </c>
      <c r="J407" s="82" t="str">
        <f>VLOOKUP($C407,TOTAL4,5,FALSE)</f>
        <v>CHARI</v>
      </c>
      <c r="K407" s="85">
        <v>0</v>
      </c>
      <c r="L407" s="85">
        <v>0.99930555555555556</v>
      </c>
      <c r="M407" s="150">
        <v>44167</v>
      </c>
      <c r="N407" s="94" t="s">
        <v>2062</v>
      </c>
      <c r="O407" s="90">
        <f t="shared" si="85"/>
        <v>1439</v>
      </c>
      <c r="P407" s="100">
        <f t="shared" si="86"/>
        <v>4317</v>
      </c>
      <c r="Q407" s="68" t="s">
        <v>2035</v>
      </c>
      <c r="R407" s="68" t="s">
        <v>2036</v>
      </c>
    </row>
    <row r="408" spans="1:18" x14ac:dyDescent="0.2">
      <c r="A408" s="111"/>
      <c r="B408" s="137" t="s">
        <v>2050</v>
      </c>
      <c r="C408" s="52" t="s">
        <v>491</v>
      </c>
      <c r="D408" s="134" t="str">
        <f>VLOOKUP($C408,TOTAL3,2,FALSE)</f>
        <v>ME7013</v>
      </c>
      <c r="E408" s="135" t="str">
        <f>VLOOKUP($C408,TOTAL3,3,FALSE)</f>
        <v>MASH EAST</v>
      </c>
      <c r="F408" s="135" t="str">
        <f>VLOOKUP(C408,TOTAL3,4,FALSE)</f>
        <v>SILVER</v>
      </c>
      <c r="G408" s="83">
        <v>3</v>
      </c>
      <c r="H408" s="142" t="s">
        <v>2033</v>
      </c>
      <c r="I408" s="52" t="s">
        <v>2034</v>
      </c>
      <c r="J408" s="135" t="str">
        <f>VLOOKUP($C408,TOTAL3,5,FALSE)</f>
        <v>WASHI</v>
      </c>
      <c r="K408" s="114">
        <v>0</v>
      </c>
      <c r="L408" s="85">
        <v>0.99998842592592585</v>
      </c>
      <c r="M408" s="147">
        <v>44167</v>
      </c>
      <c r="N408" s="143" t="s">
        <v>2912</v>
      </c>
      <c r="O408" s="90">
        <f t="shared" si="85"/>
        <v>1439.9833333333331</v>
      </c>
      <c r="P408" s="100">
        <f t="shared" si="86"/>
        <v>4319.9499999999989</v>
      </c>
      <c r="Q408" s="80" t="s">
        <v>2035</v>
      </c>
      <c r="R408" s="80" t="s">
        <v>2036</v>
      </c>
    </row>
    <row r="409" spans="1:18" x14ac:dyDescent="0.2">
      <c r="A409" s="93"/>
      <c r="B409" s="79">
        <v>44153.311921296299</v>
      </c>
      <c r="C409" s="68" t="s">
        <v>493</v>
      </c>
      <c r="D409" s="82" t="str">
        <f>VLOOKUP($C409,TOTAL4,2,FALSE)</f>
        <v>MV7201</v>
      </c>
      <c r="E409" s="91" t="str">
        <f>VLOOKUP($C409,TOTAL4,3,FALSE)</f>
        <v>MASVINGO</v>
      </c>
      <c r="F409" s="82" t="str">
        <f>VLOOKUP(C409,TOTAL4,4,FALSE)</f>
        <v>SILVER</v>
      </c>
      <c r="G409" s="83">
        <v>3</v>
      </c>
      <c r="H409" s="96" t="s">
        <v>2033</v>
      </c>
      <c r="I409" s="68" t="s">
        <v>2058</v>
      </c>
      <c r="J409" s="82" t="s">
        <v>283</v>
      </c>
      <c r="K409" s="85">
        <v>0</v>
      </c>
      <c r="L409" s="85">
        <v>0.99930555555555556</v>
      </c>
      <c r="M409" s="150">
        <v>44167</v>
      </c>
      <c r="N409" s="94" t="s">
        <v>2065</v>
      </c>
      <c r="O409" s="90">
        <f t="shared" si="85"/>
        <v>1439</v>
      </c>
      <c r="P409" s="100">
        <f t="shared" si="86"/>
        <v>4317</v>
      </c>
      <c r="Q409" s="68" t="s">
        <v>2035</v>
      </c>
      <c r="R409" s="68" t="s">
        <v>2036</v>
      </c>
    </row>
    <row r="410" spans="1:18" x14ac:dyDescent="0.2">
      <c r="A410" s="93"/>
      <c r="B410" s="137" t="s">
        <v>2330</v>
      </c>
      <c r="C410" s="52" t="s">
        <v>498</v>
      </c>
      <c r="D410" s="134" t="str">
        <f>VLOOKUP($C410,TOTAL3,2,FALSE)</f>
        <v>ME0021</v>
      </c>
      <c r="E410" s="135" t="str">
        <f>VLOOKUP($C410,TOTAL3,3,FALSE)</f>
        <v>MASH EAST</v>
      </c>
      <c r="F410" s="135" t="str">
        <f>VLOOKUP(C410,TOTAL3,4,FALSE)</f>
        <v>SILVER</v>
      </c>
      <c r="G410" s="83">
        <v>3</v>
      </c>
      <c r="H410" s="142" t="s">
        <v>2033</v>
      </c>
      <c r="I410" s="52" t="s">
        <v>2034</v>
      </c>
      <c r="J410" s="135" t="str">
        <f>VLOOKUP($C410,TOTAL3,5,FALSE)</f>
        <v>LESLIE</v>
      </c>
      <c r="K410" s="144">
        <v>0</v>
      </c>
      <c r="L410" s="85">
        <v>0.99998842592592585</v>
      </c>
      <c r="M410" s="147">
        <v>44167</v>
      </c>
      <c r="N410" s="143" t="s">
        <v>2988</v>
      </c>
      <c r="O410" s="90">
        <f t="shared" si="85"/>
        <v>1439.9833333333331</v>
      </c>
      <c r="P410" s="100">
        <f t="shared" si="86"/>
        <v>4319.9499999999989</v>
      </c>
      <c r="Q410" s="80" t="s">
        <v>2035</v>
      </c>
      <c r="R410" s="80" t="s">
        <v>2036</v>
      </c>
    </row>
    <row r="411" spans="1:18" x14ac:dyDescent="0.2">
      <c r="A411" s="93"/>
      <c r="B411" s="192" t="s">
        <v>2329</v>
      </c>
      <c r="C411" s="87" t="s">
        <v>500</v>
      </c>
      <c r="D411" s="134" t="str">
        <f>VLOOKUP($C411,TOTAL3,2,FALSE)</f>
        <v>ME0021</v>
      </c>
      <c r="E411" s="135" t="str">
        <f>VLOOKUP($C411,TOTAL3,3,FALSE)</f>
        <v>MASH EAST</v>
      </c>
      <c r="F411" s="135" t="str">
        <f>VLOOKUP(C411,TOTAL3,4,FALSE)</f>
        <v>SILVER</v>
      </c>
      <c r="G411" s="83">
        <v>3</v>
      </c>
      <c r="H411" s="142" t="s">
        <v>2033</v>
      </c>
      <c r="I411" s="52" t="s">
        <v>2034</v>
      </c>
      <c r="J411" s="135" t="str">
        <f>VLOOKUP($C411,TOTAL3,5,FALSE)</f>
        <v>LESLIE</v>
      </c>
      <c r="K411" s="144">
        <v>0</v>
      </c>
      <c r="L411" s="85">
        <v>0.99998842592592585</v>
      </c>
      <c r="M411" s="147">
        <v>44167</v>
      </c>
      <c r="N411" s="143" t="s">
        <v>2991</v>
      </c>
      <c r="O411" s="90">
        <f t="shared" si="85"/>
        <v>1439.9833333333331</v>
      </c>
      <c r="P411" s="100">
        <f t="shared" si="86"/>
        <v>4319.9499999999989</v>
      </c>
      <c r="Q411" s="80" t="s">
        <v>2035</v>
      </c>
      <c r="R411" s="80" t="s">
        <v>2036</v>
      </c>
    </row>
    <row r="412" spans="1:18" x14ac:dyDescent="0.2">
      <c r="A412" s="78"/>
      <c r="B412" s="79">
        <v>44164.403020833335</v>
      </c>
      <c r="C412" s="80" t="s">
        <v>563</v>
      </c>
      <c r="D412" s="82" t="str">
        <f>VLOOKUP($C412,TOTAL4,2,FALSE)</f>
        <v>MD3108</v>
      </c>
      <c r="E412" s="91" t="str">
        <f>VLOOKUP($C412,TOTAL4,3,FALSE)</f>
        <v>MIDLANDS</v>
      </c>
      <c r="F412" s="82" t="str">
        <f>VLOOKUP(C412,TOTAL4,4,FALSE)</f>
        <v>SILVER</v>
      </c>
      <c r="G412" s="83">
        <v>3</v>
      </c>
      <c r="H412" s="96" t="s">
        <v>2033</v>
      </c>
      <c r="I412" s="68" t="s">
        <v>2060</v>
      </c>
      <c r="J412" s="82" t="str">
        <f>VLOOKUP($C412,TOTAL4,5,FALSE)</f>
        <v>CHARI</v>
      </c>
      <c r="K412" s="85">
        <v>0</v>
      </c>
      <c r="L412" s="85">
        <v>0.99930555555555556</v>
      </c>
      <c r="M412" s="150">
        <v>44167</v>
      </c>
      <c r="N412" s="94" t="s">
        <v>2250</v>
      </c>
      <c r="O412" s="90">
        <f t="shared" si="85"/>
        <v>1439</v>
      </c>
      <c r="P412" s="100">
        <f t="shared" si="86"/>
        <v>4317</v>
      </c>
      <c r="Q412" s="68" t="s">
        <v>2035</v>
      </c>
      <c r="R412" s="68" t="s">
        <v>2036</v>
      </c>
    </row>
    <row r="413" spans="1:18" x14ac:dyDescent="0.2">
      <c r="A413" s="78"/>
      <c r="B413" s="52" t="s">
        <v>2783</v>
      </c>
      <c r="C413" s="138" t="s">
        <v>575</v>
      </c>
      <c r="D413" s="134" t="str">
        <f>VLOOKUP($C413,TOTAL3,2,FALSE)</f>
        <v>MW5008</v>
      </c>
      <c r="E413" s="135" t="str">
        <f>VLOOKUP($C413,TOTAL3,3,FALSE)</f>
        <v>MASH WEST</v>
      </c>
      <c r="F413" s="135" t="str">
        <f>VLOOKUP(C413,TOTAL3,4,FALSE)</f>
        <v>SILVER</v>
      </c>
      <c r="G413" s="83">
        <v>3</v>
      </c>
      <c r="H413" s="142" t="s">
        <v>2033</v>
      </c>
      <c r="I413" s="52" t="s">
        <v>2034</v>
      </c>
      <c r="J413" s="135" t="str">
        <f>VLOOKUP($C413,TOTAL3,5,FALSE)</f>
        <v>MODESTA</v>
      </c>
      <c r="K413" s="114">
        <v>0.55984953703703699</v>
      </c>
      <c r="L413" s="114">
        <v>0.83554398148148146</v>
      </c>
      <c r="M413" s="147">
        <v>44167</v>
      </c>
      <c r="N413" s="143" t="s">
        <v>2850</v>
      </c>
      <c r="O413" s="90">
        <f t="shared" si="85"/>
        <v>397</v>
      </c>
      <c r="P413" s="100">
        <f t="shared" si="86"/>
        <v>1191</v>
      </c>
      <c r="Q413" s="48" t="s">
        <v>2035</v>
      </c>
      <c r="R413" s="80" t="s">
        <v>2038</v>
      </c>
    </row>
    <row r="414" spans="1:18" x14ac:dyDescent="0.2">
      <c r="A414" s="99"/>
      <c r="B414" s="79">
        <v>44142.730995370373</v>
      </c>
      <c r="C414" s="68" t="s">
        <v>641</v>
      </c>
      <c r="D414" s="82" t="str">
        <f>VLOOKUP($C414,TOTAL4,2,FALSE)</f>
        <v>MD5187</v>
      </c>
      <c r="E414" s="91" t="str">
        <f>VLOOKUP($C414,TOTAL4,3,FALSE)</f>
        <v>MIDLANDS</v>
      </c>
      <c r="F414" s="82" t="str">
        <f>VLOOKUP(C414,TOTAL4,4,FALSE)</f>
        <v>SILVER</v>
      </c>
      <c r="G414" s="83">
        <v>3</v>
      </c>
      <c r="H414" s="96" t="s">
        <v>2033</v>
      </c>
      <c r="I414" s="68" t="s">
        <v>2082</v>
      </c>
      <c r="J414" s="82" t="s">
        <v>90</v>
      </c>
      <c r="K414" s="85">
        <v>0</v>
      </c>
      <c r="L414" s="85">
        <v>0.99930555555555556</v>
      </c>
      <c r="M414" s="150">
        <v>44167</v>
      </c>
      <c r="N414" s="94" t="s">
        <v>2245</v>
      </c>
      <c r="O414" s="90">
        <f t="shared" si="85"/>
        <v>1439</v>
      </c>
      <c r="P414" s="100">
        <f t="shared" si="86"/>
        <v>4317</v>
      </c>
      <c r="Q414" s="68" t="s">
        <v>2035</v>
      </c>
      <c r="R414" s="68" t="s">
        <v>2036</v>
      </c>
    </row>
    <row r="415" spans="1:18" x14ac:dyDescent="0.2">
      <c r="A415" s="78"/>
      <c r="B415" s="79">
        <v>44142.713692129626</v>
      </c>
      <c r="C415" s="68" t="s">
        <v>643</v>
      </c>
      <c r="D415" s="82" t="str">
        <f>VLOOKUP($C415,TOTAL4,2,FALSE)</f>
        <v>MD5187</v>
      </c>
      <c r="E415" s="91" t="str">
        <f>VLOOKUP($C415,TOTAL4,3,FALSE)</f>
        <v>MIDLANDS</v>
      </c>
      <c r="F415" s="82" t="str">
        <f>VLOOKUP(C415,TOTAL4,4,FALSE)</f>
        <v>SILVER</v>
      </c>
      <c r="G415" s="83">
        <v>3</v>
      </c>
      <c r="H415" s="96" t="s">
        <v>2033</v>
      </c>
      <c r="I415" s="68" t="s">
        <v>2082</v>
      </c>
      <c r="J415" s="82" t="s">
        <v>90</v>
      </c>
      <c r="K415" s="85">
        <v>0</v>
      </c>
      <c r="L415" s="85">
        <v>0.99930555555555556</v>
      </c>
      <c r="M415" s="150">
        <v>44167</v>
      </c>
      <c r="N415" s="94" t="s">
        <v>2632</v>
      </c>
      <c r="O415" s="90">
        <f t="shared" si="85"/>
        <v>1439</v>
      </c>
      <c r="P415" s="100">
        <f t="shared" si="86"/>
        <v>4317</v>
      </c>
      <c r="Q415" s="68" t="s">
        <v>2035</v>
      </c>
      <c r="R415" s="68" t="s">
        <v>2036</v>
      </c>
    </row>
    <row r="416" spans="1:18" x14ac:dyDescent="0.2">
      <c r="A416" s="78"/>
      <c r="B416" s="140">
        <v>44167.868564814817</v>
      </c>
      <c r="C416" s="43" t="s">
        <v>651</v>
      </c>
      <c r="D416" s="82" t="str">
        <f>VLOOKUP($C416,TOTAL4,2,FALSE)</f>
        <v>MS0345</v>
      </c>
      <c r="E416" s="91" t="str">
        <f>VLOOKUP($C416,TOTAL4,3,FALSE)</f>
        <v>MAT SOUTH</v>
      </c>
      <c r="F416" s="82" t="str">
        <f>VLOOKUP(C416,TOTAL4,4,FALSE)</f>
        <v>SILVER</v>
      </c>
      <c r="G416" s="83">
        <v>3</v>
      </c>
      <c r="H416" s="96" t="s">
        <v>2033</v>
      </c>
      <c r="I416" s="68" t="s">
        <v>2082</v>
      </c>
      <c r="J416" s="82" t="str">
        <f>VLOOKUP($C416,TOTAL4,5,FALSE)</f>
        <v>MASAIRA</v>
      </c>
      <c r="K416" s="54">
        <v>0.41597222222222219</v>
      </c>
      <c r="L416" s="54">
        <v>0.87151620370370375</v>
      </c>
      <c r="M416" s="150">
        <v>44167</v>
      </c>
      <c r="N416" s="94" t="s">
        <v>3109</v>
      </c>
      <c r="O416" s="90">
        <f t="shared" si="85"/>
        <v>655.98333333333346</v>
      </c>
      <c r="P416" s="100">
        <f t="shared" si="86"/>
        <v>1967.9500000000003</v>
      </c>
      <c r="Q416" s="68" t="s">
        <v>2035</v>
      </c>
      <c r="R416" s="68" t="s">
        <v>2038</v>
      </c>
    </row>
    <row r="417" spans="1:18" x14ac:dyDescent="0.2">
      <c r="A417" s="99"/>
      <c r="B417" s="141">
        <v>44168.00980324074</v>
      </c>
      <c r="C417" s="98" t="s">
        <v>651</v>
      </c>
      <c r="D417" s="82" t="str">
        <f>VLOOKUP($C417,TOTAL4,2,FALSE)</f>
        <v>MS0345</v>
      </c>
      <c r="E417" s="91" t="str">
        <f>VLOOKUP($C417,TOTAL4,3,FALSE)</f>
        <v>MAT SOUTH</v>
      </c>
      <c r="F417" s="82" t="str">
        <f>VLOOKUP(C417,TOTAL4,4,FALSE)</f>
        <v>SILVER</v>
      </c>
      <c r="G417" s="83">
        <v>3</v>
      </c>
      <c r="H417" s="96" t="s">
        <v>2033</v>
      </c>
      <c r="I417" s="68" t="s">
        <v>2058</v>
      </c>
      <c r="J417" s="82" t="str">
        <f>VLOOKUP($C417,TOTAL4,5,FALSE)</f>
        <v>MASAIRA</v>
      </c>
      <c r="K417" s="114">
        <v>9.8032407407407408E-3</v>
      </c>
      <c r="L417" s="85">
        <v>0.99930555555555556</v>
      </c>
      <c r="M417" s="150">
        <v>44167</v>
      </c>
      <c r="N417" s="94" t="s">
        <v>3137</v>
      </c>
      <c r="O417" s="90">
        <f t="shared" si="85"/>
        <v>1424.8833333333332</v>
      </c>
      <c r="P417" s="100">
        <f t="shared" si="86"/>
        <v>4274.6499999999996</v>
      </c>
      <c r="Q417" s="68" t="s">
        <v>2035</v>
      </c>
      <c r="R417" s="68" t="s">
        <v>2036</v>
      </c>
    </row>
    <row r="418" spans="1:18" x14ac:dyDescent="0.2">
      <c r="A418" s="78"/>
      <c r="B418" s="137" t="s">
        <v>2336</v>
      </c>
      <c r="C418" s="48" t="s">
        <v>659</v>
      </c>
      <c r="D418" s="134" t="str">
        <f>VLOOKUP($C418,TOTAL3,2,FALSE)</f>
        <v>MA9003</v>
      </c>
      <c r="E418" s="135" t="str">
        <f>VLOOKUP($C418,TOTAL3,3,FALSE)</f>
        <v>MANICALAND</v>
      </c>
      <c r="F418" s="135" t="str">
        <f>VLOOKUP(C418,TOTAL3,4,FALSE)</f>
        <v>SILVER</v>
      </c>
      <c r="G418" s="83">
        <v>3</v>
      </c>
      <c r="H418" s="142" t="s">
        <v>2033</v>
      </c>
      <c r="I418" s="52" t="s">
        <v>2034</v>
      </c>
      <c r="J418" s="135" t="str">
        <f>VLOOKUP($C418,TOTAL3,5,FALSE)</f>
        <v>MAPFUMBA</v>
      </c>
      <c r="K418" s="114">
        <v>0</v>
      </c>
      <c r="L418" s="85">
        <v>0.99998842592592585</v>
      </c>
      <c r="M418" s="147">
        <v>44167</v>
      </c>
      <c r="N418" s="143" t="s">
        <v>2969</v>
      </c>
      <c r="O418" s="90">
        <f t="shared" si="85"/>
        <v>1439.9833333333331</v>
      </c>
      <c r="P418" s="100">
        <f t="shared" si="86"/>
        <v>4319.9499999999989</v>
      </c>
      <c r="Q418" s="80" t="s">
        <v>2035</v>
      </c>
      <c r="R418" s="80" t="s">
        <v>2036</v>
      </c>
    </row>
    <row r="419" spans="1:18" x14ac:dyDescent="0.2">
      <c r="A419" s="78"/>
      <c r="B419" s="79">
        <v>44112.844143518516</v>
      </c>
      <c r="C419" s="68" t="s">
        <v>664</v>
      </c>
      <c r="D419" s="82" t="str">
        <f>VLOOKUP($C419,TOTAL4,2,FALSE)</f>
        <v>MS5127</v>
      </c>
      <c r="E419" s="91" t="str">
        <f>VLOOKUP($C419,TOTAL4,3,FALSE)</f>
        <v>MAT SOUTH</v>
      </c>
      <c r="F419" s="82" t="str">
        <f>VLOOKUP(C419,TOTAL4,4,FALSE)</f>
        <v>SILVER</v>
      </c>
      <c r="G419" s="83">
        <v>3</v>
      </c>
      <c r="H419" s="96" t="s">
        <v>2033</v>
      </c>
      <c r="I419" s="68" t="s">
        <v>2056</v>
      </c>
      <c r="J419" s="82" t="s">
        <v>365</v>
      </c>
      <c r="K419" s="85">
        <v>0</v>
      </c>
      <c r="L419" s="85">
        <v>0.99930555555555556</v>
      </c>
      <c r="M419" s="150">
        <v>44167</v>
      </c>
      <c r="N419" s="94" t="s">
        <v>2097</v>
      </c>
      <c r="O419" s="90">
        <f t="shared" si="85"/>
        <v>1439</v>
      </c>
      <c r="P419" s="100">
        <f t="shared" si="86"/>
        <v>4317</v>
      </c>
      <c r="Q419" s="68" t="s">
        <v>2035</v>
      </c>
      <c r="R419" s="68" t="s">
        <v>2036</v>
      </c>
    </row>
    <row r="420" spans="1:18" x14ac:dyDescent="0.2">
      <c r="A420" s="78"/>
      <c r="B420" s="192" t="s">
        <v>2337</v>
      </c>
      <c r="C420" s="87" t="s">
        <v>668</v>
      </c>
      <c r="D420" s="134" t="str">
        <f>VLOOKUP($C420,TOTAL3,2,FALSE)</f>
        <v>ME0332</v>
      </c>
      <c r="E420" s="135" t="str">
        <f>VLOOKUP($C420,TOTAL3,3,FALSE)</f>
        <v>MASH EAST</v>
      </c>
      <c r="F420" s="135" t="str">
        <f>VLOOKUP(C420,TOTAL3,4,FALSE)</f>
        <v>SILVER</v>
      </c>
      <c r="G420" s="83">
        <v>3</v>
      </c>
      <c r="H420" s="142" t="s">
        <v>2033</v>
      </c>
      <c r="I420" s="52" t="s">
        <v>2034</v>
      </c>
      <c r="J420" s="135" t="str">
        <f>VLOOKUP($C420,TOTAL3,5,FALSE)</f>
        <v>LESLIE</v>
      </c>
      <c r="K420" s="144">
        <v>0</v>
      </c>
      <c r="L420" s="114">
        <v>0.85743055555555558</v>
      </c>
      <c r="M420" s="147">
        <v>44167</v>
      </c>
      <c r="N420" s="143" t="s">
        <v>2894</v>
      </c>
      <c r="O420" s="90">
        <f t="shared" si="85"/>
        <v>1234.7</v>
      </c>
      <c r="P420" s="100">
        <f t="shared" si="86"/>
        <v>3704.1000000000004</v>
      </c>
      <c r="Q420" s="48" t="s">
        <v>2035</v>
      </c>
      <c r="R420" s="80" t="s">
        <v>2038</v>
      </c>
    </row>
    <row r="421" spans="1:18" x14ac:dyDescent="0.2">
      <c r="A421" s="78"/>
      <c r="B421" s="140">
        <v>44167.416446759256</v>
      </c>
      <c r="C421" s="43" t="s">
        <v>672</v>
      </c>
      <c r="D421" s="82" t="str">
        <f t="shared" ref="D421:D426" si="87">VLOOKUP($C421,TOTAL4,2,FALSE)</f>
        <v>MS5128</v>
      </c>
      <c r="E421" s="91" t="str">
        <f t="shared" ref="E421:E426" si="88">VLOOKUP($C421,TOTAL4,3,FALSE)</f>
        <v>MAT SOUTH</v>
      </c>
      <c r="F421" s="82" t="str">
        <f t="shared" ref="F421:F426" si="89">VLOOKUP(C421,TOTAL4,4,FALSE)</f>
        <v>SILVER</v>
      </c>
      <c r="G421" s="83">
        <v>3</v>
      </c>
      <c r="H421" s="96" t="s">
        <v>2033</v>
      </c>
      <c r="I421" s="68" t="s">
        <v>2082</v>
      </c>
      <c r="J421" s="82" t="str">
        <f t="shared" ref="J421:J426" si="90">VLOOKUP($C421,TOTAL4,5,FALSE)</f>
        <v>SIFA</v>
      </c>
      <c r="K421" s="85">
        <v>0.41644675925925928</v>
      </c>
      <c r="L421" s="85">
        <v>0.99930555555555556</v>
      </c>
      <c r="M421" s="150">
        <v>44167</v>
      </c>
      <c r="N421" s="94" t="s">
        <v>3128</v>
      </c>
      <c r="O421" s="90">
        <f t="shared" si="85"/>
        <v>839.31666666666672</v>
      </c>
      <c r="P421" s="100">
        <f t="shared" si="86"/>
        <v>2517.9500000000003</v>
      </c>
      <c r="Q421" s="68" t="s">
        <v>2035</v>
      </c>
      <c r="R421" s="68" t="s">
        <v>2036</v>
      </c>
    </row>
    <row r="422" spans="1:18" x14ac:dyDescent="0.2">
      <c r="A422" s="78"/>
      <c r="B422" s="140">
        <v>44167.417604166665</v>
      </c>
      <c r="C422" s="43" t="s">
        <v>674</v>
      </c>
      <c r="D422" s="82" t="str">
        <f t="shared" si="87"/>
        <v>MS5128</v>
      </c>
      <c r="E422" s="91" t="str">
        <f t="shared" si="88"/>
        <v>MAT SOUTH</v>
      </c>
      <c r="F422" s="82" t="str">
        <f t="shared" si="89"/>
        <v>SILVER</v>
      </c>
      <c r="G422" s="83">
        <v>3</v>
      </c>
      <c r="H422" s="96" t="s">
        <v>2033</v>
      </c>
      <c r="I422" s="68" t="s">
        <v>2082</v>
      </c>
      <c r="J422" s="82" t="str">
        <f t="shared" si="90"/>
        <v>SIFA</v>
      </c>
      <c r="K422" s="54">
        <v>0.41760416666666672</v>
      </c>
      <c r="L422" s="54">
        <v>0.61800925925925931</v>
      </c>
      <c r="M422" s="150">
        <v>44167</v>
      </c>
      <c r="N422" s="94" t="s">
        <v>3082</v>
      </c>
      <c r="O422" s="90">
        <f t="shared" si="85"/>
        <v>288.58333333333331</v>
      </c>
      <c r="P422" s="100">
        <f t="shared" si="86"/>
        <v>865.75</v>
      </c>
      <c r="Q422" s="68" t="s">
        <v>2035</v>
      </c>
      <c r="R422" s="68" t="s">
        <v>2038</v>
      </c>
    </row>
    <row r="423" spans="1:18" x14ac:dyDescent="0.2">
      <c r="A423" s="97"/>
      <c r="B423" s="140">
        <v>44167.469166666669</v>
      </c>
      <c r="C423" s="43" t="s">
        <v>709</v>
      </c>
      <c r="D423" s="82" t="str">
        <f t="shared" si="87"/>
        <v>MV7004</v>
      </c>
      <c r="E423" s="91" t="str">
        <f t="shared" si="88"/>
        <v>MASVINGO</v>
      </c>
      <c r="F423" s="82" t="str">
        <f t="shared" si="89"/>
        <v>SILVER</v>
      </c>
      <c r="G423" s="83">
        <v>3</v>
      </c>
      <c r="H423" s="96" t="s">
        <v>2033</v>
      </c>
      <c r="I423" s="68" t="s">
        <v>2060</v>
      </c>
      <c r="J423" s="82" t="str">
        <f t="shared" si="90"/>
        <v>PARDON</v>
      </c>
      <c r="K423" s="151">
        <v>0.46916666666666668</v>
      </c>
      <c r="L423" s="151">
        <v>0.53184027777777776</v>
      </c>
      <c r="M423" s="152">
        <v>44167</v>
      </c>
      <c r="N423" s="94" t="s">
        <v>3056</v>
      </c>
      <c r="O423" s="90">
        <f t="shared" si="85"/>
        <v>90.249999999999972</v>
      </c>
      <c r="P423" s="100">
        <f t="shared" si="86"/>
        <v>270.74999999999989</v>
      </c>
      <c r="Q423" s="68" t="s">
        <v>2035</v>
      </c>
      <c r="R423" s="68" t="s">
        <v>2038</v>
      </c>
    </row>
    <row r="424" spans="1:18" x14ac:dyDescent="0.2">
      <c r="A424" s="78"/>
      <c r="B424" s="140">
        <v>44167.872615740744</v>
      </c>
      <c r="C424" s="43" t="s">
        <v>709</v>
      </c>
      <c r="D424" s="82" t="str">
        <f t="shared" si="87"/>
        <v>MV7004</v>
      </c>
      <c r="E424" s="91" t="str">
        <f t="shared" si="88"/>
        <v>MASVINGO</v>
      </c>
      <c r="F424" s="82" t="str">
        <f t="shared" si="89"/>
        <v>SILVER</v>
      </c>
      <c r="G424" s="83">
        <v>3</v>
      </c>
      <c r="H424" s="96" t="s">
        <v>2033</v>
      </c>
      <c r="I424" s="68" t="s">
        <v>2082</v>
      </c>
      <c r="J424" s="82" t="str">
        <f t="shared" si="90"/>
        <v>PARDON</v>
      </c>
      <c r="K424" s="54">
        <v>0.87261574074074078</v>
      </c>
      <c r="L424" s="54">
        <v>0.88292824074074072</v>
      </c>
      <c r="M424" s="150">
        <v>44167</v>
      </c>
      <c r="N424" s="94" t="s">
        <v>3120</v>
      </c>
      <c r="O424" s="90">
        <f t="shared" si="85"/>
        <v>14.849999999999923</v>
      </c>
      <c r="P424" s="100">
        <f t="shared" si="86"/>
        <v>44.54999999999977</v>
      </c>
      <c r="Q424" s="68" t="s">
        <v>2035</v>
      </c>
      <c r="R424" s="68" t="s">
        <v>2038</v>
      </c>
    </row>
    <row r="425" spans="1:18" x14ac:dyDescent="0.2">
      <c r="A425" s="78"/>
      <c r="B425" s="79">
        <v>44152.252835648149</v>
      </c>
      <c r="C425" s="68" t="s">
        <v>742</v>
      </c>
      <c r="D425" s="82" t="str">
        <f t="shared" si="87"/>
        <v>MD0036</v>
      </c>
      <c r="E425" s="91" t="str">
        <f t="shared" si="88"/>
        <v>MIDLANDS</v>
      </c>
      <c r="F425" s="82" t="str">
        <f t="shared" si="89"/>
        <v>SILVER</v>
      </c>
      <c r="G425" s="83">
        <v>3</v>
      </c>
      <c r="H425" s="96" t="s">
        <v>2033</v>
      </c>
      <c r="I425" s="68" t="s">
        <v>2057</v>
      </c>
      <c r="J425" s="82" t="str">
        <f t="shared" si="90"/>
        <v>CHIKWAVAVA</v>
      </c>
      <c r="K425" s="85">
        <v>0</v>
      </c>
      <c r="L425" s="85">
        <v>0.99930555555555556</v>
      </c>
      <c r="M425" s="150">
        <v>44167</v>
      </c>
      <c r="N425" s="94" t="s">
        <v>2071</v>
      </c>
      <c r="O425" s="90">
        <f t="shared" si="85"/>
        <v>1439</v>
      </c>
      <c r="P425" s="100">
        <f t="shared" si="86"/>
        <v>4317</v>
      </c>
      <c r="Q425" s="68" t="s">
        <v>2035</v>
      </c>
      <c r="R425" s="68" t="s">
        <v>2036</v>
      </c>
    </row>
    <row r="426" spans="1:18" x14ac:dyDescent="0.2">
      <c r="A426" s="78"/>
      <c r="B426" s="79">
        <v>44152.25540509259</v>
      </c>
      <c r="C426" s="68" t="s">
        <v>744</v>
      </c>
      <c r="D426" s="82" t="str">
        <f t="shared" si="87"/>
        <v>MD0036</v>
      </c>
      <c r="E426" s="91" t="str">
        <f t="shared" si="88"/>
        <v>MIDLANDS</v>
      </c>
      <c r="F426" s="82" t="str">
        <f t="shared" si="89"/>
        <v>SILVER</v>
      </c>
      <c r="G426" s="83">
        <v>3</v>
      </c>
      <c r="H426" s="96" t="s">
        <v>2033</v>
      </c>
      <c r="I426" s="68" t="s">
        <v>2057</v>
      </c>
      <c r="J426" s="82" t="str">
        <f t="shared" si="90"/>
        <v>CHIKWAVAVA</v>
      </c>
      <c r="K426" s="85">
        <v>0</v>
      </c>
      <c r="L426" s="85">
        <v>0.99930555555555556</v>
      </c>
      <c r="M426" s="150">
        <v>44167</v>
      </c>
      <c r="N426" s="94" t="s">
        <v>2221</v>
      </c>
      <c r="O426" s="90">
        <f t="shared" si="85"/>
        <v>1439</v>
      </c>
      <c r="P426" s="100">
        <f t="shared" si="86"/>
        <v>4317</v>
      </c>
      <c r="Q426" s="68" t="s">
        <v>2035</v>
      </c>
      <c r="R426" s="68" t="s">
        <v>2036</v>
      </c>
    </row>
    <row r="427" spans="1:18" x14ac:dyDescent="0.2">
      <c r="A427" s="78"/>
      <c r="B427" s="79">
        <v>44069.574999999997</v>
      </c>
      <c r="C427" s="68" t="s">
        <v>77</v>
      </c>
      <c r="D427" s="81" t="s">
        <v>755</v>
      </c>
      <c r="E427" s="91" t="s">
        <v>111</v>
      </c>
      <c r="F427" s="82" t="s">
        <v>13</v>
      </c>
      <c r="G427" s="83">
        <v>3</v>
      </c>
      <c r="H427" s="83" t="s">
        <v>2033</v>
      </c>
      <c r="I427" s="110" t="s">
        <v>2055</v>
      </c>
      <c r="J427" s="68">
        <f>VLOOKUP(A427,nsn,3,FALSE)</f>
        <v>0</v>
      </c>
      <c r="K427" s="85">
        <v>0</v>
      </c>
      <c r="L427" s="85">
        <v>0.99930555555555556</v>
      </c>
      <c r="M427" s="150">
        <v>44167</v>
      </c>
      <c r="N427" s="94" t="s">
        <v>2167</v>
      </c>
      <c r="O427" s="90">
        <f t="shared" si="85"/>
        <v>1439</v>
      </c>
      <c r="P427" s="100">
        <f t="shared" si="86"/>
        <v>4317</v>
      </c>
      <c r="Q427" s="68" t="s">
        <v>2035</v>
      </c>
      <c r="R427" s="68" t="s">
        <v>2036</v>
      </c>
    </row>
    <row r="428" spans="1:18" x14ac:dyDescent="0.2">
      <c r="A428" s="99"/>
      <c r="B428" s="140">
        <v>44167.571342592593</v>
      </c>
      <c r="C428" s="43" t="s">
        <v>766</v>
      </c>
      <c r="D428" s="82" t="str">
        <f>VLOOKUP($C428,TOTAL4,2,FALSE)</f>
        <v>HA6063</v>
      </c>
      <c r="E428" s="91" t="str">
        <f>VLOOKUP($C428,TOTAL4,3,FALSE)</f>
        <v>HARARE</v>
      </c>
      <c r="F428" s="82" t="str">
        <f>VLOOKUP(C428,TOTAL4,4,FALSE)</f>
        <v>SILVER</v>
      </c>
      <c r="G428" s="83">
        <v>3</v>
      </c>
      <c r="H428" s="96" t="s">
        <v>2033</v>
      </c>
      <c r="I428" s="68" t="s">
        <v>2082</v>
      </c>
      <c r="J428" s="82" t="str">
        <f>VLOOKUP($C428,TOTAL4,5,FALSE)</f>
        <v>RITA</v>
      </c>
      <c r="K428" s="54">
        <v>0.4381944444444445</v>
      </c>
      <c r="L428" s="54">
        <v>0.57331018518518517</v>
      </c>
      <c r="M428" s="150">
        <v>44167</v>
      </c>
      <c r="N428" s="94" t="s">
        <v>3065</v>
      </c>
      <c r="O428" s="90">
        <f t="shared" si="85"/>
        <v>194.56666666666658</v>
      </c>
      <c r="P428" s="100">
        <f t="shared" si="86"/>
        <v>583.6999999999997</v>
      </c>
      <c r="Q428" s="68" t="s">
        <v>2035</v>
      </c>
      <c r="R428" s="68" t="s">
        <v>2038</v>
      </c>
    </row>
    <row r="429" spans="1:18" x14ac:dyDescent="0.2">
      <c r="A429" s="78"/>
      <c r="B429" s="140">
        <v>44167.516134259262</v>
      </c>
      <c r="C429" s="43" t="s">
        <v>780</v>
      </c>
      <c r="D429" s="82" t="str">
        <f>VLOOKUP($C429,TOTAL4,2,FALSE)</f>
        <v>MS7012</v>
      </c>
      <c r="E429" s="91" t="str">
        <f>VLOOKUP($C429,TOTAL4,3,FALSE)</f>
        <v>MAT SOUTH</v>
      </c>
      <c r="F429" s="82" t="str">
        <f>VLOOKUP(C429,TOTAL4,4,FALSE)</f>
        <v>SILVER</v>
      </c>
      <c r="G429" s="83">
        <v>3</v>
      </c>
      <c r="H429" s="96" t="s">
        <v>2033</v>
      </c>
      <c r="I429" s="68" t="s">
        <v>2082</v>
      </c>
      <c r="J429" s="82" t="str">
        <f>VLOOKUP($C429,TOTAL4,5,FALSE)</f>
        <v>MASAIRA</v>
      </c>
      <c r="K429" s="85">
        <v>0.51613425925925926</v>
      </c>
      <c r="L429" s="85">
        <v>0.99930555555555556</v>
      </c>
      <c r="M429" s="150">
        <v>44167</v>
      </c>
      <c r="N429" s="94" t="s">
        <v>3133</v>
      </c>
      <c r="O429" s="90">
        <f t="shared" si="85"/>
        <v>695.76666666666665</v>
      </c>
      <c r="P429" s="100">
        <f t="shared" si="86"/>
        <v>2087.3000000000002</v>
      </c>
      <c r="Q429" s="68" t="s">
        <v>2035</v>
      </c>
      <c r="R429" s="68" t="s">
        <v>2036</v>
      </c>
    </row>
    <row r="430" spans="1:18" x14ac:dyDescent="0.2">
      <c r="A430" s="78"/>
      <c r="B430" s="79">
        <v>44156.710648148146</v>
      </c>
      <c r="C430" s="80" t="s">
        <v>789</v>
      </c>
      <c r="D430" s="82" t="str">
        <f>VLOOKUP($C430,TOTAL4,2,FALSE)</f>
        <v>MS0039</v>
      </c>
      <c r="E430" s="91" t="str">
        <f>VLOOKUP($C430,TOTAL4,3,FALSE)</f>
        <v>MAT SOUTH</v>
      </c>
      <c r="F430" s="82" t="str">
        <f>VLOOKUP(C430,TOTAL4,4,FALSE)</f>
        <v>SILVER</v>
      </c>
      <c r="G430" s="83">
        <v>3</v>
      </c>
      <c r="H430" s="96" t="s">
        <v>2033</v>
      </c>
      <c r="I430" s="68" t="s">
        <v>2052</v>
      </c>
      <c r="J430" s="82" t="str">
        <f>VLOOKUP($C430,TOTAL4,5,FALSE)</f>
        <v>MASAIRA</v>
      </c>
      <c r="K430" s="85">
        <v>0</v>
      </c>
      <c r="L430" s="85">
        <v>0.99930555555555556</v>
      </c>
      <c r="M430" s="150">
        <v>44167</v>
      </c>
      <c r="N430" s="94" t="s">
        <v>2112</v>
      </c>
      <c r="O430" s="90">
        <f t="shared" si="85"/>
        <v>1439</v>
      </c>
      <c r="P430" s="100">
        <f t="shared" si="86"/>
        <v>4317</v>
      </c>
      <c r="Q430" s="68" t="s">
        <v>2035</v>
      </c>
      <c r="R430" s="68" t="s">
        <v>2036</v>
      </c>
    </row>
    <row r="431" spans="1:18" x14ac:dyDescent="0.2">
      <c r="A431" s="78"/>
      <c r="B431" s="186">
        <v>44166.933229166665</v>
      </c>
      <c r="C431" s="5" t="s">
        <v>810</v>
      </c>
      <c r="D431" s="134" t="str">
        <f>VLOOKUP($C431,TOTAL3,2,FALSE)</f>
        <v>MW5009</v>
      </c>
      <c r="E431" s="135" t="str">
        <f>VLOOKUP($C431,TOTAL3,3,FALSE)</f>
        <v>MASH WEST</v>
      </c>
      <c r="F431" s="135" t="str">
        <f>VLOOKUP(C431,TOTAL3,4,FALSE)</f>
        <v>SILVER</v>
      </c>
      <c r="G431" s="83">
        <v>3</v>
      </c>
      <c r="H431" s="142" t="s">
        <v>2033</v>
      </c>
      <c r="I431" s="52" t="s">
        <v>2034</v>
      </c>
      <c r="J431" s="135" t="str">
        <f>VLOOKUP($C431,TOTAL3,5,FALSE)</f>
        <v>ARTWELL</v>
      </c>
      <c r="K431" s="144">
        <v>0</v>
      </c>
      <c r="L431" s="144">
        <v>2.1365740740740741E-2</v>
      </c>
      <c r="M431" s="136">
        <v>44167</v>
      </c>
      <c r="N431" s="143" t="s">
        <v>2831</v>
      </c>
      <c r="O431" s="90">
        <f t="shared" si="85"/>
        <v>30.766666666666669</v>
      </c>
      <c r="P431" s="100">
        <f t="shared" si="86"/>
        <v>92.300000000000011</v>
      </c>
      <c r="Q431" s="48" t="s">
        <v>2035</v>
      </c>
      <c r="R431" s="80" t="s">
        <v>2038</v>
      </c>
    </row>
    <row r="432" spans="1:18" x14ac:dyDescent="0.2">
      <c r="A432" s="78"/>
      <c r="B432" s="79" t="s">
        <v>2758</v>
      </c>
      <c r="C432" s="138" t="s">
        <v>810</v>
      </c>
      <c r="D432" s="134" t="str">
        <f>VLOOKUP($C432,TOTAL3,2,FALSE)</f>
        <v>MW5009</v>
      </c>
      <c r="E432" s="135" t="str">
        <f>VLOOKUP($C432,TOTAL3,3,FALSE)</f>
        <v>MASH WEST</v>
      </c>
      <c r="F432" s="135" t="str">
        <f>VLOOKUP(C432,TOTAL3,4,FALSE)</f>
        <v>SILVER</v>
      </c>
      <c r="G432" s="83">
        <v>3</v>
      </c>
      <c r="H432" s="142" t="s">
        <v>2033</v>
      </c>
      <c r="I432" s="52" t="s">
        <v>2034</v>
      </c>
      <c r="J432" s="135" t="str">
        <f>VLOOKUP($C432,TOTAL3,5,FALSE)</f>
        <v>ARTWELL</v>
      </c>
      <c r="K432" s="114">
        <v>0.53953703703703704</v>
      </c>
      <c r="L432" s="85">
        <v>0.99998842592592585</v>
      </c>
      <c r="M432" s="147">
        <v>44167</v>
      </c>
      <c r="N432" s="143" t="s">
        <v>3015</v>
      </c>
      <c r="O432" s="90">
        <f t="shared" si="85"/>
        <v>663.04999999999984</v>
      </c>
      <c r="P432" s="100">
        <f t="shared" si="86"/>
        <v>1989.1499999999996</v>
      </c>
      <c r="Q432" s="80" t="s">
        <v>2035</v>
      </c>
      <c r="R432" s="80" t="s">
        <v>2036</v>
      </c>
    </row>
    <row r="433" spans="1:18" x14ac:dyDescent="0.2">
      <c r="A433" s="99"/>
      <c r="B433" s="140">
        <v>44167.827280092592</v>
      </c>
      <c r="C433" s="43" t="s">
        <v>828</v>
      </c>
      <c r="D433" s="82" t="str">
        <f>VLOOKUP($C433,TOTAL4,2,FALSE)</f>
        <v>HA5062</v>
      </c>
      <c r="E433" s="91" t="str">
        <f>VLOOKUP($C433,TOTAL4,3,FALSE)</f>
        <v>HARARE</v>
      </c>
      <c r="F433" s="82" t="str">
        <f>VLOOKUP(C433,TOTAL4,4,FALSE)</f>
        <v>SILVER</v>
      </c>
      <c r="G433" s="83">
        <v>3</v>
      </c>
      <c r="H433" s="96" t="s">
        <v>2033</v>
      </c>
      <c r="I433" s="68" t="s">
        <v>2082</v>
      </c>
      <c r="J433" s="82" t="str">
        <f>VLOOKUP($C433,TOTAL4,5,FALSE)</f>
        <v>KIWA</v>
      </c>
      <c r="K433" s="54">
        <v>0.3743055555555555</v>
      </c>
      <c r="L433" s="54">
        <v>0.82924768518518521</v>
      </c>
      <c r="M433" s="150">
        <v>44167</v>
      </c>
      <c r="N433" s="94" t="s">
        <v>3105</v>
      </c>
      <c r="O433" s="90">
        <f t="shared" si="85"/>
        <v>655.11666666666679</v>
      </c>
      <c r="P433" s="100">
        <f t="shared" si="86"/>
        <v>1965.3500000000004</v>
      </c>
      <c r="Q433" s="68" t="s">
        <v>2035</v>
      </c>
      <c r="R433" s="68" t="s">
        <v>2038</v>
      </c>
    </row>
    <row r="434" spans="1:18" x14ac:dyDescent="0.2">
      <c r="A434" s="78"/>
      <c r="B434" s="137" t="s">
        <v>2804</v>
      </c>
      <c r="C434" s="87" t="s">
        <v>830</v>
      </c>
      <c r="D434" s="134" t="str">
        <f>VLOOKUP($C434,TOTAL3,2,FALSE)</f>
        <v>HA5062</v>
      </c>
      <c r="E434" s="135" t="str">
        <f>VLOOKUP($C434,TOTAL3,3,FALSE)</f>
        <v>HARARE</v>
      </c>
      <c r="F434" s="135" t="str">
        <f>VLOOKUP(C434,TOTAL3,4,FALSE)</f>
        <v>SILVER</v>
      </c>
      <c r="G434" s="83">
        <v>3</v>
      </c>
      <c r="H434" s="142" t="s">
        <v>2033</v>
      </c>
      <c r="I434" s="52" t="s">
        <v>2034</v>
      </c>
      <c r="J434" s="135" t="str">
        <f>VLOOKUP($C434,TOTAL3,5,FALSE)</f>
        <v>KIWA</v>
      </c>
      <c r="K434" s="114">
        <v>0.34137731481481487</v>
      </c>
      <c r="L434" s="85">
        <v>0.99998842592592585</v>
      </c>
      <c r="M434" s="147">
        <v>44167</v>
      </c>
      <c r="N434" s="143" t="s">
        <v>2872</v>
      </c>
      <c r="O434" s="90">
        <f t="shared" si="85"/>
        <v>948.4</v>
      </c>
      <c r="P434" s="100">
        <f t="shared" si="86"/>
        <v>2845.2</v>
      </c>
      <c r="Q434" s="80" t="s">
        <v>2035</v>
      </c>
      <c r="R434" s="80" t="s">
        <v>2036</v>
      </c>
    </row>
    <row r="435" spans="1:18" x14ac:dyDescent="0.2">
      <c r="A435" s="78"/>
      <c r="B435" s="140">
        <v>44167.545810185184</v>
      </c>
      <c r="C435" s="43" t="s">
        <v>837</v>
      </c>
      <c r="D435" s="82" t="str">
        <f>VLOOKUP($C435,TOTAL4,2,FALSE)</f>
        <v>BU3107</v>
      </c>
      <c r="E435" s="91" t="str">
        <f>VLOOKUP($C435,TOTAL4,3,FALSE)</f>
        <v>BULAWAYO</v>
      </c>
      <c r="F435" s="82" t="str">
        <f>VLOOKUP(C435,TOTAL4,4,FALSE)</f>
        <v>SILVER</v>
      </c>
      <c r="G435" s="83">
        <v>3</v>
      </c>
      <c r="H435" s="96" t="s">
        <v>2033</v>
      </c>
      <c r="I435" s="68" t="s">
        <v>2082</v>
      </c>
      <c r="J435" s="82" t="str">
        <f>VLOOKUP($C435,TOTAL4,5,FALSE)</f>
        <v>SOFIA</v>
      </c>
      <c r="K435" s="54">
        <v>0</v>
      </c>
      <c r="L435" s="54">
        <v>0.65217592592592599</v>
      </c>
      <c r="M435" s="150">
        <v>44167</v>
      </c>
      <c r="N435" s="94" t="s">
        <v>3087</v>
      </c>
      <c r="O435" s="90">
        <f t="shared" si="85"/>
        <v>939.13333333333344</v>
      </c>
      <c r="P435" s="100">
        <f t="shared" si="86"/>
        <v>2817.4000000000005</v>
      </c>
      <c r="Q435" s="68" t="s">
        <v>2035</v>
      </c>
      <c r="R435" s="68" t="s">
        <v>2038</v>
      </c>
    </row>
    <row r="436" spans="1:18" x14ac:dyDescent="0.2">
      <c r="A436" s="78"/>
      <c r="B436" s="141">
        <v>44167.652268518519</v>
      </c>
      <c r="C436" s="98" t="s">
        <v>837</v>
      </c>
      <c r="D436" s="82" t="str">
        <f>VLOOKUP($C436,TOTAL4,2,FALSE)</f>
        <v>BU3107</v>
      </c>
      <c r="E436" s="91" t="str">
        <f>VLOOKUP($C436,TOTAL4,3,FALSE)</f>
        <v>BULAWAYO</v>
      </c>
      <c r="F436" s="82" t="str">
        <f>VLOOKUP(C436,TOTAL4,4,FALSE)</f>
        <v>SILVER</v>
      </c>
      <c r="G436" s="83">
        <v>3</v>
      </c>
      <c r="H436" s="96" t="s">
        <v>2033</v>
      </c>
      <c r="I436" s="68" t="s">
        <v>2058</v>
      </c>
      <c r="J436" s="82" t="str">
        <f>VLOOKUP($C436,TOTAL4,5,FALSE)</f>
        <v>SOFIA</v>
      </c>
      <c r="K436" s="114">
        <v>0.65226851851851853</v>
      </c>
      <c r="L436" s="85">
        <v>0.99930555555555556</v>
      </c>
      <c r="M436" s="150">
        <v>44167</v>
      </c>
      <c r="N436" s="94" t="s">
        <v>3164</v>
      </c>
      <c r="O436" s="90">
        <f t="shared" si="85"/>
        <v>499.73333333333335</v>
      </c>
      <c r="P436" s="100">
        <f t="shared" si="86"/>
        <v>1499.2</v>
      </c>
      <c r="Q436" s="68" t="s">
        <v>2035</v>
      </c>
      <c r="R436" s="68" t="s">
        <v>2036</v>
      </c>
    </row>
    <row r="437" spans="1:18" x14ac:dyDescent="0.2">
      <c r="A437" s="78"/>
      <c r="B437" s="137" t="s">
        <v>2347</v>
      </c>
      <c r="C437" s="48" t="s">
        <v>852</v>
      </c>
      <c r="D437" s="134" t="str">
        <f>VLOOKUP($C437,TOTAL3,2,FALSE)</f>
        <v>MA7014</v>
      </c>
      <c r="E437" s="135" t="str">
        <f>VLOOKUP($C437,TOTAL3,3,FALSE)</f>
        <v>MANICALAND</v>
      </c>
      <c r="F437" s="135" t="str">
        <f>VLOOKUP(C437,TOTAL3,4,FALSE)</f>
        <v>SILVER</v>
      </c>
      <c r="G437" s="83">
        <v>3</v>
      </c>
      <c r="H437" s="142" t="s">
        <v>2033</v>
      </c>
      <c r="I437" s="52" t="s">
        <v>2034</v>
      </c>
      <c r="J437" s="135" t="str">
        <f>VLOOKUP($C437,TOTAL3,5,FALSE)</f>
        <v>MAPFUMBA</v>
      </c>
      <c r="K437" s="114">
        <v>0</v>
      </c>
      <c r="L437" s="85">
        <v>0.99998842592592585</v>
      </c>
      <c r="M437" s="147">
        <v>44167</v>
      </c>
      <c r="N437" s="143" t="s">
        <v>2970</v>
      </c>
      <c r="O437" s="90">
        <f t="shared" si="85"/>
        <v>1439.9833333333331</v>
      </c>
      <c r="P437" s="100">
        <f t="shared" si="86"/>
        <v>4319.9499999999989</v>
      </c>
      <c r="Q437" s="80" t="s">
        <v>2035</v>
      </c>
      <c r="R437" s="80" t="s">
        <v>2036</v>
      </c>
    </row>
    <row r="438" spans="1:18" x14ac:dyDescent="0.2">
      <c r="A438" s="78"/>
      <c r="B438" s="79">
        <v>44164.494270833333</v>
      </c>
      <c r="C438" s="80" t="s">
        <v>858</v>
      </c>
      <c r="D438" s="82" t="str">
        <f>VLOOKUP($C438,TOTAL4,2,FALSE)</f>
        <v>MN5204</v>
      </c>
      <c r="E438" s="91" t="str">
        <f>VLOOKUP($C438,TOTAL4,3,FALSE)</f>
        <v>MAT NORTH</v>
      </c>
      <c r="F438" s="82" t="str">
        <f>VLOOKUP(C438,TOTAL4,4,FALSE)</f>
        <v>SILVER</v>
      </c>
      <c r="G438" s="83">
        <v>3</v>
      </c>
      <c r="H438" s="96" t="s">
        <v>2033</v>
      </c>
      <c r="I438" s="68" t="s">
        <v>2060</v>
      </c>
      <c r="J438" s="82" t="str">
        <f>VLOOKUP($C438,TOTAL4,5,FALSE)</f>
        <v>MAKETO</v>
      </c>
      <c r="K438" s="85">
        <v>0</v>
      </c>
      <c r="L438" s="85">
        <v>0.99930555555555556</v>
      </c>
      <c r="M438" s="150">
        <v>44167</v>
      </c>
      <c r="N438" s="94" t="s">
        <v>2085</v>
      </c>
      <c r="O438" s="90">
        <f t="shared" si="85"/>
        <v>1439</v>
      </c>
      <c r="P438" s="100">
        <f t="shared" si="86"/>
        <v>4317</v>
      </c>
      <c r="Q438" s="68" t="s">
        <v>2035</v>
      </c>
      <c r="R438" s="68" t="s">
        <v>2036</v>
      </c>
    </row>
    <row r="439" spans="1:18" x14ac:dyDescent="0.2">
      <c r="A439" s="78"/>
      <c r="B439" s="79">
        <v>43636.052777777775</v>
      </c>
      <c r="C439" s="68" t="s">
        <v>86</v>
      </c>
      <c r="D439" s="83" t="s">
        <v>873</v>
      </c>
      <c r="E439" s="91" t="s">
        <v>158</v>
      </c>
      <c r="F439" s="82" t="s">
        <v>13</v>
      </c>
      <c r="G439" s="83">
        <v>3</v>
      </c>
      <c r="H439" s="83" t="s">
        <v>2033</v>
      </c>
      <c r="I439" s="68" t="s">
        <v>2055</v>
      </c>
      <c r="J439" s="68">
        <f>VLOOKUP(A439,nsn,3,FALSE)</f>
        <v>0</v>
      </c>
      <c r="K439" s="85">
        <v>0</v>
      </c>
      <c r="L439" s="85">
        <v>0.99930555555555556</v>
      </c>
      <c r="M439" s="150">
        <v>44167</v>
      </c>
      <c r="N439" s="94" t="s">
        <v>2158</v>
      </c>
      <c r="O439" s="90">
        <f t="shared" si="85"/>
        <v>1439</v>
      </c>
      <c r="P439" s="100">
        <f t="shared" si="86"/>
        <v>4317</v>
      </c>
      <c r="Q439" s="68" t="s">
        <v>2035</v>
      </c>
      <c r="R439" s="68" t="s">
        <v>2036</v>
      </c>
    </row>
    <row r="440" spans="1:18" x14ac:dyDescent="0.2">
      <c r="A440" s="78"/>
      <c r="B440" s="79">
        <v>44165.975694444445</v>
      </c>
      <c r="C440" s="68" t="s">
        <v>97</v>
      </c>
      <c r="D440" s="81" t="s">
        <v>884</v>
      </c>
      <c r="E440" s="91" t="s">
        <v>111</v>
      </c>
      <c r="F440" s="82" t="s">
        <v>13</v>
      </c>
      <c r="G440" s="83">
        <v>3</v>
      </c>
      <c r="H440" s="83" t="s">
        <v>2033</v>
      </c>
      <c r="I440" s="110" t="s">
        <v>2055</v>
      </c>
      <c r="J440" s="68">
        <f>VLOOKUP(A440,nsn,3,FALSE)</f>
        <v>0</v>
      </c>
      <c r="K440" s="85">
        <v>0</v>
      </c>
      <c r="L440" s="85">
        <v>0.99930555555555556</v>
      </c>
      <c r="M440" s="150">
        <v>44167</v>
      </c>
      <c r="N440" s="94" t="s">
        <v>2154</v>
      </c>
      <c r="O440" s="90">
        <f t="shared" si="85"/>
        <v>1439</v>
      </c>
      <c r="P440" s="100">
        <f t="shared" si="86"/>
        <v>4317</v>
      </c>
      <c r="Q440" s="68" t="s">
        <v>2035</v>
      </c>
      <c r="R440" s="68" t="s">
        <v>2036</v>
      </c>
    </row>
    <row r="441" spans="1:18" x14ac:dyDescent="0.2">
      <c r="A441" s="124"/>
      <c r="B441" s="79" t="s">
        <v>2044</v>
      </c>
      <c r="C441" s="68" t="s">
        <v>896</v>
      </c>
      <c r="D441" s="134" t="str">
        <f>VLOOKUP($C441,TOTAL3,2,FALSE)</f>
        <v>MA5156</v>
      </c>
      <c r="E441" s="135" t="str">
        <f>VLOOKUP($C441,TOTAL3,3,FALSE)</f>
        <v>MANICALAND</v>
      </c>
      <c r="F441" s="135" t="str">
        <f>VLOOKUP(C441,TOTAL3,4,FALSE)</f>
        <v>SILVER</v>
      </c>
      <c r="G441" s="83">
        <v>3</v>
      </c>
      <c r="H441" s="142" t="s">
        <v>2033</v>
      </c>
      <c r="I441" s="52" t="s">
        <v>2034</v>
      </c>
      <c r="J441" s="135" t="str">
        <f>VLOOKUP($C441,TOTAL3,5,FALSE)</f>
        <v>MANGWIRO</v>
      </c>
      <c r="K441" s="114">
        <v>0</v>
      </c>
      <c r="L441" s="85">
        <v>0.99998842592592585</v>
      </c>
      <c r="M441" s="147">
        <v>44167</v>
      </c>
      <c r="N441" s="143" t="s">
        <v>2905</v>
      </c>
      <c r="O441" s="90">
        <f t="shared" si="85"/>
        <v>1439.9833333333331</v>
      </c>
      <c r="P441" s="100">
        <f t="shared" si="86"/>
        <v>4319.9499999999989</v>
      </c>
      <c r="Q441" s="80" t="s">
        <v>2035</v>
      </c>
      <c r="R441" s="80" t="s">
        <v>2036</v>
      </c>
    </row>
    <row r="442" spans="1:18" x14ac:dyDescent="0.2">
      <c r="A442" s="78"/>
      <c r="B442" s="79">
        <v>44157.711724537039</v>
      </c>
      <c r="C442" s="68" t="s">
        <v>904</v>
      </c>
      <c r="D442" s="82" t="str">
        <f>VLOOKUP($C442,TOTAL4,2,FALSE)</f>
        <v>MS5129</v>
      </c>
      <c r="E442" s="91" t="str">
        <f>VLOOKUP($C442,TOTAL4,3,FALSE)</f>
        <v>MAT SOUTH</v>
      </c>
      <c r="F442" s="82" t="str">
        <f>VLOOKUP(C442,TOTAL4,4,FALSE)</f>
        <v>SILVER</v>
      </c>
      <c r="G442" s="83">
        <v>3</v>
      </c>
      <c r="H442" s="96" t="s">
        <v>2033</v>
      </c>
      <c r="I442" s="68" t="s">
        <v>2082</v>
      </c>
      <c r="J442" s="82" t="str">
        <f>VLOOKUP($C442,TOTAL4,5,FALSE)</f>
        <v>BEN</v>
      </c>
      <c r="K442" s="85">
        <v>0</v>
      </c>
      <c r="L442" s="85">
        <v>0.99930555555555556</v>
      </c>
      <c r="M442" s="150">
        <v>44167</v>
      </c>
      <c r="N442" s="94" t="s">
        <v>2635</v>
      </c>
      <c r="O442" s="90">
        <f t="shared" si="85"/>
        <v>1439</v>
      </c>
      <c r="P442" s="100">
        <f t="shared" si="86"/>
        <v>4317</v>
      </c>
      <c r="Q442" s="68" t="s">
        <v>2035</v>
      </c>
      <c r="R442" s="68" t="s">
        <v>2036</v>
      </c>
    </row>
    <row r="443" spans="1:18" x14ac:dyDescent="0.2">
      <c r="A443" s="78"/>
      <c r="B443" s="186">
        <v>44166.933229166665</v>
      </c>
      <c r="C443" s="5" t="s">
        <v>936</v>
      </c>
      <c r="D443" s="134" t="str">
        <f>VLOOKUP($C443,TOTAL3,2,FALSE)</f>
        <v>MW0050</v>
      </c>
      <c r="E443" s="135" t="str">
        <f>VLOOKUP($C443,TOTAL3,3,FALSE)</f>
        <v>MASH WEST</v>
      </c>
      <c r="F443" s="135" t="str">
        <f>VLOOKUP(C443,TOTAL3,4,FALSE)</f>
        <v>SILVER</v>
      </c>
      <c r="G443" s="83">
        <v>3</v>
      </c>
      <c r="H443" s="142" t="s">
        <v>2033</v>
      </c>
      <c r="I443" s="52" t="s">
        <v>2034</v>
      </c>
      <c r="J443" s="135" t="str">
        <f>VLOOKUP($C443,TOTAL3,5,FALSE)</f>
        <v>ARTWELL</v>
      </c>
      <c r="K443" s="144">
        <v>0</v>
      </c>
      <c r="L443" s="144">
        <v>2.164351851851852E-2</v>
      </c>
      <c r="M443" s="136">
        <v>44167</v>
      </c>
      <c r="N443" s="143" t="s">
        <v>2839</v>
      </c>
      <c r="O443" s="90">
        <f t="shared" si="85"/>
        <v>31.166666666666668</v>
      </c>
      <c r="P443" s="100">
        <f t="shared" si="86"/>
        <v>93.5</v>
      </c>
      <c r="Q443" s="48" t="s">
        <v>2035</v>
      </c>
      <c r="R443" s="80" t="s">
        <v>2038</v>
      </c>
    </row>
    <row r="444" spans="1:18" x14ac:dyDescent="0.2">
      <c r="A444" s="78"/>
      <c r="B444" s="52" t="s">
        <v>2758</v>
      </c>
      <c r="C444" s="138" t="s">
        <v>936</v>
      </c>
      <c r="D444" s="134" t="str">
        <f>VLOOKUP($C444,TOTAL3,2,FALSE)</f>
        <v>MW0050</v>
      </c>
      <c r="E444" s="135" t="str">
        <f>VLOOKUP($C444,TOTAL3,3,FALSE)</f>
        <v>MASH WEST</v>
      </c>
      <c r="F444" s="135" t="str">
        <f>VLOOKUP(C444,TOTAL3,4,FALSE)</f>
        <v>SILVER</v>
      </c>
      <c r="G444" s="83">
        <v>3</v>
      </c>
      <c r="H444" s="142" t="s">
        <v>2033</v>
      </c>
      <c r="I444" s="52" t="s">
        <v>2034</v>
      </c>
      <c r="J444" s="135" t="str">
        <f>VLOOKUP($C444,TOTAL3,5,FALSE)</f>
        <v>ARTWELL</v>
      </c>
      <c r="K444" s="114">
        <v>0.53953703703703704</v>
      </c>
      <c r="L444" s="85">
        <v>0.99998842592592585</v>
      </c>
      <c r="M444" s="147">
        <v>44167</v>
      </c>
      <c r="N444" s="143" t="s">
        <v>3016</v>
      </c>
      <c r="O444" s="90">
        <f t="shared" si="85"/>
        <v>663.04999999999984</v>
      </c>
      <c r="P444" s="100">
        <f t="shared" si="86"/>
        <v>1989.1499999999996</v>
      </c>
      <c r="Q444" s="80" t="s">
        <v>2035</v>
      </c>
      <c r="R444" s="80" t="s">
        <v>2036</v>
      </c>
    </row>
    <row r="445" spans="1:18" x14ac:dyDescent="0.2">
      <c r="A445" s="78"/>
      <c r="B445" s="137" t="s">
        <v>2273</v>
      </c>
      <c r="C445" s="48" t="s">
        <v>938</v>
      </c>
      <c r="D445" s="134" t="str">
        <f>VLOOKUP($C445,TOTAL3,2,FALSE)</f>
        <v>MW0050</v>
      </c>
      <c r="E445" s="135" t="str">
        <f>VLOOKUP($C445,TOTAL3,3,FALSE)</f>
        <v>MASH WEST</v>
      </c>
      <c r="F445" s="135" t="str">
        <f>VLOOKUP(C445,TOTAL3,4,FALSE)</f>
        <v>SILVER</v>
      </c>
      <c r="G445" s="83">
        <v>3</v>
      </c>
      <c r="H445" s="142" t="s">
        <v>2033</v>
      </c>
      <c r="I445" s="52" t="s">
        <v>2034</v>
      </c>
      <c r="J445" s="135" t="str">
        <f>VLOOKUP($C445,TOTAL3,5,FALSE)</f>
        <v>ARTWELL</v>
      </c>
      <c r="K445" s="114">
        <v>0</v>
      </c>
      <c r="L445" s="85">
        <v>0.99998842592592585</v>
      </c>
      <c r="M445" s="147">
        <v>44167</v>
      </c>
      <c r="N445" s="143" t="s">
        <v>2959</v>
      </c>
      <c r="O445" s="90">
        <f t="shared" si="85"/>
        <v>1439.9833333333331</v>
      </c>
      <c r="P445" s="100">
        <f t="shared" si="86"/>
        <v>4319.9499999999989</v>
      </c>
      <c r="Q445" s="80" t="s">
        <v>2035</v>
      </c>
      <c r="R445" s="80" t="s">
        <v>2036</v>
      </c>
    </row>
    <row r="446" spans="1:18" x14ac:dyDescent="0.2">
      <c r="A446" s="78"/>
      <c r="B446" s="141">
        <v>44167.459907407407</v>
      </c>
      <c r="C446" s="98" t="s">
        <v>956</v>
      </c>
      <c r="D446" s="82" t="str">
        <f>VLOOKUP($C446,TOTAL4,2,FALSE)</f>
        <v>MS0313</v>
      </c>
      <c r="E446" s="91" t="str">
        <f>VLOOKUP($C446,TOTAL4,3,FALSE)</f>
        <v>MAT SOUTH</v>
      </c>
      <c r="F446" s="82" t="str">
        <f>VLOOKUP(C446,TOTAL4,4,FALSE)</f>
        <v>SILVER</v>
      </c>
      <c r="G446" s="83">
        <v>3</v>
      </c>
      <c r="H446" s="96" t="s">
        <v>2033</v>
      </c>
      <c r="I446" s="68" t="s">
        <v>2082</v>
      </c>
      <c r="J446" s="82" t="str">
        <f>VLOOKUP($C446,TOTAL4,5,FALSE)</f>
        <v>SOFIA</v>
      </c>
      <c r="K446" s="88">
        <v>0.45990740740740743</v>
      </c>
      <c r="L446" s="85">
        <v>0.99930555555555556</v>
      </c>
      <c r="M446" s="150">
        <v>44167</v>
      </c>
      <c r="N446" s="94" t="s">
        <v>3132</v>
      </c>
      <c r="O446" s="90">
        <f t="shared" si="85"/>
        <v>776.73333333333335</v>
      </c>
      <c r="P446" s="100">
        <f t="shared" si="86"/>
        <v>2330.1999999999998</v>
      </c>
      <c r="Q446" s="68" t="s">
        <v>2035</v>
      </c>
      <c r="R446" s="68" t="s">
        <v>2036</v>
      </c>
    </row>
    <row r="447" spans="1:18" x14ac:dyDescent="0.2">
      <c r="A447" s="78"/>
      <c r="B447" s="79" t="s">
        <v>2810</v>
      </c>
      <c r="C447" s="138" t="s">
        <v>969</v>
      </c>
      <c r="D447" s="134" t="str">
        <f>VLOOKUP($C447,TOTAL3,2,FALSE)</f>
        <v>MA0404</v>
      </c>
      <c r="E447" s="135" t="str">
        <f>VLOOKUP($C447,TOTAL3,3,FALSE)</f>
        <v>MANICALAND</v>
      </c>
      <c r="F447" s="135" t="str">
        <f>VLOOKUP(C447,TOTAL3,4,FALSE)</f>
        <v>SILVER</v>
      </c>
      <c r="G447" s="83">
        <v>3</v>
      </c>
      <c r="H447" s="142" t="s">
        <v>2033</v>
      </c>
      <c r="I447" s="52" t="s">
        <v>2034</v>
      </c>
      <c r="J447" s="135" t="str">
        <f>VLOOKUP($C447,TOTAL3,5,FALSE)</f>
        <v>MANGWIRO</v>
      </c>
      <c r="K447" s="114">
        <v>0.47715277777777776</v>
      </c>
      <c r="L447" s="85">
        <v>0.99998842592592585</v>
      </c>
      <c r="M447" s="147">
        <v>44167</v>
      </c>
      <c r="N447" s="143" t="s">
        <v>3012</v>
      </c>
      <c r="O447" s="90">
        <f t="shared" si="85"/>
        <v>752.88333333333321</v>
      </c>
      <c r="P447" s="100">
        <f t="shared" si="86"/>
        <v>2258.6499999999996</v>
      </c>
      <c r="Q447" s="80" t="s">
        <v>2035</v>
      </c>
      <c r="R447" s="80" t="s">
        <v>2036</v>
      </c>
    </row>
    <row r="448" spans="1:18" x14ac:dyDescent="0.2">
      <c r="A448" s="78"/>
      <c r="B448" s="79">
        <v>44155.922650462962</v>
      </c>
      <c r="C448" s="80" t="s">
        <v>1028</v>
      </c>
      <c r="D448" s="82" t="str">
        <f>VLOOKUP($C448,TOTAL4,2,FALSE)</f>
        <v>MD0410</v>
      </c>
      <c r="E448" s="91" t="str">
        <f>VLOOKUP($C448,TOTAL4,3,FALSE)</f>
        <v>MIDLANDS</v>
      </c>
      <c r="F448" s="82" t="str">
        <f>VLOOKUP(C448,TOTAL4,4,FALSE)</f>
        <v>SILVER</v>
      </c>
      <c r="G448" s="83">
        <v>3</v>
      </c>
      <c r="H448" s="96" t="s">
        <v>2033</v>
      </c>
      <c r="I448" s="68" t="s">
        <v>2056</v>
      </c>
      <c r="J448" s="82" t="str">
        <f>VLOOKUP($C448,TOTAL4,5,FALSE)</f>
        <v>STELLA</v>
      </c>
      <c r="K448" s="85">
        <v>0</v>
      </c>
      <c r="L448" s="85">
        <v>0.99930555555555556</v>
      </c>
      <c r="M448" s="150">
        <v>44167</v>
      </c>
      <c r="N448" s="94" t="s">
        <v>2636</v>
      </c>
      <c r="O448" s="90">
        <f t="shared" si="85"/>
        <v>1439</v>
      </c>
      <c r="P448" s="100">
        <f t="shared" si="86"/>
        <v>4317</v>
      </c>
      <c r="Q448" s="68" t="s">
        <v>2035</v>
      </c>
      <c r="R448" s="68" t="s">
        <v>2036</v>
      </c>
    </row>
    <row r="449" spans="1:18" x14ac:dyDescent="0.2">
      <c r="A449" s="99"/>
      <c r="B449" s="140">
        <v>44167.437418981484</v>
      </c>
      <c r="C449" s="43" t="s">
        <v>1043</v>
      </c>
      <c r="D449" s="82" t="str">
        <f>VLOOKUP($C449,TOTAL4,2,FALSE)</f>
        <v>MS7020</v>
      </c>
      <c r="E449" s="91" t="str">
        <f>VLOOKUP($C449,TOTAL4,3,FALSE)</f>
        <v>MAT SOUTH</v>
      </c>
      <c r="F449" s="82" t="str">
        <f>VLOOKUP(C449,TOTAL4,4,FALSE)</f>
        <v>SILVER</v>
      </c>
      <c r="G449" s="83">
        <v>3</v>
      </c>
      <c r="H449" s="96" t="s">
        <v>2033</v>
      </c>
      <c r="I449" s="68" t="s">
        <v>2056</v>
      </c>
      <c r="J449" s="82" t="str">
        <f>VLOOKUP($C449,TOTAL4,5,FALSE)</f>
        <v>BEN</v>
      </c>
      <c r="K449" s="151">
        <v>0.43741898148148151</v>
      </c>
      <c r="L449" s="151">
        <v>0.44969907407407406</v>
      </c>
      <c r="M449" s="152">
        <v>44167</v>
      </c>
      <c r="N449" s="94" t="s">
        <v>3029</v>
      </c>
      <c r="O449" s="90">
        <f t="shared" si="85"/>
        <v>17.683333333333273</v>
      </c>
      <c r="P449" s="100">
        <f t="shared" si="86"/>
        <v>53.04999999999982</v>
      </c>
      <c r="Q449" s="68" t="s">
        <v>2035</v>
      </c>
      <c r="R449" s="68" t="s">
        <v>2038</v>
      </c>
    </row>
    <row r="450" spans="1:18" x14ac:dyDescent="0.2">
      <c r="A450" s="124"/>
      <c r="B450" s="141">
        <v>44167.867129629631</v>
      </c>
      <c r="C450" s="98" t="s">
        <v>1043</v>
      </c>
      <c r="D450" s="82" t="str">
        <f>VLOOKUP($C450,TOTAL4,2,FALSE)</f>
        <v>MS7020</v>
      </c>
      <c r="E450" s="91" t="str">
        <f>VLOOKUP($C450,TOTAL4,3,FALSE)</f>
        <v>MAT SOUTH</v>
      </c>
      <c r="F450" s="82" t="str">
        <f>VLOOKUP(C450,TOTAL4,4,FALSE)</f>
        <v>SILVER</v>
      </c>
      <c r="G450" s="83">
        <v>3</v>
      </c>
      <c r="H450" s="96" t="s">
        <v>2033</v>
      </c>
      <c r="I450" s="68" t="s">
        <v>2058</v>
      </c>
      <c r="J450" s="82" t="str">
        <f>VLOOKUP($C450,TOTAL4,5,FALSE)</f>
        <v>BEN</v>
      </c>
      <c r="K450" s="114">
        <v>0.86712962962962958</v>
      </c>
      <c r="L450" s="85">
        <v>0.99930555555555556</v>
      </c>
      <c r="M450" s="150">
        <v>44167</v>
      </c>
      <c r="N450" s="94" t="s">
        <v>3140</v>
      </c>
      <c r="O450" s="90">
        <f t="shared" ref="O450:O513" si="91">(L450-K450)*60*24</f>
        <v>190.33333333333343</v>
      </c>
      <c r="P450" s="100">
        <f t="shared" ref="P450:P513" si="92">O450*G450</f>
        <v>571.00000000000023</v>
      </c>
      <c r="Q450" s="68" t="s">
        <v>2035</v>
      </c>
      <c r="R450" s="68" t="s">
        <v>2036</v>
      </c>
    </row>
    <row r="451" spans="1:18" x14ac:dyDescent="0.2">
      <c r="A451" s="78"/>
      <c r="B451" s="141">
        <v>44166.70380787037</v>
      </c>
      <c r="C451" s="98" t="s">
        <v>1075</v>
      </c>
      <c r="D451" s="82" t="str">
        <f>VLOOKUP($C451,TOTAL4,2,FALSE)</f>
        <v>BU1736</v>
      </c>
      <c r="E451" s="91" t="str">
        <f>VLOOKUP($C451,TOTAL4,3,FALSE)</f>
        <v>BULAWAYO</v>
      </c>
      <c r="F451" s="82" t="str">
        <f>VLOOKUP(C451,TOTAL4,4,FALSE)</f>
        <v>SILVER</v>
      </c>
      <c r="G451" s="83">
        <v>3</v>
      </c>
      <c r="H451" s="96" t="s">
        <v>2033</v>
      </c>
      <c r="I451" s="68" t="s">
        <v>2060</v>
      </c>
      <c r="J451" s="82" t="str">
        <f>VLOOKUP($C451,TOTAL4,5,FALSE)</f>
        <v>SIFA</v>
      </c>
      <c r="K451" s="85">
        <v>0</v>
      </c>
      <c r="L451" s="85">
        <v>0.99930555555555556</v>
      </c>
      <c r="M451" s="150">
        <v>44167</v>
      </c>
      <c r="N451" s="94" t="s">
        <v>2175</v>
      </c>
      <c r="O451" s="90">
        <f t="shared" si="91"/>
        <v>1439</v>
      </c>
      <c r="P451" s="100">
        <f t="shared" si="92"/>
        <v>4317</v>
      </c>
      <c r="Q451" s="68" t="s">
        <v>2035</v>
      </c>
      <c r="R451" s="68" t="s">
        <v>2036</v>
      </c>
    </row>
    <row r="452" spans="1:18" x14ac:dyDescent="0.2">
      <c r="A452" s="78"/>
      <c r="B452" s="79">
        <v>44165.976203703707</v>
      </c>
      <c r="C452" s="80" t="s">
        <v>1077</v>
      </c>
      <c r="D452" s="82" t="str">
        <f>VLOOKUP($C452,TOTAL4,2,FALSE)</f>
        <v>BU5089</v>
      </c>
      <c r="E452" s="91" t="str">
        <f>VLOOKUP($C452,TOTAL4,3,FALSE)</f>
        <v>BULAWAYO</v>
      </c>
      <c r="F452" s="82" t="str">
        <f>VLOOKUP(C452,TOTAL4,4,FALSE)</f>
        <v>SILVER</v>
      </c>
      <c r="G452" s="83">
        <v>3</v>
      </c>
      <c r="H452" s="96" t="s">
        <v>2033</v>
      </c>
      <c r="I452" s="68" t="s">
        <v>2055</v>
      </c>
      <c r="J452" s="82" t="str">
        <f>VLOOKUP($C452,TOTAL4,5,FALSE)</f>
        <v>MAKETO</v>
      </c>
      <c r="K452" s="85">
        <v>0</v>
      </c>
      <c r="L452" s="85">
        <v>0.99930555555555556</v>
      </c>
      <c r="M452" s="150">
        <v>44167</v>
      </c>
      <c r="N452" s="94" t="s">
        <v>2637</v>
      </c>
      <c r="O452" s="90">
        <f t="shared" si="91"/>
        <v>1439</v>
      </c>
      <c r="P452" s="100">
        <f t="shared" si="92"/>
        <v>4317</v>
      </c>
      <c r="Q452" s="68" t="s">
        <v>2035</v>
      </c>
      <c r="R452" s="68" t="s">
        <v>2036</v>
      </c>
    </row>
    <row r="453" spans="1:18" x14ac:dyDescent="0.2">
      <c r="A453" s="78"/>
      <c r="B453" s="79">
        <v>44165.975694444445</v>
      </c>
      <c r="C453" s="68" t="s">
        <v>122</v>
      </c>
      <c r="D453" s="81" t="s">
        <v>1078</v>
      </c>
      <c r="E453" s="91" t="s">
        <v>111</v>
      </c>
      <c r="F453" s="82" t="s">
        <v>13</v>
      </c>
      <c r="G453" s="83">
        <v>3</v>
      </c>
      <c r="H453" s="83" t="s">
        <v>2033</v>
      </c>
      <c r="I453" s="110" t="s">
        <v>2055</v>
      </c>
      <c r="J453" s="68">
        <f>VLOOKUP(A453,nsn,3,FALSE)</f>
        <v>0</v>
      </c>
      <c r="K453" s="85">
        <v>0</v>
      </c>
      <c r="L453" s="85">
        <v>0.99930555555555556</v>
      </c>
      <c r="M453" s="150">
        <v>44167</v>
      </c>
      <c r="N453" s="94" t="s">
        <v>2168</v>
      </c>
      <c r="O453" s="90">
        <f t="shared" si="91"/>
        <v>1439</v>
      </c>
      <c r="P453" s="100">
        <f t="shared" si="92"/>
        <v>4317</v>
      </c>
      <c r="Q453" s="68" t="s">
        <v>2035</v>
      </c>
      <c r="R453" s="68" t="s">
        <v>2036</v>
      </c>
    </row>
    <row r="454" spans="1:18" x14ac:dyDescent="0.2">
      <c r="A454" s="78"/>
      <c r="B454" s="186">
        <v>44166.933229166665</v>
      </c>
      <c r="C454" s="5" t="s">
        <v>1099</v>
      </c>
      <c r="D454" s="134" t="str">
        <f>VLOOKUP($C454,TOTAL3,2,FALSE)</f>
        <v>MW5214</v>
      </c>
      <c r="E454" s="135" t="str">
        <f>VLOOKUP($C454,TOTAL3,3,FALSE)</f>
        <v>MASH WEST</v>
      </c>
      <c r="F454" s="135" t="str">
        <f>VLOOKUP(C454,TOTAL3,4,FALSE)</f>
        <v>SILVER</v>
      </c>
      <c r="G454" s="83">
        <v>3</v>
      </c>
      <c r="H454" s="142" t="s">
        <v>2033</v>
      </c>
      <c r="I454" s="52" t="s">
        <v>2034</v>
      </c>
      <c r="J454" s="135" t="str">
        <f>VLOOKUP($C454,TOTAL3,5,FALSE)</f>
        <v>ARTWELL</v>
      </c>
      <c r="K454" s="144">
        <v>0</v>
      </c>
      <c r="L454" s="144">
        <v>2.1354166666666664E-2</v>
      </c>
      <c r="M454" s="136">
        <v>44167</v>
      </c>
      <c r="N454" s="143" t="s">
        <v>2830</v>
      </c>
      <c r="O454" s="90">
        <f t="shared" si="91"/>
        <v>30.749999999999993</v>
      </c>
      <c r="P454" s="100">
        <f t="shared" si="92"/>
        <v>92.249999999999972</v>
      </c>
      <c r="Q454" s="48" t="s">
        <v>2035</v>
      </c>
      <c r="R454" s="80" t="s">
        <v>2038</v>
      </c>
    </row>
    <row r="455" spans="1:18" x14ac:dyDescent="0.2">
      <c r="A455" s="78"/>
      <c r="B455" s="79" t="s">
        <v>2758</v>
      </c>
      <c r="C455" s="138" t="s">
        <v>1099</v>
      </c>
      <c r="D455" s="134" t="str">
        <f>VLOOKUP($C455,TOTAL3,2,FALSE)</f>
        <v>MW5214</v>
      </c>
      <c r="E455" s="135" t="str">
        <f>VLOOKUP($C455,TOTAL3,3,FALSE)</f>
        <v>MASH WEST</v>
      </c>
      <c r="F455" s="135" t="str">
        <f>VLOOKUP(C455,TOTAL3,4,FALSE)</f>
        <v>SILVER</v>
      </c>
      <c r="G455" s="83">
        <v>3</v>
      </c>
      <c r="H455" s="142" t="s">
        <v>2033</v>
      </c>
      <c r="I455" s="52" t="s">
        <v>2034</v>
      </c>
      <c r="J455" s="135" t="str">
        <f>VLOOKUP($C455,TOTAL3,5,FALSE)</f>
        <v>ARTWELL</v>
      </c>
      <c r="K455" s="114">
        <v>0.53953703703703704</v>
      </c>
      <c r="L455" s="85">
        <v>0.99998842592592585</v>
      </c>
      <c r="M455" s="147">
        <v>44167</v>
      </c>
      <c r="N455" s="143" t="s">
        <v>2853</v>
      </c>
      <c r="O455" s="90">
        <f t="shared" si="91"/>
        <v>663.04999999999984</v>
      </c>
      <c r="P455" s="100">
        <f t="shared" si="92"/>
        <v>1989.1499999999996</v>
      </c>
      <c r="Q455" s="80" t="s">
        <v>2035</v>
      </c>
      <c r="R455" s="80" t="s">
        <v>2036</v>
      </c>
    </row>
    <row r="456" spans="1:18" x14ac:dyDescent="0.2">
      <c r="A456" s="97"/>
      <c r="B456" s="79">
        <v>44155.609965277778</v>
      </c>
      <c r="C456" s="80" t="s">
        <v>1107</v>
      </c>
      <c r="D456" s="82" t="str">
        <f t="shared" ref="D456:D462" si="93">VLOOKUP($C456,TOTAL4,2,FALSE)</f>
        <v>BU5091</v>
      </c>
      <c r="E456" s="91" t="str">
        <f t="shared" ref="E456:E462" si="94">VLOOKUP($C456,TOTAL4,3,FALSE)</f>
        <v>BULAWAYO</v>
      </c>
      <c r="F456" s="82" t="str">
        <f t="shared" ref="F456:F462" si="95">VLOOKUP(C456,TOTAL4,4,FALSE)</f>
        <v>SILVER</v>
      </c>
      <c r="G456" s="83">
        <v>3</v>
      </c>
      <c r="H456" s="96" t="s">
        <v>2033</v>
      </c>
      <c r="I456" s="68" t="s">
        <v>2055</v>
      </c>
      <c r="J456" s="82" t="str">
        <f>VLOOKUP($C456,TOTAL4,5,FALSE)</f>
        <v>SOFIA</v>
      </c>
      <c r="K456" s="85">
        <v>0</v>
      </c>
      <c r="L456" s="85">
        <v>0.99930555555555556</v>
      </c>
      <c r="M456" s="150">
        <v>44167</v>
      </c>
      <c r="N456" s="94" t="s">
        <v>2063</v>
      </c>
      <c r="O456" s="90">
        <f t="shared" si="91"/>
        <v>1439</v>
      </c>
      <c r="P456" s="100">
        <f t="shared" si="92"/>
        <v>4317</v>
      </c>
      <c r="Q456" s="68" t="s">
        <v>2035</v>
      </c>
      <c r="R456" s="68" t="s">
        <v>2036</v>
      </c>
    </row>
    <row r="457" spans="1:18" x14ac:dyDescent="0.2">
      <c r="A457" s="124"/>
      <c r="B457" s="140">
        <v>44167.147060185183</v>
      </c>
      <c r="C457" s="43" t="s">
        <v>1127</v>
      </c>
      <c r="D457" s="82" t="str">
        <f t="shared" si="93"/>
        <v>MD5231</v>
      </c>
      <c r="E457" s="91" t="str">
        <f t="shared" si="94"/>
        <v>MIDLANDS</v>
      </c>
      <c r="F457" s="82" t="str">
        <f t="shared" si="95"/>
        <v>SILVER</v>
      </c>
      <c r="G457" s="83">
        <v>3</v>
      </c>
      <c r="H457" s="96" t="s">
        <v>2033</v>
      </c>
      <c r="I457" s="68" t="s">
        <v>2060</v>
      </c>
      <c r="J457" s="82" t="str">
        <f>VLOOKUP($C457,TOTAL4,5,FALSE)</f>
        <v>CHIKWAVAVA</v>
      </c>
      <c r="K457" s="151">
        <v>0.14672453703703703</v>
      </c>
      <c r="L457" s="151">
        <v>0.47780092592592593</v>
      </c>
      <c r="M457" s="152">
        <v>44167</v>
      </c>
      <c r="N457" s="94" t="s">
        <v>3037</v>
      </c>
      <c r="O457" s="90">
        <f t="shared" si="91"/>
        <v>476.75000000000006</v>
      </c>
      <c r="P457" s="100">
        <f t="shared" si="92"/>
        <v>1430.2500000000002</v>
      </c>
      <c r="Q457" s="68" t="s">
        <v>2035</v>
      </c>
      <c r="R457" s="68" t="s">
        <v>2038</v>
      </c>
    </row>
    <row r="458" spans="1:18" x14ac:dyDescent="0.2">
      <c r="A458" s="124"/>
      <c r="B458" s="140">
        <v>44167.487812500003</v>
      </c>
      <c r="C458" s="43" t="s">
        <v>1127</v>
      </c>
      <c r="D458" s="82" t="str">
        <f t="shared" si="93"/>
        <v>MD5231</v>
      </c>
      <c r="E458" s="91" t="str">
        <f t="shared" si="94"/>
        <v>MIDLANDS</v>
      </c>
      <c r="F458" s="82" t="str">
        <f t="shared" si="95"/>
        <v>SILVER</v>
      </c>
      <c r="G458" s="83">
        <v>3</v>
      </c>
      <c r="H458" s="96" t="s">
        <v>2033</v>
      </c>
      <c r="I458" s="68" t="s">
        <v>2060</v>
      </c>
      <c r="J458" s="82" t="str">
        <f>VLOOKUP($C458,TOTAL4,5,FALSE)</f>
        <v>CHIKWAVAVA</v>
      </c>
      <c r="K458" s="151">
        <v>0.48781249999999998</v>
      </c>
      <c r="L458" s="151">
        <v>0.49546296296296299</v>
      </c>
      <c r="M458" s="152">
        <v>44167</v>
      </c>
      <c r="N458" s="94" t="s">
        <v>3049</v>
      </c>
      <c r="O458" s="90">
        <f t="shared" si="91"/>
        <v>11.016666666666737</v>
      </c>
      <c r="P458" s="100">
        <f t="shared" si="92"/>
        <v>33.05000000000021</v>
      </c>
      <c r="Q458" s="68" t="s">
        <v>2035</v>
      </c>
      <c r="R458" s="68" t="s">
        <v>2038</v>
      </c>
    </row>
    <row r="459" spans="1:18" x14ac:dyDescent="0.2">
      <c r="A459" s="78"/>
      <c r="B459" s="140">
        <v>44167.717719907407</v>
      </c>
      <c r="C459" s="43" t="s">
        <v>1127</v>
      </c>
      <c r="D459" s="82" t="str">
        <f t="shared" si="93"/>
        <v>MD5231</v>
      </c>
      <c r="E459" s="91" t="str">
        <f t="shared" si="94"/>
        <v>MIDLANDS</v>
      </c>
      <c r="F459" s="82" t="str">
        <f t="shared" si="95"/>
        <v>SILVER</v>
      </c>
      <c r="G459" s="83">
        <v>3</v>
      </c>
      <c r="H459" s="96" t="s">
        <v>2033</v>
      </c>
      <c r="I459" s="68" t="s">
        <v>2082</v>
      </c>
      <c r="J459" s="82" t="str">
        <f>VLOOKUP($C459,TOTAL4,5,FALSE)</f>
        <v>CHIKWAVAVA</v>
      </c>
      <c r="K459" s="54">
        <v>0.53125</v>
      </c>
      <c r="L459" s="54">
        <v>0.71870370370370373</v>
      </c>
      <c r="M459" s="150">
        <v>44167</v>
      </c>
      <c r="N459" s="94" t="s">
        <v>3094</v>
      </c>
      <c r="O459" s="90">
        <f t="shared" si="91"/>
        <v>269.93333333333339</v>
      </c>
      <c r="P459" s="100">
        <f t="shared" si="92"/>
        <v>809.80000000000018</v>
      </c>
      <c r="Q459" s="68" t="s">
        <v>2035</v>
      </c>
      <c r="R459" s="68" t="s">
        <v>2038</v>
      </c>
    </row>
    <row r="460" spans="1:18" x14ac:dyDescent="0.2">
      <c r="A460" s="78"/>
      <c r="B460" s="141">
        <v>44167.730509259258</v>
      </c>
      <c r="C460" s="98" t="s">
        <v>1127</v>
      </c>
      <c r="D460" s="82" t="str">
        <f t="shared" si="93"/>
        <v>MD5231</v>
      </c>
      <c r="E460" s="91" t="str">
        <f t="shared" si="94"/>
        <v>MIDLANDS</v>
      </c>
      <c r="F460" s="82" t="str">
        <f t="shared" si="95"/>
        <v>SILVER</v>
      </c>
      <c r="G460" s="83">
        <v>3</v>
      </c>
      <c r="H460" s="96" t="s">
        <v>2033</v>
      </c>
      <c r="I460" s="68" t="s">
        <v>2058</v>
      </c>
      <c r="J460" s="82" t="str">
        <f>VLOOKUP($C460,TOTAL4,5,FALSE)</f>
        <v>CHIKWAVAVA</v>
      </c>
      <c r="K460" s="114">
        <v>0.73050925925925936</v>
      </c>
      <c r="L460" s="85">
        <v>0.99930555555555556</v>
      </c>
      <c r="M460" s="150">
        <v>44167</v>
      </c>
      <c r="N460" s="94" t="s">
        <v>3156</v>
      </c>
      <c r="O460" s="90">
        <f t="shared" si="91"/>
        <v>387.06666666666655</v>
      </c>
      <c r="P460" s="100">
        <f t="shared" si="92"/>
        <v>1161.1999999999996</v>
      </c>
      <c r="Q460" s="68" t="s">
        <v>2035</v>
      </c>
      <c r="R460" s="68" t="s">
        <v>2036</v>
      </c>
    </row>
    <row r="461" spans="1:18" x14ac:dyDescent="0.2">
      <c r="A461" s="78"/>
      <c r="B461" s="79">
        <v>44138.678113425929</v>
      </c>
      <c r="C461" s="68" t="s">
        <v>1133</v>
      </c>
      <c r="D461" s="82" t="str">
        <f t="shared" si="93"/>
        <v>MS0397</v>
      </c>
      <c r="E461" s="91" t="str">
        <f t="shared" si="94"/>
        <v>MAT SOUTH</v>
      </c>
      <c r="F461" s="82" t="str">
        <f t="shared" si="95"/>
        <v>SILVER</v>
      </c>
      <c r="G461" s="83">
        <v>3</v>
      </c>
      <c r="H461" s="96" t="s">
        <v>2033</v>
      </c>
      <c r="I461" s="68" t="s">
        <v>2060</v>
      </c>
      <c r="J461" s="82" t="s">
        <v>112</v>
      </c>
      <c r="K461" s="85">
        <v>0</v>
      </c>
      <c r="L461" s="85">
        <v>0.99930555555555556</v>
      </c>
      <c r="M461" s="150">
        <v>44167</v>
      </c>
      <c r="N461" s="94" t="s">
        <v>2639</v>
      </c>
      <c r="O461" s="90">
        <f t="shared" si="91"/>
        <v>1439</v>
      </c>
      <c r="P461" s="100">
        <f t="shared" si="92"/>
        <v>4317</v>
      </c>
      <c r="Q461" s="68" t="s">
        <v>2035</v>
      </c>
      <c r="R461" s="68" t="s">
        <v>2036</v>
      </c>
    </row>
    <row r="462" spans="1:18" x14ac:dyDescent="0.2">
      <c r="A462" s="97"/>
      <c r="B462" s="79">
        <v>44164.690972222219</v>
      </c>
      <c r="C462" s="80" t="s">
        <v>1184</v>
      </c>
      <c r="D462" s="82" t="str">
        <f t="shared" si="93"/>
        <v>MS0398</v>
      </c>
      <c r="E462" s="91" t="str">
        <f t="shared" si="94"/>
        <v>MAT SOUTH</v>
      </c>
      <c r="F462" s="82" t="str">
        <f t="shared" si="95"/>
        <v>SILVER</v>
      </c>
      <c r="G462" s="83">
        <v>3</v>
      </c>
      <c r="H462" s="96" t="s">
        <v>2033</v>
      </c>
      <c r="I462" s="68" t="s">
        <v>2057</v>
      </c>
      <c r="J462" s="82" t="str">
        <f>VLOOKUP($C462,TOTAL4,5,FALSE)</f>
        <v>SOPHIA</v>
      </c>
      <c r="K462" s="85">
        <v>0</v>
      </c>
      <c r="L462" s="85">
        <v>0.99930555555555556</v>
      </c>
      <c r="M462" s="150">
        <v>44167</v>
      </c>
      <c r="N462" s="94" t="s">
        <v>2264</v>
      </c>
      <c r="O462" s="90">
        <f t="shared" si="91"/>
        <v>1439</v>
      </c>
      <c r="P462" s="100">
        <f t="shared" si="92"/>
        <v>4317</v>
      </c>
      <c r="Q462" s="68" t="s">
        <v>2035</v>
      </c>
      <c r="R462" s="68" t="s">
        <v>2036</v>
      </c>
    </row>
    <row r="463" spans="1:18" x14ac:dyDescent="0.2">
      <c r="A463" s="78"/>
      <c r="B463" s="79">
        <v>44167.497916666667</v>
      </c>
      <c r="C463" s="68" t="s">
        <v>131</v>
      </c>
      <c r="D463" s="81" t="s">
        <v>1187</v>
      </c>
      <c r="E463" s="91" t="s">
        <v>111</v>
      </c>
      <c r="F463" s="82" t="s">
        <v>13</v>
      </c>
      <c r="G463" s="83">
        <v>3</v>
      </c>
      <c r="H463" s="83" t="s">
        <v>2033</v>
      </c>
      <c r="I463" s="110" t="s">
        <v>2082</v>
      </c>
      <c r="J463" s="68">
        <f>VLOOKUP(A463,nsn,3,FALSE)</f>
        <v>0</v>
      </c>
      <c r="K463" s="85">
        <v>0.49791666666666662</v>
      </c>
      <c r="L463" s="85">
        <v>0.99930555555555556</v>
      </c>
      <c r="M463" s="150">
        <v>44167</v>
      </c>
      <c r="N463" s="94" t="s">
        <v>2166</v>
      </c>
      <c r="O463" s="90">
        <f t="shared" si="91"/>
        <v>722</v>
      </c>
      <c r="P463" s="100">
        <f t="shared" si="92"/>
        <v>2166</v>
      </c>
      <c r="Q463" s="68" t="s">
        <v>2035</v>
      </c>
      <c r="R463" s="68" t="s">
        <v>2036</v>
      </c>
    </row>
    <row r="464" spans="1:18" x14ac:dyDescent="0.2">
      <c r="A464" s="78"/>
      <c r="B464" s="137" t="s">
        <v>2355</v>
      </c>
      <c r="C464" s="87" t="s">
        <v>1202</v>
      </c>
      <c r="D464" s="134" t="str">
        <f>VLOOKUP($C464,TOTAL3,2,FALSE)</f>
        <v>MW5268</v>
      </c>
      <c r="E464" s="135" t="str">
        <f>VLOOKUP($C464,TOTAL3,3,FALSE)</f>
        <v>MASH WEST</v>
      </c>
      <c r="F464" s="135" t="str">
        <f>VLOOKUP(C464,TOTAL3,4,FALSE)</f>
        <v>SILVER</v>
      </c>
      <c r="G464" s="83">
        <v>3</v>
      </c>
      <c r="H464" s="142" t="s">
        <v>2033</v>
      </c>
      <c r="I464" s="52" t="s">
        <v>2034</v>
      </c>
      <c r="J464" s="135" t="str">
        <f>VLOOKUP($C464,TOTAL3,5,FALSE)</f>
        <v>ARTWELL</v>
      </c>
      <c r="K464" s="114">
        <v>0</v>
      </c>
      <c r="L464" s="85">
        <v>0.99998842592592585</v>
      </c>
      <c r="M464" s="147">
        <v>44167</v>
      </c>
      <c r="N464" s="143" t="s">
        <v>2982</v>
      </c>
      <c r="O464" s="90">
        <f t="shared" si="91"/>
        <v>1439.9833333333331</v>
      </c>
      <c r="P464" s="100">
        <f t="shared" si="92"/>
        <v>4319.9499999999989</v>
      </c>
      <c r="Q464" s="80" t="s">
        <v>2035</v>
      </c>
      <c r="R464" s="80" t="s">
        <v>2036</v>
      </c>
    </row>
    <row r="465" spans="1:18" x14ac:dyDescent="0.2">
      <c r="A465" s="97"/>
      <c r="B465" s="140">
        <v>44167.760057870371</v>
      </c>
      <c r="C465" s="43" t="s">
        <v>1263</v>
      </c>
      <c r="D465" s="82" t="str">
        <f>VLOOKUP($C465,TOTAL4,2,FALSE)</f>
        <v>MV7050</v>
      </c>
      <c r="E465" s="91" t="str">
        <f>VLOOKUP($C465,TOTAL4,3,FALSE)</f>
        <v>MASVINGO</v>
      </c>
      <c r="F465" s="82" t="str">
        <f>VLOOKUP(C465,TOTAL4,4,FALSE)</f>
        <v>SILVER</v>
      </c>
      <c r="G465" s="83">
        <v>3</v>
      </c>
      <c r="H465" s="96" t="s">
        <v>2033</v>
      </c>
      <c r="I465" s="68" t="s">
        <v>2082</v>
      </c>
      <c r="J465" s="82" t="str">
        <f>VLOOKUP($C465,TOTAL4,5,FALSE)</f>
        <v>CECIL</v>
      </c>
      <c r="K465" s="54">
        <v>0.76005787037037031</v>
      </c>
      <c r="L465" s="54">
        <v>0.80805555555555564</v>
      </c>
      <c r="M465" s="150">
        <v>44167</v>
      </c>
      <c r="N465" s="94" t="s">
        <v>3103</v>
      </c>
      <c r="O465" s="90">
        <f t="shared" si="91"/>
        <v>69.116666666666873</v>
      </c>
      <c r="P465" s="100">
        <f t="shared" si="92"/>
        <v>207.35000000000062</v>
      </c>
      <c r="Q465" s="68" t="s">
        <v>2035</v>
      </c>
      <c r="R465" s="68" t="s">
        <v>2038</v>
      </c>
    </row>
    <row r="466" spans="1:18" x14ac:dyDescent="0.2">
      <c r="A466" s="78"/>
      <c r="B466" s="79">
        <v>44137.233472222222</v>
      </c>
      <c r="C466" s="68" t="s">
        <v>1303</v>
      </c>
      <c r="D466" s="82" t="str">
        <f>VLOOKUP($C466,TOTAL4,2,FALSE)</f>
        <v>MV7051</v>
      </c>
      <c r="E466" s="91" t="str">
        <f>VLOOKUP($C466,TOTAL4,3,FALSE)</f>
        <v>MASVINGO</v>
      </c>
      <c r="F466" s="82" t="str">
        <f>VLOOKUP(C466,TOTAL4,4,FALSE)</f>
        <v>SILVER</v>
      </c>
      <c r="G466" s="83">
        <v>3</v>
      </c>
      <c r="H466" s="96" t="s">
        <v>2033</v>
      </c>
      <c r="I466" s="68" t="s">
        <v>2057</v>
      </c>
      <c r="J466" s="82" t="s">
        <v>406</v>
      </c>
      <c r="K466" s="85">
        <v>0</v>
      </c>
      <c r="L466" s="85">
        <v>0.99930555555555556</v>
      </c>
      <c r="M466" s="150">
        <v>44167</v>
      </c>
      <c r="N466" s="94" t="s">
        <v>2643</v>
      </c>
      <c r="O466" s="90">
        <f t="shared" si="91"/>
        <v>1439</v>
      </c>
      <c r="P466" s="100">
        <f t="shared" si="92"/>
        <v>4317</v>
      </c>
      <c r="Q466" s="68" t="s">
        <v>2035</v>
      </c>
      <c r="R466" s="68" t="s">
        <v>2036</v>
      </c>
    </row>
    <row r="467" spans="1:18" x14ac:dyDescent="0.2">
      <c r="A467" s="78"/>
      <c r="B467" s="137" t="s">
        <v>2360</v>
      </c>
      <c r="C467" s="48" t="s">
        <v>1334</v>
      </c>
      <c r="D467" s="134" t="str">
        <f>VLOOKUP($C467,TOTAL3,2,FALSE)</f>
        <v>ME1742</v>
      </c>
      <c r="E467" s="135" t="str">
        <f>VLOOKUP($C467,TOTAL3,3,FALSE)</f>
        <v>MASH EAST</v>
      </c>
      <c r="F467" s="135" t="str">
        <f>VLOOKUP(C467,TOTAL3,4,FALSE)</f>
        <v>SILVER</v>
      </c>
      <c r="G467" s="83">
        <v>3</v>
      </c>
      <c r="H467" s="142" t="s">
        <v>2033</v>
      </c>
      <c r="I467" s="52" t="s">
        <v>2034</v>
      </c>
      <c r="J467" s="135" t="str">
        <f>VLOOKUP($C467,TOTAL3,5,FALSE)</f>
        <v>WASHI</v>
      </c>
      <c r="K467" s="114">
        <v>0</v>
      </c>
      <c r="L467" s="85">
        <v>0.99998842592592585</v>
      </c>
      <c r="M467" s="147">
        <v>44167</v>
      </c>
      <c r="N467" s="143" t="s">
        <v>2999</v>
      </c>
      <c r="O467" s="90">
        <f t="shared" si="91"/>
        <v>1439.9833333333331</v>
      </c>
      <c r="P467" s="100">
        <f t="shared" si="92"/>
        <v>4319.9499999999989</v>
      </c>
      <c r="Q467" s="80" t="s">
        <v>2035</v>
      </c>
      <c r="R467" s="80" t="s">
        <v>2036</v>
      </c>
    </row>
    <row r="468" spans="1:18" x14ac:dyDescent="0.2">
      <c r="A468" s="97"/>
      <c r="B468" s="140">
        <v>44167.437303240738</v>
      </c>
      <c r="C468" s="43" t="s">
        <v>1390</v>
      </c>
      <c r="D468" s="82" t="str">
        <f t="shared" ref="D468:D474" si="96">VLOOKUP($C468,TOTAL4,2,FALSE)</f>
        <v>MV5146</v>
      </c>
      <c r="E468" s="91" t="str">
        <f t="shared" ref="E468:E474" si="97">VLOOKUP($C468,TOTAL4,3,FALSE)</f>
        <v>MASVINGO</v>
      </c>
      <c r="F468" s="82" t="str">
        <f t="shared" ref="F468:F474" si="98">VLOOKUP(C468,TOTAL4,4,FALSE)</f>
        <v>SILVER</v>
      </c>
      <c r="G468" s="83">
        <v>3</v>
      </c>
      <c r="H468" s="96" t="s">
        <v>2033</v>
      </c>
      <c r="I468" s="68" t="s">
        <v>2057</v>
      </c>
      <c r="J468" s="82" t="s">
        <v>406</v>
      </c>
      <c r="K468" s="151">
        <v>0.43730324074074073</v>
      </c>
      <c r="L468" s="151">
        <v>0.44969907407407406</v>
      </c>
      <c r="M468" s="152">
        <v>44167</v>
      </c>
      <c r="N468" s="94" t="s">
        <v>3032</v>
      </c>
      <c r="O468" s="90">
        <f t="shared" si="91"/>
        <v>17.849999999999994</v>
      </c>
      <c r="P468" s="100">
        <f t="shared" si="92"/>
        <v>53.549999999999983</v>
      </c>
      <c r="Q468" s="68" t="s">
        <v>2035</v>
      </c>
      <c r="R468" s="68" t="s">
        <v>2038</v>
      </c>
    </row>
    <row r="469" spans="1:18" x14ac:dyDescent="0.2">
      <c r="A469" s="99"/>
      <c r="B469" s="141">
        <v>44167.867129629631</v>
      </c>
      <c r="C469" s="98" t="s">
        <v>1390</v>
      </c>
      <c r="D469" s="82" t="str">
        <f t="shared" si="96"/>
        <v>MV5146</v>
      </c>
      <c r="E469" s="91" t="str">
        <f t="shared" si="97"/>
        <v>MASVINGO</v>
      </c>
      <c r="F469" s="82" t="str">
        <f t="shared" si="98"/>
        <v>SILVER</v>
      </c>
      <c r="G469" s="83">
        <v>3</v>
      </c>
      <c r="H469" s="96" t="s">
        <v>2033</v>
      </c>
      <c r="I469" s="68" t="s">
        <v>2058</v>
      </c>
      <c r="J469" s="82">
        <f t="shared" ref="J469:J474" si="99">VLOOKUP($C469,TOTAL4,5,FALSE)</f>
        <v>0</v>
      </c>
      <c r="K469" s="114">
        <v>0.86712962962962958</v>
      </c>
      <c r="L469" s="85">
        <v>0.99930555555555556</v>
      </c>
      <c r="M469" s="150">
        <v>44167</v>
      </c>
      <c r="N469" s="94" t="s">
        <v>3141</v>
      </c>
      <c r="O469" s="90">
        <f t="shared" si="91"/>
        <v>190.33333333333343</v>
      </c>
      <c r="P469" s="100">
        <f t="shared" si="92"/>
        <v>571.00000000000023</v>
      </c>
      <c r="Q469" s="68" t="s">
        <v>2035</v>
      </c>
      <c r="R469" s="68" t="s">
        <v>2036</v>
      </c>
    </row>
    <row r="470" spans="1:18" x14ac:dyDescent="0.2">
      <c r="A470" s="99"/>
      <c r="B470" s="140">
        <v>44167.147118055553</v>
      </c>
      <c r="C470" s="43" t="s">
        <v>1425</v>
      </c>
      <c r="D470" s="82" t="str">
        <f t="shared" si="96"/>
        <v>MD5230</v>
      </c>
      <c r="E470" s="91" t="str">
        <f t="shared" si="97"/>
        <v>MIDLANDS</v>
      </c>
      <c r="F470" s="82" t="str">
        <f t="shared" si="98"/>
        <v>SILVER</v>
      </c>
      <c r="G470" s="83">
        <v>3</v>
      </c>
      <c r="H470" s="96" t="s">
        <v>2033</v>
      </c>
      <c r="I470" s="68" t="s">
        <v>2058</v>
      </c>
      <c r="J470" s="82" t="str">
        <f t="shared" si="99"/>
        <v>CHIKWAVAVA</v>
      </c>
      <c r="K470" s="151">
        <v>0.14678240740740742</v>
      </c>
      <c r="L470" s="151">
        <v>0.4776157407407407</v>
      </c>
      <c r="M470" s="152">
        <v>44167</v>
      </c>
      <c r="N470" s="94" t="s">
        <v>3036</v>
      </c>
      <c r="O470" s="90">
        <f t="shared" si="91"/>
        <v>476.4</v>
      </c>
      <c r="P470" s="100">
        <f t="shared" si="92"/>
        <v>1429.1999999999998</v>
      </c>
      <c r="Q470" s="68" t="s">
        <v>2035</v>
      </c>
      <c r="R470" s="68" t="s">
        <v>2038</v>
      </c>
    </row>
    <row r="471" spans="1:18" x14ac:dyDescent="0.2">
      <c r="A471" s="99"/>
      <c r="B471" s="140">
        <v>44167.487696759257</v>
      </c>
      <c r="C471" s="43" t="s">
        <v>1425</v>
      </c>
      <c r="D471" s="82" t="str">
        <f t="shared" si="96"/>
        <v>MD5230</v>
      </c>
      <c r="E471" s="91" t="str">
        <f t="shared" si="97"/>
        <v>MIDLANDS</v>
      </c>
      <c r="F471" s="82" t="str">
        <f t="shared" si="98"/>
        <v>SILVER</v>
      </c>
      <c r="G471" s="83">
        <v>3</v>
      </c>
      <c r="H471" s="96" t="s">
        <v>2033</v>
      </c>
      <c r="I471" s="68" t="s">
        <v>2060</v>
      </c>
      <c r="J471" s="82" t="str">
        <f t="shared" si="99"/>
        <v>CHIKWAVAVA</v>
      </c>
      <c r="K471" s="151">
        <v>0.4876967592592592</v>
      </c>
      <c r="L471" s="151">
        <v>0.49517361111111113</v>
      </c>
      <c r="M471" s="152">
        <v>44167</v>
      </c>
      <c r="N471" s="94" t="s">
        <v>3047</v>
      </c>
      <c r="O471" s="90">
        <f t="shared" si="91"/>
        <v>10.766666666666778</v>
      </c>
      <c r="P471" s="100">
        <f t="shared" si="92"/>
        <v>32.300000000000331</v>
      </c>
      <c r="Q471" s="68" t="s">
        <v>2035</v>
      </c>
      <c r="R471" s="68" t="s">
        <v>2038</v>
      </c>
    </row>
    <row r="472" spans="1:18" x14ac:dyDescent="0.2">
      <c r="A472" s="78"/>
      <c r="B472" s="140">
        <v>44167.717604166668</v>
      </c>
      <c r="C472" s="43" t="s">
        <v>1425</v>
      </c>
      <c r="D472" s="82" t="str">
        <f t="shared" si="96"/>
        <v>MD5230</v>
      </c>
      <c r="E472" s="91" t="str">
        <f t="shared" si="97"/>
        <v>MIDLANDS</v>
      </c>
      <c r="F472" s="82" t="str">
        <f t="shared" si="98"/>
        <v>SILVER</v>
      </c>
      <c r="G472" s="83">
        <v>3</v>
      </c>
      <c r="H472" s="96" t="s">
        <v>2033</v>
      </c>
      <c r="I472" s="68" t="s">
        <v>2082</v>
      </c>
      <c r="J472" s="82" t="str">
        <f t="shared" si="99"/>
        <v>CHIKWAVAVA</v>
      </c>
      <c r="K472" s="54">
        <v>0.53125</v>
      </c>
      <c r="L472" s="54">
        <v>0.71870370370370373</v>
      </c>
      <c r="M472" s="150">
        <v>44167</v>
      </c>
      <c r="N472" s="94" t="s">
        <v>3093</v>
      </c>
      <c r="O472" s="90">
        <f t="shared" si="91"/>
        <v>269.93333333333339</v>
      </c>
      <c r="P472" s="100">
        <f t="shared" si="92"/>
        <v>809.80000000000018</v>
      </c>
      <c r="Q472" s="68" t="s">
        <v>2035</v>
      </c>
      <c r="R472" s="68" t="s">
        <v>2038</v>
      </c>
    </row>
    <row r="473" spans="1:18" x14ac:dyDescent="0.2">
      <c r="A473" s="78"/>
      <c r="B473" s="141">
        <v>44167.730497685188</v>
      </c>
      <c r="C473" s="98" t="s">
        <v>1425</v>
      </c>
      <c r="D473" s="82" t="str">
        <f t="shared" si="96"/>
        <v>MD5230</v>
      </c>
      <c r="E473" s="91" t="str">
        <f t="shared" si="97"/>
        <v>MIDLANDS</v>
      </c>
      <c r="F473" s="82" t="str">
        <f t="shared" si="98"/>
        <v>SILVER</v>
      </c>
      <c r="G473" s="83">
        <v>3</v>
      </c>
      <c r="H473" s="96" t="s">
        <v>2033</v>
      </c>
      <c r="I473" s="68" t="s">
        <v>2058</v>
      </c>
      <c r="J473" s="82" t="str">
        <f t="shared" si="99"/>
        <v>CHIKWAVAVA</v>
      </c>
      <c r="K473" s="114">
        <v>0.73049768518518521</v>
      </c>
      <c r="L473" s="85">
        <v>0.99930555555555556</v>
      </c>
      <c r="M473" s="150">
        <v>44167</v>
      </c>
      <c r="N473" s="94" t="s">
        <v>3159</v>
      </c>
      <c r="O473" s="90">
        <f t="shared" si="91"/>
        <v>387.08333333333331</v>
      </c>
      <c r="P473" s="100">
        <f t="shared" si="92"/>
        <v>1161.25</v>
      </c>
      <c r="Q473" s="68" t="s">
        <v>2035</v>
      </c>
      <c r="R473" s="68" t="s">
        <v>2036</v>
      </c>
    </row>
    <row r="474" spans="1:18" x14ac:dyDescent="0.2">
      <c r="A474" s="97"/>
      <c r="B474" s="140">
        <v>44167.437592592592</v>
      </c>
      <c r="C474" s="43" t="s">
        <v>1427</v>
      </c>
      <c r="D474" s="82" t="str">
        <f t="shared" si="96"/>
        <v>MV0146</v>
      </c>
      <c r="E474" s="91" t="str">
        <f t="shared" si="97"/>
        <v>MASVINGO</v>
      </c>
      <c r="F474" s="82" t="str">
        <f t="shared" si="98"/>
        <v>SILVER</v>
      </c>
      <c r="G474" s="83">
        <v>3</v>
      </c>
      <c r="H474" s="96" t="s">
        <v>2033</v>
      </c>
      <c r="I474" s="68" t="s">
        <v>2058</v>
      </c>
      <c r="J474" s="82" t="str">
        <f t="shared" si="99"/>
        <v>CECIL</v>
      </c>
      <c r="K474" s="151">
        <v>0.43759259259259259</v>
      </c>
      <c r="L474" s="151">
        <v>0.44969907407407406</v>
      </c>
      <c r="M474" s="152">
        <v>44167</v>
      </c>
      <c r="N474" s="94" t="s">
        <v>3027</v>
      </c>
      <c r="O474" s="90">
        <f t="shared" si="91"/>
        <v>17.433333333333316</v>
      </c>
      <c r="P474" s="100">
        <f t="shared" si="92"/>
        <v>52.299999999999947</v>
      </c>
      <c r="Q474" s="68" t="s">
        <v>2035</v>
      </c>
      <c r="R474" s="68" t="s">
        <v>2038</v>
      </c>
    </row>
    <row r="475" spans="1:18" x14ac:dyDescent="0.2">
      <c r="A475" s="78"/>
      <c r="B475" s="192" t="s">
        <v>2362</v>
      </c>
      <c r="C475" s="87" t="s">
        <v>1429</v>
      </c>
      <c r="D475" s="134" t="str">
        <f>VLOOKUP($C475,TOTAL3,2,FALSE)</f>
        <v>ME7031</v>
      </c>
      <c r="E475" s="135" t="str">
        <f>VLOOKUP($C475,TOTAL3,3,FALSE)</f>
        <v>MASH EAST</v>
      </c>
      <c r="F475" s="135" t="str">
        <f>VLOOKUP(C475,TOTAL3,4,FALSE)</f>
        <v>SILVER</v>
      </c>
      <c r="G475" s="83">
        <v>3</v>
      </c>
      <c r="H475" s="142" t="s">
        <v>2033</v>
      </c>
      <c r="I475" s="52" t="s">
        <v>2034</v>
      </c>
      <c r="J475" s="135" t="str">
        <f>VLOOKUP($C475,TOTAL3,5,FALSE)</f>
        <v>MANGWIRO</v>
      </c>
      <c r="K475" s="114">
        <v>0</v>
      </c>
      <c r="L475" s="85">
        <v>0.99998842592592585</v>
      </c>
      <c r="M475" s="147">
        <v>44167</v>
      </c>
      <c r="N475" s="143" t="s">
        <v>2983</v>
      </c>
      <c r="O475" s="90">
        <f t="shared" si="91"/>
        <v>1439.9833333333331</v>
      </c>
      <c r="P475" s="100">
        <f t="shared" si="92"/>
        <v>4319.9499999999989</v>
      </c>
      <c r="Q475" s="80" t="s">
        <v>2035</v>
      </c>
      <c r="R475" s="80" t="s">
        <v>2036</v>
      </c>
    </row>
    <row r="476" spans="1:18" x14ac:dyDescent="0.2">
      <c r="A476" s="78"/>
      <c r="B476" s="140">
        <v>44167.57744212963</v>
      </c>
      <c r="C476" s="43" t="s">
        <v>1453</v>
      </c>
      <c r="D476" s="82" t="str">
        <f>VLOOKUP($C476,TOTAL4,2,FALSE)</f>
        <v>BU0247</v>
      </c>
      <c r="E476" s="91" t="str">
        <f>VLOOKUP($C476,TOTAL4,3,FALSE)</f>
        <v>BULAWAYO</v>
      </c>
      <c r="F476" s="82" t="str">
        <f>VLOOKUP(C476,TOTAL4,4,FALSE)</f>
        <v>SILVER</v>
      </c>
      <c r="G476" s="83">
        <v>3</v>
      </c>
      <c r="H476" s="96" t="s">
        <v>2033</v>
      </c>
      <c r="I476" s="68" t="s">
        <v>2082</v>
      </c>
      <c r="J476" s="82" t="str">
        <f>VLOOKUP($C476,TOTAL4,5,FALSE)</f>
        <v>STELLA</v>
      </c>
      <c r="K476" s="54">
        <v>0</v>
      </c>
      <c r="L476" s="54">
        <v>0.61453703703703699</v>
      </c>
      <c r="M476" s="150">
        <v>44167</v>
      </c>
      <c r="N476" s="94" t="s">
        <v>3079</v>
      </c>
      <c r="O476" s="90">
        <f t="shared" si="91"/>
        <v>884.93333333333328</v>
      </c>
      <c r="P476" s="100">
        <f t="shared" si="92"/>
        <v>2654.7999999999997</v>
      </c>
      <c r="Q476" s="68" t="s">
        <v>2035</v>
      </c>
      <c r="R476" s="68" t="s">
        <v>2038</v>
      </c>
    </row>
    <row r="477" spans="1:18" x14ac:dyDescent="0.2">
      <c r="A477" s="78"/>
      <c r="B477" s="137" t="s">
        <v>2365</v>
      </c>
      <c r="C477" s="87" t="s">
        <v>1480</v>
      </c>
      <c r="D477" s="134" t="str">
        <f>VLOOKUP($C477,TOTAL3,2,FALSE)</f>
        <v>MA5172</v>
      </c>
      <c r="E477" s="135" t="str">
        <f>VLOOKUP($C477,TOTAL3,3,FALSE)</f>
        <v>MANICALAND</v>
      </c>
      <c r="F477" s="135" t="str">
        <f>VLOOKUP(C477,TOTAL3,4,FALSE)</f>
        <v>SILVER</v>
      </c>
      <c r="G477" s="83">
        <v>3</v>
      </c>
      <c r="H477" s="142" t="s">
        <v>2033</v>
      </c>
      <c r="I477" s="52" t="s">
        <v>2034</v>
      </c>
      <c r="J477" s="135" t="str">
        <f>VLOOKUP($C477,TOTAL3,5,FALSE)</f>
        <v>MANGWIRO</v>
      </c>
      <c r="K477" s="114">
        <v>0</v>
      </c>
      <c r="L477" s="85">
        <v>0.99998842592592585</v>
      </c>
      <c r="M477" s="147">
        <v>44167</v>
      </c>
      <c r="N477" s="143" t="s">
        <v>2979</v>
      </c>
      <c r="O477" s="90">
        <f t="shared" si="91"/>
        <v>1439.9833333333331</v>
      </c>
      <c r="P477" s="100">
        <f t="shared" si="92"/>
        <v>4319.9499999999989</v>
      </c>
      <c r="Q477" s="80" t="s">
        <v>2035</v>
      </c>
      <c r="R477" s="80" t="s">
        <v>2036</v>
      </c>
    </row>
    <row r="478" spans="1:18" x14ac:dyDescent="0.2">
      <c r="A478" s="78"/>
      <c r="B478" s="141">
        <v>44167.443101851852</v>
      </c>
      <c r="C478" s="98" t="s">
        <v>1498</v>
      </c>
      <c r="D478" s="82" t="str">
        <f>VLOOKUP($C478,TOTAL4,2,FALSE)</f>
        <v>MV5266</v>
      </c>
      <c r="E478" s="91" t="str">
        <f>VLOOKUP($C478,TOTAL4,3,FALSE)</f>
        <v>MASVINGO</v>
      </c>
      <c r="F478" s="82" t="str">
        <f>VLOOKUP(C478,TOTAL4,4,FALSE)</f>
        <v>SILVER</v>
      </c>
      <c r="G478" s="83">
        <v>3</v>
      </c>
      <c r="H478" s="96" t="s">
        <v>2033</v>
      </c>
      <c r="I478" s="68" t="s">
        <v>2082</v>
      </c>
      <c r="J478" s="82" t="str">
        <f>VLOOKUP($C478,TOTAL4,5,FALSE)</f>
        <v>PARDON</v>
      </c>
      <c r="K478" s="88">
        <v>0.44310185185185186</v>
      </c>
      <c r="L478" s="85">
        <v>0.99930555555555556</v>
      </c>
      <c r="M478" s="150">
        <v>44167</v>
      </c>
      <c r="N478" s="94" t="s">
        <v>3130</v>
      </c>
      <c r="O478" s="90">
        <f t="shared" si="91"/>
        <v>800.93333333333339</v>
      </c>
      <c r="P478" s="100">
        <f t="shared" si="92"/>
        <v>2402.8000000000002</v>
      </c>
      <c r="Q478" s="68" t="s">
        <v>2035</v>
      </c>
      <c r="R478" s="68" t="s">
        <v>2036</v>
      </c>
    </row>
    <row r="479" spans="1:18" x14ac:dyDescent="0.2">
      <c r="A479" s="78"/>
      <c r="B479" s="141">
        <v>44167.441238425927</v>
      </c>
      <c r="C479" s="98" t="s">
        <v>1500</v>
      </c>
      <c r="D479" s="82" t="str">
        <f>VLOOKUP($C479,TOTAL4,2,FALSE)</f>
        <v>MV5266</v>
      </c>
      <c r="E479" s="91" t="str">
        <f>VLOOKUP($C479,TOTAL4,3,FALSE)</f>
        <v>MASVINGO</v>
      </c>
      <c r="F479" s="82" t="str">
        <f>VLOOKUP(C479,TOTAL4,4,FALSE)</f>
        <v>SILVER</v>
      </c>
      <c r="G479" s="83">
        <v>3</v>
      </c>
      <c r="H479" s="96" t="s">
        <v>2033</v>
      </c>
      <c r="I479" s="68" t="s">
        <v>2082</v>
      </c>
      <c r="J479" s="82" t="str">
        <f>VLOOKUP($C479,TOTAL4,5,FALSE)</f>
        <v>PARDON</v>
      </c>
      <c r="K479" s="88">
        <v>0.44123842592592594</v>
      </c>
      <c r="L479" s="85">
        <v>0.99930555555555556</v>
      </c>
      <c r="M479" s="150">
        <v>44167</v>
      </c>
      <c r="N479" s="94" t="s">
        <v>3129</v>
      </c>
      <c r="O479" s="90">
        <f t="shared" si="91"/>
        <v>803.61666666666656</v>
      </c>
      <c r="P479" s="100">
        <f t="shared" si="92"/>
        <v>2410.8499999999995</v>
      </c>
      <c r="Q479" s="68" t="s">
        <v>2035</v>
      </c>
      <c r="R479" s="68" t="s">
        <v>2036</v>
      </c>
    </row>
    <row r="480" spans="1:18" x14ac:dyDescent="0.2">
      <c r="A480" s="97"/>
      <c r="B480" s="192" t="s">
        <v>2370</v>
      </c>
      <c r="C480" s="87" t="s">
        <v>1510</v>
      </c>
      <c r="D480" s="134" t="str">
        <f>VLOOKUP($C480,TOTAL3,2,FALSE)</f>
        <v>HA7082</v>
      </c>
      <c r="E480" s="135" t="str">
        <f>VLOOKUP($C480,TOTAL3,3,FALSE)</f>
        <v>HARARE</v>
      </c>
      <c r="F480" s="135" t="str">
        <f>VLOOKUP(C480,TOTAL3,4,FALSE)</f>
        <v>SILVER</v>
      </c>
      <c r="G480" s="83">
        <v>3</v>
      </c>
      <c r="H480" s="142" t="s">
        <v>2033</v>
      </c>
      <c r="I480" s="52" t="s">
        <v>2034</v>
      </c>
      <c r="J480" s="135" t="str">
        <f>VLOOKUP($C480,TOTAL3,5,FALSE)</f>
        <v>MUTYANDA</v>
      </c>
      <c r="K480" s="114">
        <v>0</v>
      </c>
      <c r="L480" s="114">
        <v>0.47881944444444446</v>
      </c>
      <c r="M480" s="113">
        <v>44167</v>
      </c>
      <c r="N480" s="143" t="s">
        <v>2856</v>
      </c>
      <c r="O480" s="90">
        <f t="shared" si="91"/>
        <v>689.5</v>
      </c>
      <c r="P480" s="100">
        <f t="shared" si="92"/>
        <v>2068.5</v>
      </c>
      <c r="Q480" s="48" t="s">
        <v>2035</v>
      </c>
      <c r="R480" s="80" t="s">
        <v>2038</v>
      </c>
    </row>
    <row r="481" spans="1:18" x14ac:dyDescent="0.2">
      <c r="A481" s="78"/>
      <c r="B481" s="140">
        <v>44167.444374999999</v>
      </c>
      <c r="C481" s="43" t="s">
        <v>1534</v>
      </c>
      <c r="D481" s="82" t="str">
        <f>VLOOKUP($C481,TOTAL4,2,FALSE)</f>
        <v>HA6064</v>
      </c>
      <c r="E481" s="91" t="str">
        <f>VLOOKUP($C481,TOTAL4,3,FALSE)</f>
        <v>HARARE</v>
      </c>
      <c r="F481" s="82" t="str">
        <f>VLOOKUP(C481,TOTAL4,4,FALSE)</f>
        <v>SILVER</v>
      </c>
      <c r="G481" s="83">
        <v>3</v>
      </c>
      <c r="H481" s="96" t="s">
        <v>2033</v>
      </c>
      <c r="I481" s="68" t="s">
        <v>2082</v>
      </c>
      <c r="J481" s="82" t="str">
        <f>VLOOKUP($C481,TOTAL4,5,FALSE)</f>
        <v>MUTYANDA</v>
      </c>
      <c r="K481" s="54">
        <v>0.44437499999999996</v>
      </c>
      <c r="L481" s="54">
        <v>0.57179398148148153</v>
      </c>
      <c r="M481" s="150">
        <v>44167</v>
      </c>
      <c r="N481" s="94" t="s">
        <v>3063</v>
      </c>
      <c r="O481" s="90">
        <f t="shared" si="91"/>
        <v>183.48333333333346</v>
      </c>
      <c r="P481" s="100">
        <f t="shared" si="92"/>
        <v>550.45000000000039</v>
      </c>
      <c r="Q481" s="68" t="s">
        <v>2035</v>
      </c>
      <c r="R481" s="68" t="s">
        <v>2038</v>
      </c>
    </row>
    <row r="482" spans="1:18" x14ac:dyDescent="0.2">
      <c r="A482" s="97"/>
      <c r="B482" s="140">
        <v>44167.469166666669</v>
      </c>
      <c r="C482" s="43" t="s">
        <v>1548</v>
      </c>
      <c r="D482" s="82" t="str">
        <f>VLOOKUP($C482,TOTAL4,2,FALSE)</f>
        <v>MV7032</v>
      </c>
      <c r="E482" s="91" t="str">
        <f>VLOOKUP($C482,TOTAL4,3,FALSE)</f>
        <v>MASVINGO</v>
      </c>
      <c r="F482" s="82" t="str">
        <f>VLOOKUP(C482,TOTAL4,4,FALSE)</f>
        <v>SILVER</v>
      </c>
      <c r="G482" s="83">
        <v>3</v>
      </c>
      <c r="H482" s="96" t="s">
        <v>2033</v>
      </c>
      <c r="I482" s="68" t="s">
        <v>2060</v>
      </c>
      <c r="J482" s="82" t="str">
        <f>VLOOKUP($C482,TOTAL4,5,FALSE)</f>
        <v>PARDON</v>
      </c>
      <c r="K482" s="151">
        <v>0.46916666666666668</v>
      </c>
      <c r="L482" s="151">
        <v>0.53184027777777776</v>
      </c>
      <c r="M482" s="152">
        <v>44167</v>
      </c>
      <c r="N482" s="94" t="s">
        <v>3057</v>
      </c>
      <c r="O482" s="90">
        <f t="shared" si="91"/>
        <v>90.249999999999972</v>
      </c>
      <c r="P482" s="100">
        <f t="shared" si="92"/>
        <v>270.74999999999989</v>
      </c>
      <c r="Q482" s="68" t="s">
        <v>2035</v>
      </c>
      <c r="R482" s="68" t="s">
        <v>2038</v>
      </c>
    </row>
    <row r="483" spans="1:18" x14ac:dyDescent="0.2">
      <c r="A483" s="78"/>
      <c r="B483" s="140">
        <v>44167.872673611113</v>
      </c>
      <c r="C483" s="43" t="s">
        <v>1548</v>
      </c>
      <c r="D483" s="82" t="str">
        <f>VLOOKUP($C483,TOTAL4,2,FALSE)</f>
        <v>MV7032</v>
      </c>
      <c r="E483" s="91" t="str">
        <f>VLOOKUP($C483,TOTAL4,3,FALSE)</f>
        <v>MASVINGO</v>
      </c>
      <c r="F483" s="82" t="str">
        <f>VLOOKUP(C483,TOTAL4,4,FALSE)</f>
        <v>SILVER</v>
      </c>
      <c r="G483" s="83">
        <v>3</v>
      </c>
      <c r="H483" s="96" t="s">
        <v>2033</v>
      </c>
      <c r="I483" s="68" t="s">
        <v>2082</v>
      </c>
      <c r="J483" s="82" t="str">
        <f>VLOOKUP($C483,TOTAL4,5,FALSE)</f>
        <v>PARDON</v>
      </c>
      <c r="K483" s="54">
        <v>0.87267361111111119</v>
      </c>
      <c r="L483" s="54">
        <v>0.88292824074074072</v>
      </c>
      <c r="M483" s="150">
        <v>44167</v>
      </c>
      <c r="N483" s="94" t="s">
        <v>3119</v>
      </c>
      <c r="O483" s="90">
        <f t="shared" si="91"/>
        <v>14.766666666666524</v>
      </c>
      <c r="P483" s="100">
        <f t="shared" si="92"/>
        <v>44.299999999999571</v>
      </c>
      <c r="Q483" s="68" t="s">
        <v>2035</v>
      </c>
      <c r="R483" s="68" t="s">
        <v>2038</v>
      </c>
    </row>
    <row r="484" spans="1:18" x14ac:dyDescent="0.2">
      <c r="A484" s="78"/>
      <c r="B484" s="141">
        <v>44167.693773148145</v>
      </c>
      <c r="C484" s="98" t="s">
        <v>1548</v>
      </c>
      <c r="D484" s="82" t="str">
        <f>VLOOKUP($C484,TOTAL4,2,FALSE)</f>
        <v>MV7032</v>
      </c>
      <c r="E484" s="91" t="str">
        <f>VLOOKUP($C484,TOTAL4,3,FALSE)</f>
        <v>MASVINGO</v>
      </c>
      <c r="F484" s="82" t="str">
        <f>VLOOKUP(C484,TOTAL4,4,FALSE)</f>
        <v>SILVER</v>
      </c>
      <c r="G484" s="83">
        <v>3</v>
      </c>
      <c r="H484" s="96" t="s">
        <v>2033</v>
      </c>
      <c r="I484" s="68" t="s">
        <v>2058</v>
      </c>
      <c r="J484" s="82" t="str">
        <f>VLOOKUP($C484,TOTAL4,5,FALSE)</f>
        <v>PARDON</v>
      </c>
      <c r="K484" s="114">
        <v>0.69377314814814817</v>
      </c>
      <c r="L484" s="85">
        <v>0.99930555555555556</v>
      </c>
      <c r="M484" s="150">
        <v>44167</v>
      </c>
      <c r="N484" s="94" t="s">
        <v>3162</v>
      </c>
      <c r="O484" s="90">
        <f t="shared" si="91"/>
        <v>439.96666666666658</v>
      </c>
      <c r="P484" s="100">
        <f t="shared" si="92"/>
        <v>1319.8999999999996</v>
      </c>
      <c r="Q484" s="68" t="s">
        <v>2035</v>
      </c>
      <c r="R484" s="68" t="s">
        <v>2036</v>
      </c>
    </row>
    <row r="485" spans="1:18" x14ac:dyDescent="0.2">
      <c r="A485" s="78"/>
      <c r="B485" s="141">
        <v>44166.70380787037</v>
      </c>
      <c r="C485" s="98" t="s">
        <v>1592</v>
      </c>
      <c r="D485" s="82" t="str">
        <f>VLOOKUP($C485,TOTAL4,2,FALSE)</f>
        <v>BU1744</v>
      </c>
      <c r="E485" s="91" t="str">
        <f>VLOOKUP($C485,TOTAL4,3,FALSE)</f>
        <v>BULAWAYO</v>
      </c>
      <c r="F485" s="82" t="str">
        <f>VLOOKUP(C485,TOTAL4,4,FALSE)</f>
        <v>SILVER</v>
      </c>
      <c r="G485" s="83">
        <v>3</v>
      </c>
      <c r="H485" s="96" t="s">
        <v>2033</v>
      </c>
      <c r="I485" s="68" t="s">
        <v>2060</v>
      </c>
      <c r="J485" s="82" t="str">
        <f>VLOOKUP($C485,TOTAL4,5,FALSE)</f>
        <v>BHEKANI</v>
      </c>
      <c r="K485" s="85">
        <v>0</v>
      </c>
      <c r="L485" s="85">
        <v>0.99930555555555556</v>
      </c>
      <c r="M485" s="150">
        <v>44167</v>
      </c>
      <c r="N485" s="94" t="s">
        <v>2174</v>
      </c>
      <c r="O485" s="90">
        <f t="shared" si="91"/>
        <v>1439</v>
      </c>
      <c r="P485" s="100">
        <f t="shared" si="92"/>
        <v>4317</v>
      </c>
      <c r="Q485" s="68" t="s">
        <v>2035</v>
      </c>
      <c r="R485" s="68" t="s">
        <v>2036</v>
      </c>
    </row>
    <row r="486" spans="1:18" x14ac:dyDescent="0.2">
      <c r="A486" s="78"/>
      <c r="B486" s="79">
        <v>44145.652094907404</v>
      </c>
      <c r="C486" s="68" t="s">
        <v>174</v>
      </c>
      <c r="D486" s="81" t="s">
        <v>1609</v>
      </c>
      <c r="E486" s="91" t="s">
        <v>111</v>
      </c>
      <c r="F486" s="82" t="s">
        <v>13</v>
      </c>
      <c r="G486" s="83">
        <v>3</v>
      </c>
      <c r="H486" s="83" t="s">
        <v>2033</v>
      </c>
      <c r="I486" s="110" t="s">
        <v>2057</v>
      </c>
      <c r="J486" s="68">
        <f>VLOOKUP(A486,nsn,3,FALSE)</f>
        <v>0</v>
      </c>
      <c r="K486" s="85">
        <v>0</v>
      </c>
      <c r="L486" s="85">
        <v>0.99930555555555556</v>
      </c>
      <c r="M486" s="150">
        <v>44167</v>
      </c>
      <c r="N486" s="94" t="s">
        <v>2155</v>
      </c>
      <c r="O486" s="90">
        <f t="shared" si="91"/>
        <v>1439</v>
      </c>
      <c r="P486" s="100">
        <f t="shared" si="92"/>
        <v>4317</v>
      </c>
      <c r="Q486" s="68" t="s">
        <v>2035</v>
      </c>
      <c r="R486" s="68" t="s">
        <v>2036</v>
      </c>
    </row>
    <row r="487" spans="1:18" x14ac:dyDescent="0.2">
      <c r="A487" s="78"/>
      <c r="B487" s="137" t="s">
        <v>2373</v>
      </c>
      <c r="C487" s="52" t="s">
        <v>1629</v>
      </c>
      <c r="D487" s="134" t="str">
        <f>VLOOKUP($C487,TOTAL3,2,FALSE)</f>
        <v>MA5235</v>
      </c>
      <c r="E487" s="135" t="str">
        <f>VLOOKUP($C487,TOTAL3,3,FALSE)</f>
        <v>MANICALAND</v>
      </c>
      <c r="F487" s="135" t="str">
        <f>VLOOKUP(C487,TOTAL3,4,FALSE)</f>
        <v>SILVER</v>
      </c>
      <c r="G487" s="83">
        <v>3</v>
      </c>
      <c r="H487" s="142" t="s">
        <v>2033</v>
      </c>
      <c r="I487" s="52" t="s">
        <v>2034</v>
      </c>
      <c r="J487" s="135" t="str">
        <f>VLOOKUP($C487,TOTAL3,5,FALSE)</f>
        <v>MANGWIRO</v>
      </c>
      <c r="K487" s="114">
        <v>0</v>
      </c>
      <c r="L487" s="85">
        <v>0.99998842592592585</v>
      </c>
      <c r="M487" s="147">
        <v>44167</v>
      </c>
      <c r="N487" s="143" t="s">
        <v>2980</v>
      </c>
      <c r="O487" s="90">
        <f t="shared" si="91"/>
        <v>1439.9833333333331</v>
      </c>
      <c r="P487" s="100">
        <f t="shared" si="92"/>
        <v>4319.9499999999989</v>
      </c>
      <c r="Q487" s="80" t="s">
        <v>2035</v>
      </c>
      <c r="R487" s="80" t="s">
        <v>2036</v>
      </c>
    </row>
    <row r="488" spans="1:18" x14ac:dyDescent="0.2">
      <c r="A488" s="78"/>
      <c r="B488" s="137" t="s">
        <v>2374</v>
      </c>
      <c r="C488" s="87" t="s">
        <v>1631</v>
      </c>
      <c r="D488" s="134" t="str">
        <f>VLOOKUP($C488,TOTAL3,2,FALSE)</f>
        <v>MA0384</v>
      </c>
      <c r="E488" s="135" t="str">
        <f>VLOOKUP($C488,TOTAL3,3,FALSE)</f>
        <v>MANICALAND</v>
      </c>
      <c r="F488" s="135" t="str">
        <f>VLOOKUP(C488,TOTAL3,4,FALSE)</f>
        <v>SILVER</v>
      </c>
      <c r="G488" s="83">
        <v>3</v>
      </c>
      <c r="H488" s="142" t="s">
        <v>2033</v>
      </c>
      <c r="I488" s="52" t="s">
        <v>2034</v>
      </c>
      <c r="J488" s="135" t="str">
        <f>VLOOKUP($C488,TOTAL3,5,FALSE)</f>
        <v>MAPFUMBA</v>
      </c>
      <c r="K488" s="114">
        <v>0</v>
      </c>
      <c r="L488" s="85">
        <v>0.99998842592592585</v>
      </c>
      <c r="M488" s="147">
        <v>44167</v>
      </c>
      <c r="N488" s="143" t="s">
        <v>2966</v>
      </c>
      <c r="O488" s="90">
        <f t="shared" si="91"/>
        <v>1439.9833333333331</v>
      </c>
      <c r="P488" s="100">
        <f t="shared" si="92"/>
        <v>4319.9499999999989</v>
      </c>
      <c r="Q488" s="80" t="s">
        <v>2035</v>
      </c>
      <c r="R488" s="80" t="s">
        <v>2036</v>
      </c>
    </row>
    <row r="489" spans="1:18" x14ac:dyDescent="0.2">
      <c r="A489" s="78"/>
      <c r="B489" s="140">
        <v>44167.571180555555</v>
      </c>
      <c r="C489" s="43" t="s">
        <v>1643</v>
      </c>
      <c r="D489" s="82" t="str">
        <f>VLOOKUP($C489,TOTAL4,2,FALSE)</f>
        <v>HA6062</v>
      </c>
      <c r="E489" s="91" t="str">
        <f>VLOOKUP($C489,TOTAL4,3,FALSE)</f>
        <v>HARARE</v>
      </c>
      <c r="F489" s="82" t="str">
        <f>VLOOKUP(C489,TOTAL4,4,FALSE)</f>
        <v>SILVER</v>
      </c>
      <c r="G489" s="83">
        <v>3</v>
      </c>
      <c r="H489" s="96" t="s">
        <v>2033</v>
      </c>
      <c r="I489" s="68" t="s">
        <v>2082</v>
      </c>
      <c r="J489" s="82" t="str">
        <f>VLOOKUP($C489,TOTAL4,5,FALSE)</f>
        <v>RITA</v>
      </c>
      <c r="K489" s="54">
        <v>0.4381944444444445</v>
      </c>
      <c r="L489" s="54">
        <v>0.57306712962962958</v>
      </c>
      <c r="M489" s="150">
        <v>44167</v>
      </c>
      <c r="N489" s="94" t="s">
        <v>3064</v>
      </c>
      <c r="O489" s="90">
        <f t="shared" si="91"/>
        <v>194.21666666666653</v>
      </c>
      <c r="P489" s="100">
        <f t="shared" si="92"/>
        <v>582.64999999999964</v>
      </c>
      <c r="Q489" s="68" t="s">
        <v>2035</v>
      </c>
      <c r="R489" s="68" t="s">
        <v>2038</v>
      </c>
    </row>
    <row r="490" spans="1:18" x14ac:dyDescent="0.2">
      <c r="A490" s="78"/>
      <c r="B490" s="140">
        <v>44167.616249999999</v>
      </c>
      <c r="C490" s="43" t="s">
        <v>1653</v>
      </c>
      <c r="D490" s="82" t="str">
        <f>VLOOKUP($C490,TOTAL4,2,FALSE)</f>
        <v>BU5092</v>
      </c>
      <c r="E490" s="91" t="str">
        <f>VLOOKUP($C490,TOTAL4,3,FALSE)</f>
        <v>BULAWAYO</v>
      </c>
      <c r="F490" s="82" t="str">
        <f>VLOOKUP(C490,TOTAL4,4,FALSE)</f>
        <v>SILVER</v>
      </c>
      <c r="G490" s="83">
        <v>3</v>
      </c>
      <c r="H490" s="96" t="s">
        <v>2033</v>
      </c>
      <c r="I490" s="68" t="s">
        <v>2082</v>
      </c>
      <c r="J490" s="82" t="str">
        <f>VLOOKUP($C490,TOTAL4,5,FALSE)</f>
        <v>MASAIRA</v>
      </c>
      <c r="K490" s="54">
        <v>0</v>
      </c>
      <c r="L490" s="54">
        <v>0.61849537037037039</v>
      </c>
      <c r="M490" s="150">
        <v>44167</v>
      </c>
      <c r="N490" s="94" t="s">
        <v>3083</v>
      </c>
      <c r="O490" s="90">
        <f t="shared" si="91"/>
        <v>890.63333333333344</v>
      </c>
      <c r="P490" s="100">
        <f t="shared" si="92"/>
        <v>2671.9000000000005</v>
      </c>
      <c r="Q490" s="68" t="s">
        <v>2035</v>
      </c>
      <c r="R490" s="68" t="s">
        <v>2038</v>
      </c>
    </row>
    <row r="491" spans="1:18" x14ac:dyDescent="0.2">
      <c r="A491" s="78"/>
      <c r="B491" s="192" t="s">
        <v>2375</v>
      </c>
      <c r="C491" s="87" t="s">
        <v>1662</v>
      </c>
      <c r="D491" s="134" t="str">
        <f>VLOOKUP($C491,TOTAL3,2,FALSE)</f>
        <v>MA5248</v>
      </c>
      <c r="E491" s="135" t="str">
        <f>VLOOKUP($C491,TOTAL3,3,FALSE)</f>
        <v>MANICALAND</v>
      </c>
      <c r="F491" s="135" t="str">
        <f>VLOOKUP(C491,TOTAL3,4,FALSE)</f>
        <v>SILVER</v>
      </c>
      <c r="G491" s="83">
        <v>3</v>
      </c>
      <c r="H491" s="142" t="s">
        <v>2033</v>
      </c>
      <c r="I491" s="52" t="s">
        <v>2034</v>
      </c>
      <c r="J491" s="135" t="str">
        <f>VLOOKUP($C491,TOTAL3,5,FALSE)</f>
        <v>MANGWIRO</v>
      </c>
      <c r="K491" s="114">
        <v>0</v>
      </c>
      <c r="L491" s="85">
        <v>0.99998842592592585</v>
      </c>
      <c r="M491" s="147">
        <v>44167</v>
      </c>
      <c r="N491" s="143" t="s">
        <v>2981</v>
      </c>
      <c r="O491" s="90">
        <f t="shared" si="91"/>
        <v>1439.9833333333331</v>
      </c>
      <c r="P491" s="100">
        <f t="shared" si="92"/>
        <v>4319.9499999999989</v>
      </c>
      <c r="Q491" s="80" t="s">
        <v>2035</v>
      </c>
      <c r="R491" s="80" t="s">
        <v>2036</v>
      </c>
    </row>
    <row r="492" spans="1:18" x14ac:dyDescent="0.2">
      <c r="A492" s="97"/>
      <c r="B492" s="140">
        <v>44167.437418981484</v>
      </c>
      <c r="C492" s="43" t="s">
        <v>1680</v>
      </c>
      <c r="D492" s="82" t="str">
        <f>VLOOKUP($C492,TOTAL4,2,FALSE)</f>
        <v>MV0155</v>
      </c>
      <c r="E492" s="91" t="str">
        <f>VLOOKUP($C492,TOTAL4,3,FALSE)</f>
        <v>MASVINGO</v>
      </c>
      <c r="F492" s="82" t="str">
        <f>VLOOKUP(C492,TOTAL4,4,FALSE)</f>
        <v>SILVER</v>
      </c>
      <c r="G492" s="83">
        <v>3</v>
      </c>
      <c r="H492" s="96" t="s">
        <v>2033</v>
      </c>
      <c r="I492" s="68" t="s">
        <v>2082</v>
      </c>
      <c r="J492" s="82" t="str">
        <f>VLOOKUP($C492,TOTAL4,5,FALSE)</f>
        <v>BEN</v>
      </c>
      <c r="K492" s="151">
        <v>0.43741898148148151</v>
      </c>
      <c r="L492" s="151">
        <v>0.44969907407407406</v>
      </c>
      <c r="M492" s="152">
        <v>44167</v>
      </c>
      <c r="N492" s="94" t="s">
        <v>3030</v>
      </c>
      <c r="O492" s="90">
        <f t="shared" si="91"/>
        <v>17.683333333333273</v>
      </c>
      <c r="P492" s="100">
        <f t="shared" si="92"/>
        <v>53.04999999999982</v>
      </c>
      <c r="Q492" s="68" t="s">
        <v>2035</v>
      </c>
      <c r="R492" s="68" t="s">
        <v>2038</v>
      </c>
    </row>
    <row r="493" spans="1:18" x14ac:dyDescent="0.2">
      <c r="A493" s="78"/>
      <c r="B493" s="192" t="s">
        <v>2108</v>
      </c>
      <c r="C493" s="87" t="s">
        <v>1689</v>
      </c>
      <c r="D493" s="134" t="str">
        <f>VLOOKUP($C493,TOTAL3,2,FALSE)</f>
        <v>MA7037</v>
      </c>
      <c r="E493" s="135" t="str">
        <f>VLOOKUP($C493,TOTAL3,3,FALSE)</f>
        <v>MANICALAND</v>
      </c>
      <c r="F493" s="135" t="str">
        <f>VLOOKUP(C493,TOTAL3,4,FALSE)</f>
        <v>SILVER</v>
      </c>
      <c r="G493" s="83">
        <v>3</v>
      </c>
      <c r="H493" s="142" t="s">
        <v>2033</v>
      </c>
      <c r="I493" s="52" t="s">
        <v>2034</v>
      </c>
      <c r="J493" s="135" t="str">
        <f>VLOOKUP($C493,TOTAL3,5,FALSE)</f>
        <v>MANGWIRO</v>
      </c>
      <c r="K493" s="114">
        <v>0</v>
      </c>
      <c r="L493" s="85">
        <v>0.99998842592592585</v>
      </c>
      <c r="M493" s="147">
        <v>44167</v>
      </c>
      <c r="N493" s="143" t="s">
        <v>2923</v>
      </c>
      <c r="O493" s="90">
        <f t="shared" si="91"/>
        <v>1439.9833333333331</v>
      </c>
      <c r="P493" s="100">
        <f t="shared" si="92"/>
        <v>4319.9499999999989</v>
      </c>
      <c r="Q493" s="80" t="s">
        <v>2035</v>
      </c>
      <c r="R493" s="80" t="s">
        <v>2036</v>
      </c>
    </row>
    <row r="494" spans="1:18" x14ac:dyDescent="0.2">
      <c r="A494" s="78"/>
      <c r="B494" s="186">
        <v>44166.933229166665</v>
      </c>
      <c r="C494" s="5" t="s">
        <v>1693</v>
      </c>
      <c r="D494" s="134" t="str">
        <f>VLOOKUP($C494,TOTAL3,2,FALSE)</f>
        <v>ME7080</v>
      </c>
      <c r="E494" s="135" t="str">
        <f>VLOOKUP($C494,TOTAL3,3,FALSE)</f>
        <v>MASH EAST</v>
      </c>
      <c r="F494" s="135" t="str">
        <f>VLOOKUP(C494,TOTAL3,4,FALSE)</f>
        <v>SILVER</v>
      </c>
      <c r="G494" s="83">
        <v>3</v>
      </c>
      <c r="H494" s="142" t="s">
        <v>2033</v>
      </c>
      <c r="I494" s="52" t="s">
        <v>2034</v>
      </c>
      <c r="J494" s="135" t="str">
        <f>VLOOKUP($C494,TOTAL3,5,FALSE)</f>
        <v>LESLIE</v>
      </c>
      <c r="K494" s="144">
        <v>0</v>
      </c>
      <c r="L494" s="144">
        <v>0.26116898148148149</v>
      </c>
      <c r="M494" s="136">
        <v>44167</v>
      </c>
      <c r="N494" s="143" t="s">
        <v>2848</v>
      </c>
      <c r="O494" s="90">
        <f t="shared" si="91"/>
        <v>376.08333333333337</v>
      </c>
      <c r="P494" s="100">
        <f t="shared" si="92"/>
        <v>1128.25</v>
      </c>
      <c r="Q494" s="48" t="s">
        <v>2035</v>
      </c>
      <c r="R494" s="80" t="s">
        <v>2038</v>
      </c>
    </row>
    <row r="495" spans="1:18" x14ac:dyDescent="0.2">
      <c r="A495" s="78"/>
      <c r="B495" s="79">
        <v>44153.311689814815</v>
      </c>
      <c r="C495" s="68" t="s">
        <v>1707</v>
      </c>
      <c r="D495" s="82" t="str">
        <f>VLOOKUP($C495,TOTAL4,2,FALSE)</f>
        <v>MW5020</v>
      </c>
      <c r="E495" s="91" t="str">
        <f>VLOOKUP($C495,TOTAL4,3,FALSE)</f>
        <v>MASH WEST</v>
      </c>
      <c r="F495" s="82" t="str">
        <f>VLOOKUP(C495,TOTAL4,4,FALSE)</f>
        <v>SILVER</v>
      </c>
      <c r="G495" s="83">
        <v>3</v>
      </c>
      <c r="H495" s="96" t="s">
        <v>2033</v>
      </c>
      <c r="I495" s="68" t="s">
        <v>2058</v>
      </c>
      <c r="J495" s="82" t="s">
        <v>90</v>
      </c>
      <c r="K495" s="85">
        <v>0</v>
      </c>
      <c r="L495" s="85">
        <v>0.99930555555555556</v>
      </c>
      <c r="M495" s="150">
        <v>44167</v>
      </c>
      <c r="N495" s="94" t="s">
        <v>2154</v>
      </c>
      <c r="O495" s="90">
        <f t="shared" si="91"/>
        <v>1439</v>
      </c>
      <c r="P495" s="100">
        <f t="shared" si="92"/>
        <v>4317</v>
      </c>
      <c r="Q495" s="68" t="s">
        <v>2035</v>
      </c>
      <c r="R495" s="68" t="s">
        <v>2036</v>
      </c>
    </row>
    <row r="496" spans="1:18" x14ac:dyDescent="0.2">
      <c r="A496" s="78"/>
      <c r="B496" s="79" t="s">
        <v>2785</v>
      </c>
      <c r="C496" s="138" t="s">
        <v>1732</v>
      </c>
      <c r="D496" s="134" t="str">
        <f>VLOOKUP($C496,TOTAL3,2,FALSE)</f>
        <v>HA0403</v>
      </c>
      <c r="E496" s="135" t="str">
        <f>VLOOKUP($C496,TOTAL3,3,FALSE)</f>
        <v>HARARE</v>
      </c>
      <c r="F496" s="135" t="str">
        <f>VLOOKUP(C496,TOTAL3,4,FALSE)</f>
        <v>SILVER</v>
      </c>
      <c r="G496" s="83">
        <v>3</v>
      </c>
      <c r="H496" s="142" t="s">
        <v>2033</v>
      </c>
      <c r="I496" s="52" t="s">
        <v>2034</v>
      </c>
      <c r="J496" s="135" t="str">
        <f>VLOOKUP($C496,TOTAL3,5,FALSE)</f>
        <v>MASIMBA</v>
      </c>
      <c r="K496" s="114">
        <v>0.47166666666666668</v>
      </c>
      <c r="L496" s="114">
        <v>0.84335648148148146</v>
      </c>
      <c r="M496" s="147">
        <v>44167</v>
      </c>
      <c r="N496" s="143" t="s">
        <v>2893</v>
      </c>
      <c r="O496" s="90">
        <f t="shared" si="91"/>
        <v>535.23333333333335</v>
      </c>
      <c r="P496" s="100">
        <f t="shared" si="92"/>
        <v>1605.7</v>
      </c>
      <c r="Q496" s="48" t="s">
        <v>2035</v>
      </c>
      <c r="R496" s="80" t="s">
        <v>2038</v>
      </c>
    </row>
    <row r="497" spans="1:18" x14ac:dyDescent="0.2">
      <c r="A497" s="78"/>
      <c r="B497" s="79" t="s">
        <v>2789</v>
      </c>
      <c r="C497" s="138" t="s">
        <v>1734</v>
      </c>
      <c r="D497" s="134" t="str">
        <f>VLOOKUP($C497,TOTAL3,2,FALSE)</f>
        <v>HA0403</v>
      </c>
      <c r="E497" s="135" t="str">
        <f>VLOOKUP($C497,TOTAL3,3,FALSE)</f>
        <v>HARARE</v>
      </c>
      <c r="F497" s="135" t="str">
        <f>VLOOKUP(C497,TOTAL3,4,FALSE)</f>
        <v>SILVER</v>
      </c>
      <c r="G497" s="83">
        <v>3</v>
      </c>
      <c r="H497" s="142" t="s">
        <v>2033</v>
      </c>
      <c r="I497" s="52" t="s">
        <v>2034</v>
      </c>
      <c r="J497" s="135" t="str">
        <f>VLOOKUP($C497,TOTAL3,5,FALSE)</f>
        <v>MASIMBA</v>
      </c>
      <c r="K497" s="114">
        <v>0.50318287037037035</v>
      </c>
      <c r="L497" s="114">
        <v>0.87041666666666673</v>
      </c>
      <c r="M497" s="147">
        <v>44167</v>
      </c>
      <c r="N497" s="143" t="s">
        <v>2897</v>
      </c>
      <c r="O497" s="90">
        <f t="shared" si="91"/>
        <v>528.81666666666683</v>
      </c>
      <c r="P497" s="100">
        <f t="shared" si="92"/>
        <v>1586.4500000000005</v>
      </c>
      <c r="Q497" s="48" t="s">
        <v>2035</v>
      </c>
      <c r="R497" s="80" t="s">
        <v>2038</v>
      </c>
    </row>
    <row r="498" spans="1:18" x14ac:dyDescent="0.2">
      <c r="A498" s="78"/>
      <c r="B498" s="137" t="s">
        <v>2378</v>
      </c>
      <c r="C498" s="52" t="s">
        <v>1735</v>
      </c>
      <c r="D498" s="134" t="str">
        <f>VLOOKUP($C498,TOTAL3,2,FALSE)</f>
        <v>MW0157</v>
      </c>
      <c r="E498" s="135" t="str">
        <f>VLOOKUP($C498,TOTAL3,3,FALSE)</f>
        <v>MASH WEST</v>
      </c>
      <c r="F498" s="135" t="str">
        <f>VLOOKUP(C498,TOTAL3,4,FALSE)</f>
        <v>SILVER</v>
      </c>
      <c r="G498" s="83">
        <v>3</v>
      </c>
      <c r="H498" s="142" t="s">
        <v>2033</v>
      </c>
      <c r="I498" s="52" t="s">
        <v>2034</v>
      </c>
      <c r="J498" s="135" t="str">
        <f>VLOOKUP($C498,TOTAL3,5,FALSE)</f>
        <v>NGIRAZI</v>
      </c>
      <c r="K498" s="114">
        <v>0</v>
      </c>
      <c r="L498" s="114">
        <v>0.74168981481481477</v>
      </c>
      <c r="M498" s="147">
        <v>44167</v>
      </c>
      <c r="N498" s="143" t="s">
        <v>2881</v>
      </c>
      <c r="O498" s="90">
        <f t="shared" si="91"/>
        <v>1068.0333333333333</v>
      </c>
      <c r="P498" s="100">
        <f t="shared" si="92"/>
        <v>3204.1</v>
      </c>
      <c r="Q498" s="48" t="s">
        <v>2035</v>
      </c>
      <c r="R498" s="80" t="s">
        <v>2038</v>
      </c>
    </row>
    <row r="499" spans="1:18" x14ac:dyDescent="0.2">
      <c r="A499" s="99"/>
      <c r="B499" s="79">
        <v>44153.311412037037</v>
      </c>
      <c r="C499" s="68" t="s">
        <v>1765</v>
      </c>
      <c r="D499" s="82" t="str">
        <f>VLOOKUP($C499,TOTAL4,2,FALSE)</f>
        <v>MW5216</v>
      </c>
      <c r="E499" s="91" t="str">
        <f>VLOOKUP($C499,TOTAL4,3,FALSE)</f>
        <v>MASH WEST</v>
      </c>
      <c r="F499" s="82" t="str">
        <f>VLOOKUP(C499,TOTAL4,4,FALSE)</f>
        <v>SILVER</v>
      </c>
      <c r="G499" s="83">
        <v>3</v>
      </c>
      <c r="H499" s="96" t="s">
        <v>2033</v>
      </c>
      <c r="I499" s="68" t="s">
        <v>2058</v>
      </c>
      <c r="J499" s="82" t="s">
        <v>90</v>
      </c>
      <c r="K499" s="85">
        <v>0</v>
      </c>
      <c r="L499" s="85">
        <v>0.99930555555555556</v>
      </c>
      <c r="M499" s="150">
        <v>44167</v>
      </c>
      <c r="N499" s="94" t="s">
        <v>2246</v>
      </c>
      <c r="O499" s="90">
        <f t="shared" si="91"/>
        <v>1439</v>
      </c>
      <c r="P499" s="100">
        <f t="shared" si="92"/>
        <v>4317</v>
      </c>
      <c r="Q499" s="68" t="s">
        <v>2035</v>
      </c>
      <c r="R499" s="68" t="s">
        <v>2036</v>
      </c>
    </row>
    <row r="500" spans="1:18" x14ac:dyDescent="0.2">
      <c r="A500" s="78"/>
      <c r="B500" s="79">
        <v>44069.581944444442</v>
      </c>
      <c r="C500" s="68" t="s">
        <v>280</v>
      </c>
      <c r="D500" s="81" t="s">
        <v>1768</v>
      </c>
      <c r="E500" s="91" t="s">
        <v>158</v>
      </c>
      <c r="F500" s="82" t="s">
        <v>13</v>
      </c>
      <c r="G500" s="83">
        <v>3</v>
      </c>
      <c r="H500" s="83" t="s">
        <v>2033</v>
      </c>
      <c r="I500" s="110" t="s">
        <v>2055</v>
      </c>
      <c r="J500" s="68">
        <f>VLOOKUP(A500,nsn,3,FALSE)</f>
        <v>0</v>
      </c>
      <c r="K500" s="85">
        <v>0</v>
      </c>
      <c r="L500" s="85">
        <v>0.99930555555555556</v>
      </c>
      <c r="M500" s="150">
        <v>44167</v>
      </c>
      <c r="N500" s="94" t="s">
        <v>2162</v>
      </c>
      <c r="O500" s="90">
        <f t="shared" si="91"/>
        <v>1439</v>
      </c>
      <c r="P500" s="100">
        <f t="shared" si="92"/>
        <v>4317</v>
      </c>
      <c r="Q500" s="68" t="s">
        <v>2035</v>
      </c>
      <c r="R500" s="68" t="s">
        <v>2036</v>
      </c>
    </row>
    <row r="501" spans="1:18" x14ac:dyDescent="0.2">
      <c r="A501" s="97"/>
      <c r="B501" s="141">
        <v>44167.767789351848</v>
      </c>
      <c r="C501" s="98" t="s">
        <v>1782</v>
      </c>
      <c r="D501" s="82" t="str">
        <f>VLOOKUP($C501,TOTAL4,2,FALSE)</f>
        <v>MS0162</v>
      </c>
      <c r="E501" s="91" t="str">
        <f>VLOOKUP($C501,TOTAL4,3,FALSE)</f>
        <v>MAT SOUTH</v>
      </c>
      <c r="F501" s="82" t="str">
        <f>VLOOKUP(C501,TOTAL4,4,FALSE)</f>
        <v>SILVER</v>
      </c>
      <c r="G501" s="83">
        <v>3</v>
      </c>
      <c r="H501" s="96" t="s">
        <v>2033</v>
      </c>
      <c r="I501" s="68" t="s">
        <v>2058</v>
      </c>
      <c r="J501" s="82" t="str">
        <f>VLOOKUP($C501,TOTAL4,5,FALSE)</f>
        <v>SOFIA</v>
      </c>
      <c r="K501" s="114">
        <v>0.76778935185185182</v>
      </c>
      <c r="L501" s="85">
        <v>0.99930555555555556</v>
      </c>
      <c r="M501" s="150">
        <v>44167</v>
      </c>
      <c r="N501" s="94" t="s">
        <v>3145</v>
      </c>
      <c r="O501" s="90">
        <f t="shared" si="91"/>
        <v>333.38333333333338</v>
      </c>
      <c r="P501" s="100">
        <f t="shared" si="92"/>
        <v>1000.1500000000001</v>
      </c>
      <c r="Q501" s="68" t="s">
        <v>2035</v>
      </c>
      <c r="R501" s="68" t="s">
        <v>2036</v>
      </c>
    </row>
    <row r="502" spans="1:18" x14ac:dyDescent="0.2">
      <c r="A502" s="78"/>
      <c r="B502" s="141">
        <v>44167.767233796294</v>
      </c>
      <c r="C502" s="98" t="s">
        <v>1784</v>
      </c>
      <c r="D502" s="82" t="str">
        <f>VLOOKUP($C502,TOTAL4,2,FALSE)</f>
        <v>MS0162</v>
      </c>
      <c r="E502" s="91" t="str">
        <f>VLOOKUP($C502,TOTAL4,3,FALSE)</f>
        <v>MAT SOUTH</v>
      </c>
      <c r="F502" s="82" t="str">
        <f>VLOOKUP(C502,TOTAL4,4,FALSE)</f>
        <v>SILVER</v>
      </c>
      <c r="G502" s="83">
        <v>3</v>
      </c>
      <c r="H502" s="96" t="s">
        <v>2033</v>
      </c>
      <c r="I502" s="68" t="s">
        <v>2058</v>
      </c>
      <c r="J502" s="82" t="str">
        <f>VLOOKUP($C502,TOTAL4,5,FALSE)</f>
        <v>SOFIA</v>
      </c>
      <c r="K502" s="114">
        <v>0.7672337962962964</v>
      </c>
      <c r="L502" s="85">
        <v>0.99930555555555556</v>
      </c>
      <c r="M502" s="150">
        <v>44167</v>
      </c>
      <c r="N502" s="94" t="s">
        <v>3148</v>
      </c>
      <c r="O502" s="90">
        <f t="shared" si="91"/>
        <v>334.18333333333317</v>
      </c>
      <c r="P502" s="100">
        <f t="shared" si="92"/>
        <v>1002.5499999999995</v>
      </c>
      <c r="Q502" s="68" t="s">
        <v>2035</v>
      </c>
      <c r="R502" s="68" t="s">
        <v>2036</v>
      </c>
    </row>
    <row r="503" spans="1:18" x14ac:dyDescent="0.2">
      <c r="A503" s="99"/>
      <c r="B503" s="140">
        <v>44167.469166666669</v>
      </c>
      <c r="C503" s="43" t="s">
        <v>1785</v>
      </c>
      <c r="D503" s="82" t="str">
        <f>VLOOKUP($C503,TOTAL4,2,FALSE)</f>
        <v>MV5244</v>
      </c>
      <c r="E503" s="91" t="str">
        <f>VLOOKUP($C503,TOTAL4,3,FALSE)</f>
        <v>MASVINGO</v>
      </c>
      <c r="F503" s="82" t="str">
        <f>VLOOKUP(C503,TOTAL4,4,FALSE)</f>
        <v>SILVER</v>
      </c>
      <c r="G503" s="83">
        <v>3</v>
      </c>
      <c r="H503" s="96" t="s">
        <v>2033</v>
      </c>
      <c r="I503" s="68" t="s">
        <v>2060</v>
      </c>
      <c r="J503" s="82" t="str">
        <f>VLOOKUP($C503,TOTAL4,5,FALSE)</f>
        <v>PARDON</v>
      </c>
      <c r="K503" s="151">
        <v>0.46916666666666668</v>
      </c>
      <c r="L503" s="151">
        <v>0.53184027777777776</v>
      </c>
      <c r="M503" s="152">
        <v>44167</v>
      </c>
      <c r="N503" s="94" t="s">
        <v>3058</v>
      </c>
      <c r="O503" s="90">
        <f t="shared" si="91"/>
        <v>90.249999999999972</v>
      </c>
      <c r="P503" s="100">
        <f t="shared" si="92"/>
        <v>270.74999999999989</v>
      </c>
      <c r="Q503" s="68" t="s">
        <v>2035</v>
      </c>
      <c r="R503" s="68" t="s">
        <v>2038</v>
      </c>
    </row>
    <row r="504" spans="1:18" x14ac:dyDescent="0.2">
      <c r="A504" s="78"/>
      <c r="B504" s="140">
        <v>44167.872731481482</v>
      </c>
      <c r="C504" s="43" t="s">
        <v>1785</v>
      </c>
      <c r="D504" s="82" t="str">
        <f>VLOOKUP($C504,TOTAL4,2,FALSE)</f>
        <v>MV5244</v>
      </c>
      <c r="E504" s="91" t="str">
        <f>VLOOKUP($C504,TOTAL4,3,FALSE)</f>
        <v>MASVINGO</v>
      </c>
      <c r="F504" s="82" t="str">
        <f>VLOOKUP(C504,TOTAL4,4,FALSE)</f>
        <v>SILVER</v>
      </c>
      <c r="G504" s="83">
        <v>3</v>
      </c>
      <c r="H504" s="96" t="s">
        <v>2033</v>
      </c>
      <c r="I504" s="68" t="s">
        <v>2082</v>
      </c>
      <c r="J504" s="82" t="str">
        <f>VLOOKUP($C504,TOTAL4,5,FALSE)</f>
        <v>PARDON</v>
      </c>
      <c r="K504" s="54">
        <v>0.87273148148148139</v>
      </c>
      <c r="L504" s="54">
        <v>0.88292824074074072</v>
      </c>
      <c r="M504" s="150">
        <v>44167</v>
      </c>
      <c r="N504" s="94" t="s">
        <v>3117</v>
      </c>
      <c r="O504" s="90">
        <f t="shared" si="91"/>
        <v>14.683333333333444</v>
      </c>
      <c r="P504" s="100">
        <f t="shared" si="92"/>
        <v>44.050000000000331</v>
      </c>
      <c r="Q504" s="68" t="s">
        <v>2035</v>
      </c>
      <c r="R504" s="68" t="s">
        <v>2038</v>
      </c>
    </row>
    <row r="505" spans="1:18" x14ac:dyDescent="0.2">
      <c r="A505" s="78"/>
      <c r="B505" s="141">
        <v>44167.066331018519</v>
      </c>
      <c r="C505" s="98" t="s">
        <v>1825</v>
      </c>
      <c r="D505" s="82" t="str">
        <f>VLOOKUP($C505,TOTAL4,2,FALSE)</f>
        <v>BU0256</v>
      </c>
      <c r="E505" s="91" t="str">
        <f>VLOOKUP($C505,TOTAL4,3,FALSE)</f>
        <v>BULAWAYO</v>
      </c>
      <c r="F505" s="82" t="str">
        <f>VLOOKUP(C505,TOTAL4,4,FALSE)</f>
        <v>SILVER</v>
      </c>
      <c r="G505" s="83">
        <v>3</v>
      </c>
      <c r="H505" s="96" t="s">
        <v>2033</v>
      </c>
      <c r="I505" s="68" t="s">
        <v>2058</v>
      </c>
      <c r="J505" s="82" t="str">
        <f>VLOOKUP($C505,TOTAL4,5,FALSE)</f>
        <v>MAKETO</v>
      </c>
      <c r="K505" s="153">
        <v>6.5972222222222224E-2</v>
      </c>
      <c r="L505" s="85">
        <v>0.99930555555555556</v>
      </c>
      <c r="M505" s="150">
        <v>44167</v>
      </c>
      <c r="N505" s="94" t="s">
        <v>3124</v>
      </c>
      <c r="O505" s="90">
        <f t="shared" si="91"/>
        <v>1344</v>
      </c>
      <c r="P505" s="100">
        <f t="shared" si="92"/>
        <v>4032</v>
      </c>
      <c r="Q505" s="68" t="s">
        <v>2035</v>
      </c>
      <c r="R505" s="68" t="s">
        <v>2036</v>
      </c>
    </row>
    <row r="506" spans="1:18" x14ac:dyDescent="0.2">
      <c r="A506" s="78"/>
      <c r="B506" s="79">
        <v>44167.527083333334</v>
      </c>
      <c r="C506" s="68" t="s">
        <v>197</v>
      </c>
      <c r="D506" s="81" t="s">
        <v>1822</v>
      </c>
      <c r="E506" s="91" t="s">
        <v>111</v>
      </c>
      <c r="F506" s="82" t="s">
        <v>13</v>
      </c>
      <c r="G506" s="83">
        <v>3</v>
      </c>
      <c r="H506" s="83" t="s">
        <v>2033</v>
      </c>
      <c r="I506" s="110" t="s">
        <v>2082</v>
      </c>
      <c r="J506" s="68">
        <f>VLOOKUP(A506,nsn,3,FALSE)</f>
        <v>0</v>
      </c>
      <c r="K506" s="85">
        <v>0.52708333333333335</v>
      </c>
      <c r="L506" s="85">
        <v>0.81597222222222221</v>
      </c>
      <c r="M506" s="150">
        <v>44167</v>
      </c>
      <c r="N506" s="94" t="s">
        <v>2168</v>
      </c>
      <c r="O506" s="90">
        <f t="shared" si="91"/>
        <v>416</v>
      </c>
      <c r="P506" s="100">
        <f t="shared" si="92"/>
        <v>1248</v>
      </c>
      <c r="Q506" s="68" t="s">
        <v>2035</v>
      </c>
      <c r="R506" s="68" t="s">
        <v>2038</v>
      </c>
    </row>
    <row r="507" spans="1:18" x14ac:dyDescent="0.2">
      <c r="A507" s="99"/>
      <c r="B507" s="140">
        <v>44167.531145833331</v>
      </c>
      <c r="C507" s="43" t="s">
        <v>1869</v>
      </c>
      <c r="D507" s="82" t="str">
        <f>VLOOKUP($C507,TOTAL4,2,FALSE)</f>
        <v>MD7042</v>
      </c>
      <c r="E507" s="91" t="str">
        <f>VLOOKUP($C507,TOTAL4,3,FALSE)</f>
        <v>MIDLANDS</v>
      </c>
      <c r="F507" s="82" t="str">
        <f>VLOOKUP(C507,TOTAL4,4,FALSE)</f>
        <v>SILVER</v>
      </c>
      <c r="G507" s="83">
        <v>3</v>
      </c>
      <c r="H507" s="96" t="s">
        <v>2033</v>
      </c>
      <c r="I507" s="68" t="s">
        <v>2082</v>
      </c>
      <c r="J507" s="82" t="str">
        <f>VLOOKUP($C507,TOTAL4,5,FALSE)</f>
        <v>CHARI</v>
      </c>
      <c r="K507" s="54">
        <v>0</v>
      </c>
      <c r="L507" s="54">
        <v>0.61378472222222225</v>
      </c>
      <c r="M507" s="150">
        <v>44167</v>
      </c>
      <c r="N507" s="94" t="s">
        <v>3078</v>
      </c>
      <c r="O507" s="90">
        <f t="shared" si="91"/>
        <v>883.85</v>
      </c>
      <c r="P507" s="100">
        <f t="shared" si="92"/>
        <v>2651.55</v>
      </c>
      <c r="Q507" s="68" t="s">
        <v>2035</v>
      </c>
      <c r="R507" s="68" t="s">
        <v>2038</v>
      </c>
    </row>
    <row r="508" spans="1:18" x14ac:dyDescent="0.2">
      <c r="A508" s="78"/>
      <c r="B508" s="141">
        <v>44167.531145833331</v>
      </c>
      <c r="C508" s="98" t="s">
        <v>1869</v>
      </c>
      <c r="D508" s="82" t="str">
        <f>VLOOKUP($C508,TOTAL4,2,FALSE)</f>
        <v>MD7042</v>
      </c>
      <c r="E508" s="91" t="str">
        <f>VLOOKUP($C508,TOTAL4,3,FALSE)</f>
        <v>MIDLANDS</v>
      </c>
      <c r="F508" s="82" t="str">
        <f>VLOOKUP(C508,TOTAL4,4,FALSE)</f>
        <v>SILVER</v>
      </c>
      <c r="G508" s="83">
        <v>3</v>
      </c>
      <c r="H508" s="96" t="s">
        <v>2033</v>
      </c>
      <c r="I508" s="68" t="s">
        <v>2082</v>
      </c>
      <c r="J508" s="82" t="str">
        <f>VLOOKUP($C508,TOTAL4,5,FALSE)</f>
        <v>CHARI</v>
      </c>
      <c r="K508" s="88">
        <v>0.53114583333333332</v>
      </c>
      <c r="L508" s="85">
        <v>0.99930555555555556</v>
      </c>
      <c r="M508" s="150">
        <v>44167</v>
      </c>
      <c r="N508" s="94" t="s">
        <v>3135</v>
      </c>
      <c r="O508" s="90">
        <f t="shared" si="91"/>
        <v>674.15</v>
      </c>
      <c r="P508" s="100">
        <f t="shared" si="92"/>
        <v>2022.4499999999998</v>
      </c>
      <c r="Q508" s="68" t="s">
        <v>2035</v>
      </c>
      <c r="R508" s="68" t="s">
        <v>2036</v>
      </c>
    </row>
    <row r="509" spans="1:18" x14ac:dyDescent="0.2">
      <c r="A509" s="97"/>
      <c r="B509" s="186" t="s">
        <v>2053</v>
      </c>
      <c r="C509" s="5" t="s">
        <v>1871</v>
      </c>
      <c r="D509" s="134" t="str">
        <f>VLOOKUP($C509,TOTAL3,2,FALSE)</f>
        <v>MW5017</v>
      </c>
      <c r="E509" s="135" t="str">
        <f>VLOOKUP($C509,TOTAL3,3,FALSE)</f>
        <v>MASH WEST</v>
      </c>
      <c r="F509" s="135" t="str">
        <f>VLOOKUP(C509,TOTAL3,4,FALSE)</f>
        <v>SILVER</v>
      </c>
      <c r="G509" s="83">
        <v>3</v>
      </c>
      <c r="H509" s="142" t="s">
        <v>2033</v>
      </c>
      <c r="I509" s="52" t="s">
        <v>2034</v>
      </c>
      <c r="J509" s="135" t="str">
        <f>VLOOKUP($C509,TOTAL3,5,FALSE)</f>
        <v>MODESTA</v>
      </c>
      <c r="K509" s="114">
        <v>0</v>
      </c>
      <c r="L509" s="85">
        <v>0.99998842592592585</v>
      </c>
      <c r="M509" s="147">
        <v>44167</v>
      </c>
      <c r="N509" s="143" t="s">
        <v>2918</v>
      </c>
      <c r="O509" s="90">
        <f t="shared" si="91"/>
        <v>1439.9833333333331</v>
      </c>
      <c r="P509" s="100">
        <f t="shared" si="92"/>
        <v>4319.9499999999989</v>
      </c>
      <c r="Q509" s="80" t="s">
        <v>2035</v>
      </c>
      <c r="R509" s="80" t="s">
        <v>2036</v>
      </c>
    </row>
    <row r="510" spans="1:18" x14ac:dyDescent="0.2">
      <c r="A510" s="78"/>
      <c r="B510" s="79">
        <v>44144.73333333333</v>
      </c>
      <c r="C510" s="68" t="s">
        <v>202</v>
      </c>
      <c r="D510" s="81" t="s">
        <v>638</v>
      </c>
      <c r="E510" s="91" t="s">
        <v>111</v>
      </c>
      <c r="F510" s="82" t="s">
        <v>13</v>
      </c>
      <c r="G510" s="83">
        <v>3</v>
      </c>
      <c r="H510" s="83" t="s">
        <v>2033</v>
      </c>
      <c r="I510" s="110" t="s">
        <v>2055</v>
      </c>
      <c r="J510" s="68">
        <f>VLOOKUP(A510,nsn,3,FALSE)</f>
        <v>0</v>
      </c>
      <c r="K510" s="85">
        <v>0</v>
      </c>
      <c r="L510" s="85">
        <v>0.99930555555555556</v>
      </c>
      <c r="M510" s="150">
        <v>44167</v>
      </c>
      <c r="N510" s="94" t="s">
        <v>2165</v>
      </c>
      <c r="O510" s="90">
        <f t="shared" si="91"/>
        <v>1439</v>
      </c>
      <c r="P510" s="100">
        <f t="shared" si="92"/>
        <v>4317</v>
      </c>
      <c r="Q510" s="68" t="s">
        <v>2035</v>
      </c>
      <c r="R510" s="68" t="s">
        <v>2036</v>
      </c>
    </row>
    <row r="511" spans="1:18" x14ac:dyDescent="0.2">
      <c r="A511" s="99"/>
      <c r="B511" s="79">
        <v>44159.536990740744</v>
      </c>
      <c r="C511" s="80" t="s">
        <v>1887</v>
      </c>
      <c r="D511" s="82" t="str">
        <f>VLOOKUP($C511,TOTAL4,2,FALSE)</f>
        <v>BU5022</v>
      </c>
      <c r="E511" s="91" t="str">
        <f>VLOOKUP($C511,TOTAL4,3,FALSE)</f>
        <v>BULAWAYO</v>
      </c>
      <c r="F511" s="82" t="str">
        <f>VLOOKUP(C511,TOTAL4,4,FALSE)</f>
        <v>SILVER</v>
      </c>
      <c r="G511" s="83">
        <v>3</v>
      </c>
      <c r="H511" s="96" t="s">
        <v>2033</v>
      </c>
      <c r="I511" s="68" t="s">
        <v>2060</v>
      </c>
      <c r="J511" s="82" t="str">
        <f>VLOOKUP($C511,TOTAL4,5,FALSE)</f>
        <v>SIFA</v>
      </c>
      <c r="K511" s="85">
        <v>0</v>
      </c>
      <c r="L511" s="85">
        <v>0.99930555555555556</v>
      </c>
      <c r="M511" s="150">
        <v>44167</v>
      </c>
      <c r="N511" s="94" t="s">
        <v>2270</v>
      </c>
      <c r="O511" s="90">
        <f t="shared" si="91"/>
        <v>1439</v>
      </c>
      <c r="P511" s="100">
        <f t="shared" si="92"/>
        <v>4317</v>
      </c>
      <c r="Q511" s="68" t="s">
        <v>2035</v>
      </c>
      <c r="R511" s="68" t="s">
        <v>2036</v>
      </c>
    </row>
    <row r="512" spans="1:18" x14ac:dyDescent="0.2">
      <c r="A512" s="97"/>
      <c r="B512" s="141">
        <v>44167.767233796294</v>
      </c>
      <c r="C512" s="98" t="s">
        <v>1888</v>
      </c>
      <c r="D512" s="82" t="str">
        <f>VLOOKUP($C512,TOTAL4,2,FALSE)</f>
        <v>MN5229</v>
      </c>
      <c r="E512" s="91" t="str">
        <f>VLOOKUP($C512,TOTAL4,3,FALSE)</f>
        <v>MAT NORTH</v>
      </c>
      <c r="F512" s="82" t="str">
        <f>VLOOKUP(C512,TOTAL4,4,FALSE)</f>
        <v>SILVER</v>
      </c>
      <c r="G512" s="83">
        <v>3</v>
      </c>
      <c r="H512" s="96" t="s">
        <v>2033</v>
      </c>
      <c r="I512" s="68" t="s">
        <v>2058</v>
      </c>
      <c r="J512" s="82" t="str">
        <f>VLOOKUP($C512,TOTAL4,5,FALSE)</f>
        <v>MAKETO</v>
      </c>
      <c r="K512" s="114">
        <v>0.7672337962962964</v>
      </c>
      <c r="L512" s="85">
        <v>0.99930555555555556</v>
      </c>
      <c r="M512" s="150">
        <v>44167</v>
      </c>
      <c r="N512" s="94" t="s">
        <v>3150</v>
      </c>
      <c r="O512" s="90">
        <f t="shared" si="91"/>
        <v>334.18333333333317</v>
      </c>
      <c r="P512" s="100">
        <f t="shared" si="92"/>
        <v>1002.5499999999995</v>
      </c>
      <c r="Q512" s="68" t="s">
        <v>2035</v>
      </c>
      <c r="R512" s="68" t="s">
        <v>2036</v>
      </c>
    </row>
    <row r="513" spans="1:18" x14ac:dyDescent="0.2">
      <c r="A513" s="78"/>
      <c r="B513" s="141">
        <v>44167.767835648148</v>
      </c>
      <c r="C513" s="98" t="s">
        <v>1890</v>
      </c>
      <c r="D513" s="82" t="str">
        <f>VLOOKUP($C513,TOTAL4,2,FALSE)</f>
        <v>MN5229</v>
      </c>
      <c r="E513" s="91" t="str">
        <f>VLOOKUP($C513,TOTAL4,3,FALSE)</f>
        <v>MAT NORTH</v>
      </c>
      <c r="F513" s="82" t="str">
        <f>VLOOKUP(C513,TOTAL4,4,FALSE)</f>
        <v>SILVER</v>
      </c>
      <c r="G513" s="83">
        <v>3</v>
      </c>
      <c r="H513" s="96" t="s">
        <v>2033</v>
      </c>
      <c r="I513" s="68" t="s">
        <v>2058</v>
      </c>
      <c r="J513" s="82" t="str">
        <f>VLOOKUP($C513,TOTAL4,5,FALSE)</f>
        <v>MAKETO</v>
      </c>
      <c r="K513" s="114">
        <v>0.7678356481481482</v>
      </c>
      <c r="L513" s="85">
        <v>0.99930555555555556</v>
      </c>
      <c r="M513" s="150">
        <v>44167</v>
      </c>
      <c r="N513" s="94" t="s">
        <v>3144</v>
      </c>
      <c r="O513" s="90">
        <f t="shared" si="91"/>
        <v>333.31666666666661</v>
      </c>
      <c r="P513" s="100">
        <f t="shared" si="92"/>
        <v>999.94999999999982</v>
      </c>
      <c r="Q513" s="68" t="s">
        <v>2035</v>
      </c>
      <c r="R513" s="68" t="s">
        <v>2036</v>
      </c>
    </row>
    <row r="514" spans="1:18" x14ac:dyDescent="0.2">
      <c r="A514" s="97"/>
      <c r="B514" s="79">
        <v>44165.098449074074</v>
      </c>
      <c r="C514" s="80" t="s">
        <v>1921</v>
      </c>
      <c r="D514" s="82" t="str">
        <f>VLOOKUP($C514,TOTAL4,2,FALSE)</f>
        <v>MN0102</v>
      </c>
      <c r="E514" s="91" t="str">
        <f>VLOOKUP($C514,TOTAL4,3,FALSE)</f>
        <v>MAT NORTH</v>
      </c>
      <c r="F514" s="82" t="str">
        <f>VLOOKUP(C514,TOTAL4,4,FALSE)</f>
        <v>SILVER</v>
      </c>
      <c r="G514" s="83">
        <v>3</v>
      </c>
      <c r="H514" s="96" t="s">
        <v>2033</v>
      </c>
      <c r="I514" s="68" t="s">
        <v>2057</v>
      </c>
      <c r="J514" s="82" t="str">
        <f>VLOOKUP($C514,TOTAL4,5,FALSE)</f>
        <v>HARRIET</v>
      </c>
      <c r="K514" s="85">
        <v>0</v>
      </c>
      <c r="L514" s="85">
        <v>0.99930555555555556</v>
      </c>
      <c r="M514" s="150">
        <v>44167</v>
      </c>
      <c r="N514" s="94" t="s">
        <v>2255</v>
      </c>
      <c r="O514" s="90">
        <f t="shared" ref="O514:O523" si="100">(L514-K514)*60*24</f>
        <v>1439</v>
      </c>
      <c r="P514" s="100">
        <f t="shared" ref="P514:P523" si="101">O514*G514</f>
        <v>4317</v>
      </c>
      <c r="Q514" s="68" t="s">
        <v>2035</v>
      </c>
      <c r="R514" s="68" t="s">
        <v>2036</v>
      </c>
    </row>
    <row r="515" spans="1:18" x14ac:dyDescent="0.2">
      <c r="A515" s="97"/>
      <c r="B515" s="186">
        <v>44166.933229166665</v>
      </c>
      <c r="C515" s="5" t="s">
        <v>1930</v>
      </c>
      <c r="D515" s="134" t="str">
        <f>VLOOKUP($C515,TOTAL3,2,FALSE)</f>
        <v>MW5223</v>
      </c>
      <c r="E515" s="135" t="str">
        <f>VLOOKUP($C515,TOTAL3,3,FALSE)</f>
        <v>MASH WEST</v>
      </c>
      <c r="F515" s="135" t="str">
        <f>VLOOKUP(C515,TOTAL3,4,FALSE)</f>
        <v>SILVER</v>
      </c>
      <c r="G515" s="83">
        <v>3</v>
      </c>
      <c r="H515" s="142" t="s">
        <v>2033</v>
      </c>
      <c r="I515" s="52" t="s">
        <v>2034</v>
      </c>
      <c r="J515" s="135" t="str">
        <f>VLOOKUP($C515,TOTAL3,5,FALSE)</f>
        <v>ARTWELL</v>
      </c>
      <c r="K515" s="144">
        <v>0</v>
      </c>
      <c r="L515" s="144">
        <v>2.1331018518518517E-2</v>
      </c>
      <c r="M515" s="136">
        <v>44167</v>
      </c>
      <c r="N515" s="143" t="s">
        <v>2828</v>
      </c>
      <c r="O515" s="90">
        <f t="shared" si="100"/>
        <v>30.716666666666661</v>
      </c>
      <c r="P515" s="100">
        <f t="shared" si="101"/>
        <v>92.149999999999977</v>
      </c>
      <c r="Q515" s="48" t="s">
        <v>2035</v>
      </c>
      <c r="R515" s="80" t="s">
        <v>2038</v>
      </c>
    </row>
    <row r="516" spans="1:18" x14ac:dyDescent="0.2">
      <c r="A516" s="78"/>
      <c r="B516" s="79" t="s">
        <v>2813</v>
      </c>
      <c r="C516" s="138" t="s">
        <v>1930</v>
      </c>
      <c r="D516" s="134" t="str">
        <f>VLOOKUP($C516,TOTAL3,2,FALSE)</f>
        <v>MW5223</v>
      </c>
      <c r="E516" s="135" t="str">
        <f>VLOOKUP($C516,TOTAL3,3,FALSE)</f>
        <v>MASH WEST</v>
      </c>
      <c r="F516" s="135" t="str">
        <f>VLOOKUP(C516,TOTAL3,4,FALSE)</f>
        <v>SILVER</v>
      </c>
      <c r="G516" s="83">
        <v>3</v>
      </c>
      <c r="H516" s="142" t="s">
        <v>2033</v>
      </c>
      <c r="I516" s="52" t="s">
        <v>2034</v>
      </c>
      <c r="J516" s="135" t="str">
        <f>VLOOKUP($C516,TOTAL3,5,FALSE)</f>
        <v>ARTWELL</v>
      </c>
      <c r="K516" s="114">
        <v>0.53947916666666662</v>
      </c>
      <c r="L516" s="85">
        <v>0.99998842592592585</v>
      </c>
      <c r="M516" s="147">
        <v>44167</v>
      </c>
      <c r="N516" s="143" t="s">
        <v>2863</v>
      </c>
      <c r="O516" s="90">
        <f t="shared" si="100"/>
        <v>663.13333333333321</v>
      </c>
      <c r="P516" s="100">
        <f t="shared" si="101"/>
        <v>1989.3999999999996</v>
      </c>
      <c r="Q516" s="80" t="s">
        <v>2035</v>
      </c>
      <c r="R516" s="80" t="s">
        <v>2036</v>
      </c>
    </row>
    <row r="517" spans="1:18" x14ac:dyDescent="0.2">
      <c r="A517" s="78"/>
      <c r="B517" s="79">
        <v>44157.617696759262</v>
      </c>
      <c r="C517" s="80" t="s">
        <v>1973</v>
      </c>
      <c r="D517" s="82" t="str">
        <f t="shared" ref="D517:D523" si="102">VLOOKUP($C517,TOTAL4,2,FALSE)</f>
        <v>MV5147</v>
      </c>
      <c r="E517" s="91" t="str">
        <f t="shared" ref="E517:E523" si="103">VLOOKUP($C517,TOTAL4,3,FALSE)</f>
        <v>MASVINGO</v>
      </c>
      <c r="F517" s="82" t="str">
        <f t="shared" ref="F517:F523" si="104">VLOOKUP(C517,TOTAL4,4,FALSE)</f>
        <v>SILVER</v>
      </c>
      <c r="G517" s="83">
        <v>3</v>
      </c>
      <c r="H517" s="96" t="s">
        <v>2033</v>
      </c>
      <c r="I517" s="68" t="s">
        <v>2060</v>
      </c>
      <c r="J517" s="82" t="str">
        <f>VLOOKUP($C517,TOTAL4,5,FALSE)</f>
        <v>PARDON</v>
      </c>
      <c r="K517" s="85">
        <v>0</v>
      </c>
      <c r="L517" s="85">
        <v>0.99930555555555556</v>
      </c>
      <c r="M517" s="150">
        <v>44167</v>
      </c>
      <c r="N517" s="94" t="s">
        <v>2114</v>
      </c>
      <c r="O517" s="90">
        <f t="shared" si="100"/>
        <v>1439</v>
      </c>
      <c r="P517" s="100">
        <f t="shared" si="101"/>
        <v>4317</v>
      </c>
      <c r="Q517" s="68" t="s">
        <v>2035</v>
      </c>
      <c r="R517" s="68" t="s">
        <v>2036</v>
      </c>
    </row>
    <row r="518" spans="1:18" x14ac:dyDescent="0.2">
      <c r="A518" s="78"/>
      <c r="B518" s="192" t="s">
        <v>2295</v>
      </c>
      <c r="C518" s="87" t="s">
        <v>2037</v>
      </c>
      <c r="D518" s="82" t="e">
        <f t="shared" si="102"/>
        <v>#N/A</v>
      </c>
      <c r="E518" s="91" t="e">
        <f t="shared" si="103"/>
        <v>#N/A</v>
      </c>
      <c r="F518" s="82" t="e">
        <f t="shared" si="104"/>
        <v>#N/A</v>
      </c>
      <c r="G518" s="83">
        <v>3</v>
      </c>
      <c r="H518" s="142" t="s">
        <v>2033</v>
      </c>
      <c r="I518" s="52" t="s">
        <v>2034</v>
      </c>
      <c r="J518" s="135" t="e">
        <f t="shared" ref="J518:J523" si="105">VLOOKUP($C518,TOTAL3,5,FALSE)</f>
        <v>#N/A</v>
      </c>
      <c r="K518" s="114">
        <v>0</v>
      </c>
      <c r="L518" s="114">
        <v>0.51621527777777776</v>
      </c>
      <c r="M518" s="113">
        <v>44167</v>
      </c>
      <c r="N518" s="143" t="s">
        <v>2861</v>
      </c>
      <c r="O518" s="90">
        <f t="shared" si="100"/>
        <v>743.35</v>
      </c>
      <c r="P518" s="100">
        <f t="shared" si="101"/>
        <v>2230.0500000000002</v>
      </c>
      <c r="Q518" s="48" t="s">
        <v>2035</v>
      </c>
      <c r="R518" s="80" t="s">
        <v>2038</v>
      </c>
    </row>
    <row r="519" spans="1:18" x14ac:dyDescent="0.2">
      <c r="A519" s="78"/>
      <c r="B519" s="52" t="s">
        <v>2772</v>
      </c>
      <c r="C519" s="138" t="s">
        <v>2037</v>
      </c>
      <c r="D519" s="82" t="e">
        <f t="shared" si="102"/>
        <v>#N/A</v>
      </c>
      <c r="E519" s="91" t="e">
        <f t="shared" si="103"/>
        <v>#N/A</v>
      </c>
      <c r="F519" s="82" t="e">
        <f t="shared" si="104"/>
        <v>#N/A</v>
      </c>
      <c r="G519" s="83">
        <v>3</v>
      </c>
      <c r="H519" s="142" t="s">
        <v>2033</v>
      </c>
      <c r="I519" s="52" t="s">
        <v>2034</v>
      </c>
      <c r="J519" s="135" t="e">
        <f t="shared" si="105"/>
        <v>#N/A</v>
      </c>
      <c r="K519" s="114">
        <v>0.6072453703703703</v>
      </c>
      <c r="L519" s="114">
        <v>0.7638194444444445</v>
      </c>
      <c r="M519" s="147">
        <v>44167</v>
      </c>
      <c r="N519" s="143" t="s">
        <v>2844</v>
      </c>
      <c r="O519" s="90">
        <f t="shared" si="100"/>
        <v>225.46666666666687</v>
      </c>
      <c r="P519" s="100">
        <f t="shared" si="101"/>
        <v>676.40000000000055</v>
      </c>
      <c r="Q519" s="48" t="s">
        <v>2035</v>
      </c>
      <c r="R519" s="80" t="s">
        <v>2038</v>
      </c>
    </row>
    <row r="520" spans="1:18" x14ac:dyDescent="0.2">
      <c r="A520" s="78"/>
      <c r="B520" s="186" t="s">
        <v>2288</v>
      </c>
      <c r="C520" s="5" t="s">
        <v>2081</v>
      </c>
      <c r="D520" s="82" t="e">
        <f t="shared" si="102"/>
        <v>#N/A</v>
      </c>
      <c r="E520" s="91" t="e">
        <f t="shared" si="103"/>
        <v>#N/A</v>
      </c>
      <c r="F520" s="82" t="e">
        <f t="shared" si="104"/>
        <v>#N/A</v>
      </c>
      <c r="G520" s="83">
        <v>3</v>
      </c>
      <c r="H520" s="142" t="s">
        <v>2033</v>
      </c>
      <c r="I520" s="52" t="s">
        <v>2034</v>
      </c>
      <c r="J520" s="135" t="e">
        <f t="shared" si="105"/>
        <v>#N/A</v>
      </c>
      <c r="K520" s="114">
        <v>0</v>
      </c>
      <c r="L520" s="114">
        <v>0.65800925925925924</v>
      </c>
      <c r="M520" s="147">
        <v>44167</v>
      </c>
      <c r="N520" s="143" t="s">
        <v>2871</v>
      </c>
      <c r="O520" s="90">
        <f t="shared" si="100"/>
        <v>947.5333333333333</v>
      </c>
      <c r="P520" s="100">
        <f t="shared" si="101"/>
        <v>2842.6</v>
      </c>
      <c r="Q520" s="48" t="s">
        <v>2035</v>
      </c>
      <c r="R520" s="80" t="s">
        <v>2038</v>
      </c>
    </row>
    <row r="521" spans="1:18" x14ac:dyDescent="0.2">
      <c r="A521" s="78"/>
      <c r="B521" s="137" t="s">
        <v>2798</v>
      </c>
      <c r="C521" s="87" t="s">
        <v>2799</v>
      </c>
      <c r="D521" s="82" t="e">
        <f t="shared" si="102"/>
        <v>#N/A</v>
      </c>
      <c r="E521" s="91" t="e">
        <f t="shared" si="103"/>
        <v>#N/A</v>
      </c>
      <c r="F521" s="82" t="e">
        <f t="shared" si="104"/>
        <v>#N/A</v>
      </c>
      <c r="G521" s="83">
        <v>3</v>
      </c>
      <c r="H521" s="142" t="s">
        <v>2033</v>
      </c>
      <c r="I521" s="52" t="s">
        <v>2034</v>
      </c>
      <c r="J521" s="135" t="e">
        <f t="shared" si="105"/>
        <v>#N/A</v>
      </c>
      <c r="K521" s="114">
        <v>0</v>
      </c>
      <c r="L521" s="85">
        <v>0.99998842592592585</v>
      </c>
      <c r="M521" s="147">
        <v>44167</v>
      </c>
      <c r="N521" s="143" t="s">
        <v>2974</v>
      </c>
      <c r="O521" s="90">
        <f t="shared" si="100"/>
        <v>1439.9833333333331</v>
      </c>
      <c r="P521" s="100">
        <f t="shared" si="101"/>
        <v>4319.9499999999989</v>
      </c>
      <c r="Q521" s="80" t="s">
        <v>2035</v>
      </c>
      <c r="R521" s="80" t="s">
        <v>2036</v>
      </c>
    </row>
    <row r="522" spans="1:18" x14ac:dyDescent="0.2">
      <c r="A522" s="78"/>
      <c r="B522" s="137" t="s">
        <v>2361</v>
      </c>
      <c r="C522" s="52" t="s">
        <v>2796</v>
      </c>
      <c r="D522" s="82" t="e">
        <f t="shared" si="102"/>
        <v>#N/A</v>
      </c>
      <c r="E522" s="91" t="e">
        <f t="shared" si="103"/>
        <v>#N/A</v>
      </c>
      <c r="F522" s="82" t="e">
        <f t="shared" si="104"/>
        <v>#N/A</v>
      </c>
      <c r="G522" s="83">
        <v>3</v>
      </c>
      <c r="H522" s="142" t="s">
        <v>2033</v>
      </c>
      <c r="I522" s="52" t="s">
        <v>2034</v>
      </c>
      <c r="J522" s="135" t="e">
        <f t="shared" si="105"/>
        <v>#N/A</v>
      </c>
      <c r="K522" s="114">
        <v>0</v>
      </c>
      <c r="L522" s="85">
        <v>0.99998842592592585</v>
      </c>
      <c r="M522" s="147">
        <v>44167</v>
      </c>
      <c r="N522" s="143" t="s">
        <v>2950</v>
      </c>
      <c r="O522" s="90">
        <f t="shared" si="100"/>
        <v>1439.9833333333331</v>
      </c>
      <c r="P522" s="100">
        <f t="shared" si="101"/>
        <v>4319.9499999999989</v>
      </c>
      <c r="Q522" s="80" t="s">
        <v>2035</v>
      </c>
      <c r="R522" s="80" t="s">
        <v>2036</v>
      </c>
    </row>
    <row r="523" spans="1:18" x14ac:dyDescent="0.2">
      <c r="A523" s="78"/>
      <c r="B523" s="137" t="s">
        <v>2361</v>
      </c>
      <c r="C523" s="52" t="s">
        <v>2797</v>
      </c>
      <c r="D523" s="82" t="e">
        <f t="shared" si="102"/>
        <v>#N/A</v>
      </c>
      <c r="E523" s="91" t="e">
        <f t="shared" si="103"/>
        <v>#N/A</v>
      </c>
      <c r="F523" s="82" t="e">
        <f t="shared" si="104"/>
        <v>#N/A</v>
      </c>
      <c r="G523" s="83">
        <v>3</v>
      </c>
      <c r="H523" s="142" t="s">
        <v>2033</v>
      </c>
      <c r="I523" s="52" t="s">
        <v>2034</v>
      </c>
      <c r="J523" s="135" t="e">
        <f t="shared" si="105"/>
        <v>#N/A</v>
      </c>
      <c r="K523" s="114">
        <v>0</v>
      </c>
      <c r="L523" s="85">
        <v>0.99998842592592585</v>
      </c>
      <c r="M523" s="147">
        <v>44167</v>
      </c>
      <c r="N523" s="143" t="s">
        <v>2951</v>
      </c>
      <c r="O523" s="90">
        <f t="shared" si="100"/>
        <v>1439.9833333333331</v>
      </c>
      <c r="P523" s="100">
        <f t="shared" si="101"/>
        <v>4319.9499999999989</v>
      </c>
      <c r="Q523" s="80" t="s">
        <v>2035</v>
      </c>
      <c r="R523" s="80" t="s">
        <v>2036</v>
      </c>
    </row>
    <row r="525" spans="1:18" x14ac:dyDescent="0.2">
      <c r="B525" s="157" t="s">
        <v>2074</v>
      </c>
      <c r="C525" s="158">
        <f>1-   1302465/4790880</f>
        <v>0.72813658451057006</v>
      </c>
      <c r="H525" s="159" t="s">
        <v>2017</v>
      </c>
      <c r="I525" s="160" t="s">
        <v>2074</v>
      </c>
      <c r="J525" s="161" t="s">
        <v>57</v>
      </c>
      <c r="L525" s="159" t="s">
        <v>2017</v>
      </c>
      <c r="M525" s="160" t="s">
        <v>13</v>
      </c>
      <c r="N525" s="159" t="s">
        <v>21</v>
      </c>
      <c r="O525" s="159" t="s">
        <v>29</v>
      </c>
    </row>
    <row r="526" spans="1:18" x14ac:dyDescent="0.2">
      <c r="B526" s="157" t="s">
        <v>2033</v>
      </c>
      <c r="C526" s="158">
        <f xml:space="preserve">     1302465/4790880</f>
        <v>0.27186341548942994</v>
      </c>
      <c r="H526" s="162">
        <v>44166</v>
      </c>
      <c r="I526" s="158">
        <f>1-   1272888/4790880</f>
        <v>0.73431018935978365</v>
      </c>
      <c r="J526" s="163">
        <f>1- 584588/2129760</f>
        <v>0.72551461197505818</v>
      </c>
      <c r="L526" s="162">
        <v>44166</v>
      </c>
      <c r="M526" s="158">
        <f>1-  327742/976320</f>
        <v>0.66430883316945266</v>
      </c>
      <c r="N526" s="158">
        <f>1-210364/656640</f>
        <v>0.67963572124756333</v>
      </c>
      <c r="O526" s="158">
        <f>1- 150194/254880</f>
        <v>0.41072661644695541</v>
      </c>
    </row>
    <row r="527" spans="1:18" x14ac:dyDescent="0.2">
      <c r="B527" s="157" t="s">
        <v>2086</v>
      </c>
      <c r="C527" s="158">
        <f xml:space="preserve">  0/4790880</f>
        <v>0</v>
      </c>
      <c r="H527" s="162">
        <v>44167</v>
      </c>
      <c r="I527" s="158">
        <f>1-   1302465/4790880</f>
        <v>0.72813658451057006</v>
      </c>
      <c r="J527" s="163">
        <f>1- 564773/2129760</f>
        <v>0.73481847719930882</v>
      </c>
      <c r="L527" s="162">
        <v>44167</v>
      </c>
      <c r="M527" s="158">
        <f>1-  361895/976320</f>
        <v>0.62932747459849225</v>
      </c>
      <c r="N527" s="158">
        <f>1-221368/656640</f>
        <v>0.66287768031189076</v>
      </c>
      <c r="O527" s="158">
        <f>1- 154430/254880</f>
        <v>0.3941070307595731</v>
      </c>
    </row>
  </sheetData>
  <sortState xmlns:xlrd2="http://schemas.microsoft.com/office/spreadsheetml/2017/richdata2" ref="A2:R523">
    <sortCondition ref="F517"/>
  </sortState>
  <dataValidations count="1">
    <dataValidation type="list" allowBlank="1" showInputMessage="1" showErrorMessage="1" sqref="D448 D22 D72 D29 D350 D398" xr:uid="{00000000-0002-0000-0100-000000000000}">
      <formula1>$B:$B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71"/>
  <sheetViews>
    <sheetView zoomScale="90" zoomScaleNormal="90" workbookViewId="0">
      <selection activeCell="O7" sqref="O7:P7"/>
    </sheetView>
  </sheetViews>
  <sheetFormatPr baseColWidth="10" defaultColWidth="8.83203125" defaultRowHeight="15" x14ac:dyDescent="0.2"/>
  <cols>
    <col min="2" max="2" width="16.5" customWidth="1"/>
    <col min="3" max="3" width="21.5" customWidth="1"/>
    <col min="4" max="4" width="15.5" customWidth="1"/>
    <col min="5" max="5" width="17.6640625" customWidth="1"/>
    <col min="6" max="6" width="14.33203125" customWidth="1"/>
    <col min="7" max="7" width="6" customWidth="1"/>
    <col min="9" max="9" width="9.5" bestFit="1" customWidth="1"/>
    <col min="10" max="10" width="9.33203125" bestFit="1" customWidth="1"/>
    <col min="11" max="12" width="9.33203125" style="197" bestFit="1" customWidth="1"/>
    <col min="13" max="13" width="14.6640625" style="197" customWidth="1"/>
    <col min="15" max="16" width="9.33203125" bestFit="1" customWidth="1"/>
  </cols>
  <sheetData>
    <row r="1" spans="1:18" x14ac:dyDescent="0.2">
      <c r="A1" s="170" t="s">
        <v>2016</v>
      </c>
      <c r="B1" s="171" t="s">
        <v>2017</v>
      </c>
      <c r="C1" s="172" t="s">
        <v>2018</v>
      </c>
      <c r="D1" s="173" t="s">
        <v>2019</v>
      </c>
      <c r="E1" s="174" t="s">
        <v>2020</v>
      </c>
      <c r="F1" s="174" t="s">
        <v>2021</v>
      </c>
      <c r="G1" s="172" t="s">
        <v>2073</v>
      </c>
      <c r="H1" s="175" t="s">
        <v>2022</v>
      </c>
      <c r="I1" s="172" t="s">
        <v>2023</v>
      </c>
      <c r="J1" s="171" t="s">
        <v>2024</v>
      </c>
      <c r="K1" s="195" t="s">
        <v>2025</v>
      </c>
      <c r="L1" s="195" t="s">
        <v>2026</v>
      </c>
      <c r="M1" s="198" t="s">
        <v>2027</v>
      </c>
      <c r="N1" s="176" t="s">
        <v>2028</v>
      </c>
      <c r="O1" s="177" t="s">
        <v>2029</v>
      </c>
      <c r="P1" s="178" t="s">
        <v>2030</v>
      </c>
      <c r="Q1" s="179" t="s">
        <v>2031</v>
      </c>
      <c r="R1" s="179" t="s">
        <v>2032</v>
      </c>
    </row>
    <row r="2" spans="1:18" x14ac:dyDescent="0.2">
      <c r="A2" s="180"/>
      <c r="B2" s="140">
        <v>44167.968460648146</v>
      </c>
      <c r="C2" s="166" t="s">
        <v>331</v>
      </c>
      <c r="D2" s="181" t="str">
        <f t="shared" ref="D2:D65" si="0">VLOOKUP($C2,TOTAL3,2,FALSE)</f>
        <v>HA5030</v>
      </c>
      <c r="E2" s="182" t="str">
        <f t="shared" ref="E2:E65" si="1">VLOOKUP($C2,TOTAL3,3,FALSE)</f>
        <v>HARARE</v>
      </c>
      <c r="F2" s="182" t="str">
        <f t="shared" ref="F2:F65" si="2">VLOOKUP(C2,TOTAL3,4,FALSE)</f>
        <v>PLATINUM</v>
      </c>
      <c r="G2" s="183">
        <v>3</v>
      </c>
      <c r="H2" s="184" t="s">
        <v>2033</v>
      </c>
      <c r="I2" s="183" t="s">
        <v>2041</v>
      </c>
      <c r="J2" s="182" t="str">
        <f t="shared" ref="J2:J65" si="3">VLOOKUP($C2,TOTAL3,5,FALSE)</f>
        <v>ARCHIE</v>
      </c>
      <c r="K2" s="196">
        <v>0</v>
      </c>
      <c r="L2" s="196">
        <v>1.050925925925926E-2</v>
      </c>
      <c r="M2" s="199">
        <v>44168</v>
      </c>
      <c r="N2" s="185" t="s">
        <v>2848</v>
      </c>
      <c r="O2" s="90">
        <f t="shared" ref="O2" si="4">(L2-K2)*60*24</f>
        <v>15.133333333333333</v>
      </c>
      <c r="P2" s="100">
        <f t="shared" ref="P2" si="5">O2*G2</f>
        <v>45.4</v>
      </c>
      <c r="Q2" s="5" t="s">
        <v>2035</v>
      </c>
      <c r="R2" s="43" t="s">
        <v>2038</v>
      </c>
    </row>
    <row r="3" spans="1:18" x14ac:dyDescent="0.2">
      <c r="A3" s="180"/>
      <c r="B3" s="140">
        <v>44167.970659722225</v>
      </c>
      <c r="C3" s="166" t="s">
        <v>334</v>
      </c>
      <c r="D3" s="181" t="str">
        <f t="shared" si="0"/>
        <v>HA5030</v>
      </c>
      <c r="E3" s="182" t="str">
        <f t="shared" si="1"/>
        <v>HARARE</v>
      </c>
      <c r="F3" s="182" t="str">
        <f t="shared" si="2"/>
        <v>PLATINUM</v>
      </c>
      <c r="G3" s="183">
        <v>3</v>
      </c>
      <c r="H3" s="184" t="s">
        <v>2033</v>
      </c>
      <c r="I3" s="183" t="s">
        <v>2041</v>
      </c>
      <c r="J3" s="182" t="str">
        <f t="shared" si="3"/>
        <v>ARCHIE</v>
      </c>
      <c r="K3" s="196">
        <v>0</v>
      </c>
      <c r="L3" s="196">
        <v>1.5138888888888889E-2</v>
      </c>
      <c r="M3" s="199">
        <v>44168</v>
      </c>
      <c r="N3" s="185" t="s">
        <v>3017</v>
      </c>
      <c r="O3" s="90">
        <f t="shared" ref="O3:O66" si="6">(L3-K3)*60*24</f>
        <v>21.8</v>
      </c>
      <c r="P3" s="100">
        <f t="shared" ref="P3:P66" si="7">O3*G3</f>
        <v>65.400000000000006</v>
      </c>
      <c r="Q3" s="5" t="s">
        <v>2035</v>
      </c>
      <c r="R3" s="43" t="s">
        <v>2038</v>
      </c>
    </row>
    <row r="4" spans="1:18" x14ac:dyDescent="0.2">
      <c r="A4" s="180"/>
      <c r="B4" s="186" t="s">
        <v>2330</v>
      </c>
      <c r="C4" s="183" t="s">
        <v>498</v>
      </c>
      <c r="D4" s="181" t="str">
        <f t="shared" si="0"/>
        <v>ME0021</v>
      </c>
      <c r="E4" s="182" t="str">
        <f t="shared" si="1"/>
        <v>MASH EAST</v>
      </c>
      <c r="F4" s="182" t="str">
        <f t="shared" si="2"/>
        <v>SILVER</v>
      </c>
      <c r="G4" s="183">
        <v>3</v>
      </c>
      <c r="H4" s="184" t="s">
        <v>2033</v>
      </c>
      <c r="I4" s="183" t="s">
        <v>2034</v>
      </c>
      <c r="J4" s="182" t="str">
        <f t="shared" si="3"/>
        <v>LESLIE</v>
      </c>
      <c r="K4" s="196">
        <v>0</v>
      </c>
      <c r="L4" s="196">
        <v>2.6620370370370374E-2</v>
      </c>
      <c r="M4" s="199">
        <v>44168</v>
      </c>
      <c r="N4" s="185" t="s">
        <v>2988</v>
      </c>
      <c r="O4" s="90">
        <f t="shared" si="6"/>
        <v>38.333333333333343</v>
      </c>
      <c r="P4" s="100">
        <f t="shared" si="7"/>
        <v>115.00000000000003</v>
      </c>
      <c r="Q4" s="5" t="s">
        <v>2035</v>
      </c>
      <c r="R4" s="43" t="s">
        <v>2038</v>
      </c>
    </row>
    <row r="5" spans="1:18" x14ac:dyDescent="0.2">
      <c r="A5" s="180"/>
      <c r="B5" s="186" t="s">
        <v>2329</v>
      </c>
      <c r="C5" s="5" t="s">
        <v>497</v>
      </c>
      <c r="D5" s="181" t="str">
        <f t="shared" si="0"/>
        <v>ME6000</v>
      </c>
      <c r="E5" s="182" t="str">
        <f t="shared" si="1"/>
        <v>MASH EAST</v>
      </c>
      <c r="F5" s="182" t="str">
        <f t="shared" si="2"/>
        <v>GOLD</v>
      </c>
      <c r="G5" s="183">
        <v>3</v>
      </c>
      <c r="H5" s="184" t="s">
        <v>2033</v>
      </c>
      <c r="I5" s="183" t="s">
        <v>2034</v>
      </c>
      <c r="J5" s="182" t="str">
        <f t="shared" si="3"/>
        <v>LESLIE</v>
      </c>
      <c r="K5" s="196">
        <v>0</v>
      </c>
      <c r="L5" s="196">
        <v>2.9861111111111113E-2</v>
      </c>
      <c r="M5" s="199">
        <v>44168</v>
      </c>
      <c r="N5" s="185" t="s">
        <v>2990</v>
      </c>
      <c r="O5" s="90">
        <f t="shared" si="6"/>
        <v>43</v>
      </c>
      <c r="P5" s="100">
        <f t="shared" si="7"/>
        <v>129</v>
      </c>
      <c r="Q5" s="5" t="s">
        <v>2035</v>
      </c>
      <c r="R5" s="43" t="s">
        <v>2038</v>
      </c>
    </row>
    <row r="6" spans="1:18" x14ac:dyDescent="0.2">
      <c r="A6" s="180"/>
      <c r="B6" s="168" t="s">
        <v>2329</v>
      </c>
      <c r="C6" s="164" t="s">
        <v>500</v>
      </c>
      <c r="D6" s="181" t="str">
        <f t="shared" si="0"/>
        <v>ME0021</v>
      </c>
      <c r="E6" s="182" t="str">
        <f t="shared" si="1"/>
        <v>MASH EAST</v>
      </c>
      <c r="F6" s="182" t="str">
        <f t="shared" si="2"/>
        <v>SILVER</v>
      </c>
      <c r="G6" s="183">
        <v>3</v>
      </c>
      <c r="H6" s="184" t="s">
        <v>2033</v>
      </c>
      <c r="I6" s="183" t="s">
        <v>2034</v>
      </c>
      <c r="J6" s="182" t="str">
        <f t="shared" si="3"/>
        <v>LESLIE</v>
      </c>
      <c r="K6" s="196">
        <v>0</v>
      </c>
      <c r="L6" s="196">
        <v>3.1342592592592596E-2</v>
      </c>
      <c r="M6" s="199">
        <v>44168</v>
      </c>
      <c r="N6" s="185" t="s">
        <v>2991</v>
      </c>
      <c r="O6" s="90">
        <f t="shared" si="6"/>
        <v>45.13333333333334</v>
      </c>
      <c r="P6" s="100">
        <f t="shared" si="7"/>
        <v>135.40000000000003</v>
      </c>
      <c r="Q6" s="5" t="s">
        <v>2035</v>
      </c>
      <c r="R6" s="43" t="s">
        <v>2038</v>
      </c>
    </row>
    <row r="7" spans="1:18" x14ac:dyDescent="0.2">
      <c r="A7" s="180"/>
      <c r="B7" s="168" t="s">
        <v>2328</v>
      </c>
      <c r="C7" s="164" t="s">
        <v>495</v>
      </c>
      <c r="D7" s="181" t="str">
        <f t="shared" si="0"/>
        <v>ME6000</v>
      </c>
      <c r="E7" s="182" t="str">
        <f t="shared" si="1"/>
        <v>MASH EAST</v>
      </c>
      <c r="F7" s="182" t="str">
        <f t="shared" si="2"/>
        <v>GOLD</v>
      </c>
      <c r="G7" s="183">
        <v>3</v>
      </c>
      <c r="H7" s="184" t="s">
        <v>2033</v>
      </c>
      <c r="I7" s="183" t="s">
        <v>2034</v>
      </c>
      <c r="J7" s="182" t="str">
        <f t="shared" si="3"/>
        <v>LESLIE</v>
      </c>
      <c r="K7" s="196">
        <v>0</v>
      </c>
      <c r="L7" s="196">
        <v>3.1747685185185184E-2</v>
      </c>
      <c r="M7" s="199">
        <v>44168</v>
      </c>
      <c r="N7" s="185" t="s">
        <v>2989</v>
      </c>
      <c r="O7" s="90">
        <f t="shared" si="6"/>
        <v>45.716666666666669</v>
      </c>
      <c r="P7" s="100">
        <f t="shared" si="7"/>
        <v>137.15</v>
      </c>
      <c r="Q7" s="5" t="s">
        <v>2035</v>
      </c>
      <c r="R7" s="43" t="s">
        <v>2038</v>
      </c>
    </row>
    <row r="8" spans="1:18" x14ac:dyDescent="0.2">
      <c r="A8" s="180"/>
      <c r="B8" s="140">
        <v>44167.67931712963</v>
      </c>
      <c r="C8" s="166" t="s">
        <v>455</v>
      </c>
      <c r="D8" s="181" t="str">
        <f t="shared" si="0"/>
        <v>MW0017</v>
      </c>
      <c r="E8" s="182" t="str">
        <f t="shared" si="1"/>
        <v>MASH WEST</v>
      </c>
      <c r="F8" s="182" t="str">
        <f t="shared" si="2"/>
        <v>PLATINUM</v>
      </c>
      <c r="G8" s="183">
        <v>3</v>
      </c>
      <c r="H8" s="184" t="s">
        <v>2033</v>
      </c>
      <c r="I8" s="183" t="s">
        <v>2041</v>
      </c>
      <c r="J8" s="182" t="str">
        <f t="shared" si="3"/>
        <v>ARTWELL</v>
      </c>
      <c r="K8" s="196">
        <v>0</v>
      </c>
      <c r="L8" s="196">
        <v>0.21302083333333333</v>
      </c>
      <c r="M8" s="199">
        <v>44168</v>
      </c>
      <c r="N8" s="185" t="s">
        <v>2835</v>
      </c>
      <c r="O8" s="90">
        <f t="shared" si="6"/>
        <v>306.75</v>
      </c>
      <c r="P8" s="100">
        <f t="shared" si="7"/>
        <v>920.25</v>
      </c>
      <c r="Q8" s="5" t="s">
        <v>2035</v>
      </c>
      <c r="R8" s="43" t="s">
        <v>2038</v>
      </c>
    </row>
    <row r="9" spans="1:18" x14ac:dyDescent="0.2">
      <c r="A9" s="167"/>
      <c r="B9" s="168" t="s">
        <v>2800</v>
      </c>
      <c r="C9" s="164" t="s">
        <v>1861</v>
      </c>
      <c r="D9" s="181" t="str">
        <f t="shared" si="0"/>
        <v>HA0099</v>
      </c>
      <c r="E9" s="182" t="str">
        <f t="shared" si="1"/>
        <v>HARARE</v>
      </c>
      <c r="F9" s="182" t="str">
        <f t="shared" si="2"/>
        <v>PLATINUM</v>
      </c>
      <c r="G9" s="183">
        <v>3</v>
      </c>
      <c r="H9" s="184" t="s">
        <v>2033</v>
      </c>
      <c r="I9" s="183" t="s">
        <v>2056</v>
      </c>
      <c r="J9" s="182" t="str">
        <f t="shared" si="3"/>
        <v>LESLIE</v>
      </c>
      <c r="K9" s="196">
        <v>0</v>
      </c>
      <c r="L9" s="151">
        <v>0.29504629629629631</v>
      </c>
      <c r="M9" s="199">
        <v>44168</v>
      </c>
      <c r="N9" s="185" t="s">
        <v>3171</v>
      </c>
      <c r="O9" s="90">
        <f t="shared" si="6"/>
        <v>424.86666666666667</v>
      </c>
      <c r="P9" s="100">
        <f t="shared" si="7"/>
        <v>1274.5999999999999</v>
      </c>
      <c r="Q9" s="5" t="s">
        <v>2035</v>
      </c>
      <c r="R9" s="43" t="s">
        <v>2038</v>
      </c>
    </row>
    <row r="10" spans="1:18" x14ac:dyDescent="0.2">
      <c r="A10" s="167"/>
      <c r="B10" s="168" t="s">
        <v>2801</v>
      </c>
      <c r="C10" s="164" t="s">
        <v>1863</v>
      </c>
      <c r="D10" s="181" t="str">
        <f t="shared" si="0"/>
        <v>HA0099</v>
      </c>
      <c r="E10" s="182" t="str">
        <f t="shared" si="1"/>
        <v>HARARE</v>
      </c>
      <c r="F10" s="182" t="str">
        <f t="shared" si="2"/>
        <v>PLATINUM</v>
      </c>
      <c r="G10" s="183">
        <v>3</v>
      </c>
      <c r="H10" s="184" t="s">
        <v>2033</v>
      </c>
      <c r="I10" s="183" t="s">
        <v>2056</v>
      </c>
      <c r="J10" s="182" t="str">
        <f t="shared" si="3"/>
        <v>LESLIE</v>
      </c>
      <c r="K10" s="196">
        <v>0</v>
      </c>
      <c r="L10" s="151">
        <v>0.29799768518518516</v>
      </c>
      <c r="M10" s="199">
        <v>44168</v>
      </c>
      <c r="N10" s="185" t="s">
        <v>3172</v>
      </c>
      <c r="O10" s="90">
        <f t="shared" si="6"/>
        <v>429.11666666666656</v>
      </c>
      <c r="P10" s="100">
        <f t="shared" si="7"/>
        <v>1287.3499999999997</v>
      </c>
      <c r="Q10" s="5" t="s">
        <v>2035</v>
      </c>
      <c r="R10" s="43" t="s">
        <v>2038</v>
      </c>
    </row>
    <row r="11" spans="1:18" x14ac:dyDescent="0.2">
      <c r="A11" s="167"/>
      <c r="B11" s="168" t="s">
        <v>2236</v>
      </c>
      <c r="C11" s="164" t="s">
        <v>966</v>
      </c>
      <c r="D11" s="181" t="str">
        <f t="shared" si="0"/>
        <v>HA0054</v>
      </c>
      <c r="E11" s="182" t="str">
        <f t="shared" si="1"/>
        <v>HARARE</v>
      </c>
      <c r="F11" s="182" t="str">
        <f t="shared" si="2"/>
        <v>PLATINUM</v>
      </c>
      <c r="G11" s="183">
        <v>3</v>
      </c>
      <c r="H11" s="184" t="s">
        <v>2033</v>
      </c>
      <c r="I11" s="183" t="s">
        <v>2056</v>
      </c>
      <c r="J11" s="182" t="str">
        <f t="shared" si="3"/>
        <v>LESLIE</v>
      </c>
      <c r="K11" s="151">
        <v>0</v>
      </c>
      <c r="L11" s="151">
        <v>0.34835648148148146</v>
      </c>
      <c r="M11" s="199">
        <v>44168</v>
      </c>
      <c r="N11" s="185" t="s">
        <v>3180</v>
      </c>
      <c r="O11" s="90">
        <f t="shared" si="6"/>
        <v>501.63333333333333</v>
      </c>
      <c r="P11" s="100">
        <f t="shared" si="7"/>
        <v>1504.9</v>
      </c>
      <c r="Q11" s="5" t="s">
        <v>2035</v>
      </c>
      <c r="R11" s="43" t="s">
        <v>2038</v>
      </c>
    </row>
    <row r="12" spans="1:18" x14ac:dyDescent="0.2">
      <c r="A12" s="167"/>
      <c r="B12" s="168" t="s">
        <v>2213</v>
      </c>
      <c r="C12" s="164" t="s">
        <v>1366</v>
      </c>
      <c r="D12" s="181" t="str">
        <f t="shared" si="0"/>
        <v>MA5171</v>
      </c>
      <c r="E12" s="182" t="str">
        <f t="shared" si="1"/>
        <v>MANICALAND</v>
      </c>
      <c r="F12" s="182" t="str">
        <f t="shared" si="2"/>
        <v>GOLD</v>
      </c>
      <c r="G12" s="183">
        <v>3</v>
      </c>
      <c r="H12" s="184" t="s">
        <v>2033</v>
      </c>
      <c r="I12" s="183" t="s">
        <v>2056</v>
      </c>
      <c r="J12" s="182" t="str">
        <f t="shared" si="3"/>
        <v>MANGWIRO</v>
      </c>
      <c r="K12" s="196">
        <v>0</v>
      </c>
      <c r="L12" s="151">
        <v>0.46748842592592593</v>
      </c>
      <c r="M12" s="199">
        <v>44168</v>
      </c>
      <c r="N12" s="185" t="s">
        <v>3207</v>
      </c>
      <c r="O12" s="90">
        <f t="shared" si="6"/>
        <v>673.18333333333339</v>
      </c>
      <c r="P12" s="100">
        <f t="shared" si="7"/>
        <v>2019.5500000000002</v>
      </c>
      <c r="Q12" s="5" t="s">
        <v>2035</v>
      </c>
      <c r="R12" s="43" t="s">
        <v>2038</v>
      </c>
    </row>
    <row r="13" spans="1:18" x14ac:dyDescent="0.2">
      <c r="A13" s="167"/>
      <c r="B13" s="168" t="s">
        <v>2214</v>
      </c>
      <c r="C13" s="164" t="s">
        <v>1368</v>
      </c>
      <c r="D13" s="181" t="str">
        <f t="shared" si="0"/>
        <v>MA5171</v>
      </c>
      <c r="E13" s="182" t="str">
        <f t="shared" si="1"/>
        <v>MANICALAND</v>
      </c>
      <c r="F13" s="182" t="str">
        <f t="shared" si="2"/>
        <v>GOLD</v>
      </c>
      <c r="G13" s="183">
        <v>3</v>
      </c>
      <c r="H13" s="184" t="s">
        <v>2033</v>
      </c>
      <c r="I13" s="183" t="s">
        <v>2056</v>
      </c>
      <c r="J13" s="182" t="str">
        <f t="shared" si="3"/>
        <v>MANGWIRO</v>
      </c>
      <c r="K13" s="196">
        <v>0</v>
      </c>
      <c r="L13" s="151">
        <v>0.48746527777777776</v>
      </c>
      <c r="M13" s="199">
        <v>44168</v>
      </c>
      <c r="N13" s="185" t="s">
        <v>3212</v>
      </c>
      <c r="O13" s="90">
        <f t="shared" si="6"/>
        <v>701.94999999999993</v>
      </c>
      <c r="P13" s="100">
        <f t="shared" si="7"/>
        <v>2105.85</v>
      </c>
      <c r="Q13" s="5" t="s">
        <v>2035</v>
      </c>
      <c r="R13" s="43" t="s">
        <v>2038</v>
      </c>
    </row>
    <row r="14" spans="1:18" x14ac:dyDescent="0.2">
      <c r="A14" s="167"/>
      <c r="B14" s="168" t="s">
        <v>3213</v>
      </c>
      <c r="C14" s="164" t="s">
        <v>603</v>
      </c>
      <c r="D14" s="181" t="str">
        <f t="shared" si="0"/>
        <v>MW6035</v>
      </c>
      <c r="E14" s="182" t="str">
        <f t="shared" si="1"/>
        <v>MASH WEST</v>
      </c>
      <c r="F14" s="182" t="str">
        <f t="shared" si="2"/>
        <v>PLATINUM</v>
      </c>
      <c r="G14" s="183">
        <v>3</v>
      </c>
      <c r="H14" s="184" t="s">
        <v>2033</v>
      </c>
      <c r="I14" s="183" t="s">
        <v>2056</v>
      </c>
      <c r="J14" s="182" t="str">
        <f t="shared" si="3"/>
        <v>NGIRAZI</v>
      </c>
      <c r="K14" s="196">
        <v>0</v>
      </c>
      <c r="L14" s="151">
        <v>0.4899189814814815</v>
      </c>
      <c r="M14" s="199">
        <v>44168</v>
      </c>
      <c r="N14" s="185" t="s">
        <v>3214</v>
      </c>
      <c r="O14" s="90">
        <f t="shared" si="6"/>
        <v>705.48333333333335</v>
      </c>
      <c r="P14" s="100">
        <f t="shared" si="7"/>
        <v>2116.4499999999998</v>
      </c>
      <c r="Q14" s="5" t="s">
        <v>2035</v>
      </c>
      <c r="R14" s="43" t="s">
        <v>2038</v>
      </c>
    </row>
    <row r="15" spans="1:18" x14ac:dyDescent="0.2">
      <c r="A15" s="167"/>
      <c r="B15" s="168" t="s">
        <v>3221</v>
      </c>
      <c r="C15" s="164" t="s">
        <v>605</v>
      </c>
      <c r="D15" s="181" t="str">
        <f t="shared" si="0"/>
        <v>MW6035</v>
      </c>
      <c r="E15" s="182" t="str">
        <f t="shared" si="1"/>
        <v>MASH WEST</v>
      </c>
      <c r="F15" s="182" t="str">
        <f t="shared" si="2"/>
        <v>PLATINUM</v>
      </c>
      <c r="G15" s="183">
        <v>3</v>
      </c>
      <c r="H15" s="184" t="s">
        <v>2033</v>
      </c>
      <c r="I15" s="183" t="s">
        <v>2056</v>
      </c>
      <c r="J15" s="182" t="str">
        <f t="shared" si="3"/>
        <v>NGIRAZI</v>
      </c>
      <c r="K15" s="196">
        <v>0</v>
      </c>
      <c r="L15" s="151">
        <v>0.49652777777777773</v>
      </c>
      <c r="M15" s="199">
        <v>44168</v>
      </c>
      <c r="N15" s="185" t="s">
        <v>3222</v>
      </c>
      <c r="O15" s="90">
        <f t="shared" si="6"/>
        <v>715</v>
      </c>
      <c r="P15" s="100">
        <f t="shared" si="7"/>
        <v>2145</v>
      </c>
      <c r="Q15" s="5" t="s">
        <v>2035</v>
      </c>
      <c r="R15" s="43" t="s">
        <v>2038</v>
      </c>
    </row>
    <row r="16" spans="1:18" x14ac:dyDescent="0.2">
      <c r="A16" s="167"/>
      <c r="B16" s="140">
        <v>44167.981631944444</v>
      </c>
      <c r="C16" s="5" t="s">
        <v>1797</v>
      </c>
      <c r="D16" s="181" t="str">
        <f t="shared" si="0"/>
        <v>MC6007</v>
      </c>
      <c r="E16" s="182" t="str">
        <f t="shared" si="1"/>
        <v>MASH CENTRAL</v>
      </c>
      <c r="F16" s="182" t="str">
        <f t="shared" si="2"/>
        <v>PLATINUM</v>
      </c>
      <c r="G16" s="183">
        <v>3</v>
      </c>
      <c r="H16" s="184" t="s">
        <v>2033</v>
      </c>
      <c r="I16" s="183" t="s">
        <v>2034</v>
      </c>
      <c r="J16" s="182" t="str">
        <f t="shared" si="3"/>
        <v>ARCHIE</v>
      </c>
      <c r="K16" s="196">
        <v>0</v>
      </c>
      <c r="L16" s="196">
        <v>0.6737847222222223</v>
      </c>
      <c r="M16" s="199">
        <v>44168</v>
      </c>
      <c r="N16" s="185" t="s">
        <v>3259</v>
      </c>
      <c r="O16" s="90">
        <f t="shared" si="6"/>
        <v>970.25</v>
      </c>
      <c r="P16" s="100">
        <f t="shared" si="7"/>
        <v>2910.75</v>
      </c>
      <c r="Q16" s="5" t="s">
        <v>2035</v>
      </c>
      <c r="R16" s="43" t="s">
        <v>2038</v>
      </c>
    </row>
    <row r="17" spans="1:18" x14ac:dyDescent="0.2">
      <c r="A17" s="167"/>
      <c r="B17" s="140">
        <v>44167.610601851855</v>
      </c>
      <c r="C17" s="5" t="s">
        <v>198</v>
      </c>
      <c r="D17" s="181" t="str">
        <f t="shared" si="0"/>
        <v>MW5208</v>
      </c>
      <c r="E17" s="182" t="str">
        <f t="shared" si="1"/>
        <v>MASH WEST</v>
      </c>
      <c r="F17" s="182" t="str">
        <f t="shared" si="2"/>
        <v>PLATINUM</v>
      </c>
      <c r="G17" s="183">
        <v>3</v>
      </c>
      <c r="H17" s="184" t="s">
        <v>2033</v>
      </c>
      <c r="I17" s="183" t="s">
        <v>2034</v>
      </c>
      <c r="J17" s="182" t="str">
        <f t="shared" si="3"/>
        <v>ARTWELL</v>
      </c>
      <c r="K17" s="196">
        <v>0</v>
      </c>
      <c r="L17" s="196">
        <v>0.69067129629629631</v>
      </c>
      <c r="M17" s="199">
        <v>44168</v>
      </c>
      <c r="N17" s="185" t="s">
        <v>3231</v>
      </c>
      <c r="O17" s="90">
        <f t="shared" si="6"/>
        <v>994.56666666666672</v>
      </c>
      <c r="P17" s="100">
        <f t="shared" si="7"/>
        <v>2983.7000000000003</v>
      </c>
      <c r="Q17" s="5" t="s">
        <v>2035</v>
      </c>
      <c r="R17" s="43" t="s">
        <v>2038</v>
      </c>
    </row>
    <row r="18" spans="1:18" x14ac:dyDescent="0.2">
      <c r="A18" s="167"/>
      <c r="B18" s="140">
        <v>44167.891041666669</v>
      </c>
      <c r="C18" s="5" t="s">
        <v>1996</v>
      </c>
      <c r="D18" s="181" t="str">
        <f t="shared" si="0"/>
        <v>MA5151</v>
      </c>
      <c r="E18" s="182" t="str">
        <f t="shared" si="1"/>
        <v>MANICALAND</v>
      </c>
      <c r="F18" s="182" t="str">
        <f t="shared" si="2"/>
        <v>GOLD</v>
      </c>
      <c r="G18" s="183">
        <v>3</v>
      </c>
      <c r="H18" s="184" t="s">
        <v>2033</v>
      </c>
      <c r="I18" s="183" t="s">
        <v>2034</v>
      </c>
      <c r="J18" s="182" t="str">
        <f t="shared" si="3"/>
        <v>MAPFUMBA</v>
      </c>
      <c r="K18" s="196">
        <v>0</v>
      </c>
      <c r="L18" s="196">
        <v>0.74292824074074071</v>
      </c>
      <c r="M18" s="199">
        <v>44168</v>
      </c>
      <c r="N18" s="185" t="s">
        <v>3311</v>
      </c>
      <c r="O18" s="90">
        <f t="shared" si="6"/>
        <v>1069.8166666666666</v>
      </c>
      <c r="P18" s="100">
        <f t="shared" si="7"/>
        <v>3209.45</v>
      </c>
      <c r="Q18" s="5" t="s">
        <v>2035</v>
      </c>
      <c r="R18" s="43" t="s">
        <v>2038</v>
      </c>
    </row>
    <row r="19" spans="1:18" x14ac:dyDescent="0.2">
      <c r="A19" s="167"/>
      <c r="B19" s="140">
        <v>44167.891006944446</v>
      </c>
      <c r="C19" s="5" t="s">
        <v>426</v>
      </c>
      <c r="D19" s="181" t="str">
        <f t="shared" si="0"/>
        <v>MA5163</v>
      </c>
      <c r="E19" s="182" t="str">
        <f t="shared" si="1"/>
        <v>MANICALAND</v>
      </c>
      <c r="F19" s="182" t="str">
        <f t="shared" si="2"/>
        <v>PLATINUM</v>
      </c>
      <c r="G19" s="183">
        <v>3</v>
      </c>
      <c r="H19" s="184" t="s">
        <v>2033</v>
      </c>
      <c r="I19" s="183" t="s">
        <v>2034</v>
      </c>
      <c r="J19" s="182" t="str">
        <f t="shared" si="3"/>
        <v>MAPFUMBA</v>
      </c>
      <c r="K19" s="196">
        <v>0</v>
      </c>
      <c r="L19" s="196">
        <v>0.74416666666666664</v>
      </c>
      <c r="M19" s="199">
        <v>44168</v>
      </c>
      <c r="N19" s="185" t="s">
        <v>3312</v>
      </c>
      <c r="O19" s="90">
        <f t="shared" si="6"/>
        <v>1071.5999999999999</v>
      </c>
      <c r="P19" s="100">
        <f t="shared" si="7"/>
        <v>3214.7999999999997</v>
      </c>
      <c r="Q19" s="5" t="s">
        <v>2035</v>
      </c>
      <c r="R19" s="43" t="s">
        <v>2038</v>
      </c>
    </row>
    <row r="20" spans="1:18" x14ac:dyDescent="0.2">
      <c r="A20" s="167"/>
      <c r="B20" s="140">
        <v>44167.909386574072</v>
      </c>
      <c r="C20" s="5" t="s">
        <v>1998</v>
      </c>
      <c r="D20" s="181" t="str">
        <f t="shared" si="0"/>
        <v>MA5151</v>
      </c>
      <c r="E20" s="182" t="str">
        <f t="shared" si="1"/>
        <v>MANICALAND</v>
      </c>
      <c r="F20" s="182" t="str">
        <f t="shared" si="2"/>
        <v>GOLD</v>
      </c>
      <c r="G20" s="183">
        <v>3</v>
      </c>
      <c r="H20" s="184" t="s">
        <v>2033</v>
      </c>
      <c r="I20" s="183" t="s">
        <v>2034</v>
      </c>
      <c r="J20" s="182" t="str">
        <f t="shared" si="3"/>
        <v>MAPFUMBA</v>
      </c>
      <c r="K20" s="196">
        <v>0</v>
      </c>
      <c r="L20" s="196">
        <v>0.75965277777777773</v>
      </c>
      <c r="M20" s="199">
        <v>44168</v>
      </c>
      <c r="N20" s="185" t="s">
        <v>3313</v>
      </c>
      <c r="O20" s="90">
        <f t="shared" si="6"/>
        <v>1093.9000000000001</v>
      </c>
      <c r="P20" s="100">
        <f t="shared" si="7"/>
        <v>3281.7000000000003</v>
      </c>
      <c r="Q20" s="5" t="s">
        <v>2035</v>
      </c>
      <c r="R20" s="43" t="s">
        <v>2038</v>
      </c>
    </row>
    <row r="21" spans="1:18" x14ac:dyDescent="0.2">
      <c r="A21" s="167"/>
      <c r="B21" s="140">
        <v>44167.909386574072</v>
      </c>
      <c r="C21" s="5" t="s">
        <v>428</v>
      </c>
      <c r="D21" s="181" t="str">
        <f t="shared" si="0"/>
        <v>MA5163</v>
      </c>
      <c r="E21" s="182" t="str">
        <f t="shared" si="1"/>
        <v>MANICALAND</v>
      </c>
      <c r="F21" s="182" t="str">
        <f t="shared" si="2"/>
        <v>PLATINUM</v>
      </c>
      <c r="G21" s="183">
        <v>3</v>
      </c>
      <c r="H21" s="184" t="s">
        <v>2033</v>
      </c>
      <c r="I21" s="183" t="s">
        <v>2034</v>
      </c>
      <c r="J21" s="182" t="str">
        <f t="shared" si="3"/>
        <v>MAPFUMBA</v>
      </c>
      <c r="K21" s="196">
        <v>0</v>
      </c>
      <c r="L21" s="196">
        <v>0.75968750000000007</v>
      </c>
      <c r="M21" s="199">
        <v>44168</v>
      </c>
      <c r="N21" s="185" t="s">
        <v>3314</v>
      </c>
      <c r="O21" s="90">
        <f t="shared" si="6"/>
        <v>1093.95</v>
      </c>
      <c r="P21" s="100">
        <f t="shared" si="7"/>
        <v>3281.8500000000004</v>
      </c>
      <c r="Q21" s="5" t="s">
        <v>2035</v>
      </c>
      <c r="R21" s="43" t="s">
        <v>2038</v>
      </c>
    </row>
    <row r="22" spans="1:18" x14ac:dyDescent="0.2">
      <c r="A22" s="167"/>
      <c r="B22" s="140">
        <v>44167.419594907406</v>
      </c>
      <c r="C22" s="5" t="s">
        <v>1471</v>
      </c>
      <c r="D22" s="181" t="str">
        <f t="shared" si="0"/>
        <v>MW5206</v>
      </c>
      <c r="E22" s="182" t="str">
        <f t="shared" si="1"/>
        <v>MASH WEST</v>
      </c>
      <c r="F22" s="182" t="str">
        <f t="shared" si="2"/>
        <v>PLATINUM</v>
      </c>
      <c r="G22" s="183">
        <v>3</v>
      </c>
      <c r="H22" s="184" t="s">
        <v>2033</v>
      </c>
      <c r="I22" s="183" t="s">
        <v>2034</v>
      </c>
      <c r="J22" s="182" t="str">
        <f t="shared" si="3"/>
        <v>MASIMBA</v>
      </c>
      <c r="K22" s="196">
        <v>0</v>
      </c>
      <c r="L22" s="196">
        <v>0.77015046296296286</v>
      </c>
      <c r="M22" s="199">
        <v>44168</v>
      </c>
      <c r="N22" s="185" t="s">
        <v>3315</v>
      </c>
      <c r="O22" s="90">
        <f t="shared" si="6"/>
        <v>1109.0166666666664</v>
      </c>
      <c r="P22" s="100">
        <f t="shared" si="7"/>
        <v>3327.0499999999993</v>
      </c>
      <c r="Q22" s="5" t="s">
        <v>2035</v>
      </c>
      <c r="R22" s="43" t="s">
        <v>2038</v>
      </c>
    </row>
    <row r="23" spans="1:18" x14ac:dyDescent="0.2">
      <c r="A23" s="167"/>
      <c r="B23" s="140">
        <v>44167.451111111113</v>
      </c>
      <c r="C23" s="5" t="s">
        <v>1473</v>
      </c>
      <c r="D23" s="181" t="str">
        <f t="shared" si="0"/>
        <v>MW5206</v>
      </c>
      <c r="E23" s="182" t="str">
        <f t="shared" si="1"/>
        <v>MASH WEST</v>
      </c>
      <c r="F23" s="182" t="str">
        <f t="shared" si="2"/>
        <v>PLATINUM</v>
      </c>
      <c r="G23" s="183">
        <v>3</v>
      </c>
      <c r="H23" s="184" t="s">
        <v>2033</v>
      </c>
      <c r="I23" s="183" t="s">
        <v>2034</v>
      </c>
      <c r="J23" s="182" t="str">
        <f t="shared" si="3"/>
        <v>MASIMBA</v>
      </c>
      <c r="K23" s="196">
        <v>0</v>
      </c>
      <c r="L23" s="196">
        <v>0.80289351851851853</v>
      </c>
      <c r="M23" s="199">
        <v>44168</v>
      </c>
      <c r="N23" s="185" t="s">
        <v>3316</v>
      </c>
      <c r="O23" s="90">
        <f t="shared" si="6"/>
        <v>1156.1666666666667</v>
      </c>
      <c r="P23" s="100">
        <f t="shared" si="7"/>
        <v>3468.5</v>
      </c>
      <c r="Q23" s="5" t="s">
        <v>2035</v>
      </c>
      <c r="R23" s="43" t="s">
        <v>2038</v>
      </c>
    </row>
    <row r="24" spans="1:18" x14ac:dyDescent="0.2">
      <c r="A24" s="167"/>
      <c r="B24" s="140">
        <v>44168.808819444443</v>
      </c>
      <c r="C24" s="5" t="s">
        <v>538</v>
      </c>
      <c r="D24" s="181" t="str">
        <f t="shared" si="0"/>
        <v>ME7010</v>
      </c>
      <c r="E24" s="182" t="str">
        <f t="shared" si="1"/>
        <v>MASH EAST</v>
      </c>
      <c r="F24" s="182" t="str">
        <f t="shared" si="2"/>
        <v>GOLD</v>
      </c>
      <c r="G24" s="183">
        <v>3</v>
      </c>
      <c r="H24" s="184" t="s">
        <v>2033</v>
      </c>
      <c r="I24" s="183" t="s">
        <v>2034</v>
      </c>
      <c r="J24" s="182" t="str">
        <f t="shared" si="3"/>
        <v>WASHI</v>
      </c>
      <c r="K24" s="196">
        <v>0</v>
      </c>
      <c r="L24" s="196">
        <v>0.81142361111111105</v>
      </c>
      <c r="M24" s="199">
        <v>44168</v>
      </c>
      <c r="N24" s="185" t="s">
        <v>3317</v>
      </c>
      <c r="O24" s="90">
        <f t="shared" si="6"/>
        <v>1168.4499999999998</v>
      </c>
      <c r="P24" s="100">
        <f t="shared" si="7"/>
        <v>3505.3499999999995</v>
      </c>
      <c r="Q24" s="5" t="s">
        <v>2035</v>
      </c>
      <c r="R24" s="43" t="s">
        <v>3318</v>
      </c>
    </row>
    <row r="25" spans="1:18" x14ac:dyDescent="0.2">
      <c r="A25" s="167"/>
      <c r="B25" s="140">
        <v>44168.992743055554</v>
      </c>
      <c r="C25" s="5" t="s">
        <v>1356</v>
      </c>
      <c r="D25" s="181" t="str">
        <f t="shared" si="0"/>
        <v>MW7063</v>
      </c>
      <c r="E25" s="182" t="str">
        <f t="shared" si="1"/>
        <v>MASH WEST</v>
      </c>
      <c r="F25" s="182" t="str">
        <f t="shared" si="2"/>
        <v>GOLD</v>
      </c>
      <c r="G25" s="183">
        <v>3</v>
      </c>
      <c r="H25" s="184" t="s">
        <v>2033</v>
      </c>
      <c r="I25" s="183" t="s">
        <v>2034</v>
      </c>
      <c r="J25" s="182" t="str">
        <f t="shared" si="3"/>
        <v>ARTWELL</v>
      </c>
      <c r="K25" s="196">
        <v>0</v>
      </c>
      <c r="L25" s="196">
        <v>0.99534722222222216</v>
      </c>
      <c r="M25" s="199">
        <v>44168</v>
      </c>
      <c r="N25" s="185" t="s">
        <v>3319</v>
      </c>
      <c r="O25" s="90">
        <f t="shared" si="6"/>
        <v>1433.3</v>
      </c>
      <c r="P25" s="100">
        <f t="shared" si="7"/>
        <v>4299.8999999999996</v>
      </c>
      <c r="Q25" s="5" t="s">
        <v>2035</v>
      </c>
      <c r="R25" s="43" t="s">
        <v>2038</v>
      </c>
    </row>
    <row r="26" spans="1:18" x14ac:dyDescent="0.2">
      <c r="A26" s="167"/>
      <c r="B26" s="140" t="s">
        <v>2078</v>
      </c>
      <c r="C26" s="183" t="s">
        <v>26</v>
      </c>
      <c r="D26" s="181" t="str">
        <f t="shared" si="0"/>
        <v>MA7001</v>
      </c>
      <c r="E26" s="182" t="str">
        <f t="shared" si="1"/>
        <v>MANICALAND</v>
      </c>
      <c r="F26" s="182" t="str">
        <f t="shared" si="2"/>
        <v>BRONZE</v>
      </c>
      <c r="G26" s="183">
        <v>3</v>
      </c>
      <c r="H26" s="184" t="s">
        <v>2033</v>
      </c>
      <c r="I26" s="183" t="s">
        <v>2034</v>
      </c>
      <c r="J26" s="182" t="str">
        <f t="shared" si="3"/>
        <v>MANGWIRO</v>
      </c>
      <c r="K26" s="196">
        <v>0</v>
      </c>
      <c r="L26" s="196">
        <v>0.99998842592592585</v>
      </c>
      <c r="M26" s="199">
        <v>44168</v>
      </c>
      <c r="N26" s="185" t="s">
        <v>2921</v>
      </c>
      <c r="O26" s="90">
        <f t="shared" si="6"/>
        <v>1439.9833333333331</v>
      </c>
      <c r="P26" s="100">
        <f t="shared" si="7"/>
        <v>4319.9499999999989</v>
      </c>
      <c r="Q26" s="5" t="s">
        <v>2035</v>
      </c>
      <c r="R26" s="43" t="s">
        <v>2036</v>
      </c>
    </row>
    <row r="27" spans="1:18" x14ac:dyDescent="0.2">
      <c r="A27" s="167"/>
      <c r="B27" s="140" t="s">
        <v>2310</v>
      </c>
      <c r="C27" s="183" t="s">
        <v>54</v>
      </c>
      <c r="D27" s="181" t="str">
        <f t="shared" si="0"/>
        <v>MW5001</v>
      </c>
      <c r="E27" s="182" t="str">
        <f t="shared" si="1"/>
        <v>MASH WEST</v>
      </c>
      <c r="F27" s="182" t="str">
        <f t="shared" si="2"/>
        <v>PLATINUM</v>
      </c>
      <c r="G27" s="183">
        <v>3</v>
      </c>
      <c r="H27" s="184" t="s">
        <v>2033</v>
      </c>
      <c r="I27" s="183" t="s">
        <v>2034</v>
      </c>
      <c r="J27" s="182" t="str">
        <f t="shared" si="3"/>
        <v>ARTWELL</v>
      </c>
      <c r="K27" s="196">
        <v>0</v>
      </c>
      <c r="L27" s="196">
        <v>0.99998842592592585</v>
      </c>
      <c r="M27" s="199">
        <v>44168</v>
      </c>
      <c r="N27" s="185" t="s">
        <v>2955</v>
      </c>
      <c r="O27" s="90">
        <f t="shared" si="6"/>
        <v>1439.9833333333331</v>
      </c>
      <c r="P27" s="100">
        <f t="shared" si="7"/>
        <v>4319.9499999999989</v>
      </c>
      <c r="Q27" s="5" t="s">
        <v>2035</v>
      </c>
      <c r="R27" s="43" t="s">
        <v>2036</v>
      </c>
    </row>
    <row r="28" spans="1:18" x14ac:dyDescent="0.2">
      <c r="A28" s="167"/>
      <c r="B28" s="165" t="s">
        <v>2311</v>
      </c>
      <c r="C28" s="164" t="s">
        <v>60</v>
      </c>
      <c r="D28" s="181" t="str">
        <f t="shared" si="0"/>
        <v>MW5001</v>
      </c>
      <c r="E28" s="182" t="str">
        <f t="shared" si="1"/>
        <v>MASH WEST</v>
      </c>
      <c r="F28" s="182" t="str">
        <f t="shared" si="2"/>
        <v>PLATINUM</v>
      </c>
      <c r="G28" s="183">
        <v>3</v>
      </c>
      <c r="H28" s="184" t="s">
        <v>2033</v>
      </c>
      <c r="I28" s="183" t="s">
        <v>2034</v>
      </c>
      <c r="J28" s="182" t="str">
        <f t="shared" si="3"/>
        <v>ARTWELL</v>
      </c>
      <c r="K28" s="196">
        <v>0</v>
      </c>
      <c r="L28" s="196">
        <v>0.99998842592592585</v>
      </c>
      <c r="M28" s="199">
        <v>44168</v>
      </c>
      <c r="N28" s="185" t="s">
        <v>2956</v>
      </c>
      <c r="O28" s="90">
        <f t="shared" si="6"/>
        <v>1439.9833333333331</v>
      </c>
      <c r="P28" s="100">
        <f t="shared" si="7"/>
        <v>4319.9499999999989</v>
      </c>
      <c r="Q28" s="5" t="s">
        <v>2035</v>
      </c>
      <c r="R28" s="43" t="s">
        <v>2036</v>
      </c>
    </row>
    <row r="29" spans="1:18" x14ac:dyDescent="0.2">
      <c r="A29" s="167"/>
      <c r="B29" s="165" t="s">
        <v>2109</v>
      </c>
      <c r="C29" s="164" t="s">
        <v>67</v>
      </c>
      <c r="D29" s="181" t="str">
        <f t="shared" si="0"/>
        <v>HA5035</v>
      </c>
      <c r="E29" s="182" t="str">
        <f t="shared" si="1"/>
        <v>HARARE</v>
      </c>
      <c r="F29" s="182" t="str">
        <f t="shared" si="2"/>
        <v>GOLD</v>
      </c>
      <c r="G29" s="183">
        <v>3</v>
      </c>
      <c r="H29" s="184" t="s">
        <v>2033</v>
      </c>
      <c r="I29" s="183" t="s">
        <v>2034</v>
      </c>
      <c r="J29" s="182" t="str">
        <f t="shared" si="3"/>
        <v>ENIA</v>
      </c>
      <c r="K29" s="196">
        <v>0</v>
      </c>
      <c r="L29" s="196">
        <v>0.99998842592592585</v>
      </c>
      <c r="M29" s="199">
        <v>44168</v>
      </c>
      <c r="N29" s="185" t="s">
        <v>2924</v>
      </c>
      <c r="O29" s="90">
        <f t="shared" si="6"/>
        <v>1439.9833333333331</v>
      </c>
      <c r="P29" s="100">
        <f t="shared" si="7"/>
        <v>4319.9499999999989</v>
      </c>
      <c r="Q29" s="5" t="s">
        <v>2035</v>
      </c>
      <c r="R29" s="43" t="s">
        <v>2036</v>
      </c>
    </row>
    <row r="30" spans="1:18" x14ac:dyDescent="0.2">
      <c r="A30" s="167"/>
      <c r="B30" s="140" t="s">
        <v>2110</v>
      </c>
      <c r="C30" s="183" t="s">
        <v>71</v>
      </c>
      <c r="D30" s="181" t="str">
        <f t="shared" si="0"/>
        <v>HA5035</v>
      </c>
      <c r="E30" s="182" t="str">
        <f t="shared" si="1"/>
        <v>HARARE</v>
      </c>
      <c r="F30" s="182" t="str">
        <f t="shared" si="2"/>
        <v>GOLD</v>
      </c>
      <c r="G30" s="183">
        <v>3</v>
      </c>
      <c r="H30" s="184" t="s">
        <v>2033</v>
      </c>
      <c r="I30" s="183" t="s">
        <v>2034</v>
      </c>
      <c r="J30" s="182" t="str">
        <f t="shared" si="3"/>
        <v>ENIA</v>
      </c>
      <c r="K30" s="196">
        <v>0</v>
      </c>
      <c r="L30" s="196">
        <v>0.99998842592592585</v>
      </c>
      <c r="M30" s="199">
        <v>44168</v>
      </c>
      <c r="N30" s="185" t="s">
        <v>2925</v>
      </c>
      <c r="O30" s="90">
        <f t="shared" si="6"/>
        <v>1439.9833333333331</v>
      </c>
      <c r="P30" s="100">
        <f t="shared" si="7"/>
        <v>4319.9499999999989</v>
      </c>
      <c r="Q30" s="5" t="s">
        <v>2035</v>
      </c>
      <c r="R30" s="43" t="s">
        <v>2036</v>
      </c>
    </row>
    <row r="31" spans="1:18" x14ac:dyDescent="0.2">
      <c r="A31" s="167"/>
      <c r="B31" s="140" t="s">
        <v>2312</v>
      </c>
      <c r="C31" s="183" t="s">
        <v>78</v>
      </c>
      <c r="D31" s="181" t="str">
        <f t="shared" si="0"/>
        <v>ME5318</v>
      </c>
      <c r="E31" s="182" t="str">
        <f t="shared" si="1"/>
        <v>MASH EAST</v>
      </c>
      <c r="F31" s="182" t="str">
        <f t="shared" si="2"/>
        <v>GOLD</v>
      </c>
      <c r="G31" s="183">
        <v>3</v>
      </c>
      <c r="H31" s="184" t="s">
        <v>2033</v>
      </c>
      <c r="I31" s="183" t="s">
        <v>2034</v>
      </c>
      <c r="J31" s="182" t="str">
        <f t="shared" si="3"/>
        <v>WASHI</v>
      </c>
      <c r="K31" s="196">
        <v>0</v>
      </c>
      <c r="L31" s="196">
        <v>0.99998842592592585</v>
      </c>
      <c r="M31" s="199">
        <v>44168</v>
      </c>
      <c r="N31" s="185" t="s">
        <v>2996</v>
      </c>
      <c r="O31" s="90">
        <f t="shared" si="6"/>
        <v>1439.9833333333331</v>
      </c>
      <c r="P31" s="100">
        <f t="shared" si="7"/>
        <v>4319.9499999999989</v>
      </c>
      <c r="Q31" s="5" t="s">
        <v>2035</v>
      </c>
      <c r="R31" s="43" t="s">
        <v>2036</v>
      </c>
    </row>
    <row r="32" spans="1:18" x14ac:dyDescent="0.2">
      <c r="A32" s="167"/>
      <c r="B32" s="165" t="s">
        <v>2313</v>
      </c>
      <c r="C32" s="164" t="s">
        <v>81</v>
      </c>
      <c r="D32" s="181" t="str">
        <f t="shared" si="0"/>
        <v>ME5318</v>
      </c>
      <c r="E32" s="182" t="str">
        <f t="shared" si="1"/>
        <v>MASH EAST</v>
      </c>
      <c r="F32" s="182" t="str">
        <f t="shared" si="2"/>
        <v>GOLD</v>
      </c>
      <c r="G32" s="183">
        <v>3</v>
      </c>
      <c r="H32" s="184" t="s">
        <v>2033</v>
      </c>
      <c r="I32" s="183" t="s">
        <v>2034</v>
      </c>
      <c r="J32" s="182" t="str">
        <f t="shared" si="3"/>
        <v>WASHI</v>
      </c>
      <c r="K32" s="196">
        <v>0</v>
      </c>
      <c r="L32" s="196">
        <v>0.99998842592592585</v>
      </c>
      <c r="M32" s="199">
        <v>44168</v>
      </c>
      <c r="N32" s="185" t="s">
        <v>3000</v>
      </c>
      <c r="O32" s="90">
        <f t="shared" si="6"/>
        <v>1439.9833333333331</v>
      </c>
      <c r="P32" s="100">
        <f t="shared" si="7"/>
        <v>4319.9499999999989</v>
      </c>
      <c r="Q32" s="5" t="s">
        <v>2035</v>
      </c>
      <c r="R32" s="43" t="s">
        <v>2036</v>
      </c>
    </row>
    <row r="33" spans="1:18" x14ac:dyDescent="0.2">
      <c r="A33" s="167"/>
      <c r="B33" s="140" t="s">
        <v>2807</v>
      </c>
      <c r="C33" s="164" t="s">
        <v>94</v>
      </c>
      <c r="D33" s="181" t="str">
        <f t="shared" si="0"/>
        <v>MD0386</v>
      </c>
      <c r="E33" s="182" t="str">
        <f t="shared" si="1"/>
        <v>MIDLANDS</v>
      </c>
      <c r="F33" s="182" t="str">
        <f t="shared" si="2"/>
        <v>PLATINUM</v>
      </c>
      <c r="G33" s="183">
        <v>3</v>
      </c>
      <c r="H33" s="184" t="s">
        <v>2033</v>
      </c>
      <c r="I33" s="183" t="s">
        <v>2034</v>
      </c>
      <c r="J33" s="182" t="str">
        <f t="shared" si="3"/>
        <v>CHIKWAVAVA</v>
      </c>
      <c r="K33" s="196">
        <v>0</v>
      </c>
      <c r="L33" s="196">
        <v>0.99998842592592585</v>
      </c>
      <c r="M33" s="199">
        <v>44168</v>
      </c>
      <c r="N33" s="185" t="s">
        <v>3009</v>
      </c>
      <c r="O33" s="90">
        <f t="shared" si="6"/>
        <v>1439.9833333333331</v>
      </c>
      <c r="P33" s="100">
        <f t="shared" si="7"/>
        <v>4319.9499999999989</v>
      </c>
      <c r="Q33" s="5" t="s">
        <v>2035</v>
      </c>
      <c r="R33" s="43" t="s">
        <v>2036</v>
      </c>
    </row>
    <row r="34" spans="1:18" x14ac:dyDescent="0.2">
      <c r="A34" s="167"/>
      <c r="B34" s="140" t="s">
        <v>2230</v>
      </c>
      <c r="C34" s="183" t="s">
        <v>102</v>
      </c>
      <c r="D34" s="181" t="str">
        <f t="shared" si="0"/>
        <v>HA5038</v>
      </c>
      <c r="E34" s="182" t="str">
        <f t="shared" si="1"/>
        <v>HARARE</v>
      </c>
      <c r="F34" s="182" t="str">
        <f t="shared" si="2"/>
        <v>PLATINUM</v>
      </c>
      <c r="G34" s="183">
        <v>3</v>
      </c>
      <c r="H34" s="184" t="s">
        <v>2033</v>
      </c>
      <c r="I34" s="183" t="s">
        <v>2034</v>
      </c>
      <c r="J34" s="182" t="str">
        <f t="shared" si="3"/>
        <v>ENIA</v>
      </c>
      <c r="K34" s="196">
        <v>0</v>
      </c>
      <c r="L34" s="196">
        <v>0.99998842592592585</v>
      </c>
      <c r="M34" s="199">
        <v>44168</v>
      </c>
      <c r="N34" s="185" t="s">
        <v>3320</v>
      </c>
      <c r="O34" s="90">
        <f t="shared" si="6"/>
        <v>1439.9833333333331</v>
      </c>
      <c r="P34" s="100">
        <f t="shared" si="7"/>
        <v>4319.9499999999989</v>
      </c>
      <c r="Q34" s="5" t="s">
        <v>2035</v>
      </c>
      <c r="R34" s="43" t="s">
        <v>2036</v>
      </c>
    </row>
    <row r="35" spans="1:18" x14ac:dyDescent="0.2">
      <c r="A35" s="167"/>
      <c r="B35" s="140" t="s">
        <v>2233</v>
      </c>
      <c r="C35" s="183" t="s">
        <v>107</v>
      </c>
      <c r="D35" s="181" t="str">
        <f t="shared" si="0"/>
        <v>HA5038</v>
      </c>
      <c r="E35" s="182" t="str">
        <f t="shared" si="1"/>
        <v>HARARE</v>
      </c>
      <c r="F35" s="182" t="str">
        <f t="shared" si="2"/>
        <v>PLATINUM</v>
      </c>
      <c r="G35" s="183">
        <v>3</v>
      </c>
      <c r="H35" s="184" t="s">
        <v>2033</v>
      </c>
      <c r="I35" s="183" t="s">
        <v>2034</v>
      </c>
      <c r="J35" s="182" t="str">
        <f t="shared" si="3"/>
        <v>ENIA</v>
      </c>
      <c r="K35" s="196">
        <v>0</v>
      </c>
      <c r="L35" s="196">
        <v>0.99998842592592585</v>
      </c>
      <c r="M35" s="199">
        <v>44168</v>
      </c>
      <c r="N35" s="185" t="s">
        <v>3321</v>
      </c>
      <c r="O35" s="90">
        <f t="shared" si="6"/>
        <v>1439.9833333333331</v>
      </c>
      <c r="P35" s="100">
        <f t="shared" si="7"/>
        <v>4319.9499999999989</v>
      </c>
      <c r="Q35" s="5" t="s">
        <v>2035</v>
      </c>
      <c r="R35" s="43" t="s">
        <v>2036</v>
      </c>
    </row>
    <row r="36" spans="1:18" x14ac:dyDescent="0.2">
      <c r="A36" s="167"/>
      <c r="B36" s="140" t="s">
        <v>2253</v>
      </c>
      <c r="C36" s="183" t="s">
        <v>277</v>
      </c>
      <c r="D36" s="181" t="str">
        <f t="shared" si="0"/>
        <v>HA0008</v>
      </c>
      <c r="E36" s="182" t="str">
        <f t="shared" si="1"/>
        <v>HARARE</v>
      </c>
      <c r="F36" s="182" t="str">
        <f t="shared" si="2"/>
        <v>PLATINUM</v>
      </c>
      <c r="G36" s="183">
        <v>3</v>
      </c>
      <c r="H36" s="184" t="s">
        <v>2033</v>
      </c>
      <c r="I36" s="183" t="s">
        <v>2034</v>
      </c>
      <c r="J36" s="182" t="str">
        <f t="shared" si="3"/>
        <v>DHLAKAMA</v>
      </c>
      <c r="K36" s="196">
        <v>0</v>
      </c>
      <c r="L36" s="196">
        <v>0.99998842592592585</v>
      </c>
      <c r="M36" s="199">
        <v>44168</v>
      </c>
      <c r="N36" s="185" t="s">
        <v>2992</v>
      </c>
      <c r="O36" s="90">
        <f t="shared" si="6"/>
        <v>1439.9833333333331</v>
      </c>
      <c r="P36" s="100">
        <f t="shared" si="7"/>
        <v>4319.9499999999989</v>
      </c>
      <c r="Q36" s="5" t="s">
        <v>2035</v>
      </c>
      <c r="R36" s="43" t="s">
        <v>2036</v>
      </c>
    </row>
    <row r="37" spans="1:18" x14ac:dyDescent="0.2">
      <c r="A37" s="167"/>
      <c r="B37" s="165" t="s">
        <v>2316</v>
      </c>
      <c r="C37" s="164" t="s">
        <v>296</v>
      </c>
      <c r="D37" s="181" t="str">
        <f t="shared" si="0"/>
        <v>MA3000</v>
      </c>
      <c r="E37" s="182" t="str">
        <f t="shared" si="1"/>
        <v>MANICALAND</v>
      </c>
      <c r="F37" s="182" t="str">
        <f t="shared" si="2"/>
        <v>SILVER</v>
      </c>
      <c r="G37" s="183">
        <v>3</v>
      </c>
      <c r="H37" s="184" t="s">
        <v>2033</v>
      </c>
      <c r="I37" s="183" t="s">
        <v>2034</v>
      </c>
      <c r="J37" s="182" t="str">
        <f t="shared" si="3"/>
        <v>MAPFUMBA</v>
      </c>
      <c r="K37" s="196">
        <v>0</v>
      </c>
      <c r="L37" s="196">
        <v>0.99998842592592585</v>
      </c>
      <c r="M37" s="199">
        <v>44168</v>
      </c>
      <c r="N37" s="185" t="s">
        <v>2942</v>
      </c>
      <c r="O37" s="90">
        <f t="shared" si="6"/>
        <v>1439.9833333333331</v>
      </c>
      <c r="P37" s="100">
        <f t="shared" si="7"/>
        <v>4319.9499999999989</v>
      </c>
      <c r="Q37" s="5" t="s">
        <v>2035</v>
      </c>
      <c r="R37" s="43" t="s">
        <v>2036</v>
      </c>
    </row>
    <row r="38" spans="1:18" x14ac:dyDescent="0.2">
      <c r="A38" s="167"/>
      <c r="B38" s="165" t="s">
        <v>2317</v>
      </c>
      <c r="C38" s="164" t="s">
        <v>298</v>
      </c>
      <c r="D38" s="181" t="str">
        <f t="shared" si="0"/>
        <v>MA3000</v>
      </c>
      <c r="E38" s="182" t="str">
        <f t="shared" si="1"/>
        <v>MANICALAND</v>
      </c>
      <c r="F38" s="182" t="str">
        <f t="shared" si="2"/>
        <v>SILVER</v>
      </c>
      <c r="G38" s="183">
        <v>3</v>
      </c>
      <c r="H38" s="184" t="s">
        <v>2033</v>
      </c>
      <c r="I38" s="183" t="s">
        <v>2034</v>
      </c>
      <c r="J38" s="182" t="str">
        <f t="shared" si="3"/>
        <v>MAPFUMBA</v>
      </c>
      <c r="K38" s="196">
        <v>0</v>
      </c>
      <c r="L38" s="196">
        <v>0.99998842592592585</v>
      </c>
      <c r="M38" s="199">
        <v>44168</v>
      </c>
      <c r="N38" s="185" t="s">
        <v>2944</v>
      </c>
      <c r="O38" s="90">
        <f t="shared" si="6"/>
        <v>1439.9833333333331</v>
      </c>
      <c r="P38" s="100">
        <f t="shared" si="7"/>
        <v>4319.9499999999989</v>
      </c>
      <c r="Q38" s="5" t="s">
        <v>2035</v>
      </c>
      <c r="R38" s="43" t="s">
        <v>2036</v>
      </c>
    </row>
    <row r="39" spans="1:18" x14ac:dyDescent="0.2">
      <c r="A39" s="169"/>
      <c r="B39" s="165" t="s">
        <v>2318</v>
      </c>
      <c r="C39" s="164" t="s">
        <v>343</v>
      </c>
      <c r="D39" s="181" t="str">
        <f t="shared" si="0"/>
        <v>MA5178</v>
      </c>
      <c r="E39" s="182" t="str">
        <f t="shared" si="1"/>
        <v>MANICALAND</v>
      </c>
      <c r="F39" s="182" t="str">
        <f t="shared" si="2"/>
        <v>SILVER</v>
      </c>
      <c r="G39" s="183">
        <v>3</v>
      </c>
      <c r="H39" s="184" t="s">
        <v>2033</v>
      </c>
      <c r="I39" s="183" t="s">
        <v>2034</v>
      </c>
      <c r="J39" s="182" t="str">
        <f t="shared" si="3"/>
        <v>MANGWIRO</v>
      </c>
      <c r="K39" s="196">
        <v>0</v>
      </c>
      <c r="L39" s="196">
        <v>0.99998842592592585</v>
      </c>
      <c r="M39" s="199">
        <v>44168</v>
      </c>
      <c r="N39" s="185" t="s">
        <v>2984</v>
      </c>
      <c r="O39" s="90">
        <f t="shared" si="6"/>
        <v>1439.9833333333331</v>
      </c>
      <c r="P39" s="100">
        <f t="shared" si="7"/>
        <v>4319.9499999999989</v>
      </c>
      <c r="Q39" s="5" t="s">
        <v>2035</v>
      </c>
      <c r="R39" s="43" t="s">
        <v>2036</v>
      </c>
    </row>
    <row r="40" spans="1:18" x14ac:dyDescent="0.2">
      <c r="A40" s="169"/>
      <c r="B40" s="140" t="s">
        <v>2054</v>
      </c>
      <c r="C40" s="183" t="s">
        <v>383</v>
      </c>
      <c r="D40" s="181" t="str">
        <f t="shared" si="0"/>
        <v>MW5004</v>
      </c>
      <c r="E40" s="182" t="str">
        <f t="shared" si="1"/>
        <v>MASH WEST</v>
      </c>
      <c r="F40" s="182" t="str">
        <f t="shared" si="2"/>
        <v>SILVER</v>
      </c>
      <c r="G40" s="183">
        <v>3</v>
      </c>
      <c r="H40" s="184" t="s">
        <v>2033</v>
      </c>
      <c r="I40" s="183" t="s">
        <v>2034</v>
      </c>
      <c r="J40" s="182" t="str">
        <f t="shared" si="3"/>
        <v>ARTWELL</v>
      </c>
      <c r="K40" s="196">
        <v>0</v>
      </c>
      <c r="L40" s="196">
        <v>0.99998842592592585</v>
      </c>
      <c r="M40" s="199">
        <v>44168</v>
      </c>
      <c r="N40" s="185" t="s">
        <v>2919</v>
      </c>
      <c r="O40" s="90">
        <f t="shared" si="6"/>
        <v>1439.9833333333331</v>
      </c>
      <c r="P40" s="100">
        <f t="shared" si="7"/>
        <v>4319.9499999999989</v>
      </c>
      <c r="Q40" s="5" t="s">
        <v>2035</v>
      </c>
      <c r="R40" s="43" t="s">
        <v>2036</v>
      </c>
    </row>
    <row r="41" spans="1:18" x14ac:dyDescent="0.2">
      <c r="A41" s="169"/>
      <c r="B41" s="165" t="s">
        <v>2319</v>
      </c>
      <c r="C41" s="164" t="s">
        <v>385</v>
      </c>
      <c r="D41" s="181" t="str">
        <f t="shared" si="0"/>
        <v>MW5004</v>
      </c>
      <c r="E41" s="182" t="str">
        <f t="shared" si="1"/>
        <v>MASH WEST</v>
      </c>
      <c r="F41" s="182" t="str">
        <f t="shared" si="2"/>
        <v>SILVER</v>
      </c>
      <c r="G41" s="183">
        <v>3</v>
      </c>
      <c r="H41" s="184" t="s">
        <v>2033</v>
      </c>
      <c r="I41" s="183" t="s">
        <v>2034</v>
      </c>
      <c r="J41" s="182" t="str">
        <f t="shared" si="3"/>
        <v>ARTWELL</v>
      </c>
      <c r="K41" s="196">
        <v>0</v>
      </c>
      <c r="L41" s="196">
        <v>0.99998842592592585</v>
      </c>
      <c r="M41" s="199">
        <v>44168</v>
      </c>
      <c r="N41" s="185" t="s">
        <v>2945</v>
      </c>
      <c r="O41" s="90">
        <f t="shared" si="6"/>
        <v>1439.9833333333331</v>
      </c>
      <c r="P41" s="100">
        <f t="shared" si="7"/>
        <v>4319.9499999999989</v>
      </c>
      <c r="Q41" s="5" t="s">
        <v>2035</v>
      </c>
      <c r="R41" s="43" t="s">
        <v>2036</v>
      </c>
    </row>
    <row r="42" spans="1:18" x14ac:dyDescent="0.2">
      <c r="A42" s="169"/>
      <c r="B42" s="140" t="s">
        <v>2121</v>
      </c>
      <c r="C42" s="164" t="s">
        <v>391</v>
      </c>
      <c r="D42" s="181" t="str">
        <f t="shared" si="0"/>
        <v>HA0015</v>
      </c>
      <c r="E42" s="182" t="str">
        <f t="shared" si="1"/>
        <v>HARARE</v>
      </c>
      <c r="F42" s="182" t="str">
        <f t="shared" si="2"/>
        <v>PLATINUM</v>
      </c>
      <c r="G42" s="183">
        <v>3</v>
      </c>
      <c r="H42" s="184" t="s">
        <v>2033</v>
      </c>
      <c r="I42" s="183" t="s">
        <v>2034</v>
      </c>
      <c r="J42" s="182" t="str">
        <f t="shared" si="3"/>
        <v>LESLIE</v>
      </c>
      <c r="K42" s="196">
        <v>0</v>
      </c>
      <c r="L42" s="196">
        <v>0.99998842592592585</v>
      </c>
      <c r="M42" s="199">
        <v>44168</v>
      </c>
      <c r="N42" s="185" t="s">
        <v>3020</v>
      </c>
      <c r="O42" s="90">
        <f t="shared" si="6"/>
        <v>1439.9833333333331</v>
      </c>
      <c r="P42" s="100">
        <f t="shared" si="7"/>
        <v>4319.9499999999989</v>
      </c>
      <c r="Q42" s="5" t="s">
        <v>2035</v>
      </c>
      <c r="R42" s="43" t="s">
        <v>2036</v>
      </c>
    </row>
    <row r="43" spans="1:18" x14ac:dyDescent="0.2">
      <c r="A43" s="169"/>
      <c r="B43" s="140" t="s">
        <v>2123</v>
      </c>
      <c r="C43" s="183" t="s">
        <v>392</v>
      </c>
      <c r="D43" s="181" t="str">
        <f t="shared" si="0"/>
        <v>HA0015</v>
      </c>
      <c r="E43" s="182" t="str">
        <f t="shared" si="1"/>
        <v>HARARE</v>
      </c>
      <c r="F43" s="182" t="str">
        <f t="shared" si="2"/>
        <v>PLATINUM</v>
      </c>
      <c r="G43" s="183">
        <v>3</v>
      </c>
      <c r="H43" s="184" t="s">
        <v>2033</v>
      </c>
      <c r="I43" s="183" t="s">
        <v>2034</v>
      </c>
      <c r="J43" s="182" t="str">
        <f t="shared" si="3"/>
        <v>LESLIE</v>
      </c>
      <c r="K43" s="196">
        <v>0</v>
      </c>
      <c r="L43" s="196">
        <v>0.99998842592592585</v>
      </c>
      <c r="M43" s="199">
        <v>44168</v>
      </c>
      <c r="N43" s="185" t="s">
        <v>2930</v>
      </c>
      <c r="O43" s="90">
        <f t="shared" si="6"/>
        <v>1439.9833333333331</v>
      </c>
      <c r="P43" s="100">
        <f t="shared" si="7"/>
        <v>4319.9499999999989</v>
      </c>
      <c r="Q43" s="5" t="s">
        <v>2035</v>
      </c>
      <c r="R43" s="43" t="s">
        <v>2036</v>
      </c>
    </row>
    <row r="44" spans="1:18" x14ac:dyDescent="0.2">
      <c r="A44" s="169"/>
      <c r="B44" s="140" t="s">
        <v>2049</v>
      </c>
      <c r="C44" s="5" t="s">
        <v>415</v>
      </c>
      <c r="D44" s="181" t="str">
        <f t="shared" si="0"/>
        <v>MC7061</v>
      </c>
      <c r="E44" s="182" t="str">
        <f t="shared" si="1"/>
        <v>MASH CENTRAL</v>
      </c>
      <c r="F44" s="182" t="str">
        <f t="shared" si="2"/>
        <v>SILVER</v>
      </c>
      <c r="G44" s="183">
        <v>3</v>
      </c>
      <c r="H44" s="184" t="s">
        <v>2033</v>
      </c>
      <c r="I44" s="183" t="s">
        <v>2034</v>
      </c>
      <c r="J44" s="182" t="str">
        <f t="shared" si="3"/>
        <v>ARTWELL</v>
      </c>
      <c r="K44" s="196">
        <v>0</v>
      </c>
      <c r="L44" s="196">
        <v>0.99998842592592585</v>
      </c>
      <c r="M44" s="199">
        <v>44168</v>
      </c>
      <c r="N44" s="185" t="s">
        <v>2911</v>
      </c>
      <c r="O44" s="90">
        <f t="shared" si="6"/>
        <v>1439.9833333333331</v>
      </c>
      <c r="P44" s="100">
        <f t="shared" si="7"/>
        <v>4319.9499999999989</v>
      </c>
      <c r="Q44" s="5" t="s">
        <v>2035</v>
      </c>
      <c r="R44" s="43" t="s">
        <v>2036</v>
      </c>
    </row>
    <row r="45" spans="1:18" x14ac:dyDescent="0.2">
      <c r="A45" s="167"/>
      <c r="B45" s="140" t="s">
        <v>2043</v>
      </c>
      <c r="C45" s="183" t="s">
        <v>417</v>
      </c>
      <c r="D45" s="181" t="str">
        <f t="shared" si="0"/>
        <v>MA5150</v>
      </c>
      <c r="E45" s="182" t="str">
        <f t="shared" si="1"/>
        <v>MANICALAND</v>
      </c>
      <c r="F45" s="182" t="str">
        <f t="shared" si="2"/>
        <v>GOLD</v>
      </c>
      <c r="G45" s="183">
        <v>3</v>
      </c>
      <c r="H45" s="184" t="s">
        <v>2033</v>
      </c>
      <c r="I45" s="183" t="s">
        <v>2034</v>
      </c>
      <c r="J45" s="182" t="str">
        <f t="shared" si="3"/>
        <v>DHLAKAMA</v>
      </c>
      <c r="K45" s="196">
        <v>0</v>
      </c>
      <c r="L45" s="196">
        <v>0.99998842592592585</v>
      </c>
      <c r="M45" s="199">
        <v>44168</v>
      </c>
      <c r="N45" s="185" t="s">
        <v>2903</v>
      </c>
      <c r="O45" s="90">
        <f t="shared" si="6"/>
        <v>1439.9833333333331</v>
      </c>
      <c r="P45" s="100">
        <f t="shared" si="7"/>
        <v>4319.9499999999989</v>
      </c>
      <c r="Q45" s="5" t="s">
        <v>2035</v>
      </c>
      <c r="R45" s="43" t="s">
        <v>2036</v>
      </c>
    </row>
    <row r="46" spans="1:18" x14ac:dyDescent="0.2">
      <c r="A46" s="167"/>
      <c r="B46" s="165" t="s">
        <v>2321</v>
      </c>
      <c r="C46" s="164" t="s">
        <v>431</v>
      </c>
      <c r="D46" s="181" t="str">
        <f t="shared" si="0"/>
        <v>MW6032</v>
      </c>
      <c r="E46" s="182" t="str">
        <f t="shared" si="1"/>
        <v>MASH WEST</v>
      </c>
      <c r="F46" s="182" t="str">
        <f t="shared" si="2"/>
        <v>PLATINUM</v>
      </c>
      <c r="G46" s="183">
        <v>3</v>
      </c>
      <c r="H46" s="184" t="s">
        <v>2033</v>
      </c>
      <c r="I46" s="183" t="s">
        <v>2034</v>
      </c>
      <c r="J46" s="182" t="str">
        <f t="shared" si="3"/>
        <v>ARTWELL</v>
      </c>
      <c r="K46" s="196">
        <v>0</v>
      </c>
      <c r="L46" s="196">
        <v>0.99998842592592585</v>
      </c>
      <c r="M46" s="199">
        <v>44168</v>
      </c>
      <c r="N46" s="185" t="s">
        <v>2986</v>
      </c>
      <c r="O46" s="90">
        <f t="shared" si="6"/>
        <v>1439.9833333333331</v>
      </c>
      <c r="P46" s="100">
        <f t="shared" si="7"/>
        <v>4319.9499999999989</v>
      </c>
      <c r="Q46" s="5" t="s">
        <v>2035</v>
      </c>
      <c r="R46" s="43" t="s">
        <v>2036</v>
      </c>
    </row>
    <row r="47" spans="1:18" x14ac:dyDescent="0.2">
      <c r="A47" s="167"/>
      <c r="B47" s="140" t="s">
        <v>2241</v>
      </c>
      <c r="C47" s="186" t="s">
        <v>435</v>
      </c>
      <c r="D47" s="181" t="str">
        <f t="shared" si="0"/>
        <v>MW5006</v>
      </c>
      <c r="E47" s="182" t="str">
        <f t="shared" si="1"/>
        <v>MASH WEST</v>
      </c>
      <c r="F47" s="182" t="str">
        <f t="shared" si="2"/>
        <v>GOLD</v>
      </c>
      <c r="G47" s="183">
        <v>3</v>
      </c>
      <c r="H47" s="184" t="s">
        <v>2033</v>
      </c>
      <c r="I47" s="183" t="s">
        <v>2034</v>
      </c>
      <c r="J47" s="182" t="str">
        <f t="shared" si="3"/>
        <v>ARTWELL</v>
      </c>
      <c r="K47" s="196">
        <v>0</v>
      </c>
      <c r="L47" s="196">
        <v>0.99998842592592585</v>
      </c>
      <c r="M47" s="199">
        <v>44168</v>
      </c>
      <c r="N47" s="185" t="s">
        <v>2975</v>
      </c>
      <c r="O47" s="90">
        <f t="shared" si="6"/>
        <v>1439.9833333333331</v>
      </c>
      <c r="P47" s="100">
        <f t="shared" si="7"/>
        <v>4319.9499999999989</v>
      </c>
      <c r="Q47" s="5" t="s">
        <v>2035</v>
      </c>
      <c r="R47" s="43" t="s">
        <v>2036</v>
      </c>
    </row>
    <row r="48" spans="1:18" x14ac:dyDescent="0.2">
      <c r="A48" s="167"/>
      <c r="B48" s="165" t="s">
        <v>2322</v>
      </c>
      <c r="C48" s="164" t="s">
        <v>440</v>
      </c>
      <c r="D48" s="181" t="str">
        <f t="shared" si="0"/>
        <v>MA0115</v>
      </c>
      <c r="E48" s="182" t="str">
        <f t="shared" si="1"/>
        <v>MANICALAND</v>
      </c>
      <c r="F48" s="182" t="str">
        <f t="shared" si="2"/>
        <v>PLATINUM</v>
      </c>
      <c r="G48" s="183">
        <v>3</v>
      </c>
      <c r="H48" s="184" t="s">
        <v>2033</v>
      </c>
      <c r="I48" s="183" t="s">
        <v>2034</v>
      </c>
      <c r="J48" s="182" t="str">
        <f t="shared" si="3"/>
        <v>MAPFUMBA</v>
      </c>
      <c r="K48" s="196">
        <v>0</v>
      </c>
      <c r="L48" s="196">
        <v>0.99998842592592585</v>
      </c>
      <c r="M48" s="199">
        <v>44168</v>
      </c>
      <c r="N48" s="185" t="s">
        <v>2972</v>
      </c>
      <c r="O48" s="90">
        <f t="shared" si="6"/>
        <v>1439.9833333333331</v>
      </c>
      <c r="P48" s="100">
        <f t="shared" si="7"/>
        <v>4319.9499999999989</v>
      </c>
      <c r="Q48" s="5" t="s">
        <v>2035</v>
      </c>
      <c r="R48" s="43" t="s">
        <v>2036</v>
      </c>
    </row>
    <row r="49" spans="1:18" x14ac:dyDescent="0.2">
      <c r="A49" s="167"/>
      <c r="B49" s="140" t="s">
        <v>2323</v>
      </c>
      <c r="C49" s="5" t="s">
        <v>457</v>
      </c>
      <c r="D49" s="181" t="str">
        <f t="shared" si="0"/>
        <v>MA6006</v>
      </c>
      <c r="E49" s="182" t="str">
        <f t="shared" si="1"/>
        <v>MANICALAND</v>
      </c>
      <c r="F49" s="182" t="str">
        <f t="shared" si="2"/>
        <v>PLATINUM</v>
      </c>
      <c r="G49" s="183">
        <v>3</v>
      </c>
      <c r="H49" s="184" t="s">
        <v>2033</v>
      </c>
      <c r="I49" s="183" t="s">
        <v>2034</v>
      </c>
      <c r="J49" s="182" t="str">
        <f t="shared" si="3"/>
        <v>MAPFUMBA</v>
      </c>
      <c r="K49" s="196">
        <v>0</v>
      </c>
      <c r="L49" s="196">
        <v>0.99998842592592585</v>
      </c>
      <c r="M49" s="199">
        <v>44168</v>
      </c>
      <c r="N49" s="185" t="s">
        <v>2941</v>
      </c>
      <c r="O49" s="90">
        <f t="shared" si="6"/>
        <v>1439.9833333333331</v>
      </c>
      <c r="P49" s="100">
        <f t="shared" si="7"/>
        <v>4319.9499999999989</v>
      </c>
      <c r="Q49" s="5" t="s">
        <v>2035</v>
      </c>
      <c r="R49" s="43" t="s">
        <v>2036</v>
      </c>
    </row>
    <row r="50" spans="1:18" x14ac:dyDescent="0.2">
      <c r="A50" s="167"/>
      <c r="B50" s="140" t="s">
        <v>2326</v>
      </c>
      <c r="C50" s="183" t="s">
        <v>2039</v>
      </c>
      <c r="D50" s="181" t="str">
        <f t="shared" si="0"/>
        <v>MA0116</v>
      </c>
      <c r="E50" s="182" t="str">
        <f t="shared" si="1"/>
        <v>MANICALAND</v>
      </c>
      <c r="F50" s="182" t="str">
        <f t="shared" si="2"/>
        <v>PLATINUM</v>
      </c>
      <c r="G50" s="183">
        <v>3</v>
      </c>
      <c r="H50" s="184" t="s">
        <v>2033</v>
      </c>
      <c r="I50" s="183" t="s">
        <v>2034</v>
      </c>
      <c r="J50" s="182" t="str">
        <f t="shared" si="3"/>
        <v>MAPFUMBA</v>
      </c>
      <c r="K50" s="196">
        <v>0</v>
      </c>
      <c r="L50" s="196">
        <v>0.99998842592592585</v>
      </c>
      <c r="M50" s="199">
        <v>44168</v>
      </c>
      <c r="N50" s="185" t="s">
        <v>2968</v>
      </c>
      <c r="O50" s="90">
        <f t="shared" si="6"/>
        <v>1439.9833333333331</v>
      </c>
      <c r="P50" s="100">
        <f t="shared" si="7"/>
        <v>4319.9499999999989</v>
      </c>
      <c r="Q50" s="5" t="s">
        <v>2035</v>
      </c>
      <c r="R50" s="43" t="s">
        <v>2036</v>
      </c>
    </row>
    <row r="51" spans="1:18" x14ac:dyDescent="0.2">
      <c r="A51" s="167"/>
      <c r="B51" s="165" t="s">
        <v>2327</v>
      </c>
      <c r="C51" s="164" t="s">
        <v>464</v>
      </c>
      <c r="D51" s="181" t="str">
        <f t="shared" si="0"/>
        <v>MA1713</v>
      </c>
      <c r="E51" s="182" t="str">
        <f t="shared" si="1"/>
        <v>MANICALAND</v>
      </c>
      <c r="F51" s="182" t="str">
        <f t="shared" si="2"/>
        <v>PLATINUM</v>
      </c>
      <c r="G51" s="183">
        <v>3</v>
      </c>
      <c r="H51" s="184" t="s">
        <v>2033</v>
      </c>
      <c r="I51" s="183" t="s">
        <v>2034</v>
      </c>
      <c r="J51" s="182" t="str">
        <f t="shared" si="3"/>
        <v>MAPFUMBA</v>
      </c>
      <c r="K51" s="196">
        <v>0</v>
      </c>
      <c r="L51" s="196">
        <v>0.99998842592592585</v>
      </c>
      <c r="M51" s="199">
        <v>44168</v>
      </c>
      <c r="N51" s="185" t="s">
        <v>2973</v>
      </c>
      <c r="O51" s="90">
        <f t="shared" si="6"/>
        <v>1439.9833333333331</v>
      </c>
      <c r="P51" s="100">
        <f t="shared" si="7"/>
        <v>4319.9499999999989</v>
      </c>
      <c r="Q51" s="5" t="s">
        <v>2035</v>
      </c>
      <c r="R51" s="43" t="s">
        <v>2036</v>
      </c>
    </row>
    <row r="52" spans="1:18" x14ac:dyDescent="0.2">
      <c r="A52" s="167"/>
      <c r="B52" s="140" t="s">
        <v>2050</v>
      </c>
      <c r="C52" s="183" t="s">
        <v>491</v>
      </c>
      <c r="D52" s="181" t="str">
        <f t="shared" si="0"/>
        <v>ME7013</v>
      </c>
      <c r="E52" s="182" t="str">
        <f t="shared" si="1"/>
        <v>MASH EAST</v>
      </c>
      <c r="F52" s="182" t="str">
        <f t="shared" si="2"/>
        <v>SILVER</v>
      </c>
      <c r="G52" s="183">
        <v>3</v>
      </c>
      <c r="H52" s="184" t="s">
        <v>2033</v>
      </c>
      <c r="I52" s="183" t="s">
        <v>2034</v>
      </c>
      <c r="J52" s="182" t="str">
        <f t="shared" si="3"/>
        <v>WASHI</v>
      </c>
      <c r="K52" s="196">
        <v>0</v>
      </c>
      <c r="L52" s="196">
        <v>0.99998842592592585</v>
      </c>
      <c r="M52" s="199">
        <v>44168</v>
      </c>
      <c r="N52" s="185" t="s">
        <v>2912</v>
      </c>
      <c r="O52" s="90">
        <f t="shared" si="6"/>
        <v>1439.9833333333331</v>
      </c>
      <c r="P52" s="100">
        <f t="shared" si="7"/>
        <v>4319.9499999999989</v>
      </c>
      <c r="Q52" s="5" t="s">
        <v>2035</v>
      </c>
      <c r="R52" s="43" t="s">
        <v>2036</v>
      </c>
    </row>
    <row r="53" spans="1:18" x14ac:dyDescent="0.2">
      <c r="A53" s="167"/>
      <c r="B53" s="165" t="s">
        <v>2331</v>
      </c>
      <c r="C53" s="164" t="s">
        <v>506</v>
      </c>
      <c r="D53" s="181" t="str">
        <f t="shared" si="0"/>
        <v>MD7052</v>
      </c>
      <c r="E53" s="182" t="str">
        <f t="shared" si="1"/>
        <v>MASH CENTRAL</v>
      </c>
      <c r="F53" s="182" t="str">
        <f t="shared" si="2"/>
        <v>BRONZE</v>
      </c>
      <c r="G53" s="183">
        <v>3</v>
      </c>
      <c r="H53" s="184" t="s">
        <v>2033</v>
      </c>
      <c r="I53" s="183" t="s">
        <v>2034</v>
      </c>
      <c r="J53" s="182" t="str">
        <f t="shared" si="3"/>
        <v>KIWA</v>
      </c>
      <c r="K53" s="196">
        <v>0</v>
      </c>
      <c r="L53" s="196">
        <v>0.99998842592592585</v>
      </c>
      <c r="M53" s="199">
        <v>44168</v>
      </c>
      <c r="N53" s="185" t="s">
        <v>2444</v>
      </c>
      <c r="O53" s="90">
        <f t="shared" si="6"/>
        <v>1439.9833333333331</v>
      </c>
      <c r="P53" s="100">
        <f t="shared" si="7"/>
        <v>4319.9499999999989</v>
      </c>
      <c r="Q53" s="5" t="s">
        <v>2035</v>
      </c>
      <c r="R53" s="43" t="s">
        <v>2036</v>
      </c>
    </row>
    <row r="54" spans="1:18" x14ac:dyDescent="0.2">
      <c r="A54" s="167"/>
      <c r="B54" s="140" t="s">
        <v>2047</v>
      </c>
      <c r="C54" s="183" t="s">
        <v>517</v>
      </c>
      <c r="D54" s="181" t="str">
        <f t="shared" si="0"/>
        <v>MA5234</v>
      </c>
      <c r="E54" s="182" t="str">
        <f t="shared" si="1"/>
        <v>MANICALAND</v>
      </c>
      <c r="F54" s="182" t="str">
        <f t="shared" si="2"/>
        <v>GOLD</v>
      </c>
      <c r="G54" s="183">
        <v>3</v>
      </c>
      <c r="H54" s="184" t="s">
        <v>2033</v>
      </c>
      <c r="I54" s="183" t="s">
        <v>2034</v>
      </c>
      <c r="J54" s="182" t="str">
        <f t="shared" si="3"/>
        <v>MANGWIRO</v>
      </c>
      <c r="K54" s="196">
        <v>0</v>
      </c>
      <c r="L54" s="196">
        <v>0.99998842592592585</v>
      </c>
      <c r="M54" s="199">
        <v>44168</v>
      </c>
      <c r="N54" s="185" t="s">
        <v>2908</v>
      </c>
      <c r="O54" s="90">
        <f t="shared" si="6"/>
        <v>1439.9833333333331</v>
      </c>
      <c r="P54" s="100">
        <f t="shared" si="7"/>
        <v>4319.9499999999989</v>
      </c>
      <c r="Q54" s="5" t="s">
        <v>2035</v>
      </c>
      <c r="R54" s="43" t="s">
        <v>2036</v>
      </c>
    </row>
    <row r="55" spans="1:18" x14ac:dyDescent="0.2">
      <c r="A55" s="167"/>
      <c r="B55" s="140">
        <v>44167.853055555555</v>
      </c>
      <c r="C55" s="183" t="s">
        <v>519</v>
      </c>
      <c r="D55" s="181" t="str">
        <f t="shared" si="0"/>
        <v>MA0383</v>
      </c>
      <c r="E55" s="182" t="str">
        <f t="shared" si="1"/>
        <v>MANICALAND</v>
      </c>
      <c r="F55" s="182" t="str">
        <f t="shared" si="2"/>
        <v>PLATINUM</v>
      </c>
      <c r="G55" s="183">
        <v>3</v>
      </c>
      <c r="H55" s="184" t="s">
        <v>2033</v>
      </c>
      <c r="I55" s="183" t="s">
        <v>2041</v>
      </c>
      <c r="J55" s="182" t="str">
        <f t="shared" si="3"/>
        <v>MAPFUMBA</v>
      </c>
      <c r="K55" s="196">
        <v>0</v>
      </c>
      <c r="L55" s="196">
        <v>0.99998842592592585</v>
      </c>
      <c r="M55" s="199">
        <v>44168</v>
      </c>
      <c r="N55" s="185" t="s">
        <v>2883</v>
      </c>
      <c r="O55" s="90">
        <f t="shared" si="6"/>
        <v>1439.9833333333331</v>
      </c>
      <c r="P55" s="100">
        <f t="shared" si="7"/>
        <v>4319.9499999999989</v>
      </c>
      <c r="Q55" s="5" t="s">
        <v>2035</v>
      </c>
      <c r="R55" s="43" t="s">
        <v>2036</v>
      </c>
    </row>
    <row r="56" spans="1:18" x14ac:dyDescent="0.2">
      <c r="A56" s="167"/>
      <c r="B56" s="140" t="s">
        <v>2252</v>
      </c>
      <c r="C56" s="183" t="s">
        <v>542</v>
      </c>
      <c r="D56" s="181" t="str">
        <f t="shared" si="0"/>
        <v>HA6048</v>
      </c>
      <c r="E56" s="182" t="str">
        <f t="shared" si="1"/>
        <v>HARARE</v>
      </c>
      <c r="F56" s="182" t="str">
        <f t="shared" si="2"/>
        <v>PLATINUM</v>
      </c>
      <c r="G56" s="183">
        <v>3</v>
      </c>
      <c r="H56" s="184" t="s">
        <v>2033</v>
      </c>
      <c r="I56" s="183" t="s">
        <v>2034</v>
      </c>
      <c r="J56" s="182" t="str">
        <f t="shared" si="3"/>
        <v>ENIA</v>
      </c>
      <c r="K56" s="196">
        <v>0</v>
      </c>
      <c r="L56" s="196">
        <v>0.99998842592592585</v>
      </c>
      <c r="M56" s="199">
        <v>44168</v>
      </c>
      <c r="N56" s="185" t="s">
        <v>2993</v>
      </c>
      <c r="O56" s="90">
        <f t="shared" si="6"/>
        <v>1439.9833333333331</v>
      </c>
      <c r="P56" s="100">
        <f t="shared" si="7"/>
        <v>4319.9499999999989</v>
      </c>
      <c r="Q56" s="5" t="s">
        <v>2035</v>
      </c>
      <c r="R56" s="43" t="s">
        <v>2036</v>
      </c>
    </row>
    <row r="57" spans="1:18" x14ac:dyDescent="0.2">
      <c r="A57" s="167"/>
      <c r="B57" s="165" t="s">
        <v>2332</v>
      </c>
      <c r="C57" s="164" t="s">
        <v>550</v>
      </c>
      <c r="D57" s="181" t="str">
        <f t="shared" si="0"/>
        <v>HA0202</v>
      </c>
      <c r="E57" s="182" t="str">
        <f t="shared" si="1"/>
        <v>HARARE</v>
      </c>
      <c r="F57" s="182" t="str">
        <f t="shared" si="2"/>
        <v>PLATINUM</v>
      </c>
      <c r="G57" s="183">
        <v>3</v>
      </c>
      <c r="H57" s="184" t="s">
        <v>2033</v>
      </c>
      <c r="I57" s="183" t="s">
        <v>2034</v>
      </c>
      <c r="J57" s="182" t="str">
        <f t="shared" si="3"/>
        <v>MODESTA</v>
      </c>
      <c r="K57" s="196">
        <v>0</v>
      </c>
      <c r="L57" s="196">
        <v>0.99998842592592585</v>
      </c>
      <c r="M57" s="199">
        <v>44168</v>
      </c>
      <c r="N57" s="185" t="s">
        <v>2987</v>
      </c>
      <c r="O57" s="90">
        <f t="shared" si="6"/>
        <v>1439.9833333333331</v>
      </c>
      <c r="P57" s="100">
        <f t="shared" si="7"/>
        <v>4319.9499999999989</v>
      </c>
      <c r="Q57" s="5" t="s">
        <v>2035</v>
      </c>
      <c r="R57" s="43" t="s">
        <v>2036</v>
      </c>
    </row>
    <row r="58" spans="1:18" x14ac:dyDescent="0.2">
      <c r="A58" s="167"/>
      <c r="B58" s="165" t="s">
        <v>2333</v>
      </c>
      <c r="C58" s="164" t="s">
        <v>598</v>
      </c>
      <c r="D58" s="181" t="str">
        <f t="shared" si="0"/>
        <v>MC5025</v>
      </c>
      <c r="E58" s="182" t="str">
        <f t="shared" si="1"/>
        <v>MASH CENTRAL</v>
      </c>
      <c r="F58" s="182" t="str">
        <f t="shared" si="2"/>
        <v>PLATINUM</v>
      </c>
      <c r="G58" s="183">
        <v>3</v>
      </c>
      <c r="H58" s="184" t="s">
        <v>2033</v>
      </c>
      <c r="I58" s="183" t="s">
        <v>2034</v>
      </c>
      <c r="J58" s="182" t="str">
        <f t="shared" si="3"/>
        <v>KIWA</v>
      </c>
      <c r="K58" s="196">
        <v>0</v>
      </c>
      <c r="L58" s="196">
        <v>0.99998842592592585</v>
      </c>
      <c r="M58" s="199">
        <v>44168</v>
      </c>
      <c r="N58" s="185" t="s">
        <v>2953</v>
      </c>
      <c r="O58" s="90">
        <f t="shared" si="6"/>
        <v>1439.9833333333331</v>
      </c>
      <c r="P58" s="100">
        <f t="shared" si="7"/>
        <v>4319.9499999999989</v>
      </c>
      <c r="Q58" s="5" t="s">
        <v>2035</v>
      </c>
      <c r="R58" s="43" t="s">
        <v>2036</v>
      </c>
    </row>
    <row r="59" spans="1:18" x14ac:dyDescent="0.2">
      <c r="A59" s="167"/>
      <c r="B59" s="140" t="s">
        <v>2336</v>
      </c>
      <c r="C59" s="5" t="s">
        <v>659</v>
      </c>
      <c r="D59" s="181" t="str">
        <f t="shared" si="0"/>
        <v>MA9003</v>
      </c>
      <c r="E59" s="182" t="str">
        <f t="shared" si="1"/>
        <v>MANICALAND</v>
      </c>
      <c r="F59" s="182" t="str">
        <f t="shared" si="2"/>
        <v>SILVER</v>
      </c>
      <c r="G59" s="183">
        <v>3</v>
      </c>
      <c r="H59" s="184" t="s">
        <v>2033</v>
      </c>
      <c r="I59" s="183" t="s">
        <v>2034</v>
      </c>
      <c r="J59" s="182" t="str">
        <f t="shared" si="3"/>
        <v>MAPFUMBA</v>
      </c>
      <c r="K59" s="196">
        <v>0</v>
      </c>
      <c r="L59" s="196">
        <v>0.99998842592592585</v>
      </c>
      <c r="M59" s="199">
        <v>44168</v>
      </c>
      <c r="N59" s="185" t="s">
        <v>2969</v>
      </c>
      <c r="O59" s="90">
        <f t="shared" si="6"/>
        <v>1439.9833333333331</v>
      </c>
      <c r="P59" s="100">
        <f t="shared" si="7"/>
        <v>4319.9499999999989</v>
      </c>
      <c r="Q59" s="5" t="s">
        <v>2035</v>
      </c>
      <c r="R59" s="43" t="s">
        <v>2036</v>
      </c>
    </row>
    <row r="60" spans="1:18" x14ac:dyDescent="0.2">
      <c r="A60" s="167"/>
      <c r="B60" s="140" t="s">
        <v>2798</v>
      </c>
      <c r="C60" s="164" t="s">
        <v>2799</v>
      </c>
      <c r="D60" s="181" t="e">
        <f t="shared" si="0"/>
        <v>#N/A</v>
      </c>
      <c r="E60" s="182" t="e">
        <f t="shared" si="1"/>
        <v>#N/A</v>
      </c>
      <c r="F60" s="182" t="e">
        <f t="shared" si="2"/>
        <v>#N/A</v>
      </c>
      <c r="G60" s="183">
        <v>3</v>
      </c>
      <c r="H60" s="184" t="s">
        <v>2033</v>
      </c>
      <c r="I60" s="183" t="s">
        <v>2034</v>
      </c>
      <c r="J60" s="182" t="e">
        <f t="shared" si="3"/>
        <v>#N/A</v>
      </c>
      <c r="K60" s="196">
        <v>0</v>
      </c>
      <c r="L60" s="196">
        <v>0.99998842592592585</v>
      </c>
      <c r="M60" s="199">
        <v>44168</v>
      </c>
      <c r="N60" s="185" t="s">
        <v>2974</v>
      </c>
      <c r="O60" s="90">
        <f t="shared" si="6"/>
        <v>1439.9833333333331</v>
      </c>
      <c r="P60" s="100">
        <f t="shared" si="7"/>
        <v>4319.9499999999989</v>
      </c>
      <c r="Q60" s="5" t="s">
        <v>2035</v>
      </c>
      <c r="R60" s="43" t="s">
        <v>2036</v>
      </c>
    </row>
    <row r="61" spans="1:18" x14ac:dyDescent="0.2">
      <c r="A61" s="167"/>
      <c r="B61" s="140" t="s">
        <v>2341</v>
      </c>
      <c r="C61" s="5" t="s">
        <v>699</v>
      </c>
      <c r="D61" s="181" t="str">
        <f t="shared" si="0"/>
        <v>HA6031</v>
      </c>
      <c r="E61" s="182" t="str">
        <f t="shared" si="1"/>
        <v>HARARE</v>
      </c>
      <c r="F61" s="182" t="str">
        <f t="shared" si="2"/>
        <v>PLATINUM</v>
      </c>
      <c r="G61" s="183">
        <v>3</v>
      </c>
      <c r="H61" s="184" t="s">
        <v>2033</v>
      </c>
      <c r="I61" s="183" t="s">
        <v>2034</v>
      </c>
      <c r="J61" s="182" t="str">
        <f t="shared" si="3"/>
        <v>ARCHIE</v>
      </c>
      <c r="K61" s="196">
        <v>0</v>
      </c>
      <c r="L61" s="196">
        <v>0.99998842592592585</v>
      </c>
      <c r="M61" s="199">
        <v>44168</v>
      </c>
      <c r="N61" s="185" t="s">
        <v>3004</v>
      </c>
      <c r="O61" s="90">
        <f t="shared" si="6"/>
        <v>1439.9833333333331</v>
      </c>
      <c r="P61" s="100">
        <f t="shared" si="7"/>
        <v>4319.9499999999989</v>
      </c>
      <c r="Q61" s="5" t="s">
        <v>2035</v>
      </c>
      <c r="R61" s="43" t="s">
        <v>2036</v>
      </c>
    </row>
    <row r="62" spans="1:18" x14ac:dyDescent="0.2">
      <c r="A62" s="167"/>
      <c r="B62" s="140" t="s">
        <v>2342</v>
      </c>
      <c r="C62" s="5" t="s">
        <v>701</v>
      </c>
      <c r="D62" s="181" t="str">
        <f t="shared" si="0"/>
        <v>HA6031</v>
      </c>
      <c r="E62" s="182" t="str">
        <f t="shared" si="1"/>
        <v>HARARE</v>
      </c>
      <c r="F62" s="182" t="str">
        <f t="shared" si="2"/>
        <v>PLATINUM</v>
      </c>
      <c r="G62" s="183">
        <v>3</v>
      </c>
      <c r="H62" s="184" t="s">
        <v>2033</v>
      </c>
      <c r="I62" s="183" t="s">
        <v>2034</v>
      </c>
      <c r="J62" s="182" t="str">
        <f t="shared" si="3"/>
        <v>ARCHIE</v>
      </c>
      <c r="K62" s="196">
        <v>0</v>
      </c>
      <c r="L62" s="196">
        <v>0.99998842592592585</v>
      </c>
      <c r="M62" s="199">
        <v>44168</v>
      </c>
      <c r="N62" s="185" t="s">
        <v>3005</v>
      </c>
      <c r="O62" s="90">
        <f t="shared" si="6"/>
        <v>1439.9833333333331</v>
      </c>
      <c r="P62" s="100">
        <f t="shared" si="7"/>
        <v>4319.9499999999989</v>
      </c>
      <c r="Q62" s="5" t="s">
        <v>2035</v>
      </c>
      <c r="R62" s="43" t="s">
        <v>2036</v>
      </c>
    </row>
    <row r="63" spans="1:18" x14ac:dyDescent="0.2">
      <c r="A63" s="167"/>
      <c r="B63" s="140" t="s">
        <v>2811</v>
      </c>
      <c r="C63" s="164" t="s">
        <v>714</v>
      </c>
      <c r="D63" s="181" t="str">
        <f t="shared" si="0"/>
        <v>MC1728</v>
      </c>
      <c r="E63" s="182" t="str">
        <f t="shared" si="1"/>
        <v>MASH CENTRAL</v>
      </c>
      <c r="F63" s="182" t="str">
        <f t="shared" si="2"/>
        <v>BRONZE</v>
      </c>
      <c r="G63" s="183">
        <v>3</v>
      </c>
      <c r="H63" s="184" t="s">
        <v>2033</v>
      </c>
      <c r="I63" s="183" t="s">
        <v>2034</v>
      </c>
      <c r="J63" s="182" t="str">
        <f t="shared" si="3"/>
        <v>KIWA</v>
      </c>
      <c r="K63" s="196">
        <v>0</v>
      </c>
      <c r="L63" s="196">
        <v>0.99998842592592585</v>
      </c>
      <c r="M63" s="199">
        <v>44168</v>
      </c>
      <c r="N63" s="185" t="s">
        <v>3013</v>
      </c>
      <c r="O63" s="90">
        <f t="shared" si="6"/>
        <v>1439.9833333333331</v>
      </c>
      <c r="P63" s="100">
        <f t="shared" si="7"/>
        <v>4319.9499999999989</v>
      </c>
      <c r="Q63" s="5" t="s">
        <v>2035</v>
      </c>
      <c r="R63" s="43" t="s">
        <v>2036</v>
      </c>
    </row>
    <row r="64" spans="1:18" x14ac:dyDescent="0.2">
      <c r="A64" s="167"/>
      <c r="B64" s="140" t="s">
        <v>2104</v>
      </c>
      <c r="C64" s="183" t="s">
        <v>735</v>
      </c>
      <c r="D64" s="181" t="str">
        <f t="shared" si="0"/>
        <v>HA0034</v>
      </c>
      <c r="E64" s="182" t="str">
        <f t="shared" si="1"/>
        <v>HARARE</v>
      </c>
      <c r="F64" s="182" t="str">
        <f t="shared" si="2"/>
        <v>PLATINUM</v>
      </c>
      <c r="G64" s="183">
        <v>3</v>
      </c>
      <c r="H64" s="184" t="s">
        <v>2033</v>
      </c>
      <c r="I64" s="183" t="s">
        <v>2034</v>
      </c>
      <c r="J64" s="182" t="str">
        <f t="shared" si="3"/>
        <v>MODESTA</v>
      </c>
      <c r="K64" s="196">
        <v>0</v>
      </c>
      <c r="L64" s="196">
        <v>0.99998842592592585</v>
      </c>
      <c r="M64" s="199">
        <v>44168</v>
      </c>
      <c r="N64" s="185" t="s">
        <v>2929</v>
      </c>
      <c r="O64" s="90">
        <f t="shared" si="6"/>
        <v>1439.9833333333331</v>
      </c>
      <c r="P64" s="100">
        <f t="shared" si="7"/>
        <v>4319.9499999999989</v>
      </c>
      <c r="Q64" s="5" t="s">
        <v>2035</v>
      </c>
      <c r="R64" s="43" t="s">
        <v>2036</v>
      </c>
    </row>
    <row r="65" spans="1:18" x14ac:dyDescent="0.2">
      <c r="A65" s="167"/>
      <c r="B65" s="140" t="s">
        <v>2345</v>
      </c>
      <c r="C65" s="183" t="s">
        <v>753</v>
      </c>
      <c r="D65" s="181" t="str">
        <f t="shared" si="0"/>
        <v>HA1733</v>
      </c>
      <c r="E65" s="182" t="str">
        <f t="shared" si="1"/>
        <v>HARARE</v>
      </c>
      <c r="F65" s="182" t="str">
        <f t="shared" si="2"/>
        <v>PLATINUM</v>
      </c>
      <c r="G65" s="183">
        <v>3</v>
      </c>
      <c r="H65" s="184" t="s">
        <v>2033</v>
      </c>
      <c r="I65" s="183" t="s">
        <v>2034</v>
      </c>
      <c r="J65" s="182" t="str">
        <f t="shared" si="3"/>
        <v>NGIRAZI</v>
      </c>
      <c r="K65" s="196">
        <v>0</v>
      </c>
      <c r="L65" s="196">
        <v>0.99998842592592585</v>
      </c>
      <c r="M65" s="199">
        <v>44168</v>
      </c>
      <c r="N65" s="185" t="s">
        <v>2949</v>
      </c>
      <c r="O65" s="90">
        <f t="shared" si="6"/>
        <v>1439.9833333333331</v>
      </c>
      <c r="P65" s="100">
        <f t="shared" si="7"/>
        <v>4319.9499999999989</v>
      </c>
      <c r="Q65" s="5" t="s">
        <v>2035</v>
      </c>
      <c r="R65" s="43" t="s">
        <v>3344</v>
      </c>
    </row>
    <row r="66" spans="1:18" x14ac:dyDescent="0.2">
      <c r="A66" s="167"/>
      <c r="B66" s="165" t="s">
        <v>2053</v>
      </c>
      <c r="C66" s="164" t="s">
        <v>759</v>
      </c>
      <c r="D66" s="181" t="str">
        <f t="shared" ref="D66:D129" si="8">VLOOKUP($C66,TOTAL3,2,FALSE)</f>
        <v>MW0124</v>
      </c>
      <c r="E66" s="182" t="str">
        <f t="shared" ref="E66:E129" si="9">VLOOKUP($C66,TOTAL3,3,FALSE)</f>
        <v>MASH WEST</v>
      </c>
      <c r="F66" s="182" t="str">
        <f t="shared" ref="F66:F129" si="10">VLOOKUP(C66,TOTAL3,4,FALSE)</f>
        <v>GOLD</v>
      </c>
      <c r="G66" s="183">
        <v>3</v>
      </c>
      <c r="H66" s="184" t="s">
        <v>2033</v>
      </c>
      <c r="I66" s="183" t="s">
        <v>2034</v>
      </c>
      <c r="J66" s="182" t="str">
        <f t="shared" ref="J66:J129" si="11">VLOOKUP($C66,TOTAL3,5,FALSE)</f>
        <v>MODESTA</v>
      </c>
      <c r="K66" s="196">
        <v>0</v>
      </c>
      <c r="L66" s="196">
        <v>0.99998842592592585</v>
      </c>
      <c r="M66" s="199">
        <v>44168</v>
      </c>
      <c r="N66" s="185" t="s">
        <v>2917</v>
      </c>
      <c r="O66" s="90">
        <f t="shared" si="6"/>
        <v>1439.9833333333331</v>
      </c>
      <c r="P66" s="100">
        <f t="shared" si="7"/>
        <v>4319.9499999999989</v>
      </c>
      <c r="Q66" s="5" t="s">
        <v>2035</v>
      </c>
      <c r="R66" s="43" t="s">
        <v>2036</v>
      </c>
    </row>
    <row r="67" spans="1:18" x14ac:dyDescent="0.2">
      <c r="A67" s="167"/>
      <c r="B67" s="140">
        <v>44167.6953125</v>
      </c>
      <c r="C67" s="183" t="s">
        <v>800</v>
      </c>
      <c r="D67" s="181" t="str">
        <f t="shared" si="8"/>
        <v>MC5026</v>
      </c>
      <c r="E67" s="182" t="str">
        <f t="shared" si="9"/>
        <v>MASH CENTRAL</v>
      </c>
      <c r="F67" s="182" t="str">
        <f t="shared" si="10"/>
        <v>PLATINUM</v>
      </c>
      <c r="G67" s="183">
        <v>3</v>
      </c>
      <c r="H67" s="184" t="s">
        <v>2033</v>
      </c>
      <c r="I67" s="183" t="s">
        <v>2041</v>
      </c>
      <c r="J67" s="182" t="str">
        <f t="shared" si="11"/>
        <v>KIWA</v>
      </c>
      <c r="K67" s="196">
        <v>0</v>
      </c>
      <c r="L67" s="196">
        <v>0.99998842592592585</v>
      </c>
      <c r="M67" s="199">
        <v>44168</v>
      </c>
      <c r="N67" s="185" t="s">
        <v>2837</v>
      </c>
      <c r="O67" s="90">
        <f t="shared" ref="O67:O130" si="12">(L67-K67)*60*24</f>
        <v>1439.9833333333331</v>
      </c>
      <c r="P67" s="100">
        <f t="shared" ref="P67:P130" si="13">O67*G67</f>
        <v>4319.9499999999989</v>
      </c>
      <c r="Q67" s="5" t="s">
        <v>2035</v>
      </c>
      <c r="R67" s="43" t="s">
        <v>2036</v>
      </c>
    </row>
    <row r="68" spans="1:18" x14ac:dyDescent="0.2">
      <c r="A68" s="167"/>
      <c r="B68" s="140" t="s">
        <v>2758</v>
      </c>
      <c r="C68" s="164" t="s">
        <v>810</v>
      </c>
      <c r="D68" s="181" t="str">
        <f t="shared" si="8"/>
        <v>MW5009</v>
      </c>
      <c r="E68" s="182" t="str">
        <f t="shared" si="9"/>
        <v>MASH WEST</v>
      </c>
      <c r="F68" s="182" t="str">
        <f t="shared" si="10"/>
        <v>SILVER</v>
      </c>
      <c r="G68" s="183">
        <v>3</v>
      </c>
      <c r="H68" s="184" t="s">
        <v>2033</v>
      </c>
      <c r="I68" s="183" t="s">
        <v>2034</v>
      </c>
      <c r="J68" s="182" t="str">
        <f t="shared" si="11"/>
        <v>ARTWELL</v>
      </c>
      <c r="K68" s="196">
        <v>0</v>
      </c>
      <c r="L68" s="196">
        <v>0.99998842592592585</v>
      </c>
      <c r="M68" s="199">
        <v>44168</v>
      </c>
      <c r="N68" s="185" t="s">
        <v>3015</v>
      </c>
      <c r="O68" s="90">
        <f t="shared" si="12"/>
        <v>1439.9833333333331</v>
      </c>
      <c r="P68" s="100">
        <f t="shared" si="13"/>
        <v>4319.9499999999989</v>
      </c>
      <c r="Q68" s="5" t="s">
        <v>2035</v>
      </c>
      <c r="R68" s="43" t="s">
        <v>2036</v>
      </c>
    </row>
    <row r="69" spans="1:18" x14ac:dyDescent="0.2">
      <c r="A69" s="167"/>
      <c r="B69" s="140" t="s">
        <v>2804</v>
      </c>
      <c r="C69" s="164" t="s">
        <v>830</v>
      </c>
      <c r="D69" s="181" t="str">
        <f t="shared" si="8"/>
        <v>HA5062</v>
      </c>
      <c r="E69" s="182" t="str">
        <f t="shared" si="9"/>
        <v>HARARE</v>
      </c>
      <c r="F69" s="182" t="str">
        <f t="shared" si="10"/>
        <v>SILVER</v>
      </c>
      <c r="G69" s="183">
        <v>3</v>
      </c>
      <c r="H69" s="184" t="s">
        <v>2033</v>
      </c>
      <c r="I69" s="183" t="s">
        <v>2034</v>
      </c>
      <c r="J69" s="182" t="str">
        <f t="shared" si="11"/>
        <v>KIWA</v>
      </c>
      <c r="K69" s="196">
        <v>0</v>
      </c>
      <c r="L69" s="196">
        <v>0.99998842592592585</v>
      </c>
      <c r="M69" s="199">
        <v>44168</v>
      </c>
      <c r="N69" s="185" t="s">
        <v>2872</v>
      </c>
      <c r="O69" s="90">
        <f t="shared" si="12"/>
        <v>1439.9833333333331</v>
      </c>
      <c r="P69" s="100">
        <f t="shared" si="13"/>
        <v>4319.9499999999989</v>
      </c>
      <c r="Q69" s="5" t="s">
        <v>2035</v>
      </c>
      <c r="R69" s="43" t="s">
        <v>2036</v>
      </c>
    </row>
    <row r="70" spans="1:18" x14ac:dyDescent="0.2">
      <c r="A70" s="167"/>
      <c r="B70" s="140" t="s">
        <v>2051</v>
      </c>
      <c r="C70" s="5" t="s">
        <v>842</v>
      </c>
      <c r="D70" s="181" t="str">
        <f t="shared" si="8"/>
        <v>HA0042</v>
      </c>
      <c r="E70" s="182" t="str">
        <f t="shared" si="9"/>
        <v>HARARE</v>
      </c>
      <c r="F70" s="182" t="str">
        <f t="shared" si="10"/>
        <v>PLATINUM</v>
      </c>
      <c r="G70" s="183">
        <v>3</v>
      </c>
      <c r="H70" s="184" t="s">
        <v>2033</v>
      </c>
      <c r="I70" s="183" t="s">
        <v>2034</v>
      </c>
      <c r="J70" s="182" t="str">
        <f t="shared" si="11"/>
        <v>MODESTA</v>
      </c>
      <c r="K70" s="196">
        <v>0</v>
      </c>
      <c r="L70" s="196">
        <v>0.99998842592592585</v>
      </c>
      <c r="M70" s="199">
        <v>44168</v>
      </c>
      <c r="N70" s="185" t="s">
        <v>2913</v>
      </c>
      <c r="O70" s="90">
        <f t="shared" si="12"/>
        <v>1439.9833333333331</v>
      </c>
      <c r="P70" s="100">
        <f t="shared" si="13"/>
        <v>4319.9499999999989</v>
      </c>
      <c r="Q70" s="5" t="s">
        <v>2035</v>
      </c>
      <c r="R70" s="43" t="s">
        <v>2036</v>
      </c>
    </row>
    <row r="71" spans="1:18" x14ac:dyDescent="0.2">
      <c r="A71" s="167"/>
      <c r="B71" s="140" t="s">
        <v>2347</v>
      </c>
      <c r="C71" s="5" t="s">
        <v>852</v>
      </c>
      <c r="D71" s="181" t="str">
        <f t="shared" si="8"/>
        <v>MA7014</v>
      </c>
      <c r="E71" s="182" t="str">
        <f t="shared" si="9"/>
        <v>MANICALAND</v>
      </c>
      <c r="F71" s="182" t="str">
        <f t="shared" si="10"/>
        <v>SILVER</v>
      </c>
      <c r="G71" s="183">
        <v>3</v>
      </c>
      <c r="H71" s="184" t="s">
        <v>2033</v>
      </c>
      <c r="I71" s="183" t="s">
        <v>2034</v>
      </c>
      <c r="J71" s="182" t="str">
        <f t="shared" si="11"/>
        <v>MAPFUMBA</v>
      </c>
      <c r="K71" s="196">
        <v>0</v>
      </c>
      <c r="L71" s="196">
        <v>0.99998842592592585</v>
      </c>
      <c r="M71" s="199">
        <v>44168</v>
      </c>
      <c r="N71" s="185" t="s">
        <v>2970</v>
      </c>
      <c r="O71" s="90">
        <f t="shared" si="12"/>
        <v>1439.9833333333331</v>
      </c>
      <c r="P71" s="100">
        <f t="shared" si="13"/>
        <v>4319.9499999999989</v>
      </c>
      <c r="Q71" s="5" t="s">
        <v>2035</v>
      </c>
      <c r="R71" s="43" t="s">
        <v>2036</v>
      </c>
    </row>
    <row r="72" spans="1:18" x14ac:dyDescent="0.2">
      <c r="A72" s="167"/>
      <c r="B72" s="140" t="s">
        <v>2227</v>
      </c>
      <c r="C72" s="5" t="s">
        <v>854</v>
      </c>
      <c r="D72" s="181" t="str">
        <f t="shared" si="8"/>
        <v>HA6033</v>
      </c>
      <c r="E72" s="182" t="str">
        <f t="shared" si="9"/>
        <v>HARARE</v>
      </c>
      <c r="F72" s="182" t="str">
        <f t="shared" si="10"/>
        <v>PLATINUM</v>
      </c>
      <c r="G72" s="183">
        <v>3</v>
      </c>
      <c r="H72" s="184" t="s">
        <v>2033</v>
      </c>
      <c r="I72" s="183" t="s">
        <v>2034</v>
      </c>
      <c r="J72" s="182" t="str">
        <f t="shared" si="11"/>
        <v>ENIA</v>
      </c>
      <c r="K72" s="196">
        <v>0</v>
      </c>
      <c r="L72" s="196">
        <v>0.99998842592592585</v>
      </c>
      <c r="M72" s="199">
        <v>44168</v>
      </c>
      <c r="N72" s="185" t="s">
        <v>3348</v>
      </c>
      <c r="O72" s="90">
        <f t="shared" si="12"/>
        <v>1439.9833333333331</v>
      </c>
      <c r="P72" s="100">
        <f t="shared" si="13"/>
        <v>4319.9499999999989</v>
      </c>
      <c r="Q72" s="5" t="s">
        <v>2035</v>
      </c>
      <c r="R72" s="43" t="s">
        <v>2036</v>
      </c>
    </row>
    <row r="73" spans="1:18" x14ac:dyDescent="0.2">
      <c r="A73" s="167"/>
      <c r="B73" s="140" t="s">
        <v>2234</v>
      </c>
      <c r="C73" s="5" t="s">
        <v>857</v>
      </c>
      <c r="D73" s="181" t="str">
        <f t="shared" si="8"/>
        <v>HA6033</v>
      </c>
      <c r="E73" s="182" t="str">
        <f t="shared" si="9"/>
        <v>HARARE</v>
      </c>
      <c r="F73" s="182" t="str">
        <f t="shared" si="10"/>
        <v>PLATINUM</v>
      </c>
      <c r="G73" s="183">
        <v>3</v>
      </c>
      <c r="H73" s="184" t="s">
        <v>2033</v>
      </c>
      <c r="I73" s="183" t="s">
        <v>2034</v>
      </c>
      <c r="J73" s="182" t="str">
        <f t="shared" si="11"/>
        <v>ENIA</v>
      </c>
      <c r="K73" s="196">
        <v>0</v>
      </c>
      <c r="L73" s="196">
        <v>0.99998842592592585</v>
      </c>
      <c r="M73" s="199">
        <v>44168</v>
      </c>
      <c r="N73" s="185" t="s">
        <v>3349</v>
      </c>
      <c r="O73" s="90">
        <f t="shared" si="12"/>
        <v>1439.9833333333331</v>
      </c>
      <c r="P73" s="100">
        <f t="shared" si="13"/>
        <v>4319.9499999999989</v>
      </c>
      <c r="Q73" s="5" t="s">
        <v>2035</v>
      </c>
      <c r="R73" s="43" t="s">
        <v>2036</v>
      </c>
    </row>
    <row r="74" spans="1:18" x14ac:dyDescent="0.2">
      <c r="A74" s="167"/>
      <c r="B74" s="140" t="s">
        <v>2044</v>
      </c>
      <c r="C74" s="183" t="s">
        <v>896</v>
      </c>
      <c r="D74" s="181" t="str">
        <f t="shared" si="8"/>
        <v>MA5156</v>
      </c>
      <c r="E74" s="182" t="str">
        <f t="shared" si="9"/>
        <v>MANICALAND</v>
      </c>
      <c r="F74" s="182" t="str">
        <f t="shared" si="10"/>
        <v>SILVER</v>
      </c>
      <c r="G74" s="183">
        <v>3</v>
      </c>
      <c r="H74" s="184" t="s">
        <v>2033</v>
      </c>
      <c r="I74" s="183" t="s">
        <v>2034</v>
      </c>
      <c r="J74" s="182" t="str">
        <f t="shared" si="11"/>
        <v>MANGWIRO</v>
      </c>
      <c r="K74" s="196">
        <v>0</v>
      </c>
      <c r="L74" s="196">
        <v>0.99998842592592585</v>
      </c>
      <c r="M74" s="199">
        <v>44168</v>
      </c>
      <c r="N74" s="185" t="s">
        <v>2905</v>
      </c>
      <c r="O74" s="90">
        <f t="shared" si="12"/>
        <v>1439.9833333333331</v>
      </c>
      <c r="P74" s="100">
        <f t="shared" si="13"/>
        <v>4319.9499999999989</v>
      </c>
      <c r="Q74" s="5" t="s">
        <v>2035</v>
      </c>
      <c r="R74" s="43" t="s">
        <v>2036</v>
      </c>
    </row>
    <row r="75" spans="1:18" x14ac:dyDescent="0.2">
      <c r="A75" s="167"/>
      <c r="B75" s="140">
        <v>44167.75037037037</v>
      </c>
      <c r="C75" s="183" t="s">
        <v>931</v>
      </c>
      <c r="D75" s="181" t="str">
        <f t="shared" si="8"/>
        <v>MC5027</v>
      </c>
      <c r="E75" s="182" t="str">
        <f t="shared" si="9"/>
        <v>MASH CENTRAL</v>
      </c>
      <c r="F75" s="182" t="str">
        <f t="shared" si="10"/>
        <v>PLATINUM</v>
      </c>
      <c r="G75" s="183">
        <v>3</v>
      </c>
      <c r="H75" s="184" t="s">
        <v>2033</v>
      </c>
      <c r="I75" s="183" t="s">
        <v>2041</v>
      </c>
      <c r="J75" s="182" t="str">
        <f t="shared" si="11"/>
        <v>ARTWELL</v>
      </c>
      <c r="K75" s="196">
        <v>0</v>
      </c>
      <c r="L75" s="196">
        <v>0.99998842592592585</v>
      </c>
      <c r="M75" s="199">
        <v>44168</v>
      </c>
      <c r="N75" s="185" t="s">
        <v>2840</v>
      </c>
      <c r="O75" s="90">
        <f t="shared" si="12"/>
        <v>1439.9833333333331</v>
      </c>
      <c r="P75" s="100">
        <f t="shared" si="13"/>
        <v>4319.9499999999989</v>
      </c>
      <c r="Q75" s="5" t="s">
        <v>2035</v>
      </c>
      <c r="R75" s="43" t="s">
        <v>2036</v>
      </c>
    </row>
    <row r="76" spans="1:18" x14ac:dyDescent="0.2">
      <c r="A76" s="167"/>
      <c r="B76" s="140" t="s">
        <v>2124</v>
      </c>
      <c r="C76" s="5" t="s">
        <v>933</v>
      </c>
      <c r="D76" s="181" t="str">
        <f t="shared" si="8"/>
        <v>MC5027</v>
      </c>
      <c r="E76" s="182" t="str">
        <f t="shared" si="9"/>
        <v>MASH CENTRAL</v>
      </c>
      <c r="F76" s="182" t="str">
        <f t="shared" si="10"/>
        <v>PLATINUM</v>
      </c>
      <c r="G76" s="183">
        <v>3</v>
      </c>
      <c r="H76" s="184" t="s">
        <v>2033</v>
      </c>
      <c r="I76" s="183" t="s">
        <v>2034</v>
      </c>
      <c r="J76" s="182" t="str">
        <f t="shared" si="11"/>
        <v>ARTWELL</v>
      </c>
      <c r="K76" s="196">
        <v>0</v>
      </c>
      <c r="L76" s="196">
        <v>0.99998842592592585</v>
      </c>
      <c r="M76" s="199">
        <v>44168</v>
      </c>
      <c r="N76" s="185" t="s">
        <v>2931</v>
      </c>
      <c r="O76" s="90">
        <f t="shared" si="12"/>
        <v>1439.9833333333331</v>
      </c>
      <c r="P76" s="100">
        <f t="shared" si="13"/>
        <v>4319.9499999999989</v>
      </c>
      <c r="Q76" s="5" t="s">
        <v>2035</v>
      </c>
      <c r="R76" s="43" t="s">
        <v>2036</v>
      </c>
    </row>
    <row r="77" spans="1:18" x14ac:dyDescent="0.2">
      <c r="A77" s="167"/>
      <c r="B77" s="140" t="s">
        <v>2208</v>
      </c>
      <c r="C77" s="186" t="s">
        <v>934</v>
      </c>
      <c r="D77" s="181" t="str">
        <f t="shared" si="8"/>
        <v>MC6009</v>
      </c>
      <c r="E77" s="182" t="str">
        <f t="shared" si="9"/>
        <v>MASH CENTRAL</v>
      </c>
      <c r="F77" s="182" t="str">
        <f t="shared" si="10"/>
        <v>PLATINUM</v>
      </c>
      <c r="G77" s="183">
        <v>3</v>
      </c>
      <c r="H77" s="184" t="s">
        <v>2033</v>
      </c>
      <c r="I77" s="183" t="s">
        <v>2034</v>
      </c>
      <c r="J77" s="182" t="str">
        <f t="shared" si="11"/>
        <v>KIWA</v>
      </c>
      <c r="K77" s="196">
        <v>0</v>
      </c>
      <c r="L77" s="196">
        <v>0.99998842592592585</v>
      </c>
      <c r="M77" s="199">
        <v>44168</v>
      </c>
      <c r="N77" s="185" t="s">
        <v>2934</v>
      </c>
      <c r="O77" s="90">
        <f t="shared" si="12"/>
        <v>1439.9833333333331</v>
      </c>
      <c r="P77" s="100">
        <f t="shared" si="13"/>
        <v>4319.9499999999989</v>
      </c>
      <c r="Q77" s="5" t="s">
        <v>2035</v>
      </c>
      <c r="R77" s="43" t="s">
        <v>2036</v>
      </c>
    </row>
    <row r="78" spans="1:18" x14ac:dyDescent="0.2">
      <c r="A78" s="167"/>
      <c r="B78" s="166" t="s">
        <v>2758</v>
      </c>
      <c r="C78" s="164" t="s">
        <v>936</v>
      </c>
      <c r="D78" s="181" t="str">
        <f t="shared" si="8"/>
        <v>MW0050</v>
      </c>
      <c r="E78" s="182" t="str">
        <f t="shared" si="9"/>
        <v>MASH WEST</v>
      </c>
      <c r="F78" s="182" t="str">
        <f t="shared" si="10"/>
        <v>SILVER</v>
      </c>
      <c r="G78" s="183">
        <v>3</v>
      </c>
      <c r="H78" s="184" t="s">
        <v>2033</v>
      </c>
      <c r="I78" s="183" t="s">
        <v>2034</v>
      </c>
      <c r="J78" s="182" t="str">
        <f t="shared" si="11"/>
        <v>ARTWELL</v>
      </c>
      <c r="K78" s="196">
        <v>0</v>
      </c>
      <c r="L78" s="196">
        <v>0.99998842592592585</v>
      </c>
      <c r="M78" s="199">
        <v>44168</v>
      </c>
      <c r="N78" s="185" t="s">
        <v>3016</v>
      </c>
      <c r="O78" s="90">
        <f t="shared" si="12"/>
        <v>1439.9833333333331</v>
      </c>
      <c r="P78" s="100">
        <f t="shared" si="13"/>
        <v>4319.9499999999989</v>
      </c>
      <c r="Q78" s="5" t="s">
        <v>2035</v>
      </c>
      <c r="R78" s="43" t="s">
        <v>2036</v>
      </c>
    </row>
    <row r="79" spans="1:18" x14ac:dyDescent="0.2">
      <c r="A79" s="167"/>
      <c r="B79" s="140" t="s">
        <v>2273</v>
      </c>
      <c r="C79" s="5" t="s">
        <v>938</v>
      </c>
      <c r="D79" s="181" t="str">
        <f t="shared" si="8"/>
        <v>MW0050</v>
      </c>
      <c r="E79" s="182" t="str">
        <f t="shared" si="9"/>
        <v>MASH WEST</v>
      </c>
      <c r="F79" s="182" t="str">
        <f t="shared" si="10"/>
        <v>SILVER</v>
      </c>
      <c r="G79" s="183">
        <v>3</v>
      </c>
      <c r="H79" s="184" t="s">
        <v>2033</v>
      </c>
      <c r="I79" s="183" t="s">
        <v>2034</v>
      </c>
      <c r="J79" s="182" t="str">
        <f t="shared" si="11"/>
        <v>ARTWELL</v>
      </c>
      <c r="K79" s="196">
        <v>0</v>
      </c>
      <c r="L79" s="196">
        <v>0.99998842592592585</v>
      </c>
      <c r="M79" s="199">
        <v>44168</v>
      </c>
      <c r="N79" s="185" t="s">
        <v>2959</v>
      </c>
      <c r="O79" s="90">
        <f t="shared" si="12"/>
        <v>1439.9833333333331</v>
      </c>
      <c r="P79" s="100">
        <f t="shared" si="13"/>
        <v>4319.9499999999989</v>
      </c>
      <c r="Q79" s="5" t="s">
        <v>2035</v>
      </c>
      <c r="R79" s="43" t="s">
        <v>2036</v>
      </c>
    </row>
    <row r="80" spans="1:18" x14ac:dyDescent="0.2">
      <c r="A80" s="167"/>
      <c r="B80" s="166" t="s">
        <v>2758</v>
      </c>
      <c r="C80" s="164" t="s">
        <v>939</v>
      </c>
      <c r="D80" s="181" t="str">
        <f t="shared" si="8"/>
        <v>MW0051</v>
      </c>
      <c r="E80" s="182" t="str">
        <f t="shared" si="9"/>
        <v>MASH WEST</v>
      </c>
      <c r="F80" s="182" t="str">
        <f t="shared" si="10"/>
        <v>PLATINUM</v>
      </c>
      <c r="G80" s="183">
        <v>3</v>
      </c>
      <c r="H80" s="184" t="s">
        <v>2033</v>
      </c>
      <c r="I80" s="183" t="s">
        <v>2034</v>
      </c>
      <c r="J80" s="182" t="str">
        <f t="shared" si="11"/>
        <v>ARTWELL</v>
      </c>
      <c r="K80" s="196">
        <v>0</v>
      </c>
      <c r="L80" s="196">
        <v>0.99998842592592585</v>
      </c>
      <c r="M80" s="199">
        <v>44168</v>
      </c>
      <c r="N80" s="185" t="s">
        <v>3003</v>
      </c>
      <c r="O80" s="90">
        <f t="shared" si="12"/>
        <v>1439.9833333333331</v>
      </c>
      <c r="P80" s="100">
        <f t="shared" si="13"/>
        <v>4319.9499999999989</v>
      </c>
      <c r="Q80" s="5" t="s">
        <v>2035</v>
      </c>
      <c r="R80" s="43" t="s">
        <v>2036</v>
      </c>
    </row>
    <row r="81" spans="1:18" x14ac:dyDescent="0.2">
      <c r="A81" s="167"/>
      <c r="B81" s="140" t="s">
        <v>2272</v>
      </c>
      <c r="C81" s="164" t="s">
        <v>941</v>
      </c>
      <c r="D81" s="181" t="str">
        <f t="shared" si="8"/>
        <v>MW0051</v>
      </c>
      <c r="E81" s="182" t="str">
        <f t="shared" si="9"/>
        <v>MASH WEST</v>
      </c>
      <c r="F81" s="182" t="str">
        <f t="shared" si="10"/>
        <v>PLATINUM</v>
      </c>
      <c r="G81" s="183">
        <v>3</v>
      </c>
      <c r="H81" s="184" t="s">
        <v>2033</v>
      </c>
      <c r="I81" s="183" t="s">
        <v>2034</v>
      </c>
      <c r="J81" s="182" t="str">
        <f t="shared" si="11"/>
        <v>ARTWELL</v>
      </c>
      <c r="K81" s="196">
        <v>0</v>
      </c>
      <c r="L81" s="196">
        <v>0.99998842592592585</v>
      </c>
      <c r="M81" s="199">
        <v>44168</v>
      </c>
      <c r="N81" s="185" t="s">
        <v>2960</v>
      </c>
      <c r="O81" s="90">
        <f t="shared" si="12"/>
        <v>1439.9833333333331</v>
      </c>
      <c r="P81" s="100">
        <f t="shared" si="13"/>
        <v>4319.9499999999989</v>
      </c>
      <c r="Q81" s="5" t="s">
        <v>2035</v>
      </c>
      <c r="R81" s="43" t="s">
        <v>2036</v>
      </c>
    </row>
    <row r="82" spans="1:18" x14ac:dyDescent="0.2">
      <c r="A82" s="167"/>
      <c r="B82" s="140" t="s">
        <v>2348</v>
      </c>
      <c r="C82" s="183" t="s">
        <v>944</v>
      </c>
      <c r="D82" s="181" t="str">
        <f t="shared" si="8"/>
        <v>MW0052</v>
      </c>
      <c r="E82" s="182" t="str">
        <f t="shared" si="9"/>
        <v>MASH WEST</v>
      </c>
      <c r="F82" s="182" t="str">
        <f t="shared" si="10"/>
        <v>PLATINUM</v>
      </c>
      <c r="G82" s="183">
        <v>3</v>
      </c>
      <c r="H82" s="184" t="s">
        <v>2033</v>
      </c>
      <c r="I82" s="183" t="s">
        <v>2034</v>
      </c>
      <c r="J82" s="182" t="str">
        <f t="shared" si="11"/>
        <v>ARTWELL</v>
      </c>
      <c r="K82" s="196">
        <v>0</v>
      </c>
      <c r="L82" s="196">
        <v>0.99998842592592585</v>
      </c>
      <c r="M82" s="199">
        <v>44168</v>
      </c>
      <c r="N82" s="185" t="s">
        <v>2985</v>
      </c>
      <c r="O82" s="90">
        <f t="shared" si="12"/>
        <v>1439.9833333333331</v>
      </c>
      <c r="P82" s="100">
        <f t="shared" si="13"/>
        <v>4319.9499999999989</v>
      </c>
      <c r="Q82" s="5" t="s">
        <v>2035</v>
      </c>
      <c r="R82" s="43" t="s">
        <v>2036</v>
      </c>
    </row>
    <row r="83" spans="1:18" x14ac:dyDescent="0.2">
      <c r="A83" s="167"/>
      <c r="B83" s="140" t="s">
        <v>2349</v>
      </c>
      <c r="C83" s="183" t="s">
        <v>967</v>
      </c>
      <c r="D83" s="181" t="str">
        <f t="shared" si="8"/>
        <v>ME0130</v>
      </c>
      <c r="E83" s="182" t="str">
        <f t="shared" si="9"/>
        <v>MASH EAST</v>
      </c>
      <c r="F83" s="182" t="str">
        <f t="shared" si="10"/>
        <v>PLATINUM</v>
      </c>
      <c r="G83" s="183">
        <v>3</v>
      </c>
      <c r="H83" s="184" t="s">
        <v>2033</v>
      </c>
      <c r="I83" s="183" t="s">
        <v>2034</v>
      </c>
      <c r="J83" s="182" t="str">
        <f t="shared" si="11"/>
        <v>WASHI</v>
      </c>
      <c r="K83" s="196">
        <v>0</v>
      </c>
      <c r="L83" s="196">
        <v>0.99998842592592585</v>
      </c>
      <c r="M83" s="199">
        <v>44168</v>
      </c>
      <c r="N83" s="185" t="s">
        <v>2427</v>
      </c>
      <c r="O83" s="90">
        <f t="shared" si="12"/>
        <v>1439.9833333333331</v>
      </c>
      <c r="P83" s="100">
        <f t="shared" si="13"/>
        <v>4319.9499999999989</v>
      </c>
      <c r="Q83" s="5" t="s">
        <v>2035</v>
      </c>
      <c r="R83" s="43" t="s">
        <v>2036</v>
      </c>
    </row>
    <row r="84" spans="1:18" x14ac:dyDescent="0.2">
      <c r="A84" s="167"/>
      <c r="B84" s="140" t="s">
        <v>2810</v>
      </c>
      <c r="C84" s="164" t="s">
        <v>969</v>
      </c>
      <c r="D84" s="181" t="str">
        <f t="shared" si="8"/>
        <v>MA0404</v>
      </c>
      <c r="E84" s="182" t="str">
        <f t="shared" si="9"/>
        <v>MANICALAND</v>
      </c>
      <c r="F84" s="182" t="str">
        <f t="shared" si="10"/>
        <v>SILVER</v>
      </c>
      <c r="G84" s="183">
        <v>3</v>
      </c>
      <c r="H84" s="184" t="s">
        <v>2033</v>
      </c>
      <c r="I84" s="183" t="s">
        <v>2034</v>
      </c>
      <c r="J84" s="182" t="str">
        <f t="shared" si="11"/>
        <v>MANGWIRO</v>
      </c>
      <c r="K84" s="196">
        <v>0</v>
      </c>
      <c r="L84" s="196">
        <v>0.99998842592592585</v>
      </c>
      <c r="M84" s="199">
        <v>44168</v>
      </c>
      <c r="N84" s="185" t="s">
        <v>3012</v>
      </c>
      <c r="O84" s="90">
        <f t="shared" si="12"/>
        <v>1439.9833333333331</v>
      </c>
      <c r="P84" s="100">
        <f t="shared" si="13"/>
        <v>4319.9499999999989</v>
      </c>
      <c r="Q84" s="5" t="s">
        <v>2035</v>
      </c>
      <c r="R84" s="43" t="s">
        <v>2036</v>
      </c>
    </row>
    <row r="85" spans="1:18" x14ac:dyDescent="0.2">
      <c r="A85" s="167"/>
      <c r="B85" s="140" t="s">
        <v>2252</v>
      </c>
      <c r="C85" s="183" t="s">
        <v>1005</v>
      </c>
      <c r="D85" s="181" t="str">
        <f t="shared" si="8"/>
        <v>HA5066</v>
      </c>
      <c r="E85" s="182" t="str">
        <f t="shared" si="9"/>
        <v>HARARE</v>
      </c>
      <c r="F85" s="182" t="str">
        <f t="shared" si="10"/>
        <v>GOLD</v>
      </c>
      <c r="G85" s="183">
        <v>3</v>
      </c>
      <c r="H85" s="184" t="s">
        <v>2033</v>
      </c>
      <c r="I85" s="183" t="s">
        <v>2034</v>
      </c>
      <c r="J85" s="182" t="str">
        <f t="shared" si="11"/>
        <v>DHLAKAMA</v>
      </c>
      <c r="K85" s="196">
        <v>0</v>
      </c>
      <c r="L85" s="196">
        <v>0.99998842592592585</v>
      </c>
      <c r="M85" s="199">
        <v>44168</v>
      </c>
      <c r="N85" s="185" t="s">
        <v>2994</v>
      </c>
      <c r="O85" s="90">
        <f t="shared" si="12"/>
        <v>1439.9833333333331</v>
      </c>
      <c r="P85" s="100">
        <f t="shared" si="13"/>
        <v>4319.9499999999989</v>
      </c>
      <c r="Q85" s="5" t="s">
        <v>2035</v>
      </c>
      <c r="R85" s="43" t="s">
        <v>2036</v>
      </c>
    </row>
    <row r="86" spans="1:18" x14ac:dyDescent="0.2">
      <c r="A86" s="167"/>
      <c r="B86" s="140" t="s">
        <v>2350</v>
      </c>
      <c r="C86" s="164" t="s">
        <v>1015</v>
      </c>
      <c r="D86" s="181" t="str">
        <f t="shared" si="8"/>
        <v>MW5010</v>
      </c>
      <c r="E86" s="182" t="str">
        <f t="shared" si="9"/>
        <v>MASH WEST</v>
      </c>
      <c r="F86" s="182" t="str">
        <f t="shared" si="10"/>
        <v>PLATINUM</v>
      </c>
      <c r="G86" s="183">
        <v>3</v>
      </c>
      <c r="H86" s="184" t="s">
        <v>2033</v>
      </c>
      <c r="I86" s="183" t="s">
        <v>2034</v>
      </c>
      <c r="J86" s="182" t="str">
        <f t="shared" si="11"/>
        <v>ARTWELL</v>
      </c>
      <c r="K86" s="196">
        <v>0</v>
      </c>
      <c r="L86" s="196">
        <v>0.99998842592592585</v>
      </c>
      <c r="M86" s="199">
        <v>44168</v>
      </c>
      <c r="N86" s="185" t="s">
        <v>2954</v>
      </c>
      <c r="O86" s="90">
        <f t="shared" si="12"/>
        <v>1439.9833333333331</v>
      </c>
      <c r="P86" s="100">
        <f t="shared" si="13"/>
        <v>4319.9499999999989</v>
      </c>
      <c r="Q86" s="5" t="s">
        <v>2035</v>
      </c>
      <c r="R86" s="43" t="s">
        <v>2036</v>
      </c>
    </row>
    <row r="87" spans="1:18" x14ac:dyDescent="0.2">
      <c r="A87" s="167"/>
      <c r="B87" s="165" t="s">
        <v>2351</v>
      </c>
      <c r="C87" s="164" t="s">
        <v>1017</v>
      </c>
      <c r="D87" s="181" t="str">
        <f t="shared" si="8"/>
        <v>MW5010</v>
      </c>
      <c r="E87" s="182" t="str">
        <f t="shared" si="9"/>
        <v>MASH WEST</v>
      </c>
      <c r="F87" s="182" t="str">
        <f t="shared" si="10"/>
        <v>PLATINUM</v>
      </c>
      <c r="G87" s="183">
        <v>3</v>
      </c>
      <c r="H87" s="184" t="s">
        <v>2033</v>
      </c>
      <c r="I87" s="183" t="s">
        <v>2034</v>
      </c>
      <c r="J87" s="182" t="str">
        <f t="shared" si="11"/>
        <v>ARTWELL</v>
      </c>
      <c r="K87" s="196">
        <v>0</v>
      </c>
      <c r="L87" s="196">
        <v>0.99998842592592585</v>
      </c>
      <c r="M87" s="199">
        <v>44168</v>
      </c>
      <c r="N87" s="185" t="s">
        <v>2957</v>
      </c>
      <c r="O87" s="90">
        <f t="shared" si="12"/>
        <v>1439.9833333333331</v>
      </c>
      <c r="P87" s="100">
        <f t="shared" si="13"/>
        <v>4319.9499999999989</v>
      </c>
      <c r="Q87" s="5" t="s">
        <v>2035</v>
      </c>
      <c r="R87" s="43" t="s">
        <v>2036</v>
      </c>
    </row>
    <row r="88" spans="1:18" x14ac:dyDescent="0.2">
      <c r="A88" s="167"/>
      <c r="B88" s="140" t="s">
        <v>2228</v>
      </c>
      <c r="C88" s="5" t="s">
        <v>1047</v>
      </c>
      <c r="D88" s="181" t="str">
        <f t="shared" si="8"/>
        <v>HA5224</v>
      </c>
      <c r="E88" s="182" t="str">
        <f t="shared" si="9"/>
        <v>HARARE</v>
      </c>
      <c r="F88" s="182" t="str">
        <f t="shared" si="10"/>
        <v>PLATINUM</v>
      </c>
      <c r="G88" s="183">
        <v>3</v>
      </c>
      <c r="H88" s="184" t="s">
        <v>2033</v>
      </c>
      <c r="I88" s="183" t="s">
        <v>2034</v>
      </c>
      <c r="J88" s="182" t="str">
        <f t="shared" si="11"/>
        <v>ARCHIE</v>
      </c>
      <c r="K88" s="196">
        <v>0</v>
      </c>
      <c r="L88" s="196">
        <v>0.99998842592592585</v>
      </c>
      <c r="M88" s="199">
        <v>44168</v>
      </c>
      <c r="N88" s="185" t="s">
        <v>2962</v>
      </c>
      <c r="O88" s="90">
        <f t="shared" si="12"/>
        <v>1439.9833333333331</v>
      </c>
      <c r="P88" s="100">
        <f t="shared" si="13"/>
        <v>4319.9499999999989</v>
      </c>
      <c r="Q88" s="5" t="s">
        <v>2035</v>
      </c>
      <c r="R88" s="43" t="s">
        <v>2036</v>
      </c>
    </row>
    <row r="89" spans="1:18" x14ac:dyDescent="0.2">
      <c r="A89" s="167"/>
      <c r="B89" s="140" t="s">
        <v>2235</v>
      </c>
      <c r="C89" s="5" t="s">
        <v>1049</v>
      </c>
      <c r="D89" s="181" t="str">
        <f t="shared" si="8"/>
        <v>HA5224</v>
      </c>
      <c r="E89" s="182" t="str">
        <f t="shared" si="9"/>
        <v>HARARE</v>
      </c>
      <c r="F89" s="182" t="str">
        <f t="shared" si="10"/>
        <v>PLATINUM</v>
      </c>
      <c r="G89" s="183">
        <v>3</v>
      </c>
      <c r="H89" s="184" t="s">
        <v>2033</v>
      </c>
      <c r="I89" s="183" t="s">
        <v>2034</v>
      </c>
      <c r="J89" s="182" t="str">
        <f t="shared" si="11"/>
        <v>ARCHIE</v>
      </c>
      <c r="K89" s="196">
        <v>0</v>
      </c>
      <c r="L89" s="196">
        <v>0.99998842592592585</v>
      </c>
      <c r="M89" s="199">
        <v>44168</v>
      </c>
      <c r="N89" s="185" t="s">
        <v>2964</v>
      </c>
      <c r="O89" s="90">
        <f t="shared" si="12"/>
        <v>1439.9833333333331</v>
      </c>
      <c r="P89" s="100">
        <f t="shared" si="13"/>
        <v>4319.9499999999989</v>
      </c>
      <c r="Q89" s="5" t="s">
        <v>2035</v>
      </c>
      <c r="R89" s="43" t="s">
        <v>2036</v>
      </c>
    </row>
    <row r="90" spans="1:18" x14ac:dyDescent="0.2">
      <c r="A90" s="167"/>
      <c r="B90" s="166" t="s">
        <v>2814</v>
      </c>
      <c r="C90" s="164" t="s">
        <v>1073</v>
      </c>
      <c r="D90" s="181" t="str">
        <f t="shared" si="8"/>
        <v>MW5213</v>
      </c>
      <c r="E90" s="182" t="str">
        <f t="shared" si="9"/>
        <v>MASH WEST</v>
      </c>
      <c r="F90" s="182" t="str">
        <f t="shared" si="10"/>
        <v>PLATINUM</v>
      </c>
      <c r="G90" s="183">
        <v>3</v>
      </c>
      <c r="H90" s="184" t="s">
        <v>2033</v>
      </c>
      <c r="I90" s="183" t="s">
        <v>2034</v>
      </c>
      <c r="J90" s="182" t="str">
        <f t="shared" si="11"/>
        <v>ARTWELL</v>
      </c>
      <c r="K90" s="196">
        <v>0</v>
      </c>
      <c r="L90" s="196">
        <v>0.99998842592592585</v>
      </c>
      <c r="M90" s="199">
        <v>44168</v>
      </c>
      <c r="N90" s="185" t="s">
        <v>3006</v>
      </c>
      <c r="O90" s="90">
        <f t="shared" si="12"/>
        <v>1439.9833333333331</v>
      </c>
      <c r="P90" s="100">
        <f t="shared" si="13"/>
        <v>4319.9499999999989</v>
      </c>
      <c r="Q90" s="5" t="s">
        <v>2035</v>
      </c>
      <c r="R90" s="43" t="s">
        <v>2036</v>
      </c>
    </row>
    <row r="91" spans="1:18" x14ac:dyDescent="0.2">
      <c r="A91" s="167"/>
      <c r="B91" s="140" t="s">
        <v>2353</v>
      </c>
      <c r="C91" s="183" t="s">
        <v>1082</v>
      </c>
      <c r="D91" s="181" t="str">
        <f t="shared" si="8"/>
        <v>MW6031</v>
      </c>
      <c r="E91" s="182" t="str">
        <f t="shared" si="9"/>
        <v>MASH WEST</v>
      </c>
      <c r="F91" s="182" t="str">
        <f t="shared" si="10"/>
        <v>GOLD</v>
      </c>
      <c r="G91" s="183">
        <v>3</v>
      </c>
      <c r="H91" s="184" t="s">
        <v>2033</v>
      </c>
      <c r="I91" s="183" t="s">
        <v>2034</v>
      </c>
      <c r="J91" s="182" t="str">
        <f t="shared" si="11"/>
        <v>ARTWELL</v>
      </c>
      <c r="K91" s="196">
        <v>0</v>
      </c>
      <c r="L91" s="196">
        <v>0.99998842592592585</v>
      </c>
      <c r="M91" s="199">
        <v>44168</v>
      </c>
      <c r="N91" s="185" t="s">
        <v>2977</v>
      </c>
      <c r="O91" s="90">
        <f t="shared" si="12"/>
        <v>1439.9833333333331</v>
      </c>
      <c r="P91" s="100">
        <f t="shared" si="13"/>
        <v>4319.9499999999989</v>
      </c>
      <c r="Q91" s="5" t="s">
        <v>2035</v>
      </c>
      <c r="R91" s="43" t="s">
        <v>2036</v>
      </c>
    </row>
    <row r="92" spans="1:18" x14ac:dyDescent="0.2">
      <c r="A92" s="167"/>
      <c r="B92" s="165" t="s">
        <v>2354</v>
      </c>
      <c r="C92" s="164" t="s">
        <v>1084</v>
      </c>
      <c r="D92" s="181" t="str">
        <f t="shared" si="8"/>
        <v>MW6031</v>
      </c>
      <c r="E92" s="182" t="str">
        <f t="shared" si="9"/>
        <v>MASH WEST</v>
      </c>
      <c r="F92" s="182" t="str">
        <f t="shared" si="10"/>
        <v>GOLD</v>
      </c>
      <c r="G92" s="183">
        <v>3</v>
      </c>
      <c r="H92" s="184" t="s">
        <v>2033</v>
      </c>
      <c r="I92" s="183" t="s">
        <v>2034</v>
      </c>
      <c r="J92" s="182" t="str">
        <f t="shared" si="11"/>
        <v>ARTWELL</v>
      </c>
      <c r="K92" s="196">
        <v>0</v>
      </c>
      <c r="L92" s="196">
        <v>0.99998842592592585</v>
      </c>
      <c r="M92" s="199">
        <v>44168</v>
      </c>
      <c r="N92" s="185" t="s">
        <v>2961</v>
      </c>
      <c r="O92" s="90">
        <f t="shared" si="12"/>
        <v>1439.9833333333331</v>
      </c>
      <c r="P92" s="100">
        <f t="shared" si="13"/>
        <v>4319.9499999999989</v>
      </c>
      <c r="Q92" s="5" t="s">
        <v>2035</v>
      </c>
      <c r="R92" s="43" t="s">
        <v>2036</v>
      </c>
    </row>
    <row r="93" spans="1:18" x14ac:dyDescent="0.2">
      <c r="A93" s="167"/>
      <c r="B93" s="140" t="s">
        <v>2758</v>
      </c>
      <c r="C93" s="164" t="s">
        <v>1099</v>
      </c>
      <c r="D93" s="181" t="str">
        <f t="shared" si="8"/>
        <v>MW5214</v>
      </c>
      <c r="E93" s="182" t="str">
        <f t="shared" si="9"/>
        <v>MASH WEST</v>
      </c>
      <c r="F93" s="182" t="str">
        <f t="shared" si="10"/>
        <v>SILVER</v>
      </c>
      <c r="G93" s="183">
        <v>3</v>
      </c>
      <c r="H93" s="184" t="s">
        <v>2033</v>
      </c>
      <c r="I93" s="183" t="s">
        <v>2034</v>
      </c>
      <c r="J93" s="182" t="str">
        <f t="shared" si="11"/>
        <v>ARTWELL</v>
      </c>
      <c r="K93" s="196">
        <v>0</v>
      </c>
      <c r="L93" s="196">
        <v>0.99998842592592585</v>
      </c>
      <c r="M93" s="199">
        <v>44168</v>
      </c>
      <c r="N93" s="185" t="s">
        <v>2853</v>
      </c>
      <c r="O93" s="90">
        <f t="shared" si="12"/>
        <v>1439.9833333333331</v>
      </c>
      <c r="P93" s="100">
        <f t="shared" si="13"/>
        <v>4319.9499999999989</v>
      </c>
      <c r="Q93" s="5" t="s">
        <v>2035</v>
      </c>
      <c r="R93" s="43" t="s">
        <v>2036</v>
      </c>
    </row>
    <row r="94" spans="1:18" x14ac:dyDescent="0.2">
      <c r="A94" s="167"/>
      <c r="B94" s="140" t="s">
        <v>2105</v>
      </c>
      <c r="C94" s="183" t="s">
        <v>1106</v>
      </c>
      <c r="D94" s="181" t="str">
        <f t="shared" si="8"/>
        <v>HA6067</v>
      </c>
      <c r="E94" s="182" t="str">
        <f t="shared" si="9"/>
        <v>HARARE</v>
      </c>
      <c r="F94" s="182" t="str">
        <f t="shared" si="10"/>
        <v>GOLD</v>
      </c>
      <c r="G94" s="183">
        <v>3</v>
      </c>
      <c r="H94" s="184" t="s">
        <v>2033</v>
      </c>
      <c r="I94" s="183" t="s">
        <v>2034</v>
      </c>
      <c r="J94" s="182" t="str">
        <f t="shared" si="11"/>
        <v>PRIVLEDGE</v>
      </c>
      <c r="K94" s="196">
        <v>0</v>
      </c>
      <c r="L94" s="196">
        <v>0.99998842592592585</v>
      </c>
      <c r="M94" s="199">
        <v>44168</v>
      </c>
      <c r="N94" s="185" t="s">
        <v>2926</v>
      </c>
      <c r="O94" s="90">
        <f t="shared" si="12"/>
        <v>1439.9833333333331</v>
      </c>
      <c r="P94" s="100">
        <f t="shared" si="13"/>
        <v>4319.9499999999989</v>
      </c>
      <c r="Q94" s="5" t="s">
        <v>2035</v>
      </c>
      <c r="R94" s="43" t="s">
        <v>2036</v>
      </c>
    </row>
    <row r="95" spans="1:18" x14ac:dyDescent="0.2">
      <c r="A95" s="167"/>
      <c r="B95" s="165" t="s">
        <v>2239</v>
      </c>
      <c r="C95" s="164" t="s">
        <v>1149</v>
      </c>
      <c r="D95" s="181" t="str">
        <f t="shared" si="8"/>
        <v>MW5215</v>
      </c>
      <c r="E95" s="182" t="str">
        <f t="shared" si="9"/>
        <v>MASH WEST</v>
      </c>
      <c r="F95" s="182" t="str">
        <f t="shared" si="10"/>
        <v>BRONZE</v>
      </c>
      <c r="G95" s="183">
        <v>3</v>
      </c>
      <c r="H95" s="184" t="s">
        <v>2033</v>
      </c>
      <c r="I95" s="183" t="s">
        <v>2034</v>
      </c>
      <c r="J95" s="182" t="str">
        <f t="shared" si="11"/>
        <v>ARTWELL</v>
      </c>
      <c r="K95" s="196">
        <v>0</v>
      </c>
      <c r="L95" s="196">
        <v>0.99998842592592585</v>
      </c>
      <c r="M95" s="199">
        <v>44168</v>
      </c>
      <c r="N95" s="185" t="s">
        <v>2958</v>
      </c>
      <c r="O95" s="90">
        <f t="shared" si="12"/>
        <v>1439.9833333333331</v>
      </c>
      <c r="P95" s="100">
        <f t="shared" si="13"/>
        <v>4319.9499999999989</v>
      </c>
      <c r="Q95" s="5" t="s">
        <v>2035</v>
      </c>
      <c r="R95" s="43" t="s">
        <v>2036</v>
      </c>
    </row>
    <row r="96" spans="1:18" x14ac:dyDescent="0.2">
      <c r="A96" s="167"/>
      <c r="B96" s="165" t="s">
        <v>2209</v>
      </c>
      <c r="C96" s="164" t="s">
        <v>1189</v>
      </c>
      <c r="D96" s="181" t="str">
        <f t="shared" si="8"/>
        <v>MC5029</v>
      </c>
      <c r="E96" s="182" t="str">
        <f t="shared" si="9"/>
        <v>MASH CENTRAL</v>
      </c>
      <c r="F96" s="182" t="str">
        <f t="shared" si="10"/>
        <v>PLATINUM</v>
      </c>
      <c r="G96" s="183">
        <v>3</v>
      </c>
      <c r="H96" s="184" t="s">
        <v>2033</v>
      </c>
      <c r="I96" s="183" t="s">
        <v>2034</v>
      </c>
      <c r="J96" s="182" t="str">
        <f t="shared" si="11"/>
        <v>MUTYANDA</v>
      </c>
      <c r="K96" s="196">
        <v>0</v>
      </c>
      <c r="L96" s="196">
        <v>0.99998842592592585</v>
      </c>
      <c r="M96" s="199">
        <v>44168</v>
      </c>
      <c r="N96" s="185" t="s">
        <v>2935</v>
      </c>
      <c r="O96" s="90">
        <f t="shared" si="12"/>
        <v>1439.9833333333331</v>
      </c>
      <c r="P96" s="100">
        <f t="shared" si="13"/>
        <v>4319.9499999999989</v>
      </c>
      <c r="Q96" s="5" t="s">
        <v>2035</v>
      </c>
      <c r="R96" s="43" t="s">
        <v>2036</v>
      </c>
    </row>
    <row r="97" spans="1:18" x14ac:dyDescent="0.2">
      <c r="A97" s="167"/>
      <c r="B97" s="140" t="s">
        <v>2106</v>
      </c>
      <c r="C97" s="5" t="s">
        <v>1199</v>
      </c>
      <c r="D97" s="181" t="str">
        <f t="shared" si="8"/>
        <v>MC7025</v>
      </c>
      <c r="E97" s="182" t="str">
        <f t="shared" si="9"/>
        <v>MASH CENTRAL</v>
      </c>
      <c r="F97" s="182" t="str">
        <f t="shared" si="10"/>
        <v>PLATINUM</v>
      </c>
      <c r="G97" s="183">
        <v>3</v>
      </c>
      <c r="H97" s="184" t="s">
        <v>2033</v>
      </c>
      <c r="I97" s="183" t="s">
        <v>2034</v>
      </c>
      <c r="J97" s="182" t="str">
        <f t="shared" si="11"/>
        <v>ARCHIE</v>
      </c>
      <c r="K97" s="196">
        <v>0</v>
      </c>
      <c r="L97" s="196">
        <v>0.99998842592592585</v>
      </c>
      <c r="M97" s="199">
        <v>44168</v>
      </c>
      <c r="N97" s="185" t="s">
        <v>2927</v>
      </c>
      <c r="O97" s="90">
        <f t="shared" si="12"/>
        <v>1439.9833333333331</v>
      </c>
      <c r="P97" s="100">
        <f t="shared" si="13"/>
        <v>4319.9499999999989</v>
      </c>
      <c r="Q97" s="5" t="s">
        <v>2035</v>
      </c>
      <c r="R97" s="43" t="s">
        <v>2036</v>
      </c>
    </row>
    <row r="98" spans="1:18" x14ac:dyDescent="0.2">
      <c r="A98" s="167"/>
      <c r="B98" s="140" t="s">
        <v>2107</v>
      </c>
      <c r="C98" s="5" t="s">
        <v>1201</v>
      </c>
      <c r="D98" s="181" t="str">
        <f t="shared" si="8"/>
        <v>MC7025</v>
      </c>
      <c r="E98" s="182" t="str">
        <f t="shared" si="9"/>
        <v>MASH CENTRAL</v>
      </c>
      <c r="F98" s="182" t="str">
        <f t="shared" si="10"/>
        <v>PLATINUM</v>
      </c>
      <c r="G98" s="183">
        <v>3</v>
      </c>
      <c r="H98" s="184" t="s">
        <v>2033</v>
      </c>
      <c r="I98" s="183" t="s">
        <v>2034</v>
      </c>
      <c r="J98" s="182" t="str">
        <f t="shared" si="11"/>
        <v>ARCHIE</v>
      </c>
      <c r="K98" s="196">
        <v>0</v>
      </c>
      <c r="L98" s="196">
        <v>0.99998842592592585</v>
      </c>
      <c r="M98" s="199">
        <v>44168</v>
      </c>
      <c r="N98" s="185" t="s">
        <v>2928</v>
      </c>
      <c r="O98" s="90">
        <f t="shared" si="12"/>
        <v>1439.9833333333331</v>
      </c>
      <c r="P98" s="100">
        <f t="shared" si="13"/>
        <v>4319.9499999999989</v>
      </c>
      <c r="Q98" s="5" t="s">
        <v>2035</v>
      </c>
      <c r="R98" s="43" t="s">
        <v>2036</v>
      </c>
    </row>
    <row r="99" spans="1:18" x14ac:dyDescent="0.2">
      <c r="A99" s="167"/>
      <c r="B99" s="140" t="s">
        <v>2048</v>
      </c>
      <c r="C99" s="164" t="s">
        <v>1287</v>
      </c>
      <c r="D99" s="181" t="str">
        <f t="shared" si="8"/>
        <v>MW5222</v>
      </c>
      <c r="E99" s="182" t="str">
        <f t="shared" si="9"/>
        <v>MASH WEST</v>
      </c>
      <c r="F99" s="182" t="str">
        <f t="shared" si="10"/>
        <v>PLATINUM</v>
      </c>
      <c r="G99" s="183">
        <v>3</v>
      </c>
      <c r="H99" s="184" t="s">
        <v>2033</v>
      </c>
      <c r="I99" s="183" t="s">
        <v>2034</v>
      </c>
      <c r="J99" s="182" t="str">
        <f t="shared" si="11"/>
        <v>MASIMBA</v>
      </c>
      <c r="K99" s="196">
        <v>0</v>
      </c>
      <c r="L99" s="196">
        <v>0.99998842592592585</v>
      </c>
      <c r="M99" s="199">
        <v>44168</v>
      </c>
      <c r="N99" s="185" t="s">
        <v>2909</v>
      </c>
      <c r="O99" s="90">
        <f t="shared" si="12"/>
        <v>1439.9833333333331</v>
      </c>
      <c r="P99" s="100">
        <f t="shared" si="13"/>
        <v>4319.9499999999989</v>
      </c>
      <c r="Q99" s="5" t="s">
        <v>2035</v>
      </c>
      <c r="R99" s="43" t="s">
        <v>2036</v>
      </c>
    </row>
    <row r="100" spans="1:18" x14ac:dyDescent="0.2">
      <c r="A100" s="167"/>
      <c r="B100" s="166" t="s">
        <v>2046</v>
      </c>
      <c r="C100" s="5" t="s">
        <v>1289</v>
      </c>
      <c r="D100" s="181" t="str">
        <f t="shared" si="8"/>
        <v>MW5222</v>
      </c>
      <c r="E100" s="182" t="str">
        <f t="shared" si="9"/>
        <v>MASH WEST</v>
      </c>
      <c r="F100" s="182" t="str">
        <f t="shared" si="10"/>
        <v>PLATINUM</v>
      </c>
      <c r="G100" s="183">
        <v>3</v>
      </c>
      <c r="H100" s="184" t="s">
        <v>2033</v>
      </c>
      <c r="I100" s="183" t="s">
        <v>2034</v>
      </c>
      <c r="J100" s="182" t="str">
        <f t="shared" si="11"/>
        <v>MASIMBA</v>
      </c>
      <c r="K100" s="196">
        <v>0</v>
      </c>
      <c r="L100" s="196">
        <v>0.99998842592592585</v>
      </c>
      <c r="M100" s="199">
        <v>44168</v>
      </c>
      <c r="N100" s="185" t="s">
        <v>2907</v>
      </c>
      <c r="O100" s="90">
        <f t="shared" si="12"/>
        <v>1439.9833333333331</v>
      </c>
      <c r="P100" s="100">
        <f t="shared" si="13"/>
        <v>4319.9499999999989</v>
      </c>
      <c r="Q100" s="5" t="s">
        <v>2035</v>
      </c>
      <c r="R100" s="43" t="s">
        <v>2036</v>
      </c>
    </row>
    <row r="101" spans="1:18" x14ac:dyDescent="0.2">
      <c r="A101" s="167"/>
      <c r="B101" s="140" t="s">
        <v>2095</v>
      </c>
      <c r="C101" s="183" t="s">
        <v>1296</v>
      </c>
      <c r="D101" s="181" t="str">
        <f t="shared" si="8"/>
        <v>MA5170</v>
      </c>
      <c r="E101" s="182" t="str">
        <f t="shared" si="9"/>
        <v>MANICALAND</v>
      </c>
      <c r="F101" s="182" t="str">
        <f t="shared" si="10"/>
        <v>PLATINUM</v>
      </c>
      <c r="G101" s="183">
        <v>3</v>
      </c>
      <c r="H101" s="184" t="s">
        <v>2033</v>
      </c>
      <c r="I101" s="183" t="s">
        <v>2034</v>
      </c>
      <c r="J101" s="182" t="str">
        <f t="shared" si="11"/>
        <v>MAPFUMBA</v>
      </c>
      <c r="K101" s="196">
        <v>0</v>
      </c>
      <c r="L101" s="196">
        <v>0.99998842592592585</v>
      </c>
      <c r="M101" s="199">
        <v>44168</v>
      </c>
      <c r="N101" s="185" t="s">
        <v>2902</v>
      </c>
      <c r="O101" s="90">
        <f t="shared" si="12"/>
        <v>1439.9833333333331</v>
      </c>
      <c r="P101" s="100">
        <f t="shared" si="13"/>
        <v>4319.9499999999989</v>
      </c>
      <c r="Q101" s="5" t="s">
        <v>2035</v>
      </c>
      <c r="R101" s="43" t="s">
        <v>2036</v>
      </c>
    </row>
    <row r="102" spans="1:18" x14ac:dyDescent="0.2">
      <c r="A102" s="167"/>
      <c r="B102" s="140" t="s">
        <v>2356</v>
      </c>
      <c r="C102" s="164" t="s">
        <v>1297</v>
      </c>
      <c r="D102" s="181" t="str">
        <f t="shared" si="8"/>
        <v>MA5169</v>
      </c>
      <c r="E102" s="182" t="str">
        <f t="shared" si="9"/>
        <v>MANICALAND</v>
      </c>
      <c r="F102" s="182" t="str">
        <f t="shared" si="10"/>
        <v>GOLD</v>
      </c>
      <c r="G102" s="183">
        <v>3</v>
      </c>
      <c r="H102" s="184" t="s">
        <v>2033</v>
      </c>
      <c r="I102" s="183" t="s">
        <v>2034</v>
      </c>
      <c r="J102" s="182" t="str">
        <f t="shared" si="11"/>
        <v>MAPFUMBA</v>
      </c>
      <c r="K102" s="196">
        <v>0</v>
      </c>
      <c r="L102" s="196">
        <v>0.99998842592592585</v>
      </c>
      <c r="M102" s="199">
        <v>44168</v>
      </c>
      <c r="N102" s="185" t="s">
        <v>2967</v>
      </c>
      <c r="O102" s="90">
        <f t="shared" si="12"/>
        <v>1439.9833333333331</v>
      </c>
      <c r="P102" s="100">
        <f t="shared" si="13"/>
        <v>4319.9499999999989</v>
      </c>
      <c r="Q102" s="5" t="s">
        <v>2035</v>
      </c>
      <c r="R102" s="43" t="s">
        <v>2036</v>
      </c>
    </row>
    <row r="103" spans="1:18" x14ac:dyDescent="0.2">
      <c r="A103" s="167"/>
      <c r="B103" s="140" t="s">
        <v>2357</v>
      </c>
      <c r="C103" s="5" t="s">
        <v>1313</v>
      </c>
      <c r="D103" s="181" t="str">
        <f t="shared" si="8"/>
        <v>ME0139</v>
      </c>
      <c r="E103" s="182" t="str">
        <f t="shared" si="9"/>
        <v>MASH EAST</v>
      </c>
      <c r="F103" s="182" t="str">
        <f t="shared" si="10"/>
        <v>PLATINUM</v>
      </c>
      <c r="G103" s="183">
        <v>3</v>
      </c>
      <c r="H103" s="184" t="s">
        <v>2033</v>
      </c>
      <c r="I103" s="183" t="s">
        <v>2034</v>
      </c>
      <c r="J103" s="182" t="str">
        <f t="shared" si="11"/>
        <v>WASHI</v>
      </c>
      <c r="K103" s="196">
        <v>0</v>
      </c>
      <c r="L103" s="196">
        <v>0.99998842592592585</v>
      </c>
      <c r="M103" s="199">
        <v>44168</v>
      </c>
      <c r="N103" s="185" t="s">
        <v>2998</v>
      </c>
      <c r="O103" s="90">
        <f t="shared" si="12"/>
        <v>1439.9833333333331</v>
      </c>
      <c r="P103" s="100">
        <f t="shared" si="13"/>
        <v>4319.9499999999989</v>
      </c>
      <c r="Q103" s="5" t="s">
        <v>2035</v>
      </c>
      <c r="R103" s="43" t="s">
        <v>2036</v>
      </c>
    </row>
    <row r="104" spans="1:18" x14ac:dyDescent="0.2">
      <c r="A104" s="167"/>
      <c r="B104" s="140" t="s">
        <v>2358</v>
      </c>
      <c r="C104" s="5" t="s">
        <v>1324</v>
      </c>
      <c r="D104" s="181" t="str">
        <f t="shared" si="8"/>
        <v>HA6072</v>
      </c>
      <c r="E104" s="182" t="str">
        <f t="shared" si="9"/>
        <v>HARARE</v>
      </c>
      <c r="F104" s="182" t="str">
        <f t="shared" si="10"/>
        <v>PLATINUM</v>
      </c>
      <c r="G104" s="183">
        <v>3</v>
      </c>
      <c r="H104" s="184" t="s">
        <v>2033</v>
      </c>
      <c r="I104" s="183" t="s">
        <v>2034</v>
      </c>
      <c r="J104" s="182" t="str">
        <f t="shared" si="11"/>
        <v>LESLIE</v>
      </c>
      <c r="K104" s="196">
        <v>0</v>
      </c>
      <c r="L104" s="196">
        <v>0.99998842592592585</v>
      </c>
      <c r="M104" s="199">
        <v>44168</v>
      </c>
      <c r="N104" s="185" t="s">
        <v>2995</v>
      </c>
      <c r="O104" s="90">
        <f t="shared" si="12"/>
        <v>1439.9833333333331</v>
      </c>
      <c r="P104" s="100">
        <f t="shared" si="13"/>
        <v>4319.9499999999989</v>
      </c>
      <c r="Q104" s="5" t="s">
        <v>2035</v>
      </c>
      <c r="R104" s="43" t="s">
        <v>2036</v>
      </c>
    </row>
    <row r="105" spans="1:18" x14ac:dyDescent="0.2">
      <c r="A105" s="167"/>
      <c r="B105" s="140" t="s">
        <v>2359</v>
      </c>
      <c r="C105" s="164" t="s">
        <v>1328</v>
      </c>
      <c r="D105" s="181" t="str">
        <f t="shared" si="8"/>
        <v>MA0141</v>
      </c>
      <c r="E105" s="182" t="str">
        <f t="shared" si="9"/>
        <v>MANICALAND</v>
      </c>
      <c r="F105" s="182" t="str">
        <f t="shared" si="10"/>
        <v>GOLD</v>
      </c>
      <c r="G105" s="183">
        <v>3</v>
      </c>
      <c r="H105" s="184" t="s">
        <v>2033</v>
      </c>
      <c r="I105" s="183" t="s">
        <v>2034</v>
      </c>
      <c r="J105" s="182" t="str">
        <f t="shared" si="11"/>
        <v>MANGWIRO</v>
      </c>
      <c r="K105" s="196">
        <v>0</v>
      </c>
      <c r="L105" s="196">
        <v>0.99998842592592585</v>
      </c>
      <c r="M105" s="199">
        <v>44168</v>
      </c>
      <c r="N105" s="185" t="s">
        <v>2978</v>
      </c>
      <c r="O105" s="90">
        <f t="shared" si="12"/>
        <v>1439.9833333333331</v>
      </c>
      <c r="P105" s="100">
        <f t="shared" si="13"/>
        <v>4319.9499999999989</v>
      </c>
      <c r="Q105" s="5" t="s">
        <v>2035</v>
      </c>
      <c r="R105" s="43" t="s">
        <v>2036</v>
      </c>
    </row>
    <row r="106" spans="1:18" x14ac:dyDescent="0.2">
      <c r="A106" s="167"/>
      <c r="B106" s="140" t="s">
        <v>2360</v>
      </c>
      <c r="C106" s="5" t="s">
        <v>1334</v>
      </c>
      <c r="D106" s="181" t="str">
        <f t="shared" si="8"/>
        <v>ME1742</v>
      </c>
      <c r="E106" s="182" t="str">
        <f t="shared" si="9"/>
        <v>MASH EAST</v>
      </c>
      <c r="F106" s="182" t="str">
        <f t="shared" si="10"/>
        <v>SILVER</v>
      </c>
      <c r="G106" s="183">
        <v>3</v>
      </c>
      <c r="H106" s="184" t="s">
        <v>2033</v>
      </c>
      <c r="I106" s="183" t="s">
        <v>2034</v>
      </c>
      <c r="J106" s="182" t="str">
        <f t="shared" si="11"/>
        <v>WASHI</v>
      </c>
      <c r="K106" s="196">
        <v>0</v>
      </c>
      <c r="L106" s="196">
        <v>0.99998842592592585</v>
      </c>
      <c r="M106" s="199">
        <v>44168</v>
      </c>
      <c r="N106" s="185" t="s">
        <v>2999</v>
      </c>
      <c r="O106" s="90">
        <f t="shared" si="12"/>
        <v>1439.9833333333331</v>
      </c>
      <c r="P106" s="100">
        <f t="shared" si="13"/>
        <v>4319.9499999999989</v>
      </c>
      <c r="Q106" s="5" t="s">
        <v>2035</v>
      </c>
      <c r="R106" s="43" t="s">
        <v>2036</v>
      </c>
    </row>
    <row r="107" spans="1:18" x14ac:dyDescent="0.2">
      <c r="A107" s="167"/>
      <c r="B107" s="140">
        <v>44167.750173611108</v>
      </c>
      <c r="C107" s="183" t="s">
        <v>1346</v>
      </c>
      <c r="D107" s="181" t="str">
        <f t="shared" si="8"/>
        <v>MC5210</v>
      </c>
      <c r="E107" s="182" t="str">
        <f t="shared" si="9"/>
        <v>MASH CENTRAL</v>
      </c>
      <c r="F107" s="182" t="str">
        <f t="shared" si="10"/>
        <v>PLATINUM</v>
      </c>
      <c r="G107" s="183">
        <v>3</v>
      </c>
      <c r="H107" s="184" t="s">
        <v>2033</v>
      </c>
      <c r="I107" s="183" t="s">
        <v>2041</v>
      </c>
      <c r="J107" s="182" t="str">
        <f t="shared" si="11"/>
        <v>ARTWELL</v>
      </c>
      <c r="K107" s="196">
        <v>0</v>
      </c>
      <c r="L107" s="196">
        <v>0.99998842592592585</v>
      </c>
      <c r="M107" s="199">
        <v>44168</v>
      </c>
      <c r="N107" s="185" t="s">
        <v>2838</v>
      </c>
      <c r="O107" s="90">
        <f t="shared" si="12"/>
        <v>1439.9833333333331</v>
      </c>
      <c r="P107" s="100">
        <f t="shared" si="13"/>
        <v>4319.9499999999989</v>
      </c>
      <c r="Q107" s="5" t="s">
        <v>2035</v>
      </c>
      <c r="R107" s="43" t="s">
        <v>2036</v>
      </c>
    </row>
    <row r="108" spans="1:18" x14ac:dyDescent="0.2">
      <c r="A108" s="167"/>
      <c r="B108" s="140" t="s">
        <v>2820</v>
      </c>
      <c r="C108" s="164" t="s">
        <v>1373</v>
      </c>
      <c r="D108" s="181" t="str">
        <f t="shared" si="8"/>
        <v>ME0075</v>
      </c>
      <c r="E108" s="182" t="str">
        <f t="shared" si="9"/>
        <v>MASH EAST</v>
      </c>
      <c r="F108" s="182" t="str">
        <f t="shared" si="10"/>
        <v>PLATINUM</v>
      </c>
      <c r="G108" s="183">
        <v>3</v>
      </c>
      <c r="H108" s="184" t="s">
        <v>2033</v>
      </c>
      <c r="I108" s="183" t="s">
        <v>2034</v>
      </c>
      <c r="J108" s="182" t="str">
        <f t="shared" si="11"/>
        <v>WASHI</v>
      </c>
      <c r="K108" s="196">
        <v>0</v>
      </c>
      <c r="L108" s="196">
        <v>0.99998842592592585</v>
      </c>
      <c r="M108" s="199">
        <v>44168</v>
      </c>
      <c r="N108" s="185" t="s">
        <v>3022</v>
      </c>
      <c r="O108" s="90">
        <f t="shared" si="12"/>
        <v>1439.9833333333331</v>
      </c>
      <c r="P108" s="100">
        <f t="shared" si="13"/>
        <v>4319.9499999999989</v>
      </c>
      <c r="Q108" s="5" t="s">
        <v>2035</v>
      </c>
      <c r="R108" s="43" t="s">
        <v>2036</v>
      </c>
    </row>
    <row r="109" spans="1:18" x14ac:dyDescent="0.2">
      <c r="A109" s="167"/>
      <c r="B109" s="140">
        <v>44167.750219907408</v>
      </c>
      <c r="C109" s="183" t="s">
        <v>1376</v>
      </c>
      <c r="D109" s="181" t="str">
        <f t="shared" si="8"/>
        <v>MC5270</v>
      </c>
      <c r="E109" s="182" t="str">
        <f t="shared" si="9"/>
        <v>MASH CENTRAL</v>
      </c>
      <c r="F109" s="182" t="str">
        <f t="shared" si="10"/>
        <v>PLATINUM</v>
      </c>
      <c r="G109" s="183">
        <v>3</v>
      </c>
      <c r="H109" s="184" t="s">
        <v>2033</v>
      </c>
      <c r="I109" s="183" t="s">
        <v>2041</v>
      </c>
      <c r="J109" s="182" t="str">
        <f t="shared" si="11"/>
        <v>ARCHIE</v>
      </c>
      <c r="K109" s="196">
        <v>0</v>
      </c>
      <c r="L109" s="196">
        <v>0.99998842592592585</v>
      </c>
      <c r="M109" s="199">
        <v>44168</v>
      </c>
      <c r="N109" s="185" t="s">
        <v>2841</v>
      </c>
      <c r="O109" s="90">
        <f t="shared" si="12"/>
        <v>1439.9833333333331</v>
      </c>
      <c r="P109" s="100">
        <f t="shared" si="13"/>
        <v>4319.9499999999989</v>
      </c>
      <c r="Q109" s="5" t="s">
        <v>2035</v>
      </c>
      <c r="R109" s="43" t="s">
        <v>2036</v>
      </c>
    </row>
    <row r="110" spans="1:18" x14ac:dyDescent="0.2">
      <c r="A110" s="167"/>
      <c r="B110" s="140" t="s">
        <v>2347</v>
      </c>
      <c r="C110" s="183" t="s">
        <v>1394</v>
      </c>
      <c r="D110" s="181" t="str">
        <f t="shared" si="8"/>
        <v>MA3022</v>
      </c>
      <c r="E110" s="182" t="str">
        <f t="shared" si="9"/>
        <v>MANICALAND</v>
      </c>
      <c r="F110" s="182" t="str">
        <f t="shared" si="10"/>
        <v>PLATINUM</v>
      </c>
      <c r="G110" s="183">
        <v>3</v>
      </c>
      <c r="H110" s="184" t="s">
        <v>2033</v>
      </c>
      <c r="I110" s="183" t="s">
        <v>2034</v>
      </c>
      <c r="J110" s="182" t="str">
        <f t="shared" si="11"/>
        <v>MANGWIRO</v>
      </c>
      <c r="K110" s="196">
        <v>0</v>
      </c>
      <c r="L110" s="196">
        <v>0.99998842592592585</v>
      </c>
      <c r="M110" s="199">
        <v>44168</v>
      </c>
      <c r="N110" s="185" t="s">
        <v>2971</v>
      </c>
      <c r="O110" s="90">
        <f t="shared" si="12"/>
        <v>1439.9833333333331</v>
      </c>
      <c r="P110" s="100">
        <f t="shared" si="13"/>
        <v>4319.9499999999989</v>
      </c>
      <c r="Q110" s="5" t="s">
        <v>2035</v>
      </c>
      <c r="R110" s="43" t="s">
        <v>2036</v>
      </c>
    </row>
    <row r="111" spans="1:18" x14ac:dyDescent="0.2">
      <c r="A111" s="167"/>
      <c r="B111" s="165" t="s">
        <v>2362</v>
      </c>
      <c r="C111" s="164" t="s">
        <v>1429</v>
      </c>
      <c r="D111" s="181" t="str">
        <f t="shared" si="8"/>
        <v>ME7031</v>
      </c>
      <c r="E111" s="182" t="str">
        <f t="shared" si="9"/>
        <v>MASH EAST</v>
      </c>
      <c r="F111" s="182" t="str">
        <f t="shared" si="10"/>
        <v>SILVER</v>
      </c>
      <c r="G111" s="183">
        <v>3</v>
      </c>
      <c r="H111" s="184" t="s">
        <v>2033</v>
      </c>
      <c r="I111" s="183" t="s">
        <v>2034</v>
      </c>
      <c r="J111" s="182" t="str">
        <f t="shared" si="11"/>
        <v>MANGWIRO</v>
      </c>
      <c r="K111" s="196">
        <v>0</v>
      </c>
      <c r="L111" s="196">
        <v>0.99998842592592585</v>
      </c>
      <c r="M111" s="199">
        <v>44168</v>
      </c>
      <c r="N111" s="185" t="s">
        <v>2983</v>
      </c>
      <c r="O111" s="90">
        <f t="shared" si="12"/>
        <v>1439.9833333333331</v>
      </c>
      <c r="P111" s="100">
        <f t="shared" si="13"/>
        <v>4319.9499999999989</v>
      </c>
      <c r="Q111" s="5" t="s">
        <v>2035</v>
      </c>
      <c r="R111" s="43" t="s">
        <v>2036</v>
      </c>
    </row>
    <row r="112" spans="1:18" x14ac:dyDescent="0.2">
      <c r="A112" s="167"/>
      <c r="B112" s="140" t="s">
        <v>2043</v>
      </c>
      <c r="C112" s="183" t="s">
        <v>1431</v>
      </c>
      <c r="D112" s="181" t="str">
        <f t="shared" si="8"/>
        <v>ME5184</v>
      </c>
      <c r="E112" s="182" t="str">
        <f t="shared" si="9"/>
        <v>MASH EAST</v>
      </c>
      <c r="F112" s="182" t="str">
        <f t="shared" si="10"/>
        <v>PLATINUM</v>
      </c>
      <c r="G112" s="183">
        <v>3</v>
      </c>
      <c r="H112" s="184" t="s">
        <v>2033</v>
      </c>
      <c r="I112" s="183" t="s">
        <v>2034</v>
      </c>
      <c r="J112" s="182" t="str">
        <f t="shared" si="11"/>
        <v>DHLAKAMA</v>
      </c>
      <c r="K112" s="196">
        <v>0</v>
      </c>
      <c r="L112" s="196">
        <v>0.99998842592592585</v>
      </c>
      <c r="M112" s="199">
        <v>44168</v>
      </c>
      <c r="N112" s="185" t="s">
        <v>2904</v>
      </c>
      <c r="O112" s="90">
        <f t="shared" si="12"/>
        <v>1439.9833333333331</v>
      </c>
      <c r="P112" s="100">
        <f t="shared" si="13"/>
        <v>4319.9499999999989</v>
      </c>
      <c r="Q112" s="5" t="s">
        <v>2035</v>
      </c>
      <c r="R112" s="43" t="s">
        <v>2036</v>
      </c>
    </row>
    <row r="113" spans="1:18" x14ac:dyDescent="0.2">
      <c r="A113" s="167"/>
      <c r="B113" s="140" t="s">
        <v>2812</v>
      </c>
      <c r="C113" s="164" t="s">
        <v>1474</v>
      </c>
      <c r="D113" s="181" t="str">
        <f t="shared" si="8"/>
        <v>ME5185</v>
      </c>
      <c r="E113" s="182" t="str">
        <f t="shared" si="9"/>
        <v>MASH EAST</v>
      </c>
      <c r="F113" s="182" t="str">
        <f t="shared" si="10"/>
        <v>GOLD</v>
      </c>
      <c r="G113" s="183">
        <v>3</v>
      </c>
      <c r="H113" s="184" t="s">
        <v>2033</v>
      </c>
      <c r="I113" s="183" t="s">
        <v>2034</v>
      </c>
      <c r="J113" s="182" t="str">
        <f t="shared" si="11"/>
        <v>WASHI</v>
      </c>
      <c r="K113" s="196">
        <v>0</v>
      </c>
      <c r="L113" s="196">
        <v>0.99998842592592585</v>
      </c>
      <c r="M113" s="199">
        <v>44168</v>
      </c>
      <c r="N113" s="185" t="s">
        <v>3014</v>
      </c>
      <c r="O113" s="90">
        <f t="shared" si="12"/>
        <v>1439.9833333333331</v>
      </c>
      <c r="P113" s="100">
        <f t="shared" si="13"/>
        <v>4319.9499999999989</v>
      </c>
      <c r="Q113" s="5" t="s">
        <v>2035</v>
      </c>
      <c r="R113" s="43" t="s">
        <v>2036</v>
      </c>
    </row>
    <row r="114" spans="1:18" x14ac:dyDescent="0.2">
      <c r="A114" s="167"/>
      <c r="B114" s="140" t="s">
        <v>2363</v>
      </c>
      <c r="C114" s="5" t="s">
        <v>1477</v>
      </c>
      <c r="D114" s="181" t="str">
        <f t="shared" si="8"/>
        <v>ME3094</v>
      </c>
      <c r="E114" s="182" t="str">
        <f t="shared" si="9"/>
        <v>MASH EAST</v>
      </c>
      <c r="F114" s="182" t="str">
        <f t="shared" si="10"/>
        <v>PLATINUM</v>
      </c>
      <c r="G114" s="183">
        <v>3</v>
      </c>
      <c r="H114" s="184" t="s">
        <v>2033</v>
      </c>
      <c r="I114" s="183" t="s">
        <v>2034</v>
      </c>
      <c r="J114" s="182" t="str">
        <f t="shared" si="11"/>
        <v>WASHI</v>
      </c>
      <c r="K114" s="196">
        <v>0</v>
      </c>
      <c r="L114" s="196">
        <v>0.99998842592592585</v>
      </c>
      <c r="M114" s="199">
        <v>44168</v>
      </c>
      <c r="N114" s="185" t="s">
        <v>2997</v>
      </c>
      <c r="O114" s="90">
        <f t="shared" si="12"/>
        <v>1439.9833333333331</v>
      </c>
      <c r="P114" s="100">
        <f t="shared" si="13"/>
        <v>4319.9499999999989</v>
      </c>
      <c r="Q114" s="5" t="s">
        <v>2035</v>
      </c>
      <c r="R114" s="43" t="s">
        <v>2036</v>
      </c>
    </row>
    <row r="115" spans="1:18" x14ac:dyDescent="0.2">
      <c r="A115" s="167"/>
      <c r="B115" s="140" t="s">
        <v>2364</v>
      </c>
      <c r="C115" s="5" t="s">
        <v>1479</v>
      </c>
      <c r="D115" s="181" t="str">
        <f t="shared" si="8"/>
        <v>ME3094</v>
      </c>
      <c r="E115" s="182" t="str">
        <f t="shared" si="9"/>
        <v>MASH EAST</v>
      </c>
      <c r="F115" s="182" t="str">
        <f t="shared" si="10"/>
        <v>PLATINUM</v>
      </c>
      <c r="G115" s="183">
        <v>3</v>
      </c>
      <c r="H115" s="184" t="s">
        <v>2033</v>
      </c>
      <c r="I115" s="183" t="s">
        <v>2034</v>
      </c>
      <c r="J115" s="182" t="str">
        <f t="shared" si="11"/>
        <v>WASHI</v>
      </c>
      <c r="K115" s="196">
        <v>0</v>
      </c>
      <c r="L115" s="196">
        <v>0.99998842592592585</v>
      </c>
      <c r="M115" s="199">
        <v>44168</v>
      </c>
      <c r="N115" s="185" t="s">
        <v>3001</v>
      </c>
      <c r="O115" s="90">
        <f t="shared" si="12"/>
        <v>1439.9833333333331</v>
      </c>
      <c r="P115" s="100">
        <f t="shared" si="13"/>
        <v>4319.9499999999989</v>
      </c>
      <c r="Q115" s="5" t="s">
        <v>2035</v>
      </c>
      <c r="R115" s="43" t="s">
        <v>2036</v>
      </c>
    </row>
    <row r="116" spans="1:18" x14ac:dyDescent="0.2">
      <c r="A116" s="167"/>
      <c r="B116" s="140" t="s">
        <v>2365</v>
      </c>
      <c r="C116" s="164" t="s">
        <v>1480</v>
      </c>
      <c r="D116" s="181" t="str">
        <f t="shared" si="8"/>
        <v>MA5172</v>
      </c>
      <c r="E116" s="182" t="str">
        <f t="shared" si="9"/>
        <v>MANICALAND</v>
      </c>
      <c r="F116" s="182" t="str">
        <f t="shared" si="10"/>
        <v>SILVER</v>
      </c>
      <c r="G116" s="183">
        <v>3</v>
      </c>
      <c r="H116" s="184" t="s">
        <v>2033</v>
      </c>
      <c r="I116" s="183" t="s">
        <v>2034</v>
      </c>
      <c r="J116" s="182" t="str">
        <f t="shared" si="11"/>
        <v>MANGWIRO</v>
      </c>
      <c r="K116" s="196">
        <v>0</v>
      </c>
      <c r="L116" s="196">
        <v>0.99998842592592585</v>
      </c>
      <c r="M116" s="199">
        <v>44168</v>
      </c>
      <c r="N116" s="185" t="s">
        <v>2979</v>
      </c>
      <c r="O116" s="90">
        <f t="shared" si="12"/>
        <v>1439.9833333333331</v>
      </c>
      <c r="P116" s="100">
        <f t="shared" si="13"/>
        <v>4319.9499999999989</v>
      </c>
      <c r="Q116" s="5" t="s">
        <v>2035</v>
      </c>
      <c r="R116" s="43" t="s">
        <v>2036</v>
      </c>
    </row>
    <row r="117" spans="1:18" x14ac:dyDescent="0.2">
      <c r="A117" s="167"/>
      <c r="B117" s="140" t="s">
        <v>2054</v>
      </c>
      <c r="C117" s="5" t="s">
        <v>1484</v>
      </c>
      <c r="D117" s="181" t="str">
        <f t="shared" si="8"/>
        <v>MW5238</v>
      </c>
      <c r="E117" s="182" t="str">
        <f t="shared" si="9"/>
        <v>MASH WEST</v>
      </c>
      <c r="F117" s="182" t="str">
        <f t="shared" si="10"/>
        <v>PLATINUM</v>
      </c>
      <c r="G117" s="183">
        <v>3</v>
      </c>
      <c r="H117" s="184" t="s">
        <v>2033</v>
      </c>
      <c r="I117" s="183" t="s">
        <v>2034</v>
      </c>
      <c r="J117" s="182" t="str">
        <f t="shared" si="11"/>
        <v>ARTWELL</v>
      </c>
      <c r="K117" s="196">
        <v>0</v>
      </c>
      <c r="L117" s="196">
        <v>0.99998842592592585</v>
      </c>
      <c r="M117" s="199">
        <v>44168</v>
      </c>
      <c r="N117" s="185" t="s">
        <v>2920</v>
      </c>
      <c r="O117" s="90">
        <f t="shared" si="12"/>
        <v>1439.9833333333331</v>
      </c>
      <c r="P117" s="100">
        <f t="shared" si="13"/>
        <v>4319.9499999999989</v>
      </c>
      <c r="Q117" s="5" t="s">
        <v>2035</v>
      </c>
      <c r="R117" s="43" t="s">
        <v>2036</v>
      </c>
    </row>
    <row r="118" spans="1:18" x14ac:dyDescent="0.2">
      <c r="A118" s="167"/>
      <c r="B118" s="140" t="s">
        <v>2366</v>
      </c>
      <c r="C118" s="183" t="s">
        <v>1487</v>
      </c>
      <c r="D118" s="181" t="str">
        <f t="shared" si="8"/>
        <v>MW5238</v>
      </c>
      <c r="E118" s="182" t="str">
        <f t="shared" si="9"/>
        <v>MASH WEST</v>
      </c>
      <c r="F118" s="182" t="str">
        <f t="shared" si="10"/>
        <v>PLATINUM</v>
      </c>
      <c r="G118" s="183">
        <v>3</v>
      </c>
      <c r="H118" s="184" t="s">
        <v>2033</v>
      </c>
      <c r="I118" s="183" t="s">
        <v>2034</v>
      </c>
      <c r="J118" s="182" t="str">
        <f t="shared" si="11"/>
        <v>ARTWELL</v>
      </c>
      <c r="K118" s="196">
        <v>0</v>
      </c>
      <c r="L118" s="196">
        <v>0.99998842592592585</v>
      </c>
      <c r="M118" s="199">
        <v>44168</v>
      </c>
      <c r="N118" s="185" t="s">
        <v>2946</v>
      </c>
      <c r="O118" s="90">
        <f t="shared" si="12"/>
        <v>1439.9833333333331</v>
      </c>
      <c r="P118" s="100">
        <f t="shared" si="13"/>
        <v>4319.9499999999989</v>
      </c>
      <c r="Q118" s="5" t="s">
        <v>2035</v>
      </c>
      <c r="R118" s="43" t="s">
        <v>2036</v>
      </c>
    </row>
    <row r="119" spans="1:18" x14ac:dyDescent="0.2">
      <c r="A119" s="167"/>
      <c r="B119" s="140" t="s">
        <v>2096</v>
      </c>
      <c r="C119" s="5" t="s">
        <v>1488</v>
      </c>
      <c r="D119" s="181" t="str">
        <f t="shared" si="8"/>
        <v>MA1749</v>
      </c>
      <c r="E119" s="182" t="str">
        <f t="shared" si="9"/>
        <v>MANICALAND</v>
      </c>
      <c r="F119" s="182" t="str">
        <f t="shared" si="10"/>
        <v>PLATINUM</v>
      </c>
      <c r="G119" s="183">
        <v>3</v>
      </c>
      <c r="H119" s="184" t="s">
        <v>2033</v>
      </c>
      <c r="I119" s="183" t="s">
        <v>2034</v>
      </c>
      <c r="J119" s="182" t="str">
        <f t="shared" si="11"/>
        <v>MANGWIRO</v>
      </c>
      <c r="K119" s="196">
        <v>0</v>
      </c>
      <c r="L119" s="196">
        <v>0.99998842592592585</v>
      </c>
      <c r="M119" s="199">
        <v>44168</v>
      </c>
      <c r="N119" s="185" t="s">
        <v>2910</v>
      </c>
      <c r="O119" s="90">
        <f t="shared" si="12"/>
        <v>1439.9833333333331</v>
      </c>
      <c r="P119" s="100">
        <f t="shared" si="13"/>
        <v>4319.9499999999989</v>
      </c>
      <c r="Q119" s="5" t="s">
        <v>2035</v>
      </c>
      <c r="R119" s="43" t="s">
        <v>2036</v>
      </c>
    </row>
    <row r="120" spans="1:18" x14ac:dyDescent="0.2">
      <c r="A120" s="167"/>
      <c r="B120" s="140" t="s">
        <v>2367</v>
      </c>
      <c r="C120" s="5" t="s">
        <v>1493</v>
      </c>
      <c r="D120" s="181" t="str">
        <f t="shared" si="8"/>
        <v>MA5173</v>
      </c>
      <c r="E120" s="182" t="str">
        <f t="shared" si="9"/>
        <v>MANICALAND</v>
      </c>
      <c r="F120" s="182" t="str">
        <f t="shared" si="10"/>
        <v>GOLD</v>
      </c>
      <c r="G120" s="183">
        <v>3</v>
      </c>
      <c r="H120" s="184" t="s">
        <v>2033</v>
      </c>
      <c r="I120" s="183" t="s">
        <v>2034</v>
      </c>
      <c r="J120" s="182" t="str">
        <f t="shared" si="11"/>
        <v>MAPFUMBA</v>
      </c>
      <c r="K120" s="196">
        <v>0</v>
      </c>
      <c r="L120" s="196">
        <v>0.99998842592592585</v>
      </c>
      <c r="M120" s="199">
        <v>44168</v>
      </c>
      <c r="N120" s="185" t="s">
        <v>2940</v>
      </c>
      <c r="O120" s="90">
        <f t="shared" si="12"/>
        <v>1439.9833333333331</v>
      </c>
      <c r="P120" s="100">
        <f t="shared" si="13"/>
        <v>4319.9499999999989</v>
      </c>
      <c r="Q120" s="5" t="s">
        <v>2035</v>
      </c>
      <c r="R120" s="43" t="s">
        <v>2036</v>
      </c>
    </row>
    <row r="121" spans="1:18" x14ac:dyDescent="0.2">
      <c r="A121" s="167"/>
      <c r="B121" s="140" t="s">
        <v>2368</v>
      </c>
      <c r="C121" s="183" t="s">
        <v>1495</v>
      </c>
      <c r="D121" s="181" t="str">
        <f t="shared" si="8"/>
        <v>MA5173</v>
      </c>
      <c r="E121" s="182" t="str">
        <f t="shared" si="9"/>
        <v>MANICALAND</v>
      </c>
      <c r="F121" s="182" t="str">
        <f t="shared" si="10"/>
        <v>GOLD</v>
      </c>
      <c r="G121" s="183">
        <v>3</v>
      </c>
      <c r="H121" s="184" t="s">
        <v>2033</v>
      </c>
      <c r="I121" s="183" t="s">
        <v>2034</v>
      </c>
      <c r="J121" s="182" t="str">
        <f t="shared" si="11"/>
        <v>MAPFUMBA</v>
      </c>
      <c r="K121" s="196">
        <v>0</v>
      </c>
      <c r="L121" s="196">
        <v>0.99998842592592585</v>
      </c>
      <c r="M121" s="199">
        <v>44168</v>
      </c>
      <c r="N121" s="185" t="s">
        <v>2943</v>
      </c>
      <c r="O121" s="90">
        <f t="shared" si="12"/>
        <v>1439.9833333333331</v>
      </c>
      <c r="P121" s="100">
        <f t="shared" si="13"/>
        <v>4319.9499999999989</v>
      </c>
      <c r="Q121" s="5" t="s">
        <v>2035</v>
      </c>
      <c r="R121" s="43" t="s">
        <v>2036</v>
      </c>
    </row>
    <row r="122" spans="1:18" x14ac:dyDescent="0.2">
      <c r="A122" s="167"/>
      <c r="B122" s="140" t="s">
        <v>2206</v>
      </c>
      <c r="C122" s="5" t="s">
        <v>1529</v>
      </c>
      <c r="D122" s="181" t="str">
        <f t="shared" si="8"/>
        <v>HA0205</v>
      </c>
      <c r="E122" s="182" t="str">
        <f t="shared" si="9"/>
        <v>HARARE</v>
      </c>
      <c r="F122" s="182" t="str">
        <f t="shared" si="10"/>
        <v>PLATINUM</v>
      </c>
      <c r="G122" s="183">
        <v>3</v>
      </c>
      <c r="H122" s="184" t="s">
        <v>2033</v>
      </c>
      <c r="I122" s="183" t="s">
        <v>2034</v>
      </c>
      <c r="J122" s="182" t="str">
        <f t="shared" si="11"/>
        <v>RICHARD</v>
      </c>
      <c r="K122" s="196">
        <v>0</v>
      </c>
      <c r="L122" s="196">
        <v>0.99998842592592585</v>
      </c>
      <c r="M122" s="199">
        <v>44168</v>
      </c>
      <c r="N122" s="185" t="s">
        <v>2932</v>
      </c>
      <c r="O122" s="90">
        <f t="shared" si="12"/>
        <v>1439.9833333333331</v>
      </c>
      <c r="P122" s="100">
        <f t="shared" si="13"/>
        <v>4319.9499999999989</v>
      </c>
      <c r="Q122" s="5" t="s">
        <v>2035</v>
      </c>
      <c r="R122" s="43" t="s">
        <v>2036</v>
      </c>
    </row>
    <row r="123" spans="1:18" x14ac:dyDescent="0.2">
      <c r="A123" s="167"/>
      <c r="B123" s="165" t="s">
        <v>2206</v>
      </c>
      <c r="C123" s="164" t="s">
        <v>1530</v>
      </c>
      <c r="D123" s="181" t="str">
        <f t="shared" si="8"/>
        <v>HA0205</v>
      </c>
      <c r="E123" s="182" t="str">
        <f t="shared" si="9"/>
        <v>HARARE</v>
      </c>
      <c r="F123" s="182" t="str">
        <f t="shared" si="10"/>
        <v>PLATINUM</v>
      </c>
      <c r="G123" s="183">
        <v>3</v>
      </c>
      <c r="H123" s="184" t="s">
        <v>2033</v>
      </c>
      <c r="I123" s="183" t="s">
        <v>2034</v>
      </c>
      <c r="J123" s="182" t="str">
        <f t="shared" si="11"/>
        <v>RICHARD</v>
      </c>
      <c r="K123" s="196">
        <v>0</v>
      </c>
      <c r="L123" s="196">
        <v>0.99998842592592585</v>
      </c>
      <c r="M123" s="199">
        <v>44168</v>
      </c>
      <c r="N123" s="185" t="s">
        <v>2933</v>
      </c>
      <c r="O123" s="90">
        <f t="shared" si="12"/>
        <v>1439.9833333333331</v>
      </c>
      <c r="P123" s="100">
        <f t="shared" si="13"/>
        <v>4319.9499999999989</v>
      </c>
      <c r="Q123" s="5" t="s">
        <v>2035</v>
      </c>
      <c r="R123" s="43" t="s">
        <v>2036</v>
      </c>
    </row>
    <row r="124" spans="1:18" x14ac:dyDescent="0.2">
      <c r="A124" s="167"/>
      <c r="B124" s="165" t="s">
        <v>2077</v>
      </c>
      <c r="C124" s="164" t="s">
        <v>1555</v>
      </c>
      <c r="D124" s="181" t="str">
        <f t="shared" si="8"/>
        <v>ME0395</v>
      </c>
      <c r="E124" s="182" t="str">
        <f t="shared" si="9"/>
        <v>MASH EAST</v>
      </c>
      <c r="F124" s="182" t="str">
        <f t="shared" si="10"/>
        <v>GOLD</v>
      </c>
      <c r="G124" s="183">
        <v>3</v>
      </c>
      <c r="H124" s="184" t="s">
        <v>2033</v>
      </c>
      <c r="I124" s="183" t="s">
        <v>2034</v>
      </c>
      <c r="J124" s="182" t="str">
        <f t="shared" si="11"/>
        <v>DHLAKAMA</v>
      </c>
      <c r="K124" s="196">
        <v>0</v>
      </c>
      <c r="L124" s="196">
        <v>0.99998842592592585</v>
      </c>
      <c r="M124" s="199">
        <v>44168</v>
      </c>
      <c r="N124" s="185" t="s">
        <v>2915</v>
      </c>
      <c r="O124" s="90">
        <f t="shared" si="12"/>
        <v>1439.9833333333331</v>
      </c>
      <c r="P124" s="100">
        <f t="shared" si="13"/>
        <v>4319.9499999999989</v>
      </c>
      <c r="Q124" s="5" t="s">
        <v>2035</v>
      </c>
      <c r="R124" s="43" t="s">
        <v>2036</v>
      </c>
    </row>
    <row r="125" spans="1:18" x14ac:dyDescent="0.2">
      <c r="A125" s="167"/>
      <c r="B125" s="165" t="s">
        <v>2371</v>
      </c>
      <c r="C125" s="164" t="s">
        <v>1583</v>
      </c>
      <c r="D125" s="181" t="str">
        <f t="shared" si="8"/>
        <v>HA0207</v>
      </c>
      <c r="E125" s="182" t="str">
        <f t="shared" si="9"/>
        <v>HARARE</v>
      </c>
      <c r="F125" s="182" t="str">
        <f t="shared" si="10"/>
        <v>PLATINUM</v>
      </c>
      <c r="G125" s="183">
        <v>3</v>
      </c>
      <c r="H125" s="184" t="s">
        <v>2033</v>
      </c>
      <c r="I125" s="183" t="s">
        <v>2034</v>
      </c>
      <c r="J125" s="182" t="str">
        <f t="shared" si="11"/>
        <v>ENIA</v>
      </c>
      <c r="K125" s="196">
        <v>0</v>
      </c>
      <c r="L125" s="196">
        <v>0.99998842592592585</v>
      </c>
      <c r="M125" s="199">
        <v>44168</v>
      </c>
      <c r="N125" s="185" t="s">
        <v>2947</v>
      </c>
      <c r="O125" s="90">
        <f t="shared" si="12"/>
        <v>1439.9833333333331</v>
      </c>
      <c r="P125" s="100">
        <f t="shared" si="13"/>
        <v>4319.9499999999989</v>
      </c>
      <c r="Q125" s="5" t="s">
        <v>2035</v>
      </c>
      <c r="R125" s="43" t="s">
        <v>2036</v>
      </c>
    </row>
    <row r="126" spans="1:18" x14ac:dyDescent="0.2">
      <c r="A126" s="167"/>
      <c r="B126" s="165" t="s">
        <v>2372</v>
      </c>
      <c r="C126" s="164" t="s">
        <v>1585</v>
      </c>
      <c r="D126" s="181" t="str">
        <f t="shared" si="8"/>
        <v>HA0207</v>
      </c>
      <c r="E126" s="182" t="str">
        <f t="shared" si="9"/>
        <v>HARARE</v>
      </c>
      <c r="F126" s="182" t="str">
        <f t="shared" si="10"/>
        <v>PLATINUM</v>
      </c>
      <c r="G126" s="183">
        <v>3</v>
      </c>
      <c r="H126" s="184" t="s">
        <v>2033</v>
      </c>
      <c r="I126" s="183" t="s">
        <v>2034</v>
      </c>
      <c r="J126" s="182" t="str">
        <f t="shared" si="11"/>
        <v>ENIA</v>
      </c>
      <c r="K126" s="196">
        <v>0</v>
      </c>
      <c r="L126" s="196">
        <v>0.99998842592592585</v>
      </c>
      <c r="M126" s="199">
        <v>44168</v>
      </c>
      <c r="N126" s="185" t="s">
        <v>2948</v>
      </c>
      <c r="O126" s="90">
        <f t="shared" si="12"/>
        <v>1439.9833333333331</v>
      </c>
      <c r="P126" s="100">
        <f t="shared" si="13"/>
        <v>4319.9499999999989</v>
      </c>
      <c r="Q126" s="5" t="s">
        <v>2035</v>
      </c>
      <c r="R126" s="43" t="s">
        <v>2036</v>
      </c>
    </row>
    <row r="127" spans="1:18" x14ac:dyDescent="0.2">
      <c r="A127" s="167"/>
      <c r="B127" s="140" t="s">
        <v>2821</v>
      </c>
      <c r="C127" s="164" t="s">
        <v>1619</v>
      </c>
      <c r="D127" s="181" t="str">
        <f t="shared" si="8"/>
        <v>MW5016</v>
      </c>
      <c r="E127" s="182" t="str">
        <f t="shared" si="9"/>
        <v>MASH WEST</v>
      </c>
      <c r="F127" s="182" t="str">
        <f t="shared" si="10"/>
        <v>GOLD</v>
      </c>
      <c r="G127" s="183">
        <v>3</v>
      </c>
      <c r="H127" s="184" t="s">
        <v>2033</v>
      </c>
      <c r="I127" s="183" t="s">
        <v>2034</v>
      </c>
      <c r="J127" s="182" t="str">
        <f t="shared" si="11"/>
        <v>ARTWELL</v>
      </c>
      <c r="K127" s="196">
        <v>0</v>
      </c>
      <c r="L127" s="196">
        <v>0.99998842592592585</v>
      </c>
      <c r="M127" s="199">
        <v>44168</v>
      </c>
      <c r="N127" s="185" t="s">
        <v>2843</v>
      </c>
      <c r="O127" s="90">
        <f t="shared" si="12"/>
        <v>1439.9833333333331</v>
      </c>
      <c r="P127" s="100">
        <f t="shared" si="13"/>
        <v>4319.9499999999989</v>
      </c>
      <c r="Q127" s="5" t="s">
        <v>2035</v>
      </c>
      <c r="R127" s="43" t="s">
        <v>2036</v>
      </c>
    </row>
    <row r="128" spans="1:18" x14ac:dyDescent="0.2">
      <c r="A128" s="167"/>
      <c r="B128" s="140" t="s">
        <v>2373</v>
      </c>
      <c r="C128" s="183" t="s">
        <v>1629</v>
      </c>
      <c r="D128" s="181" t="str">
        <f t="shared" si="8"/>
        <v>MA5235</v>
      </c>
      <c r="E128" s="182" t="str">
        <f t="shared" si="9"/>
        <v>MANICALAND</v>
      </c>
      <c r="F128" s="182" t="str">
        <f t="shared" si="10"/>
        <v>SILVER</v>
      </c>
      <c r="G128" s="183">
        <v>3</v>
      </c>
      <c r="H128" s="184" t="s">
        <v>2033</v>
      </c>
      <c r="I128" s="183" t="s">
        <v>2034</v>
      </c>
      <c r="J128" s="182" t="str">
        <f t="shared" si="11"/>
        <v>MANGWIRO</v>
      </c>
      <c r="K128" s="196">
        <v>0</v>
      </c>
      <c r="L128" s="196">
        <v>0.99998842592592585</v>
      </c>
      <c r="M128" s="199">
        <v>44168</v>
      </c>
      <c r="N128" s="185" t="s">
        <v>2980</v>
      </c>
      <c r="O128" s="90">
        <f t="shared" si="12"/>
        <v>1439.9833333333331</v>
      </c>
      <c r="P128" s="100">
        <f t="shared" si="13"/>
        <v>4319.9499999999989</v>
      </c>
      <c r="Q128" s="5" t="s">
        <v>2035</v>
      </c>
      <c r="R128" s="43" t="s">
        <v>2036</v>
      </c>
    </row>
    <row r="129" spans="1:18" x14ac:dyDescent="0.2">
      <c r="A129" s="167"/>
      <c r="B129" s="140" t="s">
        <v>2374</v>
      </c>
      <c r="C129" s="164" t="s">
        <v>1631</v>
      </c>
      <c r="D129" s="181" t="str">
        <f t="shared" si="8"/>
        <v>MA0384</v>
      </c>
      <c r="E129" s="182" t="str">
        <f t="shared" si="9"/>
        <v>MANICALAND</v>
      </c>
      <c r="F129" s="182" t="str">
        <f t="shared" si="10"/>
        <v>SILVER</v>
      </c>
      <c r="G129" s="183">
        <v>3</v>
      </c>
      <c r="H129" s="184" t="s">
        <v>2033</v>
      </c>
      <c r="I129" s="183" t="s">
        <v>2034</v>
      </c>
      <c r="J129" s="182" t="str">
        <f t="shared" si="11"/>
        <v>MAPFUMBA</v>
      </c>
      <c r="K129" s="196">
        <v>0</v>
      </c>
      <c r="L129" s="196">
        <v>0.99998842592592585</v>
      </c>
      <c r="M129" s="199">
        <v>44168</v>
      </c>
      <c r="N129" s="185" t="s">
        <v>2966</v>
      </c>
      <c r="O129" s="90">
        <f t="shared" si="12"/>
        <v>1439.9833333333331</v>
      </c>
      <c r="P129" s="100">
        <f t="shared" si="13"/>
        <v>4319.9499999999989</v>
      </c>
      <c r="Q129" s="5" t="s">
        <v>2035</v>
      </c>
      <c r="R129" s="43" t="s">
        <v>2036</v>
      </c>
    </row>
    <row r="130" spans="1:18" x14ac:dyDescent="0.2">
      <c r="A130" s="167"/>
      <c r="B130" s="165" t="s">
        <v>2375</v>
      </c>
      <c r="C130" s="164" t="s">
        <v>1662</v>
      </c>
      <c r="D130" s="181" t="str">
        <f t="shared" ref="D130:D193" si="14">VLOOKUP($C130,TOTAL3,2,FALSE)</f>
        <v>MA5248</v>
      </c>
      <c r="E130" s="182" t="str">
        <f t="shared" ref="E130:E193" si="15">VLOOKUP($C130,TOTAL3,3,FALSE)</f>
        <v>MANICALAND</v>
      </c>
      <c r="F130" s="182" t="str">
        <f t="shared" ref="F130:F193" si="16">VLOOKUP(C130,TOTAL3,4,FALSE)</f>
        <v>SILVER</v>
      </c>
      <c r="G130" s="183">
        <v>3</v>
      </c>
      <c r="H130" s="184" t="s">
        <v>2033</v>
      </c>
      <c r="I130" s="183" t="s">
        <v>2034</v>
      </c>
      <c r="J130" s="182" t="str">
        <f t="shared" ref="J130:J193" si="17">VLOOKUP($C130,TOTAL3,5,FALSE)</f>
        <v>MANGWIRO</v>
      </c>
      <c r="K130" s="196">
        <v>0</v>
      </c>
      <c r="L130" s="196">
        <v>0.99998842592592585</v>
      </c>
      <c r="M130" s="199">
        <v>44168</v>
      </c>
      <c r="N130" s="185" t="s">
        <v>2981</v>
      </c>
      <c r="O130" s="90">
        <f t="shared" si="12"/>
        <v>1439.9833333333331</v>
      </c>
      <c r="P130" s="100">
        <f t="shared" si="13"/>
        <v>4319.9499999999989</v>
      </c>
      <c r="Q130" s="5" t="s">
        <v>2035</v>
      </c>
      <c r="R130" s="43" t="s">
        <v>2036</v>
      </c>
    </row>
    <row r="131" spans="1:18" x14ac:dyDescent="0.2">
      <c r="A131" s="167"/>
      <c r="B131" s="140">
        <v>44167.939039351855</v>
      </c>
      <c r="C131" s="183" t="s">
        <v>1683</v>
      </c>
      <c r="D131" s="181" t="str">
        <f t="shared" si="14"/>
        <v>ME7086</v>
      </c>
      <c r="E131" s="182" t="str">
        <f t="shared" si="15"/>
        <v>MASH EAST</v>
      </c>
      <c r="F131" s="182" t="str">
        <f t="shared" si="16"/>
        <v>PLATINUM</v>
      </c>
      <c r="G131" s="183">
        <v>3</v>
      </c>
      <c r="H131" s="184" t="s">
        <v>2033</v>
      </c>
      <c r="I131" s="183" t="s">
        <v>2041</v>
      </c>
      <c r="J131" s="182" t="str">
        <f t="shared" si="17"/>
        <v>DHLAKAMA</v>
      </c>
      <c r="K131" s="196">
        <v>0</v>
      </c>
      <c r="L131" s="196">
        <v>0.99998842592592585</v>
      </c>
      <c r="M131" s="199">
        <v>44168</v>
      </c>
      <c r="N131" s="185" t="s">
        <v>2846</v>
      </c>
      <c r="O131" s="90">
        <f t="shared" ref="O131:O194" si="18">(L131-K131)*60*24</f>
        <v>1439.9833333333331</v>
      </c>
      <c r="P131" s="100">
        <f t="shared" ref="P131:P194" si="19">O131*G131</f>
        <v>4319.9499999999989</v>
      </c>
      <c r="Q131" s="5" t="s">
        <v>2035</v>
      </c>
      <c r="R131" s="43" t="s">
        <v>2036</v>
      </c>
    </row>
    <row r="132" spans="1:18" x14ac:dyDescent="0.2">
      <c r="A132" s="167"/>
      <c r="B132" s="165" t="s">
        <v>2108</v>
      </c>
      <c r="C132" s="164" t="s">
        <v>1689</v>
      </c>
      <c r="D132" s="181" t="str">
        <f t="shared" si="14"/>
        <v>MA7037</v>
      </c>
      <c r="E132" s="182" t="str">
        <f t="shared" si="15"/>
        <v>MANICALAND</v>
      </c>
      <c r="F132" s="182" t="str">
        <f t="shared" si="16"/>
        <v>SILVER</v>
      </c>
      <c r="G132" s="183">
        <v>3</v>
      </c>
      <c r="H132" s="184" t="s">
        <v>2033</v>
      </c>
      <c r="I132" s="183" t="s">
        <v>2034</v>
      </c>
      <c r="J132" s="182" t="str">
        <f t="shared" si="17"/>
        <v>MANGWIRO</v>
      </c>
      <c r="K132" s="196">
        <v>0</v>
      </c>
      <c r="L132" s="196">
        <v>0.99998842592592585</v>
      </c>
      <c r="M132" s="199">
        <v>44168</v>
      </c>
      <c r="N132" s="185" t="s">
        <v>2923</v>
      </c>
      <c r="O132" s="90">
        <f t="shared" si="18"/>
        <v>1439.9833333333331</v>
      </c>
      <c r="P132" s="100">
        <f t="shared" si="19"/>
        <v>4319.9499999999989</v>
      </c>
      <c r="Q132" s="5" t="s">
        <v>2035</v>
      </c>
      <c r="R132" s="43" t="s">
        <v>2036</v>
      </c>
    </row>
    <row r="133" spans="1:18" x14ac:dyDescent="0.2">
      <c r="A133" s="167"/>
      <c r="B133" s="140" t="s">
        <v>2094</v>
      </c>
      <c r="C133" s="186" t="s">
        <v>1691</v>
      </c>
      <c r="D133" s="181" t="str">
        <f t="shared" si="14"/>
        <v>MA5269</v>
      </c>
      <c r="E133" s="182" t="str">
        <f t="shared" si="15"/>
        <v>MANICALAND</v>
      </c>
      <c r="F133" s="182" t="str">
        <f t="shared" si="16"/>
        <v>PLATINUM</v>
      </c>
      <c r="G133" s="183">
        <v>3</v>
      </c>
      <c r="H133" s="184" t="s">
        <v>2033</v>
      </c>
      <c r="I133" s="183" t="s">
        <v>2034</v>
      </c>
      <c r="J133" s="182" t="str">
        <f t="shared" si="17"/>
        <v>MANGWIRO</v>
      </c>
      <c r="K133" s="196">
        <v>0</v>
      </c>
      <c r="L133" s="196">
        <v>0.99998842592592585</v>
      </c>
      <c r="M133" s="199">
        <v>44168</v>
      </c>
      <c r="N133" s="185" t="s">
        <v>2922</v>
      </c>
      <c r="O133" s="90">
        <f t="shared" si="18"/>
        <v>1439.9833333333331</v>
      </c>
      <c r="P133" s="100">
        <f t="shared" si="19"/>
        <v>4319.9499999999989</v>
      </c>
      <c r="Q133" s="5" t="s">
        <v>2035</v>
      </c>
      <c r="R133" s="43" t="s">
        <v>2036</v>
      </c>
    </row>
    <row r="134" spans="1:18" x14ac:dyDescent="0.2">
      <c r="A134" s="167"/>
      <c r="B134" s="165" t="s">
        <v>2075</v>
      </c>
      <c r="C134" s="164" t="s">
        <v>1697</v>
      </c>
      <c r="D134" s="181" t="str">
        <f t="shared" si="14"/>
        <v>MA0271</v>
      </c>
      <c r="E134" s="182" t="str">
        <f t="shared" si="15"/>
        <v>MANICALAND</v>
      </c>
      <c r="F134" s="182" t="str">
        <f t="shared" si="16"/>
        <v>PLATINUM</v>
      </c>
      <c r="G134" s="183">
        <v>3</v>
      </c>
      <c r="H134" s="184" t="s">
        <v>2033</v>
      </c>
      <c r="I134" s="183" t="s">
        <v>2034</v>
      </c>
      <c r="J134" s="182" t="str">
        <f t="shared" si="17"/>
        <v>MAPFUMBA</v>
      </c>
      <c r="K134" s="196">
        <v>0</v>
      </c>
      <c r="L134" s="196">
        <v>0.99998842592592585</v>
      </c>
      <c r="M134" s="199">
        <v>44168</v>
      </c>
      <c r="N134" s="185" t="s">
        <v>2916</v>
      </c>
      <c r="O134" s="90">
        <f t="shared" si="18"/>
        <v>1439.9833333333331</v>
      </c>
      <c r="P134" s="100">
        <f t="shared" si="19"/>
        <v>4319.9499999999989</v>
      </c>
      <c r="Q134" s="5" t="s">
        <v>2035</v>
      </c>
      <c r="R134" s="43" t="s">
        <v>2036</v>
      </c>
    </row>
    <row r="135" spans="1:18" x14ac:dyDescent="0.2">
      <c r="A135" s="167"/>
      <c r="B135" s="140" t="s">
        <v>2211</v>
      </c>
      <c r="C135" s="5" t="s">
        <v>1716</v>
      </c>
      <c r="D135" s="181" t="str">
        <f t="shared" si="14"/>
        <v>HA6046</v>
      </c>
      <c r="E135" s="182" t="str">
        <f t="shared" si="15"/>
        <v>HARARE</v>
      </c>
      <c r="F135" s="182" t="str">
        <f t="shared" si="16"/>
        <v>PLATINUM</v>
      </c>
      <c r="G135" s="183">
        <v>3</v>
      </c>
      <c r="H135" s="184" t="s">
        <v>2033</v>
      </c>
      <c r="I135" s="183" t="s">
        <v>2034</v>
      </c>
      <c r="J135" s="182" t="str">
        <f t="shared" si="17"/>
        <v>RICHARD</v>
      </c>
      <c r="K135" s="196">
        <v>0</v>
      </c>
      <c r="L135" s="196">
        <v>0.99998842592592585</v>
      </c>
      <c r="M135" s="199">
        <v>44168</v>
      </c>
      <c r="N135" s="185" t="s">
        <v>2936</v>
      </c>
      <c r="O135" s="90">
        <f t="shared" si="18"/>
        <v>1439.9833333333331</v>
      </c>
      <c r="P135" s="100">
        <f t="shared" si="19"/>
        <v>4319.9499999999989</v>
      </c>
      <c r="Q135" s="5" t="s">
        <v>2035</v>
      </c>
      <c r="R135" s="43" t="s">
        <v>2036</v>
      </c>
    </row>
    <row r="136" spans="1:18" x14ac:dyDescent="0.2">
      <c r="A136" s="167"/>
      <c r="B136" s="140" t="s">
        <v>2212</v>
      </c>
      <c r="C136" s="186" t="s">
        <v>1719</v>
      </c>
      <c r="D136" s="181" t="str">
        <f t="shared" si="14"/>
        <v>HA6046</v>
      </c>
      <c r="E136" s="182" t="str">
        <f t="shared" si="15"/>
        <v>HARARE</v>
      </c>
      <c r="F136" s="182" t="str">
        <f t="shared" si="16"/>
        <v>PLATINUM</v>
      </c>
      <c r="G136" s="183">
        <v>3</v>
      </c>
      <c r="H136" s="184" t="s">
        <v>2033</v>
      </c>
      <c r="I136" s="183" t="s">
        <v>2034</v>
      </c>
      <c r="J136" s="182" t="str">
        <f t="shared" si="17"/>
        <v>RICHARD</v>
      </c>
      <c r="K136" s="196">
        <v>0</v>
      </c>
      <c r="L136" s="196">
        <v>0.99998842592592585</v>
      </c>
      <c r="M136" s="199">
        <v>44168</v>
      </c>
      <c r="N136" s="185" t="s">
        <v>2937</v>
      </c>
      <c r="O136" s="90">
        <f t="shared" si="18"/>
        <v>1439.9833333333331</v>
      </c>
      <c r="P136" s="100">
        <f t="shared" si="19"/>
        <v>4319.9499999999989</v>
      </c>
      <c r="Q136" s="5" t="s">
        <v>2035</v>
      </c>
      <c r="R136" s="43" t="s">
        <v>2036</v>
      </c>
    </row>
    <row r="137" spans="1:18" x14ac:dyDescent="0.2">
      <c r="A137" s="167"/>
      <c r="B137" s="140" t="s">
        <v>2076</v>
      </c>
      <c r="C137" s="5" t="s">
        <v>1756</v>
      </c>
      <c r="D137" s="181" t="str">
        <f t="shared" si="14"/>
        <v>MW7039</v>
      </c>
      <c r="E137" s="182" t="str">
        <f t="shared" si="15"/>
        <v>MASH WEST</v>
      </c>
      <c r="F137" s="182" t="str">
        <f t="shared" si="16"/>
        <v>GOLD</v>
      </c>
      <c r="G137" s="183">
        <v>3</v>
      </c>
      <c r="H137" s="184" t="s">
        <v>2033</v>
      </c>
      <c r="I137" s="183" t="s">
        <v>2034</v>
      </c>
      <c r="J137" s="182" t="str">
        <f t="shared" si="17"/>
        <v>NGIRAZI</v>
      </c>
      <c r="K137" s="196">
        <v>0</v>
      </c>
      <c r="L137" s="196">
        <v>0.99998842592592585</v>
      </c>
      <c r="M137" s="199">
        <v>44168</v>
      </c>
      <c r="N137" s="185" t="s">
        <v>2914</v>
      </c>
      <c r="O137" s="90">
        <f t="shared" si="18"/>
        <v>1439.9833333333331</v>
      </c>
      <c r="P137" s="100">
        <f t="shared" si="19"/>
        <v>4319.9499999999989</v>
      </c>
      <c r="Q137" s="5" t="s">
        <v>2035</v>
      </c>
      <c r="R137" s="43" t="s">
        <v>2036</v>
      </c>
    </row>
    <row r="138" spans="1:18" x14ac:dyDescent="0.2">
      <c r="A138" s="167"/>
      <c r="B138" s="140" t="s">
        <v>2231</v>
      </c>
      <c r="C138" s="183" t="s">
        <v>1816</v>
      </c>
      <c r="D138" s="181" t="str">
        <f t="shared" si="14"/>
        <v>HA1756</v>
      </c>
      <c r="E138" s="182" t="str">
        <f t="shared" si="15"/>
        <v>HARARE</v>
      </c>
      <c r="F138" s="182" t="str">
        <f t="shared" si="16"/>
        <v>PLATINUM</v>
      </c>
      <c r="G138" s="183">
        <v>3</v>
      </c>
      <c r="H138" s="184" t="s">
        <v>2033</v>
      </c>
      <c r="I138" s="183" t="s">
        <v>2034</v>
      </c>
      <c r="J138" s="182" t="str">
        <f t="shared" si="17"/>
        <v>ENIA</v>
      </c>
      <c r="K138" s="196">
        <v>0</v>
      </c>
      <c r="L138" s="196">
        <v>0.99998842592592585</v>
      </c>
      <c r="M138" s="199">
        <v>44168</v>
      </c>
      <c r="N138" s="185" t="s">
        <v>2963</v>
      </c>
      <c r="O138" s="90">
        <f t="shared" si="18"/>
        <v>1439.9833333333331</v>
      </c>
      <c r="P138" s="100">
        <f t="shared" si="19"/>
        <v>4319.9499999999989</v>
      </c>
      <c r="Q138" s="5" t="s">
        <v>2035</v>
      </c>
      <c r="R138" s="43" t="s">
        <v>2036</v>
      </c>
    </row>
    <row r="139" spans="1:18" x14ac:dyDescent="0.2">
      <c r="A139" s="167"/>
      <c r="B139" s="187" t="s">
        <v>2045</v>
      </c>
      <c r="C139" s="188" t="s">
        <v>1833</v>
      </c>
      <c r="D139" s="181" t="str">
        <f t="shared" si="14"/>
        <v>ME7041</v>
      </c>
      <c r="E139" s="182" t="str">
        <f t="shared" si="15"/>
        <v>MASH EAST</v>
      </c>
      <c r="F139" s="182" t="str">
        <f t="shared" si="16"/>
        <v>PLATINUM</v>
      </c>
      <c r="G139" s="183">
        <v>3</v>
      </c>
      <c r="H139" s="184" t="s">
        <v>2033</v>
      </c>
      <c r="I139" s="183" t="s">
        <v>2034</v>
      </c>
      <c r="J139" s="182" t="str">
        <f t="shared" si="17"/>
        <v>WASHI</v>
      </c>
      <c r="K139" s="196">
        <v>0</v>
      </c>
      <c r="L139" s="196">
        <v>0.99998842592592585</v>
      </c>
      <c r="M139" s="199">
        <v>44168</v>
      </c>
      <c r="N139" s="185" t="s">
        <v>2906</v>
      </c>
      <c r="O139" s="90">
        <f t="shared" si="18"/>
        <v>1439.9833333333331</v>
      </c>
      <c r="P139" s="100">
        <f t="shared" si="19"/>
        <v>4319.9499999999989</v>
      </c>
      <c r="Q139" s="5" t="s">
        <v>2035</v>
      </c>
      <c r="R139" s="43" t="s">
        <v>2036</v>
      </c>
    </row>
    <row r="140" spans="1:18" x14ac:dyDescent="0.2">
      <c r="A140" s="167"/>
      <c r="B140" s="140" t="s">
        <v>2382</v>
      </c>
      <c r="C140" s="183" t="s">
        <v>1883</v>
      </c>
      <c r="D140" s="181" t="str">
        <f t="shared" si="14"/>
        <v>MA5176</v>
      </c>
      <c r="E140" s="182" t="str">
        <f t="shared" si="15"/>
        <v>MANICALAND</v>
      </c>
      <c r="F140" s="182" t="str">
        <f t="shared" si="16"/>
        <v>GOLD</v>
      </c>
      <c r="G140" s="183">
        <v>3</v>
      </c>
      <c r="H140" s="184" t="s">
        <v>2033</v>
      </c>
      <c r="I140" s="183" t="s">
        <v>2034</v>
      </c>
      <c r="J140" s="182" t="str">
        <f t="shared" si="17"/>
        <v>MANGWIRO</v>
      </c>
      <c r="K140" s="196">
        <v>0</v>
      </c>
      <c r="L140" s="196">
        <v>0.99998842592592585</v>
      </c>
      <c r="M140" s="199">
        <v>44168</v>
      </c>
      <c r="N140" s="185" t="s">
        <v>2976</v>
      </c>
      <c r="O140" s="90">
        <f t="shared" si="18"/>
        <v>1439.9833333333331</v>
      </c>
      <c r="P140" s="100">
        <f t="shared" si="19"/>
        <v>4319.9499999999989</v>
      </c>
      <c r="Q140" s="5" t="s">
        <v>2035</v>
      </c>
      <c r="R140" s="43" t="s">
        <v>2036</v>
      </c>
    </row>
    <row r="141" spans="1:18" x14ac:dyDescent="0.2">
      <c r="A141" s="167"/>
      <c r="B141" s="140">
        <v>44167.750208333331</v>
      </c>
      <c r="C141" s="183" t="s">
        <v>1906</v>
      </c>
      <c r="D141" s="181" t="str">
        <f t="shared" si="14"/>
        <v>MC5247</v>
      </c>
      <c r="E141" s="182" t="str">
        <f t="shared" si="15"/>
        <v>MASH CENTRAL</v>
      </c>
      <c r="F141" s="182" t="str">
        <f t="shared" si="16"/>
        <v>PLATINUM</v>
      </c>
      <c r="G141" s="183">
        <v>3</v>
      </c>
      <c r="H141" s="184" t="s">
        <v>2033</v>
      </c>
      <c r="I141" s="183" t="s">
        <v>2041</v>
      </c>
      <c r="J141" s="182" t="str">
        <f t="shared" si="17"/>
        <v>ARTWELL</v>
      </c>
      <c r="K141" s="196">
        <v>0</v>
      </c>
      <c r="L141" s="196">
        <v>0.99998842592592585</v>
      </c>
      <c r="M141" s="199">
        <v>44168</v>
      </c>
      <c r="N141" s="185" t="s">
        <v>2839</v>
      </c>
      <c r="O141" s="90">
        <f t="shared" si="18"/>
        <v>1439.9833333333331</v>
      </c>
      <c r="P141" s="100">
        <f t="shared" si="19"/>
        <v>4319.9499999999989</v>
      </c>
      <c r="Q141" s="5" t="s">
        <v>2035</v>
      </c>
      <c r="R141" s="43" t="s">
        <v>2036</v>
      </c>
    </row>
    <row r="142" spans="1:18" x14ac:dyDescent="0.2">
      <c r="A142" s="167"/>
      <c r="B142" s="166" t="s">
        <v>2815</v>
      </c>
      <c r="C142" s="164" t="s">
        <v>1911</v>
      </c>
      <c r="D142" s="181" t="str">
        <f t="shared" si="14"/>
        <v>ME6052</v>
      </c>
      <c r="E142" s="182" t="str">
        <f t="shared" si="15"/>
        <v>MASH EAST</v>
      </c>
      <c r="F142" s="182" t="str">
        <f t="shared" si="16"/>
        <v>GOLD</v>
      </c>
      <c r="G142" s="183">
        <v>3</v>
      </c>
      <c r="H142" s="184" t="s">
        <v>2033</v>
      </c>
      <c r="I142" s="183" t="s">
        <v>2034</v>
      </c>
      <c r="J142" s="182" t="str">
        <f t="shared" si="17"/>
        <v>WASHI</v>
      </c>
      <c r="K142" s="196">
        <v>0</v>
      </c>
      <c r="L142" s="196">
        <v>0.99998842592592585</v>
      </c>
      <c r="M142" s="199">
        <v>44168</v>
      </c>
      <c r="N142" s="185" t="s">
        <v>2849</v>
      </c>
      <c r="O142" s="90">
        <f t="shared" si="18"/>
        <v>1439.9833333333331</v>
      </c>
      <c r="P142" s="100">
        <f t="shared" si="19"/>
        <v>4319.9499999999989</v>
      </c>
      <c r="Q142" s="5" t="s">
        <v>2035</v>
      </c>
      <c r="R142" s="43" t="s">
        <v>2036</v>
      </c>
    </row>
    <row r="143" spans="1:18" x14ac:dyDescent="0.2">
      <c r="A143" s="167"/>
      <c r="B143" s="140" t="s">
        <v>2813</v>
      </c>
      <c r="C143" s="164" t="s">
        <v>1930</v>
      </c>
      <c r="D143" s="181" t="str">
        <f t="shared" si="14"/>
        <v>MW5223</v>
      </c>
      <c r="E143" s="182" t="str">
        <f t="shared" si="15"/>
        <v>MASH WEST</v>
      </c>
      <c r="F143" s="182" t="str">
        <f t="shared" si="16"/>
        <v>SILVER</v>
      </c>
      <c r="G143" s="183">
        <v>3</v>
      </c>
      <c r="H143" s="184" t="s">
        <v>2033</v>
      </c>
      <c r="I143" s="183" t="s">
        <v>2034</v>
      </c>
      <c r="J143" s="182" t="str">
        <f t="shared" si="17"/>
        <v>ARTWELL</v>
      </c>
      <c r="K143" s="196">
        <v>0</v>
      </c>
      <c r="L143" s="196">
        <v>0.99998842592592585</v>
      </c>
      <c r="M143" s="199">
        <v>44168</v>
      </c>
      <c r="N143" s="185" t="s">
        <v>2863</v>
      </c>
      <c r="O143" s="90">
        <f t="shared" si="18"/>
        <v>1439.9833333333331</v>
      </c>
      <c r="P143" s="100">
        <f t="shared" si="19"/>
        <v>4319.9499999999989</v>
      </c>
      <c r="Q143" s="5" t="s">
        <v>2035</v>
      </c>
      <c r="R143" s="43" t="s">
        <v>2036</v>
      </c>
    </row>
    <row r="144" spans="1:18" x14ac:dyDescent="0.2">
      <c r="A144" s="167"/>
      <c r="B144" s="140" t="s">
        <v>2383</v>
      </c>
      <c r="C144" s="183" t="s">
        <v>1937</v>
      </c>
      <c r="D144" s="181" t="str">
        <f t="shared" si="14"/>
        <v>MA7045</v>
      </c>
      <c r="E144" s="182" t="str">
        <f t="shared" si="15"/>
        <v>MANICALAND</v>
      </c>
      <c r="F144" s="182" t="str">
        <f t="shared" si="16"/>
        <v>GOLD</v>
      </c>
      <c r="G144" s="183">
        <v>3</v>
      </c>
      <c r="H144" s="184" t="s">
        <v>2033</v>
      </c>
      <c r="I144" s="183" t="s">
        <v>2034</v>
      </c>
      <c r="J144" s="182" t="str">
        <f t="shared" si="17"/>
        <v>MANGWIRO</v>
      </c>
      <c r="K144" s="196">
        <v>0</v>
      </c>
      <c r="L144" s="196">
        <v>0.99998842592592585</v>
      </c>
      <c r="M144" s="199">
        <v>44168</v>
      </c>
      <c r="N144" s="185" t="s">
        <v>2952</v>
      </c>
      <c r="O144" s="90">
        <f t="shared" si="18"/>
        <v>1439.9833333333331</v>
      </c>
      <c r="P144" s="100">
        <f t="shared" si="19"/>
        <v>4319.9499999999989</v>
      </c>
      <c r="Q144" s="5" t="s">
        <v>2035</v>
      </c>
      <c r="R144" s="43" t="s">
        <v>2036</v>
      </c>
    </row>
    <row r="145" spans="1:18" x14ac:dyDescent="0.2">
      <c r="A145" s="167"/>
      <c r="B145" s="140" t="s">
        <v>2229</v>
      </c>
      <c r="C145" s="164" t="s">
        <v>2002</v>
      </c>
      <c r="D145" s="181" t="str">
        <f t="shared" si="14"/>
        <v>HA5033</v>
      </c>
      <c r="E145" s="182" t="str">
        <f t="shared" si="15"/>
        <v>HARARE</v>
      </c>
      <c r="F145" s="182" t="str">
        <f t="shared" si="16"/>
        <v>PLATINUM</v>
      </c>
      <c r="G145" s="183">
        <v>3</v>
      </c>
      <c r="H145" s="184" t="s">
        <v>2033</v>
      </c>
      <c r="I145" s="183" t="s">
        <v>2034</v>
      </c>
      <c r="J145" s="182" t="str">
        <f t="shared" si="17"/>
        <v>ENIA</v>
      </c>
      <c r="K145" s="196">
        <v>0</v>
      </c>
      <c r="L145" s="196">
        <v>0.99998842592592585</v>
      </c>
      <c r="M145" s="199">
        <v>44168</v>
      </c>
      <c r="N145" s="185" t="s">
        <v>3357</v>
      </c>
      <c r="O145" s="90">
        <f t="shared" si="18"/>
        <v>1439.9833333333331</v>
      </c>
      <c r="P145" s="100">
        <f t="shared" si="19"/>
        <v>4319.9499999999989</v>
      </c>
      <c r="Q145" s="5" t="s">
        <v>2035</v>
      </c>
      <c r="R145" s="43" t="s">
        <v>2036</v>
      </c>
    </row>
    <row r="146" spans="1:18" x14ac:dyDescent="0.2">
      <c r="A146" s="167"/>
      <c r="B146" s="140" t="s">
        <v>2232</v>
      </c>
      <c r="C146" s="164" t="s">
        <v>2004</v>
      </c>
      <c r="D146" s="181" t="str">
        <f t="shared" si="14"/>
        <v>HA5033</v>
      </c>
      <c r="E146" s="182" t="str">
        <f t="shared" si="15"/>
        <v>HARARE</v>
      </c>
      <c r="F146" s="182" t="str">
        <f t="shared" si="16"/>
        <v>PLATINUM</v>
      </c>
      <c r="G146" s="183">
        <v>3</v>
      </c>
      <c r="H146" s="184" t="s">
        <v>2033</v>
      </c>
      <c r="I146" s="183" t="s">
        <v>2034</v>
      </c>
      <c r="J146" s="182" t="str">
        <f t="shared" si="17"/>
        <v>ENIA</v>
      </c>
      <c r="K146" s="196">
        <v>0</v>
      </c>
      <c r="L146" s="196">
        <v>0.99998842592592585</v>
      </c>
      <c r="M146" s="199">
        <v>44168</v>
      </c>
      <c r="N146" s="185" t="s">
        <v>3358</v>
      </c>
      <c r="O146" s="90">
        <f t="shared" si="18"/>
        <v>1439.9833333333331</v>
      </c>
      <c r="P146" s="100">
        <f t="shared" si="19"/>
        <v>4319.9499999999989</v>
      </c>
      <c r="Q146" s="5" t="s">
        <v>2035</v>
      </c>
      <c r="R146" s="43" t="s">
        <v>2036</v>
      </c>
    </row>
    <row r="147" spans="1:18" x14ac:dyDescent="0.2">
      <c r="A147" s="167"/>
      <c r="B147" s="140">
        <v>44168.013368055559</v>
      </c>
      <c r="C147" s="5" t="s">
        <v>1799</v>
      </c>
      <c r="D147" s="181" t="str">
        <f t="shared" si="14"/>
        <v>MC6007</v>
      </c>
      <c r="E147" s="182" t="str">
        <f t="shared" si="15"/>
        <v>MASH CENTRAL</v>
      </c>
      <c r="F147" s="182" t="str">
        <f t="shared" si="16"/>
        <v>PLATINUM</v>
      </c>
      <c r="G147" s="183">
        <v>3</v>
      </c>
      <c r="H147" s="184" t="s">
        <v>2033</v>
      </c>
      <c r="I147" s="183" t="s">
        <v>2034</v>
      </c>
      <c r="J147" s="182" t="str">
        <f t="shared" si="17"/>
        <v>ARCHIE</v>
      </c>
      <c r="K147" s="196">
        <v>1.3368055555555557E-2</v>
      </c>
      <c r="L147" s="196">
        <v>0.70725694444444442</v>
      </c>
      <c r="M147" s="199">
        <v>44168</v>
      </c>
      <c r="N147" s="185" t="s">
        <v>3227</v>
      </c>
      <c r="O147" s="90">
        <f t="shared" si="18"/>
        <v>999.2</v>
      </c>
      <c r="P147" s="100">
        <f t="shared" si="19"/>
        <v>2997.6000000000004</v>
      </c>
      <c r="Q147" s="5" t="s">
        <v>2035</v>
      </c>
      <c r="R147" s="43" t="s">
        <v>2038</v>
      </c>
    </row>
    <row r="148" spans="1:18" x14ac:dyDescent="0.2">
      <c r="A148" s="167"/>
      <c r="B148" s="168" t="s">
        <v>3191</v>
      </c>
      <c r="C148" s="164" t="s">
        <v>656</v>
      </c>
      <c r="D148" s="181" t="str">
        <f t="shared" si="14"/>
        <v>HA0031</v>
      </c>
      <c r="E148" s="182" t="str">
        <f t="shared" si="15"/>
        <v>HARARE</v>
      </c>
      <c r="F148" s="182" t="str">
        <f t="shared" si="16"/>
        <v>PLATINUM</v>
      </c>
      <c r="G148" s="183">
        <v>3</v>
      </c>
      <c r="H148" s="184" t="s">
        <v>2033</v>
      </c>
      <c r="I148" s="183" t="s">
        <v>2056</v>
      </c>
      <c r="J148" s="182" t="str">
        <f t="shared" si="17"/>
        <v>RICHARD</v>
      </c>
      <c r="K148" s="151">
        <v>1.9814814814814816E-2</v>
      </c>
      <c r="L148" s="151">
        <v>0.4012384259259259</v>
      </c>
      <c r="M148" s="199">
        <v>44168</v>
      </c>
      <c r="N148" s="185" t="s">
        <v>3192</v>
      </c>
      <c r="O148" s="90">
        <f t="shared" si="18"/>
        <v>549.25</v>
      </c>
      <c r="P148" s="100">
        <f t="shared" si="19"/>
        <v>1647.75</v>
      </c>
      <c r="Q148" s="5" t="s">
        <v>2035</v>
      </c>
      <c r="R148" s="43" t="s">
        <v>2038</v>
      </c>
    </row>
    <row r="149" spans="1:18" x14ac:dyDescent="0.2">
      <c r="A149" s="167"/>
      <c r="B149" s="168" t="s">
        <v>3189</v>
      </c>
      <c r="C149" s="164" t="s">
        <v>655</v>
      </c>
      <c r="D149" s="181" t="str">
        <f t="shared" si="14"/>
        <v>HA0031</v>
      </c>
      <c r="E149" s="182" t="str">
        <f t="shared" si="15"/>
        <v>HARARE</v>
      </c>
      <c r="F149" s="182" t="str">
        <f t="shared" si="16"/>
        <v>PLATINUM</v>
      </c>
      <c r="G149" s="183">
        <v>3</v>
      </c>
      <c r="H149" s="184" t="s">
        <v>2033</v>
      </c>
      <c r="I149" s="183" t="s">
        <v>2056</v>
      </c>
      <c r="J149" s="182" t="str">
        <f t="shared" si="17"/>
        <v>RICHARD</v>
      </c>
      <c r="K149" s="151">
        <v>1.982638888888889E-2</v>
      </c>
      <c r="L149" s="151">
        <v>0.40121527777777777</v>
      </c>
      <c r="M149" s="199">
        <v>44168</v>
      </c>
      <c r="N149" s="185" t="s">
        <v>3190</v>
      </c>
      <c r="O149" s="90">
        <f t="shared" si="18"/>
        <v>549.20000000000005</v>
      </c>
      <c r="P149" s="100">
        <f t="shared" si="19"/>
        <v>1647.6000000000001</v>
      </c>
      <c r="Q149" s="5" t="s">
        <v>2035</v>
      </c>
      <c r="R149" s="43" t="s">
        <v>2038</v>
      </c>
    </row>
    <row r="150" spans="1:18" x14ac:dyDescent="0.2">
      <c r="A150" s="180"/>
      <c r="B150" s="186">
        <v>44168.026898148149</v>
      </c>
      <c r="C150" s="5" t="s">
        <v>1380</v>
      </c>
      <c r="D150" s="181" t="str">
        <f t="shared" si="14"/>
        <v>MW6001</v>
      </c>
      <c r="E150" s="182" t="str">
        <f t="shared" si="15"/>
        <v>MASH WEST</v>
      </c>
      <c r="F150" s="182" t="str">
        <f t="shared" si="16"/>
        <v>PLATINUM</v>
      </c>
      <c r="G150" s="183">
        <v>3</v>
      </c>
      <c r="H150" s="184" t="s">
        <v>2033</v>
      </c>
      <c r="I150" s="183" t="s">
        <v>2041</v>
      </c>
      <c r="J150" s="182" t="str">
        <f t="shared" si="17"/>
        <v>ARTWELL</v>
      </c>
      <c r="K150" s="196">
        <v>2.6898148148148147E-2</v>
      </c>
      <c r="L150" s="196">
        <v>0.2126851851851852</v>
      </c>
      <c r="M150" s="199">
        <v>44168</v>
      </c>
      <c r="N150" s="185" t="s">
        <v>3168</v>
      </c>
      <c r="O150" s="90">
        <f t="shared" si="18"/>
        <v>267.53333333333336</v>
      </c>
      <c r="P150" s="100">
        <f t="shared" si="19"/>
        <v>802.60000000000014</v>
      </c>
      <c r="Q150" s="5" t="s">
        <v>2035</v>
      </c>
      <c r="R150" s="43" t="s">
        <v>2038</v>
      </c>
    </row>
    <row r="151" spans="1:18" x14ac:dyDescent="0.2">
      <c r="A151" s="180"/>
      <c r="B151" s="186">
        <v>44168.026932870373</v>
      </c>
      <c r="C151" s="5" t="s">
        <v>698</v>
      </c>
      <c r="D151" s="181" t="str">
        <f t="shared" si="14"/>
        <v>MW6030</v>
      </c>
      <c r="E151" s="182" t="str">
        <f t="shared" si="15"/>
        <v>MASH WEST</v>
      </c>
      <c r="F151" s="182" t="str">
        <f t="shared" si="16"/>
        <v>PLATINUM</v>
      </c>
      <c r="G151" s="183">
        <v>3</v>
      </c>
      <c r="H151" s="184" t="s">
        <v>2033</v>
      </c>
      <c r="I151" s="183" t="s">
        <v>2041</v>
      </c>
      <c r="J151" s="182" t="str">
        <f t="shared" si="17"/>
        <v>ARTWELL</v>
      </c>
      <c r="K151" s="196">
        <v>2.6932870370370371E-2</v>
      </c>
      <c r="L151" s="196">
        <v>0.2126851851851852</v>
      </c>
      <c r="M151" s="199">
        <v>44168</v>
      </c>
      <c r="N151" s="185" t="s">
        <v>3169</v>
      </c>
      <c r="O151" s="90">
        <f t="shared" si="18"/>
        <v>267.48333333333335</v>
      </c>
      <c r="P151" s="100">
        <f t="shared" si="19"/>
        <v>802.45</v>
      </c>
      <c r="Q151" s="5" t="s">
        <v>2035</v>
      </c>
      <c r="R151" s="43" t="s">
        <v>2038</v>
      </c>
    </row>
    <row r="152" spans="1:18" x14ac:dyDescent="0.2">
      <c r="A152" s="180"/>
      <c r="B152" s="186">
        <v>44168.027071759258</v>
      </c>
      <c r="C152" s="5" t="s">
        <v>450</v>
      </c>
      <c r="D152" s="181" t="str">
        <f t="shared" si="14"/>
        <v>MW5239</v>
      </c>
      <c r="E152" s="182" t="str">
        <f t="shared" si="15"/>
        <v>MASH WEST</v>
      </c>
      <c r="F152" s="182" t="str">
        <f t="shared" si="16"/>
        <v>PLATINUM</v>
      </c>
      <c r="G152" s="183">
        <v>3</v>
      </c>
      <c r="H152" s="184" t="s">
        <v>2033</v>
      </c>
      <c r="I152" s="183" t="s">
        <v>2041</v>
      </c>
      <c r="J152" s="182" t="str">
        <f t="shared" si="17"/>
        <v>ARTWELL</v>
      </c>
      <c r="K152" s="196">
        <v>2.7071759259259257E-2</v>
      </c>
      <c r="L152" s="196">
        <v>0.21269675925925927</v>
      </c>
      <c r="M152" s="199">
        <v>44168</v>
      </c>
      <c r="N152" s="185" t="s">
        <v>3170</v>
      </c>
      <c r="O152" s="90">
        <f t="shared" si="18"/>
        <v>267.3</v>
      </c>
      <c r="P152" s="100">
        <f t="shared" si="19"/>
        <v>801.90000000000009</v>
      </c>
      <c r="Q152" s="5" t="s">
        <v>2035</v>
      </c>
      <c r="R152" s="43" t="s">
        <v>2038</v>
      </c>
    </row>
    <row r="153" spans="1:18" x14ac:dyDescent="0.2">
      <c r="A153" s="180"/>
      <c r="B153" s="186">
        <v>44168.027083333334</v>
      </c>
      <c r="C153" s="5" t="s">
        <v>562</v>
      </c>
      <c r="D153" s="181" t="str">
        <f t="shared" si="14"/>
        <v>MW7064</v>
      </c>
      <c r="E153" s="182" t="str">
        <f t="shared" si="15"/>
        <v>MASH WEST</v>
      </c>
      <c r="F153" s="182" t="str">
        <f t="shared" si="16"/>
        <v>SILVER</v>
      </c>
      <c r="G153" s="183">
        <v>3</v>
      </c>
      <c r="H153" s="184" t="s">
        <v>2033</v>
      </c>
      <c r="I153" s="183" t="s">
        <v>2041</v>
      </c>
      <c r="J153" s="182" t="str">
        <f t="shared" si="17"/>
        <v>ARTWELL</v>
      </c>
      <c r="K153" s="196">
        <v>2.7083333333333334E-2</v>
      </c>
      <c r="L153" s="196">
        <v>0.21267361111111113</v>
      </c>
      <c r="M153" s="199">
        <v>44168</v>
      </c>
      <c r="N153" s="185" t="s">
        <v>3167</v>
      </c>
      <c r="O153" s="90">
        <f t="shared" si="18"/>
        <v>267.25</v>
      </c>
      <c r="P153" s="100">
        <f t="shared" si="19"/>
        <v>801.75</v>
      </c>
      <c r="Q153" s="5" t="s">
        <v>2035</v>
      </c>
      <c r="R153" s="43" t="s">
        <v>2038</v>
      </c>
    </row>
    <row r="154" spans="1:18" x14ac:dyDescent="0.2">
      <c r="A154" s="167"/>
      <c r="B154" s="168" t="s">
        <v>3177</v>
      </c>
      <c r="C154" s="164" t="s">
        <v>1939</v>
      </c>
      <c r="D154" s="181" t="str">
        <f t="shared" si="14"/>
        <v>ME0166</v>
      </c>
      <c r="E154" s="182" t="str">
        <f t="shared" si="15"/>
        <v>MASH EAST</v>
      </c>
      <c r="F154" s="182" t="str">
        <f t="shared" si="16"/>
        <v>PLATINUM</v>
      </c>
      <c r="G154" s="183">
        <v>3</v>
      </c>
      <c r="H154" s="184" t="s">
        <v>2033</v>
      </c>
      <c r="I154" s="183" t="s">
        <v>2056</v>
      </c>
      <c r="J154" s="182" t="str">
        <f t="shared" si="17"/>
        <v>RICHARD</v>
      </c>
      <c r="K154" s="151">
        <v>4.0798611111111112E-2</v>
      </c>
      <c r="L154" s="151">
        <v>0.32511574074074073</v>
      </c>
      <c r="M154" s="199">
        <v>44168</v>
      </c>
      <c r="N154" s="185" t="s">
        <v>3178</v>
      </c>
      <c r="O154" s="90">
        <f t="shared" si="18"/>
        <v>409.41666666666669</v>
      </c>
      <c r="P154" s="100">
        <f t="shared" si="19"/>
        <v>1228.25</v>
      </c>
      <c r="Q154" s="5" t="s">
        <v>2035</v>
      </c>
      <c r="R154" s="43" t="s">
        <v>2038</v>
      </c>
    </row>
    <row r="155" spans="1:18" x14ac:dyDescent="0.2">
      <c r="A155" s="167"/>
      <c r="B155" s="168" t="s">
        <v>3175</v>
      </c>
      <c r="C155" s="164" t="s">
        <v>1695</v>
      </c>
      <c r="D155" s="181" t="str">
        <f t="shared" si="14"/>
        <v>ME5186</v>
      </c>
      <c r="E155" s="182" t="str">
        <f t="shared" si="15"/>
        <v>MASH EAST</v>
      </c>
      <c r="F155" s="182" t="str">
        <f t="shared" si="16"/>
        <v>GOLD</v>
      </c>
      <c r="G155" s="183">
        <v>3</v>
      </c>
      <c r="H155" s="184" t="s">
        <v>2033</v>
      </c>
      <c r="I155" s="183" t="s">
        <v>2056</v>
      </c>
      <c r="J155" s="182" t="str">
        <f t="shared" si="17"/>
        <v>RICHARD</v>
      </c>
      <c r="K155" s="151">
        <v>4.0810185185185185E-2</v>
      </c>
      <c r="L155" s="151">
        <v>0.32437500000000002</v>
      </c>
      <c r="M155" s="199">
        <v>44168</v>
      </c>
      <c r="N155" s="185" t="s">
        <v>3176</v>
      </c>
      <c r="O155" s="90">
        <f t="shared" si="18"/>
        <v>408.33333333333337</v>
      </c>
      <c r="P155" s="100">
        <f t="shared" si="19"/>
        <v>1225</v>
      </c>
      <c r="Q155" s="5" t="s">
        <v>2035</v>
      </c>
      <c r="R155" s="43" t="s">
        <v>2038</v>
      </c>
    </row>
    <row r="156" spans="1:18" x14ac:dyDescent="0.2">
      <c r="A156" s="167"/>
      <c r="B156" s="168" t="s">
        <v>3175</v>
      </c>
      <c r="C156" s="164" t="s">
        <v>1496</v>
      </c>
      <c r="D156" s="181" t="str">
        <f t="shared" si="14"/>
        <v>MA0151</v>
      </c>
      <c r="E156" s="182" t="str">
        <f t="shared" si="15"/>
        <v>MANICALAND</v>
      </c>
      <c r="F156" s="182" t="str">
        <f t="shared" si="16"/>
        <v>PLATINUM</v>
      </c>
      <c r="G156" s="183">
        <v>3</v>
      </c>
      <c r="H156" s="184" t="s">
        <v>2033</v>
      </c>
      <c r="I156" s="183" t="s">
        <v>2056</v>
      </c>
      <c r="J156" s="182" t="str">
        <f t="shared" si="17"/>
        <v>MANGWIRO</v>
      </c>
      <c r="K156" s="151">
        <v>4.0810185185185185E-2</v>
      </c>
      <c r="L156" s="151">
        <v>0.32778935185185182</v>
      </c>
      <c r="M156" s="199">
        <v>44168</v>
      </c>
      <c r="N156" s="185" t="s">
        <v>3179</v>
      </c>
      <c r="O156" s="90">
        <f t="shared" si="18"/>
        <v>413.24999999999989</v>
      </c>
      <c r="P156" s="100">
        <f t="shared" si="19"/>
        <v>1239.7499999999995</v>
      </c>
      <c r="Q156" s="5" t="s">
        <v>2035</v>
      </c>
      <c r="R156" s="43" t="s">
        <v>2038</v>
      </c>
    </row>
    <row r="157" spans="1:18" x14ac:dyDescent="0.2">
      <c r="A157" s="167"/>
      <c r="B157" s="140">
        <v>44168.059953703705</v>
      </c>
      <c r="C157" s="5" t="s">
        <v>802</v>
      </c>
      <c r="D157" s="181" t="str">
        <f t="shared" si="14"/>
        <v>HA0230</v>
      </c>
      <c r="E157" s="182" t="str">
        <f t="shared" si="15"/>
        <v>HARARE</v>
      </c>
      <c r="F157" s="182" t="str">
        <f t="shared" si="16"/>
        <v>PLATINUM</v>
      </c>
      <c r="G157" s="183">
        <v>3</v>
      </c>
      <c r="H157" s="184" t="s">
        <v>2033</v>
      </c>
      <c r="I157" s="183" t="s">
        <v>2041</v>
      </c>
      <c r="J157" s="182" t="str">
        <f t="shared" si="17"/>
        <v>MASIMBA</v>
      </c>
      <c r="K157" s="196">
        <v>5.9953703703703703E-2</v>
      </c>
      <c r="L157" s="196">
        <v>0.99998842592592585</v>
      </c>
      <c r="M157" s="199">
        <v>44168</v>
      </c>
      <c r="N157" s="185" t="s">
        <v>3331</v>
      </c>
      <c r="O157" s="90">
        <f t="shared" si="18"/>
        <v>1353.6499999999999</v>
      </c>
      <c r="P157" s="100">
        <f t="shared" si="19"/>
        <v>4060.95</v>
      </c>
      <c r="Q157" s="5" t="s">
        <v>3345</v>
      </c>
      <c r="R157" s="43" t="s">
        <v>2036</v>
      </c>
    </row>
    <row r="158" spans="1:18" x14ac:dyDescent="0.2">
      <c r="A158" s="167"/>
      <c r="B158" s="140">
        <v>44168.062106481484</v>
      </c>
      <c r="C158" s="5" t="s">
        <v>804</v>
      </c>
      <c r="D158" s="181" t="str">
        <f t="shared" si="14"/>
        <v>HA0230</v>
      </c>
      <c r="E158" s="182" t="str">
        <f t="shared" si="15"/>
        <v>HARARE</v>
      </c>
      <c r="F158" s="182" t="str">
        <f t="shared" si="16"/>
        <v>PLATINUM</v>
      </c>
      <c r="G158" s="183">
        <v>3</v>
      </c>
      <c r="H158" s="184" t="s">
        <v>2033</v>
      </c>
      <c r="I158" s="183" t="s">
        <v>2041</v>
      </c>
      <c r="J158" s="182" t="str">
        <f t="shared" si="17"/>
        <v>MASIMBA</v>
      </c>
      <c r="K158" s="196">
        <v>6.2106481481481485E-2</v>
      </c>
      <c r="L158" s="196">
        <v>0.99998842592592585</v>
      </c>
      <c r="M158" s="199">
        <v>44168</v>
      </c>
      <c r="N158" s="185" t="s">
        <v>3346</v>
      </c>
      <c r="O158" s="90">
        <f t="shared" si="18"/>
        <v>1350.5499999999997</v>
      </c>
      <c r="P158" s="100">
        <f t="shared" si="19"/>
        <v>4051.6499999999992</v>
      </c>
      <c r="Q158" s="5" t="s">
        <v>3345</v>
      </c>
      <c r="R158" s="43" t="s">
        <v>2036</v>
      </c>
    </row>
    <row r="159" spans="1:18" x14ac:dyDescent="0.2">
      <c r="A159" s="167"/>
      <c r="B159" s="140">
        <v>44168.06212962963</v>
      </c>
      <c r="C159" s="5" t="s">
        <v>1932</v>
      </c>
      <c r="D159" s="181" t="str">
        <f t="shared" si="14"/>
        <v>HA0105</v>
      </c>
      <c r="E159" s="182" t="str">
        <f t="shared" si="15"/>
        <v>HARARE</v>
      </c>
      <c r="F159" s="182" t="str">
        <f t="shared" si="16"/>
        <v>PLATINUM</v>
      </c>
      <c r="G159" s="183">
        <v>3</v>
      </c>
      <c r="H159" s="184" t="s">
        <v>2033</v>
      </c>
      <c r="I159" s="183" t="s">
        <v>2041</v>
      </c>
      <c r="J159" s="182" t="str">
        <f t="shared" si="17"/>
        <v>MODESTA</v>
      </c>
      <c r="K159" s="196">
        <v>6.2129629629629625E-2</v>
      </c>
      <c r="L159" s="196">
        <v>0.99998842592592585</v>
      </c>
      <c r="M159" s="199">
        <v>44168</v>
      </c>
      <c r="N159" s="185" t="s">
        <v>3355</v>
      </c>
      <c r="O159" s="90">
        <f t="shared" si="18"/>
        <v>1350.5166666666664</v>
      </c>
      <c r="P159" s="100">
        <f t="shared" si="19"/>
        <v>4051.5499999999993</v>
      </c>
      <c r="Q159" s="5" t="s">
        <v>2035</v>
      </c>
      <c r="R159" s="43" t="s">
        <v>2036</v>
      </c>
    </row>
    <row r="160" spans="1:18" x14ac:dyDescent="0.2">
      <c r="A160" s="167"/>
      <c r="B160" s="140">
        <v>44168.062141203707</v>
      </c>
      <c r="C160" s="5" t="s">
        <v>1392</v>
      </c>
      <c r="D160" s="181" t="str">
        <f t="shared" si="14"/>
        <v>HA7231</v>
      </c>
      <c r="E160" s="182" t="str">
        <f t="shared" si="15"/>
        <v>HARARE</v>
      </c>
      <c r="F160" s="182" t="str">
        <f t="shared" si="16"/>
        <v>SILVER</v>
      </c>
      <c r="G160" s="183">
        <v>3</v>
      </c>
      <c r="H160" s="184" t="s">
        <v>2033</v>
      </c>
      <c r="I160" s="183" t="s">
        <v>2041</v>
      </c>
      <c r="J160" s="182" t="str">
        <f t="shared" si="17"/>
        <v>ENIA</v>
      </c>
      <c r="K160" s="196">
        <v>6.2141203703703705E-2</v>
      </c>
      <c r="L160" s="196">
        <v>0.99998842592592585</v>
      </c>
      <c r="M160" s="199">
        <v>44168</v>
      </c>
      <c r="N160" s="185" t="s">
        <v>3351</v>
      </c>
      <c r="O160" s="90">
        <f t="shared" si="18"/>
        <v>1350.5</v>
      </c>
      <c r="P160" s="100">
        <f t="shared" si="19"/>
        <v>4051.5</v>
      </c>
      <c r="Q160" s="5" t="s">
        <v>2035</v>
      </c>
      <c r="R160" s="43" t="s">
        <v>2036</v>
      </c>
    </row>
    <row r="161" spans="1:18" x14ac:dyDescent="0.2">
      <c r="A161" s="167"/>
      <c r="B161" s="140">
        <v>44168.085740740738</v>
      </c>
      <c r="C161" s="5" t="s">
        <v>1408</v>
      </c>
      <c r="D161" s="181" t="str">
        <f t="shared" si="14"/>
        <v>HA5067</v>
      </c>
      <c r="E161" s="182" t="str">
        <f t="shared" si="15"/>
        <v>HARARE</v>
      </c>
      <c r="F161" s="182" t="str">
        <f t="shared" si="16"/>
        <v>PLATINUM</v>
      </c>
      <c r="G161" s="183">
        <v>3</v>
      </c>
      <c r="H161" s="184" t="s">
        <v>2033</v>
      </c>
      <c r="I161" s="183" t="s">
        <v>2041</v>
      </c>
      <c r="J161" s="182" t="str">
        <f t="shared" si="17"/>
        <v>MUTANDA</v>
      </c>
      <c r="K161" s="196">
        <v>8.5740740740740742E-2</v>
      </c>
      <c r="L161" s="196">
        <v>0.99998842592592585</v>
      </c>
      <c r="M161" s="199">
        <v>44168</v>
      </c>
      <c r="N161" s="185" t="s">
        <v>3352</v>
      </c>
      <c r="O161" s="90">
        <f t="shared" si="18"/>
        <v>1316.5166666666664</v>
      </c>
      <c r="P161" s="100">
        <f t="shared" si="19"/>
        <v>3949.5499999999993</v>
      </c>
      <c r="Q161" s="5" t="s">
        <v>2035</v>
      </c>
      <c r="R161" s="43" t="s">
        <v>2036</v>
      </c>
    </row>
    <row r="162" spans="1:18" x14ac:dyDescent="0.2">
      <c r="A162" s="167"/>
      <c r="B162" s="140">
        <v>44168.088287037041</v>
      </c>
      <c r="C162" s="5" t="s">
        <v>1613</v>
      </c>
      <c r="D162" s="181" t="str">
        <f t="shared" si="14"/>
        <v>HA5071</v>
      </c>
      <c r="E162" s="182" t="str">
        <f t="shared" si="15"/>
        <v>HARARE</v>
      </c>
      <c r="F162" s="182" t="str">
        <f t="shared" si="16"/>
        <v>SILVER</v>
      </c>
      <c r="G162" s="183">
        <v>3</v>
      </c>
      <c r="H162" s="184" t="s">
        <v>2033</v>
      </c>
      <c r="I162" s="183" t="s">
        <v>2034</v>
      </c>
      <c r="J162" s="182" t="str">
        <f t="shared" si="17"/>
        <v>KIWA</v>
      </c>
      <c r="K162" s="196">
        <v>8.8287037037037039E-2</v>
      </c>
      <c r="L162" s="196">
        <v>0.68019675925925915</v>
      </c>
      <c r="M162" s="199">
        <v>44168</v>
      </c>
      <c r="N162" s="185" t="s">
        <v>3252</v>
      </c>
      <c r="O162" s="90">
        <f t="shared" si="18"/>
        <v>852.34999999999991</v>
      </c>
      <c r="P162" s="100">
        <f t="shared" si="19"/>
        <v>2557.0499999999997</v>
      </c>
      <c r="Q162" s="5" t="s">
        <v>2035</v>
      </c>
      <c r="R162" s="43" t="s">
        <v>2038</v>
      </c>
    </row>
    <row r="163" spans="1:18" x14ac:dyDescent="0.2">
      <c r="A163" s="167"/>
      <c r="B163" s="140">
        <v>44168.088287037041</v>
      </c>
      <c r="C163" s="5" t="s">
        <v>1613</v>
      </c>
      <c r="D163" s="181" t="str">
        <f t="shared" si="14"/>
        <v>HA5071</v>
      </c>
      <c r="E163" s="182" t="str">
        <f t="shared" si="15"/>
        <v>HARARE</v>
      </c>
      <c r="F163" s="182" t="str">
        <f t="shared" si="16"/>
        <v>SILVER</v>
      </c>
      <c r="G163" s="183">
        <v>3</v>
      </c>
      <c r="H163" s="184" t="s">
        <v>2033</v>
      </c>
      <c r="I163" s="183" t="s">
        <v>2041</v>
      </c>
      <c r="J163" s="182" t="str">
        <f t="shared" si="17"/>
        <v>KIWA</v>
      </c>
      <c r="K163" s="196">
        <v>8.8287037037037039E-2</v>
      </c>
      <c r="L163" s="196">
        <v>0.99998842592592585</v>
      </c>
      <c r="M163" s="199">
        <v>44168</v>
      </c>
      <c r="N163" s="185" t="s">
        <v>3329</v>
      </c>
      <c r="O163" s="90">
        <f t="shared" si="18"/>
        <v>1312.85</v>
      </c>
      <c r="P163" s="100">
        <f t="shared" si="19"/>
        <v>3938.5499999999997</v>
      </c>
      <c r="Q163" s="5" t="s">
        <v>2035</v>
      </c>
      <c r="R163" s="43" t="s">
        <v>2036</v>
      </c>
    </row>
    <row r="164" spans="1:18" x14ac:dyDescent="0.2">
      <c r="A164" s="167"/>
      <c r="B164" s="140">
        <v>44168.101018518515</v>
      </c>
      <c r="C164" s="5" t="s">
        <v>328</v>
      </c>
      <c r="D164" s="181" t="str">
        <f t="shared" si="14"/>
        <v>HA0379</v>
      </c>
      <c r="E164" s="182" t="str">
        <f t="shared" si="15"/>
        <v>HARARE</v>
      </c>
      <c r="F164" s="182" t="str">
        <f t="shared" si="16"/>
        <v>GOLD</v>
      </c>
      <c r="G164" s="183">
        <v>3</v>
      </c>
      <c r="H164" s="184" t="s">
        <v>2033</v>
      </c>
      <c r="I164" s="183" t="s">
        <v>2034</v>
      </c>
      <c r="J164" s="182" t="str">
        <f t="shared" si="17"/>
        <v>KIWA</v>
      </c>
      <c r="K164" s="196">
        <v>0.10101851851851851</v>
      </c>
      <c r="L164" s="196">
        <v>0.66259259259259262</v>
      </c>
      <c r="M164" s="199">
        <v>44168</v>
      </c>
      <c r="N164" s="185" t="s">
        <v>3265</v>
      </c>
      <c r="O164" s="90">
        <f t="shared" si="18"/>
        <v>808.66666666666674</v>
      </c>
      <c r="P164" s="100">
        <f t="shared" si="19"/>
        <v>2426</v>
      </c>
      <c r="Q164" s="5" t="s">
        <v>2035</v>
      </c>
      <c r="R164" s="43" t="s">
        <v>2038</v>
      </c>
    </row>
    <row r="165" spans="1:18" x14ac:dyDescent="0.2">
      <c r="A165" s="167"/>
      <c r="B165" s="140">
        <v>44168.156956018516</v>
      </c>
      <c r="C165" s="5" t="s">
        <v>705</v>
      </c>
      <c r="D165" s="181" t="str">
        <f t="shared" si="14"/>
        <v>ME7011</v>
      </c>
      <c r="E165" s="182" t="str">
        <f t="shared" si="15"/>
        <v>MASH EAST</v>
      </c>
      <c r="F165" s="182" t="str">
        <f t="shared" si="16"/>
        <v>PLATINUM</v>
      </c>
      <c r="G165" s="183">
        <v>3</v>
      </c>
      <c r="H165" s="184" t="s">
        <v>2033</v>
      </c>
      <c r="I165" s="183" t="s">
        <v>2041</v>
      </c>
      <c r="J165" s="182" t="str">
        <f t="shared" si="17"/>
        <v>LESLIE</v>
      </c>
      <c r="K165" s="196">
        <v>0.15695601851851851</v>
      </c>
      <c r="L165" s="196">
        <v>0.99998842592592585</v>
      </c>
      <c r="M165" s="199">
        <v>44168</v>
      </c>
      <c r="N165" s="185" t="s">
        <v>3341</v>
      </c>
      <c r="O165" s="90">
        <f t="shared" si="18"/>
        <v>1213.9666666666667</v>
      </c>
      <c r="P165" s="100">
        <f t="shared" si="19"/>
        <v>3641.9</v>
      </c>
      <c r="Q165" s="5" t="s">
        <v>2035</v>
      </c>
      <c r="R165" s="43" t="s">
        <v>2036</v>
      </c>
    </row>
    <row r="166" spans="1:18" x14ac:dyDescent="0.2">
      <c r="A166" s="167"/>
      <c r="B166" s="140">
        <v>44168.213634259257</v>
      </c>
      <c r="C166" s="5" t="s">
        <v>177</v>
      </c>
      <c r="D166" s="181" t="str">
        <f t="shared" si="14"/>
        <v>MC5252</v>
      </c>
      <c r="E166" s="182" t="str">
        <f t="shared" si="15"/>
        <v>MASH CENTRAL</v>
      </c>
      <c r="F166" s="182" t="str">
        <f t="shared" si="16"/>
        <v>SILVER</v>
      </c>
      <c r="G166" s="183">
        <v>3</v>
      </c>
      <c r="H166" s="184" t="s">
        <v>2033</v>
      </c>
      <c r="I166" s="183" t="s">
        <v>2034</v>
      </c>
      <c r="J166" s="182" t="str">
        <f t="shared" si="17"/>
        <v>ARTWELL</v>
      </c>
      <c r="K166" s="196">
        <v>0.21363425925925927</v>
      </c>
      <c r="L166" s="196">
        <v>0.72605324074074085</v>
      </c>
      <c r="M166" s="199">
        <v>44168</v>
      </c>
      <c r="N166" s="185" t="s">
        <v>3179</v>
      </c>
      <c r="O166" s="90">
        <f t="shared" si="18"/>
        <v>737.88333333333344</v>
      </c>
      <c r="P166" s="100">
        <f t="shared" si="19"/>
        <v>2213.6500000000005</v>
      </c>
      <c r="Q166" s="5" t="s">
        <v>2035</v>
      </c>
      <c r="R166" s="43" t="s">
        <v>2038</v>
      </c>
    </row>
    <row r="167" spans="1:18" x14ac:dyDescent="0.2">
      <c r="A167" s="167"/>
      <c r="B167" s="168" t="s">
        <v>3173</v>
      </c>
      <c r="C167" s="164" t="s">
        <v>331</v>
      </c>
      <c r="D167" s="181" t="str">
        <f t="shared" si="14"/>
        <v>HA5030</v>
      </c>
      <c r="E167" s="182" t="str">
        <f t="shared" si="15"/>
        <v>HARARE</v>
      </c>
      <c r="F167" s="182" t="str">
        <f t="shared" si="16"/>
        <v>PLATINUM</v>
      </c>
      <c r="G167" s="183">
        <v>3</v>
      </c>
      <c r="H167" s="184" t="s">
        <v>2033</v>
      </c>
      <c r="I167" s="183" t="s">
        <v>2056</v>
      </c>
      <c r="J167" s="182" t="str">
        <f t="shared" si="17"/>
        <v>ARCHIE</v>
      </c>
      <c r="K167" s="151">
        <v>0.22805555555555557</v>
      </c>
      <c r="L167" s="151">
        <v>0.32151620370370371</v>
      </c>
      <c r="M167" s="199">
        <v>44168</v>
      </c>
      <c r="N167" s="185" t="s">
        <v>3174</v>
      </c>
      <c r="O167" s="90">
        <f t="shared" si="18"/>
        <v>134.58333333333331</v>
      </c>
      <c r="P167" s="100">
        <f t="shared" si="19"/>
        <v>403.74999999999994</v>
      </c>
      <c r="Q167" s="5" t="s">
        <v>2035</v>
      </c>
      <c r="R167" s="43" t="s">
        <v>2038</v>
      </c>
    </row>
    <row r="168" spans="1:18" x14ac:dyDescent="0.2">
      <c r="A168" s="167"/>
      <c r="B168" s="165" t="s">
        <v>3325</v>
      </c>
      <c r="C168" s="164" t="s">
        <v>2037</v>
      </c>
      <c r="D168" s="181" t="e">
        <f t="shared" si="14"/>
        <v>#N/A</v>
      </c>
      <c r="E168" s="182" t="e">
        <f t="shared" si="15"/>
        <v>#N/A</v>
      </c>
      <c r="F168" s="182" t="e">
        <f t="shared" si="16"/>
        <v>#N/A</v>
      </c>
      <c r="G168" s="183">
        <v>3</v>
      </c>
      <c r="H168" s="184" t="s">
        <v>2033</v>
      </c>
      <c r="I168" s="183" t="s">
        <v>2056</v>
      </c>
      <c r="J168" s="182" t="e">
        <f t="shared" si="17"/>
        <v>#N/A</v>
      </c>
      <c r="K168" s="196">
        <v>0.24150462962962962</v>
      </c>
      <c r="L168" s="196">
        <v>0.99998842592592585</v>
      </c>
      <c r="M168" s="199">
        <v>44168</v>
      </c>
      <c r="N168" s="185" t="s">
        <v>3326</v>
      </c>
      <c r="O168" s="90">
        <f t="shared" si="18"/>
        <v>1092.2166666666667</v>
      </c>
      <c r="P168" s="100">
        <f t="shared" si="19"/>
        <v>3276.65</v>
      </c>
      <c r="Q168" s="5" t="s">
        <v>2035</v>
      </c>
      <c r="R168" s="43" t="s">
        <v>2036</v>
      </c>
    </row>
    <row r="169" spans="1:18" x14ac:dyDescent="0.2">
      <c r="A169" s="167"/>
      <c r="B169" s="168" t="s">
        <v>3251</v>
      </c>
      <c r="C169" s="164" t="s">
        <v>1536</v>
      </c>
      <c r="D169" s="181" t="str">
        <f t="shared" si="14"/>
        <v>HA6064</v>
      </c>
      <c r="E169" s="182" t="str">
        <f t="shared" si="15"/>
        <v>HARARE</v>
      </c>
      <c r="F169" s="182" t="str">
        <f t="shared" si="16"/>
        <v>SILVER</v>
      </c>
      <c r="G169" s="183">
        <v>3</v>
      </c>
      <c r="H169" s="184" t="s">
        <v>2033</v>
      </c>
      <c r="I169" s="183" t="s">
        <v>2056</v>
      </c>
      <c r="J169" s="182" t="str">
        <f t="shared" si="17"/>
        <v>MUTYANDA</v>
      </c>
      <c r="K169" s="151">
        <v>0.25223379629629633</v>
      </c>
      <c r="L169" s="151">
        <v>0.55125000000000002</v>
      </c>
      <c r="M169" s="199">
        <v>44168</v>
      </c>
      <c r="N169" s="185" t="s">
        <v>3252</v>
      </c>
      <c r="O169" s="90">
        <f t="shared" si="18"/>
        <v>430.58333333333331</v>
      </c>
      <c r="P169" s="100">
        <f t="shared" si="19"/>
        <v>1291.75</v>
      </c>
      <c r="Q169" s="5" t="s">
        <v>2035</v>
      </c>
      <c r="R169" s="43" t="s">
        <v>2038</v>
      </c>
    </row>
    <row r="170" spans="1:18" x14ac:dyDescent="0.2">
      <c r="A170" s="167"/>
      <c r="B170" s="168" t="s">
        <v>3260</v>
      </c>
      <c r="C170" s="164" t="s">
        <v>1666</v>
      </c>
      <c r="D170" s="181" t="str">
        <f t="shared" si="14"/>
        <v>HA5063</v>
      </c>
      <c r="E170" s="182" t="str">
        <f t="shared" si="15"/>
        <v>HARARE</v>
      </c>
      <c r="F170" s="182" t="str">
        <f t="shared" si="16"/>
        <v>SILVER</v>
      </c>
      <c r="G170" s="183">
        <v>3</v>
      </c>
      <c r="H170" s="184" t="s">
        <v>2033</v>
      </c>
      <c r="I170" s="183" t="s">
        <v>2056</v>
      </c>
      <c r="J170" s="182" t="str">
        <f t="shared" si="17"/>
        <v>WASHI</v>
      </c>
      <c r="K170" s="151">
        <v>0.28156249999999999</v>
      </c>
      <c r="L170" s="151">
        <v>0.57952546296296303</v>
      </c>
      <c r="M170" s="199">
        <v>44168</v>
      </c>
      <c r="N170" s="185" t="s">
        <v>3261</v>
      </c>
      <c r="O170" s="90">
        <f t="shared" si="18"/>
        <v>429.06666666666683</v>
      </c>
      <c r="P170" s="100">
        <f t="shared" si="19"/>
        <v>1287.2000000000005</v>
      </c>
      <c r="Q170" s="5" t="s">
        <v>2035</v>
      </c>
      <c r="R170" s="43" t="s">
        <v>2038</v>
      </c>
    </row>
    <row r="171" spans="1:18" x14ac:dyDescent="0.2">
      <c r="A171" s="167"/>
      <c r="B171" s="168" t="s">
        <v>3195</v>
      </c>
      <c r="C171" s="164" t="s">
        <v>184</v>
      </c>
      <c r="D171" s="181" t="str">
        <f t="shared" si="14"/>
        <v>HA0217</v>
      </c>
      <c r="E171" s="182" t="str">
        <f t="shared" si="15"/>
        <v>HARARE</v>
      </c>
      <c r="F171" s="182" t="str">
        <f t="shared" si="16"/>
        <v>GOLD</v>
      </c>
      <c r="G171" s="183">
        <v>3</v>
      </c>
      <c r="H171" s="184" t="s">
        <v>2033</v>
      </c>
      <c r="I171" s="183" t="s">
        <v>2056</v>
      </c>
      <c r="J171" s="182" t="str">
        <f t="shared" si="17"/>
        <v>MUTYANDA</v>
      </c>
      <c r="K171" s="151">
        <v>0.28356481481481483</v>
      </c>
      <c r="L171" s="151">
        <v>0.43383101851851852</v>
      </c>
      <c r="M171" s="199">
        <v>44168</v>
      </c>
      <c r="N171" s="185" t="s">
        <v>3196</v>
      </c>
      <c r="O171" s="90">
        <f t="shared" si="18"/>
        <v>216.3833333333333</v>
      </c>
      <c r="P171" s="100">
        <f t="shared" si="19"/>
        <v>649.14999999999986</v>
      </c>
      <c r="Q171" s="5" t="s">
        <v>2035</v>
      </c>
      <c r="R171" s="43" t="s">
        <v>2038</v>
      </c>
    </row>
    <row r="172" spans="1:18" x14ac:dyDescent="0.2">
      <c r="A172" s="167"/>
      <c r="B172" s="168" t="s">
        <v>3262</v>
      </c>
      <c r="C172" s="164" t="s">
        <v>1668</v>
      </c>
      <c r="D172" s="181" t="str">
        <f t="shared" si="14"/>
        <v>HA5063</v>
      </c>
      <c r="E172" s="182" t="str">
        <f t="shared" si="15"/>
        <v>HARARE</v>
      </c>
      <c r="F172" s="182" t="str">
        <f t="shared" si="16"/>
        <v>SILVER</v>
      </c>
      <c r="G172" s="183">
        <v>3</v>
      </c>
      <c r="H172" s="184" t="s">
        <v>2033</v>
      </c>
      <c r="I172" s="183" t="s">
        <v>2056</v>
      </c>
      <c r="J172" s="182" t="str">
        <f t="shared" si="17"/>
        <v>WASHI</v>
      </c>
      <c r="K172" s="151">
        <v>0.28386574074074072</v>
      </c>
      <c r="L172" s="151">
        <v>0.58221064814814816</v>
      </c>
      <c r="M172" s="199">
        <v>44168</v>
      </c>
      <c r="N172" s="185" t="s">
        <v>3263</v>
      </c>
      <c r="O172" s="90">
        <f t="shared" si="18"/>
        <v>429.61666666666673</v>
      </c>
      <c r="P172" s="100">
        <f t="shared" si="19"/>
        <v>1288.8500000000001</v>
      </c>
      <c r="Q172" s="5" t="s">
        <v>2035</v>
      </c>
      <c r="R172" s="43" t="s">
        <v>2038</v>
      </c>
    </row>
    <row r="173" spans="1:18" x14ac:dyDescent="0.2">
      <c r="A173" s="167"/>
      <c r="B173" s="140">
        <v>44168.291435185187</v>
      </c>
      <c r="C173" s="5" t="s">
        <v>423</v>
      </c>
      <c r="D173" s="181" t="str">
        <f t="shared" si="14"/>
        <v>MA5167</v>
      </c>
      <c r="E173" s="182" t="str">
        <f t="shared" si="15"/>
        <v>MANICALAND</v>
      </c>
      <c r="F173" s="182" t="str">
        <f t="shared" si="16"/>
        <v>PLATINUM</v>
      </c>
      <c r="G173" s="183">
        <v>3</v>
      </c>
      <c r="H173" s="184" t="s">
        <v>2033</v>
      </c>
      <c r="I173" s="183" t="s">
        <v>2034</v>
      </c>
      <c r="J173" s="182" t="str">
        <f t="shared" si="17"/>
        <v>MAPFUMBA</v>
      </c>
      <c r="K173" s="196">
        <v>0.29143518518518519</v>
      </c>
      <c r="L173" s="196">
        <v>0.74059027777777775</v>
      </c>
      <c r="M173" s="199">
        <v>44168</v>
      </c>
      <c r="N173" s="185" t="s">
        <v>3308</v>
      </c>
      <c r="O173" s="90">
        <f t="shared" si="18"/>
        <v>646.7833333333333</v>
      </c>
      <c r="P173" s="100">
        <f t="shared" si="19"/>
        <v>1940.35</v>
      </c>
      <c r="Q173" s="5" t="s">
        <v>2035</v>
      </c>
      <c r="R173" s="43" t="s">
        <v>2038</v>
      </c>
    </row>
    <row r="174" spans="1:18" x14ac:dyDescent="0.2">
      <c r="A174" s="167"/>
      <c r="B174" s="168" t="s">
        <v>3187</v>
      </c>
      <c r="C174" s="164" t="s">
        <v>581</v>
      </c>
      <c r="D174" s="181" t="str">
        <f t="shared" si="14"/>
        <v>ME5180</v>
      </c>
      <c r="E174" s="182" t="str">
        <f t="shared" si="15"/>
        <v>MASH EAST</v>
      </c>
      <c r="F174" s="182" t="str">
        <f t="shared" si="16"/>
        <v>PLATINUM</v>
      </c>
      <c r="G174" s="183">
        <v>3</v>
      </c>
      <c r="H174" s="184" t="s">
        <v>2033</v>
      </c>
      <c r="I174" s="183" t="s">
        <v>2056</v>
      </c>
      <c r="J174" s="182" t="str">
        <f t="shared" si="17"/>
        <v>RICHARD</v>
      </c>
      <c r="K174" s="151">
        <v>0.30012731481481481</v>
      </c>
      <c r="L174" s="151">
        <v>0.36366898148148147</v>
      </c>
      <c r="M174" s="199">
        <v>44168</v>
      </c>
      <c r="N174" s="185" t="s">
        <v>3188</v>
      </c>
      <c r="O174" s="90">
        <f t="shared" si="18"/>
        <v>91.5</v>
      </c>
      <c r="P174" s="100">
        <f t="shared" si="19"/>
        <v>274.5</v>
      </c>
      <c r="Q174" s="5" t="s">
        <v>2035</v>
      </c>
      <c r="R174" s="43" t="s">
        <v>2038</v>
      </c>
    </row>
    <row r="175" spans="1:18" x14ac:dyDescent="0.2">
      <c r="A175" s="167"/>
      <c r="B175" s="168" t="s">
        <v>3181</v>
      </c>
      <c r="C175" s="164" t="s">
        <v>1728</v>
      </c>
      <c r="D175" s="181" t="str">
        <f t="shared" si="14"/>
        <v>HA6047</v>
      </c>
      <c r="E175" s="182" t="str">
        <f t="shared" si="15"/>
        <v>HARARE</v>
      </c>
      <c r="F175" s="182" t="str">
        <f t="shared" si="16"/>
        <v>PLATINUM</v>
      </c>
      <c r="G175" s="183">
        <v>3</v>
      </c>
      <c r="H175" s="184" t="s">
        <v>2033</v>
      </c>
      <c r="I175" s="183" t="s">
        <v>2056</v>
      </c>
      <c r="J175" s="182" t="str">
        <f t="shared" si="17"/>
        <v>RICHARD</v>
      </c>
      <c r="K175" s="151">
        <v>0.30021990740740739</v>
      </c>
      <c r="L175" s="151">
        <v>0.35520833333333335</v>
      </c>
      <c r="M175" s="199">
        <v>44168</v>
      </c>
      <c r="N175" s="185" t="s">
        <v>3182</v>
      </c>
      <c r="O175" s="90">
        <f t="shared" si="18"/>
        <v>79.18333333333338</v>
      </c>
      <c r="P175" s="100">
        <f t="shared" si="19"/>
        <v>237.55000000000013</v>
      </c>
      <c r="Q175" s="5" t="s">
        <v>2035</v>
      </c>
      <c r="R175" s="43" t="s">
        <v>2038</v>
      </c>
    </row>
    <row r="176" spans="1:18" x14ac:dyDescent="0.2">
      <c r="A176" s="167"/>
      <c r="B176" s="168" t="s">
        <v>3183</v>
      </c>
      <c r="C176" s="164" t="s">
        <v>1730</v>
      </c>
      <c r="D176" s="181" t="str">
        <f t="shared" si="14"/>
        <v>HA6047</v>
      </c>
      <c r="E176" s="182" t="str">
        <f t="shared" si="15"/>
        <v>HARARE</v>
      </c>
      <c r="F176" s="182" t="str">
        <f t="shared" si="16"/>
        <v>PLATINUM</v>
      </c>
      <c r="G176" s="183">
        <v>3</v>
      </c>
      <c r="H176" s="184" t="s">
        <v>2033</v>
      </c>
      <c r="I176" s="183" t="s">
        <v>2056</v>
      </c>
      <c r="J176" s="182" t="str">
        <f t="shared" si="17"/>
        <v>RICHARD</v>
      </c>
      <c r="K176" s="151">
        <v>0.30231481481481481</v>
      </c>
      <c r="L176" s="151">
        <v>0.35819444444444443</v>
      </c>
      <c r="M176" s="199">
        <v>44168</v>
      </c>
      <c r="N176" s="185" t="s">
        <v>3184</v>
      </c>
      <c r="O176" s="90">
        <f t="shared" si="18"/>
        <v>80.46666666666664</v>
      </c>
      <c r="P176" s="100">
        <f t="shared" si="19"/>
        <v>241.39999999999992</v>
      </c>
      <c r="Q176" s="5" t="s">
        <v>2035</v>
      </c>
      <c r="R176" s="43" t="s">
        <v>2038</v>
      </c>
    </row>
    <row r="177" spans="1:18" x14ac:dyDescent="0.2">
      <c r="A177" s="167"/>
      <c r="B177" s="168" t="s">
        <v>3183</v>
      </c>
      <c r="C177" s="164" t="s">
        <v>3185</v>
      </c>
      <c r="D177" s="181" t="e">
        <f t="shared" si="14"/>
        <v>#N/A</v>
      </c>
      <c r="E177" s="182" t="e">
        <f t="shared" si="15"/>
        <v>#N/A</v>
      </c>
      <c r="F177" s="182" t="e">
        <f t="shared" si="16"/>
        <v>#N/A</v>
      </c>
      <c r="G177" s="183">
        <v>3</v>
      </c>
      <c r="H177" s="184" t="s">
        <v>2033</v>
      </c>
      <c r="I177" s="183" t="s">
        <v>2056</v>
      </c>
      <c r="J177" s="182" t="e">
        <f t="shared" si="17"/>
        <v>#N/A</v>
      </c>
      <c r="K177" s="151">
        <v>0.30231481481481481</v>
      </c>
      <c r="L177" s="151">
        <v>0.35825231481481484</v>
      </c>
      <c r="M177" s="199">
        <v>44168</v>
      </c>
      <c r="N177" s="185" t="s">
        <v>3186</v>
      </c>
      <c r="O177" s="90">
        <f t="shared" si="18"/>
        <v>80.55000000000004</v>
      </c>
      <c r="P177" s="100">
        <f t="shared" si="19"/>
        <v>241.65000000000012</v>
      </c>
      <c r="Q177" s="5" t="s">
        <v>2035</v>
      </c>
      <c r="R177" s="43" t="s">
        <v>2038</v>
      </c>
    </row>
    <row r="178" spans="1:18" x14ac:dyDescent="0.2">
      <c r="A178" s="167"/>
      <c r="B178" s="140">
        <v>44168.309814814813</v>
      </c>
      <c r="C178" s="5" t="s">
        <v>425</v>
      </c>
      <c r="D178" s="181" t="str">
        <f t="shared" si="14"/>
        <v>MA5167</v>
      </c>
      <c r="E178" s="182" t="str">
        <f t="shared" si="15"/>
        <v>MANICALAND</v>
      </c>
      <c r="F178" s="182" t="str">
        <f t="shared" si="16"/>
        <v>PLATINUM</v>
      </c>
      <c r="G178" s="183">
        <v>3</v>
      </c>
      <c r="H178" s="184" t="s">
        <v>2033</v>
      </c>
      <c r="I178" s="183" t="s">
        <v>2034</v>
      </c>
      <c r="J178" s="182" t="str">
        <f t="shared" si="17"/>
        <v>MAPFUMBA</v>
      </c>
      <c r="K178" s="196">
        <v>0.30981481481481482</v>
      </c>
      <c r="L178" s="196">
        <v>0.75965277777777773</v>
      </c>
      <c r="M178" s="199">
        <v>44168</v>
      </c>
      <c r="N178" s="185" t="s">
        <v>3309</v>
      </c>
      <c r="O178" s="90">
        <f t="shared" si="18"/>
        <v>647.76666666666654</v>
      </c>
      <c r="P178" s="100">
        <f t="shared" si="19"/>
        <v>1943.2999999999997</v>
      </c>
      <c r="Q178" s="5" t="s">
        <v>2035</v>
      </c>
      <c r="R178" s="43" t="s">
        <v>2038</v>
      </c>
    </row>
    <row r="179" spans="1:18" x14ac:dyDescent="0.2">
      <c r="A179" s="167"/>
      <c r="B179" s="168" t="s">
        <v>3210</v>
      </c>
      <c r="C179" s="164" t="s">
        <v>1401</v>
      </c>
      <c r="D179" s="181" t="str">
        <f t="shared" si="14"/>
        <v>MW5272</v>
      </c>
      <c r="E179" s="182" t="str">
        <f t="shared" si="15"/>
        <v>MASH WEST</v>
      </c>
      <c r="F179" s="182" t="str">
        <f t="shared" si="16"/>
        <v>SILVER</v>
      </c>
      <c r="G179" s="183">
        <v>3</v>
      </c>
      <c r="H179" s="184" t="s">
        <v>2033</v>
      </c>
      <c r="I179" s="183" t="s">
        <v>2056</v>
      </c>
      <c r="J179" s="182" t="str">
        <f t="shared" si="17"/>
        <v>LESLIE</v>
      </c>
      <c r="K179" s="151">
        <v>0.31792824074074072</v>
      </c>
      <c r="L179" s="151">
        <v>0.48476851851851849</v>
      </c>
      <c r="M179" s="199">
        <v>44168</v>
      </c>
      <c r="N179" s="185" t="s">
        <v>3211</v>
      </c>
      <c r="O179" s="90">
        <f t="shared" si="18"/>
        <v>240.25</v>
      </c>
      <c r="P179" s="100">
        <f t="shared" si="19"/>
        <v>720.75</v>
      </c>
      <c r="Q179" s="5" t="s">
        <v>2035</v>
      </c>
      <c r="R179" s="43" t="s">
        <v>2038</v>
      </c>
    </row>
    <row r="180" spans="1:18" x14ac:dyDescent="0.2">
      <c r="A180" s="167"/>
      <c r="B180" s="140">
        <v>44168.327256944445</v>
      </c>
      <c r="C180" s="5" t="s">
        <v>1793</v>
      </c>
      <c r="D180" s="181" t="str">
        <f t="shared" si="14"/>
        <v>HA3010</v>
      </c>
      <c r="E180" s="182" t="str">
        <f t="shared" si="15"/>
        <v>HARARE</v>
      </c>
      <c r="F180" s="182" t="str">
        <f t="shared" si="16"/>
        <v>PLATINUM</v>
      </c>
      <c r="G180" s="183">
        <v>3</v>
      </c>
      <c r="H180" s="184" t="s">
        <v>2033</v>
      </c>
      <c r="I180" s="183" t="s">
        <v>2034</v>
      </c>
      <c r="J180" s="182" t="str">
        <f t="shared" si="17"/>
        <v>ARCHIE</v>
      </c>
      <c r="K180" s="196">
        <v>0.32725694444444448</v>
      </c>
      <c r="L180" s="196">
        <v>0.71401620370370367</v>
      </c>
      <c r="M180" s="199">
        <v>44168</v>
      </c>
      <c r="N180" s="185" t="s">
        <v>3212</v>
      </c>
      <c r="O180" s="90">
        <f t="shared" si="18"/>
        <v>556.93333333333328</v>
      </c>
      <c r="P180" s="100">
        <f t="shared" si="19"/>
        <v>1670.7999999999997</v>
      </c>
      <c r="Q180" s="5" t="s">
        <v>2035</v>
      </c>
      <c r="R180" s="43" t="s">
        <v>2038</v>
      </c>
    </row>
    <row r="181" spans="1:18" x14ac:dyDescent="0.2">
      <c r="A181" s="167"/>
      <c r="B181" s="140">
        <v>44168.327303240738</v>
      </c>
      <c r="C181" s="5" t="s">
        <v>484</v>
      </c>
      <c r="D181" s="181" t="str">
        <f t="shared" si="14"/>
        <v>HA3004</v>
      </c>
      <c r="E181" s="182" t="str">
        <f t="shared" si="15"/>
        <v>HARARE</v>
      </c>
      <c r="F181" s="182" t="str">
        <f t="shared" si="16"/>
        <v>PLATINUM</v>
      </c>
      <c r="G181" s="183">
        <v>3</v>
      </c>
      <c r="H181" s="184" t="s">
        <v>2033</v>
      </c>
      <c r="I181" s="183" t="s">
        <v>2034</v>
      </c>
      <c r="J181" s="182" t="str">
        <f t="shared" si="17"/>
        <v>ARCHIE</v>
      </c>
      <c r="K181" s="196">
        <v>0.32730324074074074</v>
      </c>
      <c r="L181" s="196">
        <v>0.71340277777777772</v>
      </c>
      <c r="M181" s="199">
        <v>44168</v>
      </c>
      <c r="N181" s="185" t="s">
        <v>3214</v>
      </c>
      <c r="O181" s="90">
        <f t="shared" si="18"/>
        <v>555.98333333333323</v>
      </c>
      <c r="P181" s="100">
        <f t="shared" si="19"/>
        <v>1667.9499999999998</v>
      </c>
      <c r="Q181" s="5" t="s">
        <v>2035</v>
      </c>
      <c r="R181" s="43" t="s">
        <v>2038</v>
      </c>
    </row>
    <row r="182" spans="1:18" x14ac:dyDescent="0.2">
      <c r="A182" s="167"/>
      <c r="B182" s="140">
        <v>44168.327303240738</v>
      </c>
      <c r="C182" s="5" t="s">
        <v>726</v>
      </c>
      <c r="D182" s="181" t="str">
        <f t="shared" si="14"/>
        <v>HA6032</v>
      </c>
      <c r="E182" s="182" t="str">
        <f t="shared" si="15"/>
        <v>HARARE</v>
      </c>
      <c r="F182" s="182" t="str">
        <f t="shared" si="16"/>
        <v>PLATINUM</v>
      </c>
      <c r="G182" s="183">
        <v>3</v>
      </c>
      <c r="H182" s="184" t="s">
        <v>2033</v>
      </c>
      <c r="I182" s="183" t="s">
        <v>2034</v>
      </c>
      <c r="J182" s="182" t="str">
        <f t="shared" si="17"/>
        <v>ARCHIE</v>
      </c>
      <c r="K182" s="196">
        <v>0.32730324074074074</v>
      </c>
      <c r="L182" s="196">
        <v>0.71532407407407417</v>
      </c>
      <c r="M182" s="199">
        <v>44168</v>
      </c>
      <c r="N182" s="185" t="s">
        <v>3209</v>
      </c>
      <c r="O182" s="90">
        <f t="shared" si="18"/>
        <v>558.75000000000023</v>
      </c>
      <c r="P182" s="100">
        <f t="shared" si="19"/>
        <v>1676.2500000000007</v>
      </c>
      <c r="Q182" s="5" t="s">
        <v>2035</v>
      </c>
      <c r="R182" s="43" t="s">
        <v>2038</v>
      </c>
    </row>
    <row r="183" spans="1:18" x14ac:dyDescent="0.2">
      <c r="A183" s="167"/>
      <c r="B183" s="140">
        <v>44168.329421296294</v>
      </c>
      <c r="C183" s="5" t="s">
        <v>485</v>
      </c>
      <c r="D183" s="181" t="str">
        <f t="shared" si="14"/>
        <v>HA3004</v>
      </c>
      <c r="E183" s="182" t="str">
        <f t="shared" si="15"/>
        <v>HARARE</v>
      </c>
      <c r="F183" s="182" t="str">
        <f t="shared" si="16"/>
        <v>PLATINUM</v>
      </c>
      <c r="G183" s="183">
        <v>3</v>
      </c>
      <c r="H183" s="184" t="s">
        <v>2033</v>
      </c>
      <c r="I183" s="183" t="s">
        <v>2034</v>
      </c>
      <c r="J183" s="182" t="str">
        <f t="shared" si="17"/>
        <v>ARCHIE</v>
      </c>
      <c r="K183" s="196">
        <v>0.3294212962962963</v>
      </c>
      <c r="L183" s="196">
        <v>0.71635416666666663</v>
      </c>
      <c r="M183" s="199">
        <v>44168</v>
      </c>
      <c r="N183" s="185" t="s">
        <v>3202</v>
      </c>
      <c r="O183" s="90">
        <f t="shared" si="18"/>
        <v>557.18333333333328</v>
      </c>
      <c r="P183" s="100">
        <f t="shared" si="19"/>
        <v>1671.5499999999997</v>
      </c>
      <c r="Q183" s="5" t="s">
        <v>2035</v>
      </c>
      <c r="R183" s="43" t="s">
        <v>2038</v>
      </c>
    </row>
    <row r="184" spans="1:18" x14ac:dyDescent="0.2">
      <c r="A184" s="167"/>
      <c r="B184" s="140">
        <v>44168.329421296294</v>
      </c>
      <c r="C184" s="5" t="s">
        <v>1795</v>
      </c>
      <c r="D184" s="181" t="str">
        <f t="shared" si="14"/>
        <v>HA3010</v>
      </c>
      <c r="E184" s="182" t="str">
        <f t="shared" si="15"/>
        <v>HARARE</v>
      </c>
      <c r="F184" s="182" t="str">
        <f t="shared" si="16"/>
        <v>PLATINUM</v>
      </c>
      <c r="G184" s="183">
        <v>3</v>
      </c>
      <c r="H184" s="184" t="s">
        <v>2033</v>
      </c>
      <c r="I184" s="183" t="s">
        <v>2034</v>
      </c>
      <c r="J184" s="182" t="str">
        <f t="shared" si="17"/>
        <v>ARCHIE</v>
      </c>
      <c r="K184" s="196">
        <v>0.3294212962962963</v>
      </c>
      <c r="L184" s="196">
        <v>0.7171643518518519</v>
      </c>
      <c r="M184" s="199">
        <v>44168</v>
      </c>
      <c r="N184" s="185" t="s">
        <v>3198</v>
      </c>
      <c r="O184" s="90">
        <f t="shared" si="18"/>
        <v>558.35000000000014</v>
      </c>
      <c r="P184" s="100">
        <f t="shared" si="19"/>
        <v>1675.0500000000004</v>
      </c>
      <c r="Q184" s="5" t="s">
        <v>2035</v>
      </c>
      <c r="R184" s="43" t="s">
        <v>2038</v>
      </c>
    </row>
    <row r="185" spans="1:18" x14ac:dyDescent="0.2">
      <c r="A185" s="167"/>
      <c r="B185" s="140">
        <v>44168.329456018517</v>
      </c>
      <c r="C185" s="5" t="s">
        <v>729</v>
      </c>
      <c r="D185" s="181" t="str">
        <f t="shared" si="14"/>
        <v>HA6032</v>
      </c>
      <c r="E185" s="182" t="str">
        <f t="shared" si="15"/>
        <v>HARARE</v>
      </c>
      <c r="F185" s="182" t="str">
        <f t="shared" si="16"/>
        <v>PLATINUM</v>
      </c>
      <c r="G185" s="183">
        <v>3</v>
      </c>
      <c r="H185" s="184" t="s">
        <v>2033</v>
      </c>
      <c r="I185" s="183" t="s">
        <v>2034</v>
      </c>
      <c r="J185" s="182" t="str">
        <f t="shared" si="17"/>
        <v>ARCHIE</v>
      </c>
      <c r="K185" s="196">
        <v>0.32945601851851852</v>
      </c>
      <c r="L185" s="196">
        <v>0.71706018518518511</v>
      </c>
      <c r="M185" s="199">
        <v>44168</v>
      </c>
      <c r="N185" s="185" t="s">
        <v>3200</v>
      </c>
      <c r="O185" s="90">
        <f t="shared" si="18"/>
        <v>558.14999999999986</v>
      </c>
      <c r="P185" s="100">
        <f t="shared" si="19"/>
        <v>1674.4499999999996</v>
      </c>
      <c r="Q185" s="5" t="s">
        <v>2035</v>
      </c>
      <c r="R185" s="43" t="s">
        <v>2038</v>
      </c>
    </row>
    <row r="186" spans="1:18" x14ac:dyDescent="0.2">
      <c r="A186" s="167"/>
      <c r="B186" s="168" t="s">
        <v>3203</v>
      </c>
      <c r="C186" s="164" t="s">
        <v>1948</v>
      </c>
      <c r="D186" s="181" t="str">
        <f t="shared" si="14"/>
        <v>ME7046</v>
      </c>
      <c r="E186" s="182" t="str">
        <f t="shared" si="15"/>
        <v>MASH EAST</v>
      </c>
      <c r="F186" s="182" t="str">
        <f t="shared" si="16"/>
        <v>SILVER</v>
      </c>
      <c r="G186" s="183">
        <v>3</v>
      </c>
      <c r="H186" s="184" t="s">
        <v>2033</v>
      </c>
      <c r="I186" s="183" t="s">
        <v>2056</v>
      </c>
      <c r="J186" s="182" t="str">
        <f t="shared" si="17"/>
        <v>LESLIE</v>
      </c>
      <c r="K186" s="151">
        <v>0.38130787037037034</v>
      </c>
      <c r="L186" s="151">
        <v>0.45287037037037042</v>
      </c>
      <c r="M186" s="199">
        <v>44168</v>
      </c>
      <c r="N186" s="185" t="s">
        <v>3204</v>
      </c>
      <c r="O186" s="90">
        <f t="shared" si="18"/>
        <v>103.05000000000011</v>
      </c>
      <c r="P186" s="100">
        <f t="shared" si="19"/>
        <v>309.15000000000032</v>
      </c>
      <c r="Q186" s="5" t="s">
        <v>2035</v>
      </c>
      <c r="R186" s="43" t="s">
        <v>2038</v>
      </c>
    </row>
    <row r="187" spans="1:18" x14ac:dyDescent="0.2">
      <c r="A187" s="167"/>
      <c r="B187" s="168" t="s">
        <v>3205</v>
      </c>
      <c r="C187" s="164" t="s">
        <v>1085</v>
      </c>
      <c r="D187" s="181" t="str">
        <f t="shared" si="14"/>
        <v>ME9009</v>
      </c>
      <c r="E187" s="182" t="str">
        <f t="shared" si="15"/>
        <v>MASH EAST</v>
      </c>
      <c r="F187" s="182" t="str">
        <f t="shared" si="16"/>
        <v>PLATINUM</v>
      </c>
      <c r="G187" s="183">
        <v>3</v>
      </c>
      <c r="H187" s="184" t="s">
        <v>2033</v>
      </c>
      <c r="I187" s="183" t="s">
        <v>2056</v>
      </c>
      <c r="J187" s="182" t="str">
        <f t="shared" si="17"/>
        <v>RICHARD</v>
      </c>
      <c r="K187" s="151">
        <v>0.38135416666666666</v>
      </c>
      <c r="L187" s="151">
        <v>0.45516203703703706</v>
      </c>
      <c r="M187" s="199">
        <v>44168</v>
      </c>
      <c r="N187" s="185" t="s">
        <v>3206</v>
      </c>
      <c r="O187" s="90">
        <f t="shared" si="18"/>
        <v>106.28333333333337</v>
      </c>
      <c r="P187" s="100">
        <f t="shared" si="19"/>
        <v>318.85000000000014</v>
      </c>
      <c r="Q187" s="5" t="s">
        <v>2035</v>
      </c>
      <c r="R187" s="43" t="s">
        <v>2038</v>
      </c>
    </row>
    <row r="188" spans="1:18" x14ac:dyDescent="0.2">
      <c r="A188" s="167"/>
      <c r="B188" s="140">
        <v>44168.899791666663</v>
      </c>
      <c r="C188" s="5" t="s">
        <v>1378</v>
      </c>
      <c r="D188" s="181" t="str">
        <f t="shared" si="14"/>
        <v>MW6001</v>
      </c>
      <c r="E188" s="182" t="str">
        <f t="shared" si="15"/>
        <v>MASH WEST</v>
      </c>
      <c r="F188" s="182" t="str">
        <f t="shared" si="16"/>
        <v>PLATINUM</v>
      </c>
      <c r="G188" s="183">
        <v>3</v>
      </c>
      <c r="H188" s="184" t="s">
        <v>2033</v>
      </c>
      <c r="I188" s="183" t="s">
        <v>2034</v>
      </c>
      <c r="J188" s="182" t="str">
        <f t="shared" si="17"/>
        <v>ARTWELL</v>
      </c>
      <c r="K188" s="196">
        <v>0.39651620370370372</v>
      </c>
      <c r="L188" s="196">
        <v>0.90552083333333344</v>
      </c>
      <c r="M188" s="199">
        <v>44168</v>
      </c>
      <c r="N188" s="185" t="s">
        <v>3310</v>
      </c>
      <c r="O188" s="90">
        <f t="shared" si="18"/>
        <v>732.96666666666692</v>
      </c>
      <c r="P188" s="100">
        <f t="shared" si="19"/>
        <v>2198.9000000000005</v>
      </c>
      <c r="Q188" s="5" t="s">
        <v>2035</v>
      </c>
      <c r="R188" s="43" t="s">
        <v>2038</v>
      </c>
    </row>
    <row r="189" spans="1:18" x14ac:dyDescent="0.2">
      <c r="A189" s="167"/>
      <c r="B189" s="168" t="s">
        <v>3197</v>
      </c>
      <c r="C189" s="164" t="s">
        <v>1469</v>
      </c>
      <c r="D189" s="181" t="str">
        <f t="shared" si="14"/>
        <v>MA8010</v>
      </c>
      <c r="E189" s="182" t="str">
        <f t="shared" si="15"/>
        <v>MANICALAND</v>
      </c>
      <c r="F189" s="182" t="str">
        <f t="shared" si="16"/>
        <v>SILVER</v>
      </c>
      <c r="G189" s="183">
        <v>3</v>
      </c>
      <c r="H189" s="184" t="s">
        <v>2033</v>
      </c>
      <c r="I189" s="183" t="s">
        <v>2056</v>
      </c>
      <c r="J189" s="182" t="str">
        <f t="shared" si="17"/>
        <v>MANGWIRO</v>
      </c>
      <c r="K189" s="151">
        <v>0.40133101851851855</v>
      </c>
      <c r="L189" s="151">
        <v>0.43548611111111107</v>
      </c>
      <c r="M189" s="199">
        <v>44168</v>
      </c>
      <c r="N189" s="185" t="s">
        <v>3198</v>
      </c>
      <c r="O189" s="90">
        <f t="shared" si="18"/>
        <v>49.183333333333238</v>
      </c>
      <c r="P189" s="100">
        <f t="shared" si="19"/>
        <v>147.54999999999973</v>
      </c>
      <c r="Q189" s="5" t="s">
        <v>2035</v>
      </c>
      <c r="R189" s="43" t="s">
        <v>2038</v>
      </c>
    </row>
    <row r="190" spans="1:18" x14ac:dyDescent="0.2">
      <c r="A190" s="167"/>
      <c r="B190" s="168" t="s">
        <v>3199</v>
      </c>
      <c r="C190" s="164" t="s">
        <v>907</v>
      </c>
      <c r="D190" s="181" t="str">
        <f t="shared" si="14"/>
        <v>MA0128</v>
      </c>
      <c r="E190" s="182" t="str">
        <f t="shared" si="15"/>
        <v>MANICALAND</v>
      </c>
      <c r="F190" s="182" t="str">
        <f t="shared" si="16"/>
        <v>PLATINUM</v>
      </c>
      <c r="G190" s="183">
        <v>3</v>
      </c>
      <c r="H190" s="184" t="s">
        <v>2033</v>
      </c>
      <c r="I190" s="183" t="s">
        <v>2056</v>
      </c>
      <c r="J190" s="182" t="str">
        <f t="shared" si="17"/>
        <v>MANGWIRO</v>
      </c>
      <c r="K190" s="151">
        <v>0.40134259259259258</v>
      </c>
      <c r="L190" s="151">
        <v>0.4366666666666667</v>
      </c>
      <c r="M190" s="199">
        <v>44168</v>
      </c>
      <c r="N190" s="185" t="s">
        <v>3200</v>
      </c>
      <c r="O190" s="90">
        <f t="shared" si="18"/>
        <v>50.866666666666731</v>
      </c>
      <c r="P190" s="100">
        <f t="shared" si="19"/>
        <v>152.60000000000019</v>
      </c>
      <c r="Q190" s="5" t="s">
        <v>2035</v>
      </c>
      <c r="R190" s="43" t="s">
        <v>2038</v>
      </c>
    </row>
    <row r="191" spans="1:18" x14ac:dyDescent="0.2">
      <c r="A191" s="167"/>
      <c r="B191" s="168" t="s">
        <v>3201</v>
      </c>
      <c r="C191" s="164" t="s">
        <v>1490</v>
      </c>
      <c r="D191" s="181" t="str">
        <f t="shared" si="14"/>
        <v>MA0150</v>
      </c>
      <c r="E191" s="182" t="str">
        <f t="shared" si="15"/>
        <v>MANICALAND</v>
      </c>
      <c r="F191" s="182" t="str">
        <f t="shared" si="16"/>
        <v>PLATINUM</v>
      </c>
      <c r="G191" s="183">
        <v>3</v>
      </c>
      <c r="H191" s="184" t="s">
        <v>2033</v>
      </c>
      <c r="I191" s="183" t="s">
        <v>2056</v>
      </c>
      <c r="J191" s="182" t="str">
        <f t="shared" si="17"/>
        <v>MANGWIRO</v>
      </c>
      <c r="K191" s="151">
        <v>0.40135416666666668</v>
      </c>
      <c r="L191" s="151">
        <v>0.43965277777777773</v>
      </c>
      <c r="M191" s="199">
        <v>44168</v>
      </c>
      <c r="N191" s="185" t="s">
        <v>3202</v>
      </c>
      <c r="O191" s="90">
        <f t="shared" si="18"/>
        <v>55.149999999999913</v>
      </c>
      <c r="P191" s="100">
        <f t="shared" si="19"/>
        <v>165.44999999999973</v>
      </c>
      <c r="Q191" s="5" t="s">
        <v>2035</v>
      </c>
      <c r="R191" s="43" t="s">
        <v>2038</v>
      </c>
    </row>
    <row r="192" spans="1:18" x14ac:dyDescent="0.2">
      <c r="A192" s="167"/>
      <c r="B192" s="168" t="s">
        <v>3270</v>
      </c>
      <c r="C192" s="164" t="s">
        <v>1693</v>
      </c>
      <c r="D192" s="181" t="str">
        <f t="shared" si="14"/>
        <v>ME7080</v>
      </c>
      <c r="E192" s="182" t="str">
        <f t="shared" si="15"/>
        <v>MASH EAST</v>
      </c>
      <c r="F192" s="182" t="str">
        <f t="shared" si="16"/>
        <v>SILVER</v>
      </c>
      <c r="G192" s="183">
        <v>3</v>
      </c>
      <c r="H192" s="184" t="s">
        <v>2033</v>
      </c>
      <c r="I192" s="183" t="s">
        <v>2056</v>
      </c>
      <c r="J192" s="182" t="str">
        <f t="shared" si="17"/>
        <v>LESLIE</v>
      </c>
      <c r="K192" s="151">
        <v>0.40143518518518517</v>
      </c>
      <c r="L192" s="151">
        <v>0.60041666666666671</v>
      </c>
      <c r="M192" s="199">
        <v>44168</v>
      </c>
      <c r="N192" s="185" t="s">
        <v>3271</v>
      </c>
      <c r="O192" s="90">
        <f t="shared" si="18"/>
        <v>286.53333333333342</v>
      </c>
      <c r="P192" s="100">
        <f t="shared" si="19"/>
        <v>859.60000000000025</v>
      </c>
      <c r="Q192" s="5" t="s">
        <v>2035</v>
      </c>
      <c r="R192" s="43" t="s">
        <v>2038</v>
      </c>
    </row>
    <row r="193" spans="1:18" x14ac:dyDescent="0.2">
      <c r="A193" s="167"/>
      <c r="B193" s="168" t="s">
        <v>3268</v>
      </c>
      <c r="C193" s="164" t="s">
        <v>228</v>
      </c>
      <c r="D193" s="181" t="str">
        <f t="shared" si="14"/>
        <v>ME0112</v>
      </c>
      <c r="E193" s="182" t="str">
        <f t="shared" si="15"/>
        <v>MASH EAST</v>
      </c>
      <c r="F193" s="182" t="str">
        <f t="shared" si="16"/>
        <v>GOLD</v>
      </c>
      <c r="G193" s="183">
        <v>3</v>
      </c>
      <c r="H193" s="184" t="s">
        <v>2033</v>
      </c>
      <c r="I193" s="183" t="s">
        <v>2056</v>
      </c>
      <c r="J193" s="182" t="str">
        <f t="shared" si="17"/>
        <v>LESLIE</v>
      </c>
      <c r="K193" s="151">
        <v>0.40152777777777776</v>
      </c>
      <c r="L193" s="151">
        <v>0.60039351851851852</v>
      </c>
      <c r="M193" s="199">
        <v>44168</v>
      </c>
      <c r="N193" s="185" t="s">
        <v>3269</v>
      </c>
      <c r="O193" s="90">
        <f t="shared" si="18"/>
        <v>286.36666666666667</v>
      </c>
      <c r="P193" s="100">
        <f t="shared" si="19"/>
        <v>859.1</v>
      </c>
      <c r="Q193" s="5" t="s">
        <v>2035</v>
      </c>
      <c r="R193" s="43" t="s">
        <v>2038</v>
      </c>
    </row>
    <row r="194" spans="1:18" x14ac:dyDescent="0.2">
      <c r="A194" s="167"/>
      <c r="B194" s="168" t="s">
        <v>3272</v>
      </c>
      <c r="C194" s="164" t="s">
        <v>232</v>
      </c>
      <c r="D194" s="181" t="str">
        <f t="shared" ref="D194:D257" si="20">VLOOKUP($C194,TOTAL3,2,FALSE)</f>
        <v>ME0112</v>
      </c>
      <c r="E194" s="182" t="str">
        <f t="shared" ref="E194:E257" si="21">VLOOKUP($C194,TOTAL3,3,FALSE)</f>
        <v>MASH EAST</v>
      </c>
      <c r="F194" s="182" t="str">
        <f t="shared" ref="F194:F257" si="22">VLOOKUP(C194,TOTAL3,4,FALSE)</f>
        <v>GOLD</v>
      </c>
      <c r="G194" s="183">
        <v>3</v>
      </c>
      <c r="H194" s="184" t="s">
        <v>2033</v>
      </c>
      <c r="I194" s="183" t="s">
        <v>2056</v>
      </c>
      <c r="J194" s="182" t="str">
        <f t="shared" ref="J194:J257" si="23">VLOOKUP($C194,TOTAL3,5,FALSE)</f>
        <v>LESLIE</v>
      </c>
      <c r="K194" s="151">
        <v>0.40369212962962964</v>
      </c>
      <c r="L194" s="151">
        <v>0.60324074074074074</v>
      </c>
      <c r="M194" s="199">
        <v>44168</v>
      </c>
      <c r="N194" s="185" t="s">
        <v>3273</v>
      </c>
      <c r="O194" s="90">
        <f t="shared" si="18"/>
        <v>287.35000000000002</v>
      </c>
      <c r="P194" s="100">
        <f t="shared" si="19"/>
        <v>862.05000000000007</v>
      </c>
      <c r="Q194" s="5" t="s">
        <v>2035</v>
      </c>
      <c r="R194" s="43" t="s">
        <v>2038</v>
      </c>
    </row>
    <row r="195" spans="1:18" x14ac:dyDescent="0.2">
      <c r="A195" s="167"/>
      <c r="B195" s="165" t="s">
        <v>3353</v>
      </c>
      <c r="C195" s="164" t="s">
        <v>1752</v>
      </c>
      <c r="D195" s="181" t="str">
        <f t="shared" si="20"/>
        <v>MC0159</v>
      </c>
      <c r="E195" s="182" t="str">
        <f t="shared" si="21"/>
        <v>MASH CENTRAL</v>
      </c>
      <c r="F195" s="182" t="str">
        <f t="shared" si="22"/>
        <v>PLATINUM</v>
      </c>
      <c r="G195" s="183">
        <v>3</v>
      </c>
      <c r="H195" s="184" t="s">
        <v>2033</v>
      </c>
      <c r="I195" s="183" t="s">
        <v>2056</v>
      </c>
      <c r="J195" s="182" t="str">
        <f t="shared" si="23"/>
        <v>KIWA</v>
      </c>
      <c r="K195" s="196">
        <v>0.40762731481481485</v>
      </c>
      <c r="L195" s="196">
        <v>0.99998842592592585</v>
      </c>
      <c r="M195" s="199">
        <v>44168</v>
      </c>
      <c r="N195" s="185" t="s">
        <v>3354</v>
      </c>
      <c r="O195" s="90">
        <f t="shared" ref="O195:O258" si="24">(L195-K195)*60*24</f>
        <v>852.99999999999977</v>
      </c>
      <c r="P195" s="100">
        <f t="shared" ref="P195:P258" si="25">O195*G195</f>
        <v>2558.9999999999991</v>
      </c>
      <c r="Q195" s="5" t="s">
        <v>2035</v>
      </c>
      <c r="R195" s="43" t="s">
        <v>2036</v>
      </c>
    </row>
    <row r="196" spans="1:18" x14ac:dyDescent="0.2">
      <c r="A196" s="167"/>
      <c r="B196" s="165" t="s">
        <v>3338</v>
      </c>
      <c r="C196" s="164" t="s">
        <v>685</v>
      </c>
      <c r="D196" s="181" t="str">
        <f t="shared" si="20"/>
        <v>MC0009</v>
      </c>
      <c r="E196" s="182" t="str">
        <f t="shared" si="21"/>
        <v>MASH CENTRAL</v>
      </c>
      <c r="F196" s="182" t="str">
        <f t="shared" si="22"/>
        <v>GOLD</v>
      </c>
      <c r="G196" s="183">
        <v>3</v>
      </c>
      <c r="H196" s="184" t="s">
        <v>2033</v>
      </c>
      <c r="I196" s="183" t="s">
        <v>2056</v>
      </c>
      <c r="J196" s="182" t="str">
        <f t="shared" si="23"/>
        <v>KIWA</v>
      </c>
      <c r="K196" s="196">
        <v>0.40773148148148147</v>
      </c>
      <c r="L196" s="196">
        <v>0.99998842592592585</v>
      </c>
      <c r="M196" s="199">
        <v>44168</v>
      </c>
      <c r="N196" s="185" t="s">
        <v>3339</v>
      </c>
      <c r="O196" s="90">
        <f t="shared" si="24"/>
        <v>852.84999999999991</v>
      </c>
      <c r="P196" s="100">
        <f t="shared" si="25"/>
        <v>2558.5499999999997</v>
      </c>
      <c r="Q196" s="5" t="s">
        <v>2035</v>
      </c>
      <c r="R196" s="43" t="s">
        <v>2036</v>
      </c>
    </row>
    <row r="197" spans="1:18" x14ac:dyDescent="0.2">
      <c r="A197" s="167"/>
      <c r="B197" s="165" t="s">
        <v>3342</v>
      </c>
      <c r="C197" s="164" t="s">
        <v>711</v>
      </c>
      <c r="D197" s="181" t="str">
        <f t="shared" si="20"/>
        <v>MC1728</v>
      </c>
      <c r="E197" s="182" t="str">
        <f t="shared" si="21"/>
        <v>MASH CENTRAL</v>
      </c>
      <c r="F197" s="182" t="str">
        <f t="shared" si="22"/>
        <v>BRONZE</v>
      </c>
      <c r="G197" s="183">
        <v>3</v>
      </c>
      <c r="H197" s="184" t="s">
        <v>2033</v>
      </c>
      <c r="I197" s="183" t="s">
        <v>2056</v>
      </c>
      <c r="J197" s="182" t="str">
        <f t="shared" si="23"/>
        <v>KIWA</v>
      </c>
      <c r="K197" s="196">
        <v>0.40784722222222225</v>
      </c>
      <c r="L197" s="196">
        <v>0.99998842592592585</v>
      </c>
      <c r="M197" s="199">
        <v>44168</v>
      </c>
      <c r="N197" s="185" t="s">
        <v>3343</v>
      </c>
      <c r="O197" s="90">
        <f t="shared" si="24"/>
        <v>852.68333333333317</v>
      </c>
      <c r="P197" s="100">
        <f t="shared" si="25"/>
        <v>2558.0499999999993</v>
      </c>
      <c r="Q197" s="5" t="s">
        <v>2035</v>
      </c>
      <c r="R197" s="43" t="s">
        <v>2036</v>
      </c>
    </row>
    <row r="198" spans="1:18" x14ac:dyDescent="0.2">
      <c r="A198" s="167"/>
      <c r="B198" s="168" t="s">
        <v>3193</v>
      </c>
      <c r="C198" s="164" t="s">
        <v>1807</v>
      </c>
      <c r="D198" s="181" t="str">
        <f t="shared" si="20"/>
        <v>ME7040</v>
      </c>
      <c r="E198" s="182" t="str">
        <f t="shared" si="21"/>
        <v>MASH EAST</v>
      </c>
      <c r="F198" s="182" t="str">
        <f t="shared" si="22"/>
        <v>GOLD</v>
      </c>
      <c r="G198" s="183">
        <v>3</v>
      </c>
      <c r="H198" s="184" t="s">
        <v>2033</v>
      </c>
      <c r="I198" s="183" t="s">
        <v>2056</v>
      </c>
      <c r="J198" s="182" t="str">
        <f t="shared" si="23"/>
        <v>WASHI</v>
      </c>
      <c r="K198" s="151">
        <v>0.41120370370370374</v>
      </c>
      <c r="L198" s="151">
        <v>0.43258101851851855</v>
      </c>
      <c r="M198" s="199">
        <v>44168</v>
      </c>
      <c r="N198" s="185" t="s">
        <v>3194</v>
      </c>
      <c r="O198" s="90">
        <f t="shared" si="24"/>
        <v>30.783333333333324</v>
      </c>
      <c r="P198" s="100">
        <f t="shared" si="25"/>
        <v>92.349999999999966</v>
      </c>
      <c r="Q198" s="5" t="s">
        <v>2035</v>
      </c>
      <c r="R198" s="43" t="s">
        <v>2038</v>
      </c>
    </row>
    <row r="199" spans="1:18" x14ac:dyDescent="0.2">
      <c r="A199" s="167"/>
      <c r="B199" s="165" t="s">
        <v>3340</v>
      </c>
      <c r="C199" s="164" t="s">
        <v>687</v>
      </c>
      <c r="D199" s="181" t="str">
        <f t="shared" si="20"/>
        <v>MC0009</v>
      </c>
      <c r="E199" s="182" t="str">
        <f t="shared" si="21"/>
        <v>MASH CENTRAL</v>
      </c>
      <c r="F199" s="182" t="str">
        <f t="shared" si="22"/>
        <v>GOLD</v>
      </c>
      <c r="G199" s="183">
        <v>3</v>
      </c>
      <c r="H199" s="184" t="s">
        <v>2033</v>
      </c>
      <c r="I199" s="183" t="s">
        <v>2056</v>
      </c>
      <c r="J199" s="182" t="str">
        <f t="shared" si="23"/>
        <v>KIWA</v>
      </c>
      <c r="K199" s="196">
        <v>0.43927083333333333</v>
      </c>
      <c r="L199" s="196">
        <v>0.99998842592592585</v>
      </c>
      <c r="M199" s="199">
        <v>44168</v>
      </c>
      <c r="N199" s="185" t="s">
        <v>3336</v>
      </c>
      <c r="O199" s="90">
        <f t="shared" si="24"/>
        <v>807.43333333333317</v>
      </c>
      <c r="P199" s="100">
        <f t="shared" si="25"/>
        <v>2422.2999999999993</v>
      </c>
      <c r="Q199" s="5" t="s">
        <v>2035</v>
      </c>
      <c r="R199" s="43" t="s">
        <v>2036</v>
      </c>
    </row>
    <row r="200" spans="1:18" x14ac:dyDescent="0.2">
      <c r="A200" s="167"/>
      <c r="B200" s="168" t="s">
        <v>3223</v>
      </c>
      <c r="C200" s="164" t="s">
        <v>865</v>
      </c>
      <c r="D200" s="181" t="str">
        <f t="shared" si="20"/>
        <v>HA3013</v>
      </c>
      <c r="E200" s="182" t="str">
        <f t="shared" si="21"/>
        <v>HARARE</v>
      </c>
      <c r="F200" s="182" t="str">
        <f t="shared" si="22"/>
        <v>PLATINUM</v>
      </c>
      <c r="G200" s="183">
        <v>3</v>
      </c>
      <c r="H200" s="184" t="s">
        <v>2033</v>
      </c>
      <c r="I200" s="183" t="s">
        <v>2056</v>
      </c>
      <c r="J200" s="182" t="str">
        <f t="shared" si="23"/>
        <v>RICHARD</v>
      </c>
      <c r="K200" s="151">
        <v>0.44750000000000001</v>
      </c>
      <c r="L200" s="151">
        <v>0.49740740740740735</v>
      </c>
      <c r="M200" s="199">
        <v>44168</v>
      </c>
      <c r="N200" s="185" t="s">
        <v>3224</v>
      </c>
      <c r="O200" s="90">
        <f t="shared" si="24"/>
        <v>71.866666666666589</v>
      </c>
      <c r="P200" s="100">
        <f t="shared" si="25"/>
        <v>215.59999999999977</v>
      </c>
      <c r="Q200" s="5" t="s">
        <v>2035</v>
      </c>
      <c r="R200" s="43" t="s">
        <v>2038</v>
      </c>
    </row>
    <row r="201" spans="1:18" x14ac:dyDescent="0.2">
      <c r="A201" s="167"/>
      <c r="B201" s="168" t="s">
        <v>3241</v>
      </c>
      <c r="C201" s="164" t="s">
        <v>1553</v>
      </c>
      <c r="D201" s="181" t="str">
        <f t="shared" si="20"/>
        <v>MA0323</v>
      </c>
      <c r="E201" s="182" t="str">
        <f t="shared" si="21"/>
        <v>MANICALAND</v>
      </c>
      <c r="F201" s="182" t="str">
        <f t="shared" si="22"/>
        <v>GOLD</v>
      </c>
      <c r="G201" s="183">
        <v>3</v>
      </c>
      <c r="H201" s="184" t="s">
        <v>2033</v>
      </c>
      <c r="I201" s="183" t="s">
        <v>2056</v>
      </c>
      <c r="J201" s="182" t="str">
        <f t="shared" si="23"/>
        <v>MANGWIRO</v>
      </c>
      <c r="K201" s="151">
        <v>0.44988425925925929</v>
      </c>
      <c r="L201" s="151">
        <v>0.53285879629629629</v>
      </c>
      <c r="M201" s="199">
        <v>44168</v>
      </c>
      <c r="N201" s="185" t="s">
        <v>3242</v>
      </c>
      <c r="O201" s="90">
        <f t="shared" si="24"/>
        <v>119.48333333333329</v>
      </c>
      <c r="P201" s="100">
        <f t="shared" si="25"/>
        <v>358.44999999999987</v>
      </c>
      <c r="Q201" s="5" t="s">
        <v>2035</v>
      </c>
      <c r="R201" s="43" t="s">
        <v>2038</v>
      </c>
    </row>
    <row r="202" spans="1:18" x14ac:dyDescent="0.2">
      <c r="A202" s="167"/>
      <c r="B202" s="168" t="s">
        <v>3208</v>
      </c>
      <c r="C202" s="164" t="s">
        <v>1424</v>
      </c>
      <c r="D202" s="181" t="str">
        <f t="shared" si="20"/>
        <v>MW0145</v>
      </c>
      <c r="E202" s="182" t="str">
        <f t="shared" si="21"/>
        <v>MASH WEST</v>
      </c>
      <c r="F202" s="182" t="str">
        <f t="shared" si="22"/>
        <v>PLATINUM</v>
      </c>
      <c r="G202" s="183">
        <v>3</v>
      </c>
      <c r="H202" s="184" t="s">
        <v>2033</v>
      </c>
      <c r="I202" s="183" t="s">
        <v>2056</v>
      </c>
      <c r="J202" s="182" t="str">
        <f t="shared" si="23"/>
        <v>NGIRAZI</v>
      </c>
      <c r="K202" s="151">
        <v>0.47424768518518517</v>
      </c>
      <c r="L202" s="151">
        <v>0.4838541666666667</v>
      </c>
      <c r="M202" s="199">
        <v>44168</v>
      </c>
      <c r="N202" s="185" t="s">
        <v>3209</v>
      </c>
      <c r="O202" s="90">
        <f t="shared" si="24"/>
        <v>13.833333333333391</v>
      </c>
      <c r="P202" s="100">
        <f t="shared" si="25"/>
        <v>41.500000000000171</v>
      </c>
      <c r="Q202" s="5" t="s">
        <v>2035</v>
      </c>
      <c r="R202" s="43" t="s">
        <v>2038</v>
      </c>
    </row>
    <row r="203" spans="1:18" x14ac:dyDescent="0.2">
      <c r="A203" s="167"/>
      <c r="B203" s="168" t="s">
        <v>3215</v>
      </c>
      <c r="C203" s="164" t="s">
        <v>432</v>
      </c>
      <c r="D203" s="181" t="str">
        <f t="shared" si="20"/>
        <v>MW7072</v>
      </c>
      <c r="E203" s="182" t="str">
        <f t="shared" si="21"/>
        <v>MASH WEST</v>
      </c>
      <c r="F203" s="182" t="str">
        <f t="shared" si="22"/>
        <v>PLATINUM</v>
      </c>
      <c r="G203" s="183">
        <v>3</v>
      </c>
      <c r="H203" s="184" t="s">
        <v>2033</v>
      </c>
      <c r="I203" s="183" t="s">
        <v>2056</v>
      </c>
      <c r="J203" s="182" t="str">
        <f t="shared" si="23"/>
        <v>ARTWELL</v>
      </c>
      <c r="K203" s="151">
        <v>0.47840277777777779</v>
      </c>
      <c r="L203" s="151">
        <v>0.49369212962962966</v>
      </c>
      <c r="M203" s="199">
        <v>44168</v>
      </c>
      <c r="N203" s="185" t="s">
        <v>3216</v>
      </c>
      <c r="O203" s="90">
        <f t="shared" si="24"/>
        <v>22.016666666666698</v>
      </c>
      <c r="P203" s="100">
        <f t="shared" si="25"/>
        <v>66.050000000000097</v>
      </c>
      <c r="Q203" s="5" t="s">
        <v>2035</v>
      </c>
      <c r="R203" s="43" t="s">
        <v>2038</v>
      </c>
    </row>
    <row r="204" spans="1:18" x14ac:dyDescent="0.2">
      <c r="A204" s="167"/>
      <c r="B204" s="168" t="s">
        <v>3219</v>
      </c>
      <c r="C204" s="164" t="s">
        <v>559</v>
      </c>
      <c r="D204" s="181" t="str">
        <f t="shared" si="20"/>
        <v>MW7064</v>
      </c>
      <c r="E204" s="182" t="str">
        <f t="shared" si="21"/>
        <v>MASH WEST</v>
      </c>
      <c r="F204" s="182" t="str">
        <f t="shared" si="22"/>
        <v>SILVER</v>
      </c>
      <c r="G204" s="183">
        <v>3</v>
      </c>
      <c r="H204" s="184" t="s">
        <v>2033</v>
      </c>
      <c r="I204" s="183" t="s">
        <v>2056</v>
      </c>
      <c r="J204" s="182" t="str">
        <f t="shared" si="23"/>
        <v>ARTWELL</v>
      </c>
      <c r="K204" s="151">
        <v>0.47842592592592598</v>
      </c>
      <c r="L204" s="151">
        <v>0.49471064814814819</v>
      </c>
      <c r="M204" s="199">
        <v>44168</v>
      </c>
      <c r="N204" s="185" t="s">
        <v>3220</v>
      </c>
      <c r="O204" s="90">
        <f t="shared" si="24"/>
        <v>23.449999999999989</v>
      </c>
      <c r="P204" s="100">
        <f t="shared" si="25"/>
        <v>70.349999999999966</v>
      </c>
      <c r="Q204" s="5" t="s">
        <v>2035</v>
      </c>
      <c r="R204" s="43" t="s">
        <v>2038</v>
      </c>
    </row>
    <row r="205" spans="1:18" x14ac:dyDescent="0.2">
      <c r="A205" s="167"/>
      <c r="B205" s="168" t="s">
        <v>3217</v>
      </c>
      <c r="C205" s="164" t="s">
        <v>696</v>
      </c>
      <c r="D205" s="181" t="str">
        <f t="shared" si="20"/>
        <v>MW6030</v>
      </c>
      <c r="E205" s="182" t="str">
        <f t="shared" si="21"/>
        <v>MASH WEST</v>
      </c>
      <c r="F205" s="182" t="str">
        <f t="shared" si="22"/>
        <v>PLATINUM</v>
      </c>
      <c r="G205" s="183">
        <v>3</v>
      </c>
      <c r="H205" s="184" t="s">
        <v>2033</v>
      </c>
      <c r="I205" s="183" t="s">
        <v>2056</v>
      </c>
      <c r="J205" s="182" t="str">
        <f t="shared" si="23"/>
        <v>ARTWELL</v>
      </c>
      <c r="K205" s="151">
        <v>0.47844907407407405</v>
      </c>
      <c r="L205" s="151">
        <v>0.49435185185185188</v>
      </c>
      <c r="M205" s="199">
        <v>44168</v>
      </c>
      <c r="N205" s="185" t="s">
        <v>3218</v>
      </c>
      <c r="O205" s="90">
        <f t="shared" si="24"/>
        <v>22.900000000000063</v>
      </c>
      <c r="P205" s="100">
        <f t="shared" si="25"/>
        <v>68.700000000000188</v>
      </c>
      <c r="Q205" s="5" t="s">
        <v>2035</v>
      </c>
      <c r="R205" s="43" t="s">
        <v>2038</v>
      </c>
    </row>
    <row r="206" spans="1:18" x14ac:dyDescent="0.2">
      <c r="A206" s="167"/>
      <c r="B206" s="168" t="s">
        <v>3217</v>
      </c>
      <c r="C206" s="164" t="s">
        <v>448</v>
      </c>
      <c r="D206" s="181" t="str">
        <f t="shared" si="20"/>
        <v>MW5239</v>
      </c>
      <c r="E206" s="182" t="str">
        <f t="shared" si="21"/>
        <v>MASH WEST</v>
      </c>
      <c r="F206" s="182" t="str">
        <f t="shared" si="22"/>
        <v>PLATINUM</v>
      </c>
      <c r="G206" s="183">
        <v>3</v>
      </c>
      <c r="H206" s="184" t="s">
        <v>2033</v>
      </c>
      <c r="I206" s="183" t="s">
        <v>2056</v>
      </c>
      <c r="J206" s="182" t="str">
        <f t="shared" si="23"/>
        <v>ARTWELL</v>
      </c>
      <c r="K206" s="151">
        <v>0.47844907407407405</v>
      </c>
      <c r="L206" s="151">
        <v>0.50004629629629627</v>
      </c>
      <c r="M206" s="199">
        <v>44168</v>
      </c>
      <c r="N206" s="185" t="s">
        <v>3225</v>
      </c>
      <c r="O206" s="90">
        <f t="shared" si="24"/>
        <v>31.099999999999987</v>
      </c>
      <c r="P206" s="100">
        <f t="shared" si="25"/>
        <v>93.299999999999955</v>
      </c>
      <c r="Q206" s="5" t="s">
        <v>2035</v>
      </c>
      <c r="R206" s="43" t="s">
        <v>2038</v>
      </c>
    </row>
    <row r="207" spans="1:18" x14ac:dyDescent="0.2">
      <c r="A207" s="167"/>
      <c r="B207" s="168" t="s">
        <v>3249</v>
      </c>
      <c r="C207" s="164" t="s">
        <v>1284</v>
      </c>
      <c r="D207" s="181" t="str">
        <f t="shared" si="20"/>
        <v>MC1757</v>
      </c>
      <c r="E207" s="182" t="str">
        <f t="shared" si="21"/>
        <v>MASH CENTRAL</v>
      </c>
      <c r="F207" s="182" t="str">
        <f t="shared" si="22"/>
        <v>PLATINUM</v>
      </c>
      <c r="G207" s="183">
        <v>3</v>
      </c>
      <c r="H207" s="184" t="s">
        <v>2033</v>
      </c>
      <c r="I207" s="183" t="s">
        <v>2056</v>
      </c>
      <c r="J207" s="182" t="str">
        <f t="shared" si="23"/>
        <v>KIWA</v>
      </c>
      <c r="K207" s="151">
        <v>0.50284722222222222</v>
      </c>
      <c r="L207" s="151">
        <v>0.54780092592592589</v>
      </c>
      <c r="M207" s="199">
        <v>44168</v>
      </c>
      <c r="N207" s="185" t="s">
        <v>3250</v>
      </c>
      <c r="O207" s="90">
        <f t="shared" si="24"/>
        <v>64.733333333333277</v>
      </c>
      <c r="P207" s="100">
        <f t="shared" si="25"/>
        <v>194.19999999999982</v>
      </c>
      <c r="Q207" s="5" t="s">
        <v>2035</v>
      </c>
      <c r="R207" s="43" t="s">
        <v>2038</v>
      </c>
    </row>
    <row r="208" spans="1:18" x14ac:dyDescent="0.2">
      <c r="A208" s="167"/>
      <c r="B208" s="140">
        <v>44168.505393518521</v>
      </c>
      <c r="C208" s="5" t="s">
        <v>1064</v>
      </c>
      <c r="D208" s="181" t="str">
        <f t="shared" si="20"/>
        <v>ME0405</v>
      </c>
      <c r="E208" s="182" t="str">
        <f t="shared" si="21"/>
        <v>MASH EAST</v>
      </c>
      <c r="F208" s="182" t="str">
        <f t="shared" si="22"/>
        <v>PLATINUM</v>
      </c>
      <c r="G208" s="183">
        <v>3</v>
      </c>
      <c r="H208" s="184" t="s">
        <v>2033</v>
      </c>
      <c r="I208" s="183" t="s">
        <v>2034</v>
      </c>
      <c r="J208" s="182" t="str">
        <f t="shared" si="23"/>
        <v>DHLAKAMA</v>
      </c>
      <c r="K208" s="196">
        <v>0.50539351851851855</v>
      </c>
      <c r="L208" s="196">
        <v>0.78646990740740741</v>
      </c>
      <c r="M208" s="199">
        <v>44168</v>
      </c>
      <c r="N208" s="185" t="s">
        <v>3307</v>
      </c>
      <c r="O208" s="90">
        <f t="shared" si="24"/>
        <v>404.75</v>
      </c>
      <c r="P208" s="100">
        <f t="shared" si="25"/>
        <v>1214.25</v>
      </c>
      <c r="Q208" s="5" t="s">
        <v>2035</v>
      </c>
      <c r="R208" s="43" t="s">
        <v>2038</v>
      </c>
    </row>
    <row r="209" spans="1:18" x14ac:dyDescent="0.2">
      <c r="A209" s="167"/>
      <c r="B209" s="168" t="s">
        <v>3226</v>
      </c>
      <c r="C209" s="164" t="s">
        <v>1462</v>
      </c>
      <c r="D209" s="181" t="str">
        <f t="shared" si="20"/>
        <v>HA5024</v>
      </c>
      <c r="E209" s="182" t="str">
        <f t="shared" si="21"/>
        <v>HARARE</v>
      </c>
      <c r="F209" s="182" t="str">
        <f t="shared" si="22"/>
        <v>GOLD</v>
      </c>
      <c r="G209" s="183">
        <v>3</v>
      </c>
      <c r="H209" s="184" t="s">
        <v>2033</v>
      </c>
      <c r="I209" s="183" t="s">
        <v>2056</v>
      </c>
      <c r="J209" s="182" t="str">
        <f t="shared" si="23"/>
        <v>MUTYANDA</v>
      </c>
      <c r="K209" s="151">
        <v>0.50848379629629636</v>
      </c>
      <c r="L209" s="151">
        <v>0.51893518518518522</v>
      </c>
      <c r="M209" s="199">
        <v>44168</v>
      </c>
      <c r="N209" s="185" t="s">
        <v>3227</v>
      </c>
      <c r="O209" s="90">
        <f t="shared" si="24"/>
        <v>15.049999999999955</v>
      </c>
      <c r="P209" s="100">
        <f t="shared" si="25"/>
        <v>45.149999999999864</v>
      </c>
      <c r="Q209" s="5" t="s">
        <v>2035</v>
      </c>
      <c r="R209" s="43" t="s">
        <v>2038</v>
      </c>
    </row>
    <row r="210" spans="1:18" x14ac:dyDescent="0.2">
      <c r="A210" s="167"/>
      <c r="B210" s="168" t="s">
        <v>3243</v>
      </c>
      <c r="C210" s="164" t="s">
        <v>613</v>
      </c>
      <c r="D210" s="181" t="str">
        <f t="shared" si="20"/>
        <v>HA1721</v>
      </c>
      <c r="E210" s="182" t="str">
        <f t="shared" si="21"/>
        <v>HARARE</v>
      </c>
      <c r="F210" s="182" t="str">
        <f t="shared" si="22"/>
        <v>PLATINUM</v>
      </c>
      <c r="G210" s="183">
        <v>3</v>
      </c>
      <c r="H210" s="184" t="s">
        <v>2033</v>
      </c>
      <c r="I210" s="183" t="s">
        <v>2056</v>
      </c>
      <c r="J210" s="182" t="str">
        <f t="shared" si="23"/>
        <v>MODESTA</v>
      </c>
      <c r="K210" s="151">
        <v>0.5095601851851852</v>
      </c>
      <c r="L210" s="151">
        <v>0.53680555555555554</v>
      </c>
      <c r="M210" s="199">
        <v>44168</v>
      </c>
      <c r="N210" s="185" t="s">
        <v>3244</v>
      </c>
      <c r="O210" s="90">
        <f t="shared" si="24"/>
        <v>39.233333333333285</v>
      </c>
      <c r="P210" s="100">
        <f t="shared" si="25"/>
        <v>117.69999999999985</v>
      </c>
      <c r="Q210" s="5" t="s">
        <v>2035</v>
      </c>
      <c r="R210" s="43" t="s">
        <v>2038</v>
      </c>
    </row>
    <row r="211" spans="1:18" x14ac:dyDescent="0.2">
      <c r="A211" s="167"/>
      <c r="B211" s="168" t="s">
        <v>3230</v>
      </c>
      <c r="C211" s="164" t="s">
        <v>698</v>
      </c>
      <c r="D211" s="181" t="str">
        <f t="shared" si="20"/>
        <v>MW6030</v>
      </c>
      <c r="E211" s="182" t="str">
        <f t="shared" si="21"/>
        <v>MASH WEST</v>
      </c>
      <c r="F211" s="182" t="str">
        <f t="shared" si="22"/>
        <v>PLATINUM</v>
      </c>
      <c r="G211" s="183">
        <v>3</v>
      </c>
      <c r="H211" s="184" t="s">
        <v>2033</v>
      </c>
      <c r="I211" s="183" t="s">
        <v>2056</v>
      </c>
      <c r="J211" s="182" t="str">
        <f t="shared" si="23"/>
        <v>ARTWELL</v>
      </c>
      <c r="K211" s="151">
        <v>0.5099421296296297</v>
      </c>
      <c r="L211" s="151">
        <v>0.52668981481481481</v>
      </c>
      <c r="M211" s="199">
        <v>44168</v>
      </c>
      <c r="N211" s="185" t="s">
        <v>3231</v>
      </c>
      <c r="O211" s="90">
        <f t="shared" si="24"/>
        <v>24.116666666666546</v>
      </c>
      <c r="P211" s="100">
        <f t="shared" si="25"/>
        <v>72.349999999999639</v>
      </c>
      <c r="Q211" s="5" t="s">
        <v>2035</v>
      </c>
      <c r="R211" s="43" t="s">
        <v>2038</v>
      </c>
    </row>
    <row r="212" spans="1:18" x14ac:dyDescent="0.2">
      <c r="A212" s="167"/>
      <c r="B212" s="168" t="s">
        <v>3233</v>
      </c>
      <c r="C212" s="164" t="s">
        <v>450</v>
      </c>
      <c r="D212" s="181" t="str">
        <f t="shared" si="20"/>
        <v>MW5239</v>
      </c>
      <c r="E212" s="182" t="str">
        <f t="shared" si="21"/>
        <v>MASH WEST</v>
      </c>
      <c r="F212" s="182" t="str">
        <f t="shared" si="22"/>
        <v>PLATINUM</v>
      </c>
      <c r="G212" s="183">
        <v>3</v>
      </c>
      <c r="H212" s="184" t="s">
        <v>2033</v>
      </c>
      <c r="I212" s="183" t="s">
        <v>2056</v>
      </c>
      <c r="J212" s="182" t="str">
        <f t="shared" si="23"/>
        <v>ARTWELL</v>
      </c>
      <c r="K212" s="151">
        <v>0.50995370370370374</v>
      </c>
      <c r="L212" s="151">
        <v>0.52686342592592594</v>
      </c>
      <c r="M212" s="199">
        <v>44168</v>
      </c>
      <c r="N212" s="185" t="s">
        <v>3234</v>
      </c>
      <c r="O212" s="90">
        <f t="shared" si="24"/>
        <v>24.349999999999969</v>
      </c>
      <c r="P212" s="100">
        <f t="shared" si="25"/>
        <v>73.049999999999912</v>
      </c>
      <c r="Q212" s="5" t="s">
        <v>2035</v>
      </c>
      <c r="R212" s="43" t="s">
        <v>2038</v>
      </c>
    </row>
    <row r="213" spans="1:18" x14ac:dyDescent="0.2">
      <c r="A213" s="167"/>
      <c r="B213" s="168" t="s">
        <v>3228</v>
      </c>
      <c r="C213" s="164" t="s">
        <v>434</v>
      </c>
      <c r="D213" s="181" t="str">
        <f t="shared" si="20"/>
        <v>MW7072</v>
      </c>
      <c r="E213" s="182" t="str">
        <f t="shared" si="21"/>
        <v>MASH WEST</v>
      </c>
      <c r="F213" s="182" t="str">
        <f t="shared" si="22"/>
        <v>PLATINUM</v>
      </c>
      <c r="G213" s="183">
        <v>3</v>
      </c>
      <c r="H213" s="184" t="s">
        <v>2033</v>
      </c>
      <c r="I213" s="183" t="s">
        <v>2056</v>
      </c>
      <c r="J213" s="182" t="str">
        <f t="shared" si="23"/>
        <v>ARTWELL</v>
      </c>
      <c r="K213" s="151">
        <v>0.50996527777777778</v>
      </c>
      <c r="L213" s="151">
        <v>0.52584490740740741</v>
      </c>
      <c r="M213" s="199">
        <v>44168</v>
      </c>
      <c r="N213" s="185" t="s">
        <v>3229</v>
      </c>
      <c r="O213" s="90">
        <f t="shared" si="24"/>
        <v>22.866666666666671</v>
      </c>
      <c r="P213" s="100">
        <f t="shared" si="25"/>
        <v>68.600000000000009</v>
      </c>
      <c r="Q213" s="5" t="s">
        <v>2035</v>
      </c>
      <c r="R213" s="43" t="s">
        <v>2038</v>
      </c>
    </row>
    <row r="214" spans="1:18" x14ac:dyDescent="0.2">
      <c r="A214" s="167"/>
      <c r="B214" s="168" t="s">
        <v>3228</v>
      </c>
      <c r="C214" s="164" t="s">
        <v>562</v>
      </c>
      <c r="D214" s="181" t="str">
        <f t="shared" si="20"/>
        <v>MW7064</v>
      </c>
      <c r="E214" s="182" t="str">
        <f t="shared" si="21"/>
        <v>MASH WEST</v>
      </c>
      <c r="F214" s="182" t="str">
        <f t="shared" si="22"/>
        <v>SILVER</v>
      </c>
      <c r="G214" s="183">
        <v>3</v>
      </c>
      <c r="H214" s="184" t="s">
        <v>2033</v>
      </c>
      <c r="I214" s="183" t="s">
        <v>2056</v>
      </c>
      <c r="J214" s="182" t="str">
        <f t="shared" si="23"/>
        <v>ARTWELL</v>
      </c>
      <c r="K214" s="151">
        <v>0.50996527777777778</v>
      </c>
      <c r="L214" s="151">
        <v>0.52678240740740734</v>
      </c>
      <c r="M214" s="199">
        <v>44168</v>
      </c>
      <c r="N214" s="185" t="s">
        <v>3232</v>
      </c>
      <c r="O214" s="90">
        <f t="shared" si="24"/>
        <v>24.216666666666562</v>
      </c>
      <c r="P214" s="100">
        <f t="shared" si="25"/>
        <v>72.649999999999693</v>
      </c>
      <c r="Q214" s="5" t="s">
        <v>2035</v>
      </c>
      <c r="R214" s="43" t="s">
        <v>2038</v>
      </c>
    </row>
    <row r="215" spans="1:18" x14ac:dyDescent="0.2">
      <c r="A215" s="167"/>
      <c r="B215" s="168" t="s">
        <v>3247</v>
      </c>
      <c r="C215" s="164" t="s">
        <v>1071</v>
      </c>
      <c r="D215" s="181" t="str">
        <f t="shared" si="20"/>
        <v>MC5028</v>
      </c>
      <c r="E215" s="182" t="str">
        <f t="shared" si="21"/>
        <v>MASH CENTRAL</v>
      </c>
      <c r="F215" s="182" t="str">
        <f t="shared" si="22"/>
        <v>SILVER</v>
      </c>
      <c r="G215" s="183">
        <v>3</v>
      </c>
      <c r="H215" s="184" t="s">
        <v>2033</v>
      </c>
      <c r="I215" s="183" t="s">
        <v>2056</v>
      </c>
      <c r="J215" s="182" t="str">
        <f t="shared" si="23"/>
        <v>KIWA</v>
      </c>
      <c r="K215" s="151">
        <v>0.51085648148148144</v>
      </c>
      <c r="L215" s="151">
        <v>0.54768518518518516</v>
      </c>
      <c r="M215" s="199">
        <v>44168</v>
      </c>
      <c r="N215" s="185" t="s">
        <v>3248</v>
      </c>
      <c r="O215" s="90">
        <f t="shared" si="24"/>
        <v>53.03333333333336</v>
      </c>
      <c r="P215" s="100">
        <f t="shared" si="25"/>
        <v>159.10000000000008</v>
      </c>
      <c r="Q215" s="5" t="s">
        <v>2035</v>
      </c>
      <c r="R215" s="43" t="s">
        <v>2038</v>
      </c>
    </row>
    <row r="216" spans="1:18" x14ac:dyDescent="0.2">
      <c r="A216" s="167"/>
      <c r="B216" s="168" t="s">
        <v>3245</v>
      </c>
      <c r="C216" s="164" t="s">
        <v>1282</v>
      </c>
      <c r="D216" s="181" t="str">
        <f t="shared" si="20"/>
        <v>ME5183</v>
      </c>
      <c r="E216" s="182" t="str">
        <f t="shared" si="21"/>
        <v>MASH EAST</v>
      </c>
      <c r="F216" s="182" t="str">
        <f t="shared" si="22"/>
        <v>PLATINUM</v>
      </c>
      <c r="G216" s="183">
        <v>3</v>
      </c>
      <c r="H216" s="184" t="s">
        <v>2033</v>
      </c>
      <c r="I216" s="183" t="s">
        <v>2056</v>
      </c>
      <c r="J216" s="182" t="str">
        <f t="shared" si="23"/>
        <v>WASHI</v>
      </c>
      <c r="K216" s="151">
        <v>0.51092592592592589</v>
      </c>
      <c r="L216" s="151">
        <v>0.54597222222222219</v>
      </c>
      <c r="M216" s="199">
        <v>44168</v>
      </c>
      <c r="N216" s="185" t="s">
        <v>3246</v>
      </c>
      <c r="O216" s="90">
        <f t="shared" si="24"/>
        <v>50.466666666666669</v>
      </c>
      <c r="P216" s="100">
        <f t="shared" si="25"/>
        <v>151.4</v>
      </c>
      <c r="Q216" s="5" t="s">
        <v>2035</v>
      </c>
      <c r="R216" s="43" t="s">
        <v>2038</v>
      </c>
    </row>
    <row r="217" spans="1:18" x14ac:dyDescent="0.2">
      <c r="A217" s="167"/>
      <c r="B217" s="168" t="s">
        <v>3237</v>
      </c>
      <c r="C217" s="164" t="s">
        <v>1828</v>
      </c>
      <c r="D217" s="181" t="str">
        <f t="shared" si="20"/>
        <v>HA0226</v>
      </c>
      <c r="E217" s="182" t="str">
        <f t="shared" si="21"/>
        <v>HARARE</v>
      </c>
      <c r="F217" s="182" t="str">
        <f t="shared" si="22"/>
        <v>PLATINUM</v>
      </c>
      <c r="G217" s="183">
        <v>3</v>
      </c>
      <c r="H217" s="184" t="s">
        <v>2033</v>
      </c>
      <c r="I217" s="183" t="s">
        <v>2056</v>
      </c>
      <c r="J217" s="182" t="str">
        <f t="shared" si="23"/>
        <v>PRIVLEDGE</v>
      </c>
      <c r="K217" s="151">
        <v>0.51189814814814816</v>
      </c>
      <c r="L217" s="151">
        <v>0.52997685185185184</v>
      </c>
      <c r="M217" s="199">
        <v>44168</v>
      </c>
      <c r="N217" s="185" t="s">
        <v>3238</v>
      </c>
      <c r="O217" s="90">
        <f t="shared" si="24"/>
        <v>26.033333333333299</v>
      </c>
      <c r="P217" s="100">
        <f t="shared" si="25"/>
        <v>78.099999999999895</v>
      </c>
      <c r="Q217" s="5" t="s">
        <v>2035</v>
      </c>
      <c r="R217" s="43" t="s">
        <v>2038</v>
      </c>
    </row>
    <row r="218" spans="1:18" x14ac:dyDescent="0.2">
      <c r="A218" s="167"/>
      <c r="B218" s="168" t="s">
        <v>3239</v>
      </c>
      <c r="C218" s="164" t="s">
        <v>155</v>
      </c>
      <c r="D218" s="181" t="str">
        <f t="shared" si="20"/>
        <v>HA0227</v>
      </c>
      <c r="E218" s="182" t="str">
        <f t="shared" si="21"/>
        <v>HARARE</v>
      </c>
      <c r="F218" s="182" t="str">
        <f t="shared" si="22"/>
        <v>PLATINUM</v>
      </c>
      <c r="G218" s="183">
        <v>3</v>
      </c>
      <c r="H218" s="184" t="s">
        <v>2033</v>
      </c>
      <c r="I218" s="183" t="s">
        <v>2056</v>
      </c>
      <c r="J218" s="182" t="str">
        <f t="shared" si="23"/>
        <v>PRIVILEDGE</v>
      </c>
      <c r="K218" s="151">
        <v>0.51193287037037039</v>
      </c>
      <c r="L218" s="151">
        <v>0.5323148148148148</v>
      </c>
      <c r="M218" s="199">
        <v>44168</v>
      </c>
      <c r="N218" s="185" t="s">
        <v>3240</v>
      </c>
      <c r="O218" s="90">
        <f t="shared" si="24"/>
        <v>29.349999999999952</v>
      </c>
      <c r="P218" s="100">
        <f t="shared" si="25"/>
        <v>88.049999999999855</v>
      </c>
      <c r="Q218" s="5" t="s">
        <v>2035</v>
      </c>
      <c r="R218" s="43" t="s">
        <v>2038</v>
      </c>
    </row>
    <row r="219" spans="1:18" x14ac:dyDescent="0.2">
      <c r="A219" s="167"/>
      <c r="B219" s="168" t="s">
        <v>3235</v>
      </c>
      <c r="C219" s="164" t="s">
        <v>308</v>
      </c>
      <c r="D219" s="181" t="str">
        <f t="shared" si="20"/>
        <v>HA5205</v>
      </c>
      <c r="E219" s="182" t="str">
        <f t="shared" si="21"/>
        <v>HARARE</v>
      </c>
      <c r="F219" s="182" t="str">
        <f t="shared" si="22"/>
        <v>PLATINUM</v>
      </c>
      <c r="G219" s="183">
        <v>3</v>
      </c>
      <c r="H219" s="184" t="s">
        <v>2033</v>
      </c>
      <c r="I219" s="183" t="s">
        <v>2056</v>
      </c>
      <c r="J219" s="182" t="str">
        <f t="shared" si="23"/>
        <v>MASIMBA</v>
      </c>
      <c r="K219" s="151">
        <v>0.51194444444444442</v>
      </c>
      <c r="L219" s="151">
        <v>0.52767361111111111</v>
      </c>
      <c r="M219" s="199">
        <v>44168</v>
      </c>
      <c r="N219" s="185" t="s">
        <v>3236</v>
      </c>
      <c r="O219" s="90">
        <f t="shared" si="24"/>
        <v>22.650000000000023</v>
      </c>
      <c r="P219" s="100">
        <f t="shared" si="25"/>
        <v>67.950000000000074</v>
      </c>
      <c r="Q219" s="5" t="s">
        <v>2035</v>
      </c>
      <c r="R219" s="43" t="s">
        <v>2038</v>
      </c>
    </row>
    <row r="220" spans="1:18" x14ac:dyDescent="0.2">
      <c r="A220" s="167"/>
      <c r="B220" s="168" t="s">
        <v>3258</v>
      </c>
      <c r="C220" s="164" t="s">
        <v>1286</v>
      </c>
      <c r="D220" s="181" t="str">
        <f t="shared" si="20"/>
        <v>MC1757</v>
      </c>
      <c r="E220" s="182" t="str">
        <f t="shared" si="21"/>
        <v>MASH CENTRAL</v>
      </c>
      <c r="F220" s="182" t="str">
        <f t="shared" si="22"/>
        <v>PLATINUM</v>
      </c>
      <c r="G220" s="183">
        <v>3</v>
      </c>
      <c r="H220" s="184" t="s">
        <v>2033</v>
      </c>
      <c r="I220" s="183" t="s">
        <v>2056</v>
      </c>
      <c r="J220" s="182" t="str">
        <f t="shared" si="23"/>
        <v>KIWA</v>
      </c>
      <c r="K220" s="151">
        <v>0.53437499999999993</v>
      </c>
      <c r="L220" s="151">
        <v>0.57370370370370372</v>
      </c>
      <c r="M220" s="199">
        <v>44168</v>
      </c>
      <c r="N220" s="185" t="s">
        <v>3259</v>
      </c>
      <c r="O220" s="90">
        <f t="shared" si="24"/>
        <v>56.633333333333447</v>
      </c>
      <c r="P220" s="100">
        <f t="shared" si="25"/>
        <v>169.90000000000035</v>
      </c>
      <c r="Q220" s="5" t="s">
        <v>2035</v>
      </c>
      <c r="R220" s="43" t="s">
        <v>2038</v>
      </c>
    </row>
    <row r="221" spans="1:18" x14ac:dyDescent="0.2">
      <c r="A221" s="167"/>
      <c r="B221" s="165" t="s">
        <v>3323</v>
      </c>
      <c r="C221" s="164" t="s">
        <v>341</v>
      </c>
      <c r="D221" s="181" t="str">
        <f t="shared" si="20"/>
        <v>MW5209</v>
      </c>
      <c r="E221" s="182" t="str">
        <f t="shared" si="21"/>
        <v>MASH WEST</v>
      </c>
      <c r="F221" s="182" t="str">
        <f t="shared" si="22"/>
        <v>BRONZE</v>
      </c>
      <c r="G221" s="183">
        <v>3</v>
      </c>
      <c r="H221" s="184" t="s">
        <v>2033</v>
      </c>
      <c r="I221" s="183" t="s">
        <v>2056</v>
      </c>
      <c r="J221" s="182" t="str">
        <f t="shared" si="23"/>
        <v>ARTWELL</v>
      </c>
      <c r="K221" s="196">
        <v>0.53678240740740735</v>
      </c>
      <c r="L221" s="196">
        <v>0.99998842592592585</v>
      </c>
      <c r="M221" s="199">
        <v>44168</v>
      </c>
      <c r="N221" s="185" t="s">
        <v>3324</v>
      </c>
      <c r="O221" s="90">
        <f t="shared" si="24"/>
        <v>667.01666666666665</v>
      </c>
      <c r="P221" s="100">
        <f t="shared" si="25"/>
        <v>2001.05</v>
      </c>
      <c r="Q221" s="5" t="s">
        <v>2035</v>
      </c>
      <c r="R221" s="43" t="s">
        <v>2036</v>
      </c>
    </row>
    <row r="222" spans="1:18" x14ac:dyDescent="0.2">
      <c r="A222" s="167"/>
      <c r="B222" s="165" t="s">
        <v>3323</v>
      </c>
      <c r="C222" s="164" t="s">
        <v>1879</v>
      </c>
      <c r="D222" s="181" t="str">
        <f t="shared" si="20"/>
        <v>MW5023</v>
      </c>
      <c r="E222" s="182" t="str">
        <f t="shared" si="21"/>
        <v>MASH WEST</v>
      </c>
      <c r="F222" s="182" t="str">
        <f t="shared" si="22"/>
        <v>GOLD</v>
      </c>
      <c r="G222" s="183">
        <v>3</v>
      </c>
      <c r="H222" s="184" t="s">
        <v>2033</v>
      </c>
      <c r="I222" s="183" t="s">
        <v>2056</v>
      </c>
      <c r="J222" s="182" t="str">
        <f t="shared" si="23"/>
        <v>ARTWELL</v>
      </c>
      <c r="K222" s="196">
        <v>0.53678240740740735</v>
      </c>
      <c r="L222" s="196">
        <v>0.99998842592592585</v>
      </c>
      <c r="M222" s="199">
        <v>44168</v>
      </c>
      <c r="N222" s="185" t="s">
        <v>3356</v>
      </c>
      <c r="O222" s="90">
        <f t="shared" si="24"/>
        <v>667.01666666666665</v>
      </c>
      <c r="P222" s="100">
        <f t="shared" si="25"/>
        <v>2001.05</v>
      </c>
      <c r="Q222" s="5" t="s">
        <v>2035</v>
      </c>
      <c r="R222" s="43" t="s">
        <v>2036</v>
      </c>
    </row>
    <row r="223" spans="1:18" x14ac:dyDescent="0.2">
      <c r="A223" s="167"/>
      <c r="B223" s="165" t="s">
        <v>3327</v>
      </c>
      <c r="C223" s="164" t="s">
        <v>429</v>
      </c>
      <c r="D223" s="181" t="str">
        <f t="shared" si="20"/>
        <v>MW6032</v>
      </c>
      <c r="E223" s="182" t="str">
        <f t="shared" si="21"/>
        <v>MASH WEST</v>
      </c>
      <c r="F223" s="182" t="str">
        <f t="shared" si="22"/>
        <v>PLATINUM</v>
      </c>
      <c r="G223" s="183">
        <v>3</v>
      </c>
      <c r="H223" s="184" t="s">
        <v>2033</v>
      </c>
      <c r="I223" s="183" t="s">
        <v>2056</v>
      </c>
      <c r="J223" s="182" t="str">
        <f t="shared" si="23"/>
        <v>ARTWELL</v>
      </c>
      <c r="K223" s="196">
        <v>0.5367939814814815</v>
      </c>
      <c r="L223" s="196">
        <v>0.99998842592592585</v>
      </c>
      <c r="M223" s="199">
        <v>44168</v>
      </c>
      <c r="N223" s="185" t="s">
        <v>3328</v>
      </c>
      <c r="O223" s="90">
        <f t="shared" si="24"/>
        <v>666.99999999999989</v>
      </c>
      <c r="P223" s="100">
        <f t="shared" si="25"/>
        <v>2000.9999999999995</v>
      </c>
      <c r="Q223" s="5" t="s">
        <v>2035</v>
      </c>
      <c r="R223" s="43" t="s">
        <v>2036</v>
      </c>
    </row>
    <row r="224" spans="1:18" x14ac:dyDescent="0.2">
      <c r="A224" s="167"/>
      <c r="B224" s="165" t="s">
        <v>3350</v>
      </c>
      <c r="C224" s="164" t="s">
        <v>942</v>
      </c>
      <c r="D224" s="181" t="str">
        <f t="shared" si="20"/>
        <v>MW0052</v>
      </c>
      <c r="E224" s="182" t="str">
        <f t="shared" si="21"/>
        <v>MASH WEST</v>
      </c>
      <c r="F224" s="182" t="str">
        <f t="shared" si="22"/>
        <v>PLATINUM</v>
      </c>
      <c r="G224" s="183">
        <v>3</v>
      </c>
      <c r="H224" s="184" t="s">
        <v>2033</v>
      </c>
      <c r="I224" s="183" t="s">
        <v>2056</v>
      </c>
      <c r="J224" s="182" t="str">
        <f t="shared" si="23"/>
        <v>ARTWELL</v>
      </c>
      <c r="K224" s="196">
        <v>0.53684027777777776</v>
      </c>
      <c r="L224" s="196">
        <v>0.99998842592592585</v>
      </c>
      <c r="M224" s="199">
        <v>44168</v>
      </c>
      <c r="N224" s="185" t="s">
        <v>3330</v>
      </c>
      <c r="O224" s="90">
        <f t="shared" si="24"/>
        <v>666.93333333333317</v>
      </c>
      <c r="P224" s="100">
        <f t="shared" si="25"/>
        <v>2000.7999999999995</v>
      </c>
      <c r="Q224" s="5" t="s">
        <v>2035</v>
      </c>
      <c r="R224" s="43" t="s">
        <v>2036</v>
      </c>
    </row>
    <row r="225" spans="1:18" x14ac:dyDescent="0.2">
      <c r="A225" s="167"/>
      <c r="B225" s="165" t="s">
        <v>3347</v>
      </c>
      <c r="C225" s="164" t="s">
        <v>824</v>
      </c>
      <c r="D225" s="181" t="str">
        <f t="shared" si="20"/>
        <v>MA0126</v>
      </c>
      <c r="E225" s="182" t="str">
        <f t="shared" si="21"/>
        <v>MANICALAND</v>
      </c>
      <c r="F225" s="182" t="str">
        <f t="shared" si="22"/>
        <v>PLATINUM</v>
      </c>
      <c r="G225" s="183">
        <v>3</v>
      </c>
      <c r="H225" s="184" t="s">
        <v>2033</v>
      </c>
      <c r="I225" s="183" t="s">
        <v>2056</v>
      </c>
      <c r="J225" s="182" t="str">
        <f t="shared" si="23"/>
        <v>MANGWIRO</v>
      </c>
      <c r="K225" s="196">
        <v>0.53745370370370371</v>
      </c>
      <c r="L225" s="196">
        <v>0.99998842592592585</v>
      </c>
      <c r="M225" s="199">
        <v>44168</v>
      </c>
      <c r="N225" s="185" t="s">
        <v>3337</v>
      </c>
      <c r="O225" s="90">
        <f t="shared" si="24"/>
        <v>666.04999999999984</v>
      </c>
      <c r="P225" s="100">
        <f t="shared" si="25"/>
        <v>1998.1499999999996</v>
      </c>
      <c r="Q225" s="5" t="s">
        <v>2035</v>
      </c>
      <c r="R225" s="43" t="s">
        <v>2036</v>
      </c>
    </row>
    <row r="226" spans="1:18" x14ac:dyDescent="0.2">
      <c r="A226" s="167"/>
      <c r="B226" s="168" t="s">
        <v>3266</v>
      </c>
      <c r="C226" s="164" t="s">
        <v>1504</v>
      </c>
      <c r="D226" s="181" t="str">
        <f t="shared" si="20"/>
        <v>MA0153</v>
      </c>
      <c r="E226" s="182" t="str">
        <f t="shared" si="21"/>
        <v>MANICALAND</v>
      </c>
      <c r="F226" s="182" t="str">
        <f t="shared" si="22"/>
        <v>GOLD</v>
      </c>
      <c r="G226" s="183">
        <v>3</v>
      </c>
      <c r="H226" s="184" t="s">
        <v>2033</v>
      </c>
      <c r="I226" s="183" t="s">
        <v>2056</v>
      </c>
      <c r="J226" s="182" t="str">
        <f t="shared" si="23"/>
        <v>MANGWIRO</v>
      </c>
      <c r="K226" s="151">
        <v>0.53773148148148142</v>
      </c>
      <c r="L226" s="151">
        <v>0.59818287037037032</v>
      </c>
      <c r="M226" s="199">
        <v>44168</v>
      </c>
      <c r="N226" s="185" t="s">
        <v>3267</v>
      </c>
      <c r="O226" s="90">
        <f t="shared" si="24"/>
        <v>87.050000000000011</v>
      </c>
      <c r="P226" s="100">
        <f t="shared" si="25"/>
        <v>261.15000000000003</v>
      </c>
      <c r="Q226" s="5" t="s">
        <v>2035</v>
      </c>
      <c r="R226" s="43" t="s">
        <v>2038</v>
      </c>
    </row>
    <row r="227" spans="1:18" x14ac:dyDescent="0.2">
      <c r="A227" s="167"/>
      <c r="B227" s="165" t="s">
        <v>3334</v>
      </c>
      <c r="C227" s="164" t="s">
        <v>575</v>
      </c>
      <c r="D227" s="181" t="str">
        <f t="shared" si="20"/>
        <v>MW5008</v>
      </c>
      <c r="E227" s="182" t="str">
        <f t="shared" si="21"/>
        <v>MASH WEST</v>
      </c>
      <c r="F227" s="182" t="str">
        <f t="shared" si="22"/>
        <v>SILVER</v>
      </c>
      <c r="G227" s="183">
        <v>3</v>
      </c>
      <c r="H227" s="184" t="s">
        <v>2033</v>
      </c>
      <c r="I227" s="183" t="s">
        <v>2056</v>
      </c>
      <c r="J227" s="182" t="str">
        <f t="shared" si="23"/>
        <v>MODESTA</v>
      </c>
      <c r="K227" s="196">
        <v>0.53924768518518518</v>
      </c>
      <c r="L227" s="196">
        <v>0.99998842592592585</v>
      </c>
      <c r="M227" s="199">
        <v>44168</v>
      </c>
      <c r="N227" s="185" t="s">
        <v>3335</v>
      </c>
      <c r="O227" s="90">
        <f t="shared" si="24"/>
        <v>663.46666666666647</v>
      </c>
      <c r="P227" s="100">
        <f t="shared" si="25"/>
        <v>1990.3999999999994</v>
      </c>
      <c r="Q227" s="5" t="s">
        <v>2035</v>
      </c>
      <c r="R227" s="43" t="s">
        <v>2036</v>
      </c>
    </row>
    <row r="228" spans="1:18" x14ac:dyDescent="0.2">
      <c r="A228" s="167"/>
      <c r="B228" s="140">
        <v>44168.548726851855</v>
      </c>
      <c r="C228" s="5" t="s">
        <v>646</v>
      </c>
      <c r="D228" s="181" t="str">
        <f t="shared" si="20"/>
        <v>HA0030</v>
      </c>
      <c r="E228" s="182" t="str">
        <f t="shared" si="21"/>
        <v>HARARE</v>
      </c>
      <c r="F228" s="182" t="str">
        <f t="shared" si="22"/>
        <v>GOLD</v>
      </c>
      <c r="G228" s="183">
        <v>3</v>
      </c>
      <c r="H228" s="184" t="s">
        <v>2033</v>
      </c>
      <c r="I228" s="183" t="s">
        <v>2034</v>
      </c>
      <c r="J228" s="182" t="str">
        <f t="shared" si="23"/>
        <v>PRIVILEDGE</v>
      </c>
      <c r="K228" s="196">
        <v>0.54872685185185188</v>
      </c>
      <c r="L228" s="196">
        <v>0.68403935185185183</v>
      </c>
      <c r="M228" s="199">
        <v>44168</v>
      </c>
      <c r="N228" s="185" t="s">
        <v>3248</v>
      </c>
      <c r="O228" s="90">
        <f t="shared" si="24"/>
        <v>194.84999999999991</v>
      </c>
      <c r="P228" s="100">
        <f t="shared" si="25"/>
        <v>584.54999999999973</v>
      </c>
      <c r="Q228" s="5" t="s">
        <v>2035</v>
      </c>
      <c r="R228" s="43" t="s">
        <v>2038</v>
      </c>
    </row>
    <row r="229" spans="1:18" x14ac:dyDescent="0.2">
      <c r="A229" s="167"/>
      <c r="B229" s="140">
        <v>44168.550138888888</v>
      </c>
      <c r="C229" s="5" t="s">
        <v>1732</v>
      </c>
      <c r="D229" s="181" t="str">
        <f t="shared" si="20"/>
        <v>HA0403</v>
      </c>
      <c r="E229" s="182" t="str">
        <f t="shared" si="21"/>
        <v>HARARE</v>
      </c>
      <c r="F229" s="182" t="str">
        <f t="shared" si="22"/>
        <v>SILVER</v>
      </c>
      <c r="G229" s="183">
        <v>3</v>
      </c>
      <c r="H229" s="184" t="s">
        <v>2033</v>
      </c>
      <c r="I229" s="183" t="s">
        <v>2034</v>
      </c>
      <c r="J229" s="182" t="str">
        <f t="shared" si="23"/>
        <v>MASIMBA</v>
      </c>
      <c r="K229" s="196">
        <v>0.55013888888888884</v>
      </c>
      <c r="L229" s="196">
        <v>0.6778819444444445</v>
      </c>
      <c r="M229" s="199">
        <v>44168</v>
      </c>
      <c r="N229" s="185" t="s">
        <v>3255</v>
      </c>
      <c r="O229" s="90">
        <f t="shared" si="24"/>
        <v>183.95000000000013</v>
      </c>
      <c r="P229" s="100">
        <f t="shared" si="25"/>
        <v>551.85000000000036</v>
      </c>
      <c r="Q229" s="5" t="s">
        <v>2035</v>
      </c>
      <c r="R229" s="43" t="s">
        <v>2038</v>
      </c>
    </row>
    <row r="230" spans="1:18" x14ac:dyDescent="0.2">
      <c r="A230" s="167"/>
      <c r="B230" s="168" t="s">
        <v>3256</v>
      </c>
      <c r="C230" s="164" t="s">
        <v>1225</v>
      </c>
      <c r="D230" s="181" t="str">
        <f t="shared" si="20"/>
        <v>ME0407</v>
      </c>
      <c r="E230" s="182" t="str">
        <f t="shared" si="21"/>
        <v>MASH EAST</v>
      </c>
      <c r="F230" s="182" t="str">
        <f t="shared" si="22"/>
        <v>SILVER</v>
      </c>
      <c r="G230" s="183">
        <v>3</v>
      </c>
      <c r="H230" s="184" t="s">
        <v>2033</v>
      </c>
      <c r="I230" s="183" t="s">
        <v>2056</v>
      </c>
      <c r="J230" s="182" t="str">
        <f t="shared" si="23"/>
        <v>DHLAKAMA</v>
      </c>
      <c r="K230" s="151">
        <v>0.55548611111111112</v>
      </c>
      <c r="L230" s="151">
        <v>0.56775462962962964</v>
      </c>
      <c r="M230" s="199">
        <v>44168</v>
      </c>
      <c r="N230" s="185" t="s">
        <v>3257</v>
      </c>
      <c r="O230" s="90">
        <f t="shared" si="24"/>
        <v>17.666666666666657</v>
      </c>
      <c r="P230" s="100">
        <f t="shared" si="25"/>
        <v>52.999999999999972</v>
      </c>
      <c r="Q230" s="5" t="s">
        <v>2035</v>
      </c>
      <c r="R230" s="43" t="s">
        <v>2038</v>
      </c>
    </row>
    <row r="231" spans="1:18" x14ac:dyDescent="0.2">
      <c r="A231" s="167"/>
      <c r="B231" s="168" t="s">
        <v>3253</v>
      </c>
      <c r="C231" s="164" t="s">
        <v>324</v>
      </c>
      <c r="D231" s="181" t="str">
        <f t="shared" si="20"/>
        <v>ME0010</v>
      </c>
      <c r="E231" s="182" t="str">
        <f t="shared" si="21"/>
        <v>MASH EAST</v>
      </c>
      <c r="F231" s="182" t="str">
        <f t="shared" si="22"/>
        <v>GOLD</v>
      </c>
      <c r="G231" s="183">
        <v>3</v>
      </c>
      <c r="H231" s="184" t="s">
        <v>2033</v>
      </c>
      <c r="I231" s="183" t="s">
        <v>2056</v>
      </c>
      <c r="J231" s="182" t="str">
        <f t="shared" si="23"/>
        <v>DHLAKAMA</v>
      </c>
      <c r="K231" s="151">
        <v>0.55554398148148143</v>
      </c>
      <c r="L231" s="151">
        <v>0.56541666666666668</v>
      </c>
      <c r="M231" s="199">
        <v>44168</v>
      </c>
      <c r="N231" s="185" t="s">
        <v>3254</v>
      </c>
      <c r="O231" s="90">
        <f t="shared" si="24"/>
        <v>14.216666666666757</v>
      </c>
      <c r="P231" s="100">
        <f t="shared" si="25"/>
        <v>42.650000000000276</v>
      </c>
      <c r="Q231" s="5" t="s">
        <v>2035</v>
      </c>
      <c r="R231" s="43" t="s">
        <v>2038</v>
      </c>
    </row>
    <row r="232" spans="1:18" x14ac:dyDescent="0.2">
      <c r="A232" s="167"/>
      <c r="B232" s="140">
        <v>44168.559155092589</v>
      </c>
      <c r="C232" s="5" t="s">
        <v>997</v>
      </c>
      <c r="D232" s="181" t="str">
        <f t="shared" si="20"/>
        <v>HA6034</v>
      </c>
      <c r="E232" s="182" t="str">
        <f t="shared" si="21"/>
        <v>HARARE</v>
      </c>
      <c r="F232" s="182" t="str">
        <f t="shared" si="22"/>
        <v>PLATINUM</v>
      </c>
      <c r="G232" s="183">
        <v>3</v>
      </c>
      <c r="H232" s="184" t="s">
        <v>2033</v>
      </c>
      <c r="I232" s="183" t="s">
        <v>2034</v>
      </c>
      <c r="J232" s="182" t="str">
        <f t="shared" si="23"/>
        <v>DHLAKAMA</v>
      </c>
      <c r="K232" s="196">
        <v>0.55915509259259266</v>
      </c>
      <c r="L232" s="196">
        <v>0.73886574074074074</v>
      </c>
      <c r="M232" s="199">
        <v>44168</v>
      </c>
      <c r="N232" s="185" t="s">
        <v>3305</v>
      </c>
      <c r="O232" s="90">
        <f t="shared" si="24"/>
        <v>258.78333333333325</v>
      </c>
      <c r="P232" s="100">
        <f t="shared" si="25"/>
        <v>776.34999999999968</v>
      </c>
      <c r="Q232" s="5" t="s">
        <v>2035</v>
      </c>
      <c r="R232" s="43" t="s">
        <v>2038</v>
      </c>
    </row>
    <row r="233" spans="1:18" x14ac:dyDescent="0.2">
      <c r="A233" s="167"/>
      <c r="B233" s="140">
        <v>44168.559178240743</v>
      </c>
      <c r="C233" s="5" t="s">
        <v>1060</v>
      </c>
      <c r="D233" s="181" t="str">
        <f t="shared" si="20"/>
        <v>HA3016</v>
      </c>
      <c r="E233" s="182" t="str">
        <f t="shared" si="21"/>
        <v>HARARE</v>
      </c>
      <c r="F233" s="182" t="str">
        <f t="shared" si="22"/>
        <v>PLATINUM</v>
      </c>
      <c r="G233" s="183">
        <v>3</v>
      </c>
      <c r="H233" s="184" t="s">
        <v>2033</v>
      </c>
      <c r="I233" s="183" t="s">
        <v>2034</v>
      </c>
      <c r="J233" s="182" t="str">
        <f t="shared" si="23"/>
        <v>DHLKAMA</v>
      </c>
      <c r="K233" s="196">
        <v>0.55917824074074074</v>
      </c>
      <c r="L233" s="196">
        <v>0.73775462962962957</v>
      </c>
      <c r="M233" s="199">
        <v>44168</v>
      </c>
      <c r="N233" s="185" t="s">
        <v>3304</v>
      </c>
      <c r="O233" s="90">
        <f t="shared" si="24"/>
        <v>257.14999999999992</v>
      </c>
      <c r="P233" s="100">
        <f t="shared" si="25"/>
        <v>771.44999999999982</v>
      </c>
      <c r="Q233" s="5" t="s">
        <v>2035</v>
      </c>
      <c r="R233" s="43" t="s">
        <v>2038</v>
      </c>
    </row>
    <row r="234" spans="1:18" x14ac:dyDescent="0.2">
      <c r="A234" s="167"/>
      <c r="B234" s="168" t="s">
        <v>3264</v>
      </c>
      <c r="C234" s="164" t="s">
        <v>118</v>
      </c>
      <c r="D234" s="181" t="str">
        <f t="shared" si="20"/>
        <v>HA6002</v>
      </c>
      <c r="E234" s="182" t="str">
        <f t="shared" si="21"/>
        <v>HARARE</v>
      </c>
      <c r="F234" s="182" t="str">
        <f t="shared" si="22"/>
        <v>PLATINUM</v>
      </c>
      <c r="G234" s="183">
        <v>3</v>
      </c>
      <c r="H234" s="184" t="s">
        <v>2033</v>
      </c>
      <c r="I234" s="183" t="s">
        <v>2056</v>
      </c>
      <c r="J234" s="182" t="str">
        <f t="shared" si="23"/>
        <v>WASHI</v>
      </c>
      <c r="K234" s="151">
        <v>0.56740740740740747</v>
      </c>
      <c r="L234" s="151">
        <v>0.58633101851851854</v>
      </c>
      <c r="M234" s="199">
        <v>44168</v>
      </c>
      <c r="N234" s="185" t="s">
        <v>3265</v>
      </c>
      <c r="O234" s="90">
        <f t="shared" si="24"/>
        <v>27.249999999999943</v>
      </c>
      <c r="P234" s="100">
        <f t="shared" si="25"/>
        <v>81.749999999999829</v>
      </c>
      <c r="Q234" s="5" t="s">
        <v>2035</v>
      </c>
      <c r="R234" s="43" t="s">
        <v>2038</v>
      </c>
    </row>
    <row r="235" spans="1:18" x14ac:dyDescent="0.2">
      <c r="A235" s="167"/>
      <c r="B235" s="140">
        <v>44168.789872685185</v>
      </c>
      <c r="C235" s="5" t="s">
        <v>1140</v>
      </c>
      <c r="D235" s="181" t="str">
        <f t="shared" si="20"/>
        <v>MW0303</v>
      </c>
      <c r="E235" s="182" t="str">
        <f t="shared" si="21"/>
        <v>MASH WEST</v>
      </c>
      <c r="F235" s="182" t="str">
        <f t="shared" si="22"/>
        <v>PLATINUM</v>
      </c>
      <c r="G235" s="183">
        <v>3</v>
      </c>
      <c r="H235" s="184" t="s">
        <v>2033</v>
      </c>
      <c r="I235" s="183" t="s">
        <v>2034</v>
      </c>
      <c r="J235" s="182" t="str">
        <f t="shared" si="23"/>
        <v>NGIRAZI</v>
      </c>
      <c r="K235" s="196">
        <v>0.56858796296296299</v>
      </c>
      <c r="L235" s="196">
        <v>0.79980324074074083</v>
      </c>
      <c r="M235" s="199">
        <v>44168</v>
      </c>
      <c r="N235" s="185" t="s">
        <v>3306</v>
      </c>
      <c r="O235" s="90">
        <f t="shared" si="24"/>
        <v>332.9500000000001</v>
      </c>
      <c r="P235" s="100">
        <f t="shared" si="25"/>
        <v>998.85000000000036</v>
      </c>
      <c r="Q235" s="5" t="s">
        <v>2035</v>
      </c>
      <c r="R235" s="43" t="s">
        <v>2038</v>
      </c>
    </row>
    <row r="236" spans="1:18" x14ac:dyDescent="0.2">
      <c r="A236" s="167"/>
      <c r="B236" s="140">
        <v>44168.581655092596</v>
      </c>
      <c r="C236" s="5" t="s">
        <v>1734</v>
      </c>
      <c r="D236" s="181" t="str">
        <f t="shared" si="20"/>
        <v>HA0403</v>
      </c>
      <c r="E236" s="182" t="str">
        <f t="shared" si="21"/>
        <v>HARARE</v>
      </c>
      <c r="F236" s="182" t="str">
        <f t="shared" si="22"/>
        <v>SILVER</v>
      </c>
      <c r="G236" s="183">
        <v>3</v>
      </c>
      <c r="H236" s="184" t="s">
        <v>2033</v>
      </c>
      <c r="I236" s="183" t="s">
        <v>2034</v>
      </c>
      <c r="J236" s="182" t="str">
        <f t="shared" si="23"/>
        <v>MASIMBA</v>
      </c>
      <c r="K236" s="196">
        <v>0.58165509259259263</v>
      </c>
      <c r="L236" s="196">
        <v>0.70539351851851861</v>
      </c>
      <c r="M236" s="199">
        <v>44168</v>
      </c>
      <c r="N236" s="185" t="s">
        <v>3229</v>
      </c>
      <c r="O236" s="90">
        <f t="shared" si="24"/>
        <v>178.18333333333342</v>
      </c>
      <c r="P236" s="100">
        <f t="shared" si="25"/>
        <v>534.5500000000003</v>
      </c>
      <c r="Q236" s="5" t="s">
        <v>2035</v>
      </c>
      <c r="R236" s="43" t="s">
        <v>2038</v>
      </c>
    </row>
    <row r="237" spans="1:18" x14ac:dyDescent="0.2">
      <c r="A237" s="167"/>
      <c r="B237" s="140">
        <v>44168.604386574072</v>
      </c>
      <c r="C237" s="5" t="s">
        <v>1550</v>
      </c>
      <c r="D237" s="181" t="str">
        <f t="shared" si="20"/>
        <v>MW7166</v>
      </c>
      <c r="E237" s="182" t="str">
        <f t="shared" si="21"/>
        <v>MASH EAST</v>
      </c>
      <c r="F237" s="182" t="str">
        <f t="shared" si="22"/>
        <v>GOLD</v>
      </c>
      <c r="G237" s="183">
        <v>3</v>
      </c>
      <c r="H237" s="184" t="s">
        <v>2033</v>
      </c>
      <c r="I237" s="183" t="s">
        <v>2034</v>
      </c>
      <c r="J237" s="182" t="str">
        <f t="shared" si="23"/>
        <v>NGIRAZI</v>
      </c>
      <c r="K237" s="196">
        <v>0.60438657407407403</v>
      </c>
      <c r="L237" s="196">
        <v>0.78027777777777774</v>
      </c>
      <c r="M237" s="199">
        <v>44168</v>
      </c>
      <c r="N237" s="185" t="s">
        <v>3302</v>
      </c>
      <c r="O237" s="90">
        <f t="shared" si="24"/>
        <v>253.28333333333333</v>
      </c>
      <c r="P237" s="100">
        <f t="shared" si="25"/>
        <v>759.85</v>
      </c>
      <c r="Q237" s="5" t="s">
        <v>2035</v>
      </c>
      <c r="R237" s="43" t="s">
        <v>2038</v>
      </c>
    </row>
    <row r="238" spans="1:18" x14ac:dyDescent="0.2">
      <c r="A238" s="167"/>
      <c r="B238" s="140">
        <v>44168.606585648151</v>
      </c>
      <c r="C238" s="5" t="s">
        <v>1552</v>
      </c>
      <c r="D238" s="181" t="str">
        <f t="shared" si="20"/>
        <v>MW7166</v>
      </c>
      <c r="E238" s="182" t="str">
        <f t="shared" si="21"/>
        <v>MASH EAST</v>
      </c>
      <c r="F238" s="182" t="str">
        <f t="shared" si="22"/>
        <v>GOLD</v>
      </c>
      <c r="G238" s="183">
        <v>3</v>
      </c>
      <c r="H238" s="184" t="s">
        <v>2033</v>
      </c>
      <c r="I238" s="183" t="s">
        <v>2034</v>
      </c>
      <c r="J238" s="182" t="str">
        <f t="shared" si="23"/>
        <v>NGIRAZI</v>
      </c>
      <c r="K238" s="196">
        <v>0.60658564814814808</v>
      </c>
      <c r="L238" s="196">
        <v>0.78314814814814815</v>
      </c>
      <c r="M238" s="199">
        <v>44168</v>
      </c>
      <c r="N238" s="185" t="s">
        <v>3303</v>
      </c>
      <c r="O238" s="90">
        <f t="shared" si="24"/>
        <v>254.25000000000009</v>
      </c>
      <c r="P238" s="100">
        <f t="shared" si="25"/>
        <v>762.75000000000023</v>
      </c>
      <c r="Q238" s="5" t="s">
        <v>2035</v>
      </c>
      <c r="R238" s="43" t="s">
        <v>2038</v>
      </c>
    </row>
    <row r="239" spans="1:18" x14ac:dyDescent="0.2">
      <c r="A239" s="167"/>
      <c r="B239" s="140">
        <v>44168.608912037038</v>
      </c>
      <c r="C239" s="5" t="s">
        <v>993</v>
      </c>
      <c r="D239" s="181" t="str">
        <f t="shared" si="20"/>
        <v>MD0058</v>
      </c>
      <c r="E239" s="182" t="str">
        <f t="shared" si="21"/>
        <v>MIDLANDS</v>
      </c>
      <c r="F239" s="182" t="str">
        <f t="shared" si="22"/>
        <v>GOLD</v>
      </c>
      <c r="G239" s="183">
        <v>3</v>
      </c>
      <c r="H239" s="184" t="s">
        <v>2033</v>
      </c>
      <c r="I239" s="183" t="s">
        <v>2034</v>
      </c>
      <c r="J239" s="182" t="str">
        <f t="shared" si="23"/>
        <v>CHIKWAVAVA</v>
      </c>
      <c r="K239" s="196">
        <v>0.608912037037037</v>
      </c>
      <c r="L239" s="196">
        <v>0.71506944444444442</v>
      </c>
      <c r="M239" s="199">
        <v>44168</v>
      </c>
      <c r="N239" s="185" t="s">
        <v>3211</v>
      </c>
      <c r="O239" s="90">
        <f t="shared" si="24"/>
        <v>152.86666666666667</v>
      </c>
      <c r="P239" s="100">
        <f t="shared" si="25"/>
        <v>458.6</v>
      </c>
      <c r="Q239" s="5" t="s">
        <v>2035</v>
      </c>
      <c r="R239" s="43" t="s">
        <v>2038</v>
      </c>
    </row>
    <row r="240" spans="1:18" x14ac:dyDescent="0.2">
      <c r="A240" s="167"/>
      <c r="B240" s="140">
        <v>44168.608958333331</v>
      </c>
      <c r="C240" s="5" t="s">
        <v>1678</v>
      </c>
      <c r="D240" s="181" t="str">
        <f t="shared" si="20"/>
        <v>MD6016</v>
      </c>
      <c r="E240" s="182" t="str">
        <f t="shared" si="21"/>
        <v>MIDLANDS</v>
      </c>
      <c r="F240" s="182" t="str">
        <f t="shared" si="22"/>
        <v>PLATINUM</v>
      </c>
      <c r="G240" s="183">
        <v>3</v>
      </c>
      <c r="H240" s="184" t="s">
        <v>2033</v>
      </c>
      <c r="I240" s="183" t="s">
        <v>2034</v>
      </c>
      <c r="J240" s="182" t="str">
        <f t="shared" si="23"/>
        <v>CHIKWAVAVA</v>
      </c>
      <c r="K240" s="196">
        <v>0.60895833333333338</v>
      </c>
      <c r="L240" s="196">
        <v>0.70839120370370379</v>
      </c>
      <c r="M240" s="199">
        <v>44168</v>
      </c>
      <c r="N240" s="185" t="s">
        <v>3222</v>
      </c>
      <c r="O240" s="90">
        <f t="shared" si="24"/>
        <v>143.18333333333339</v>
      </c>
      <c r="P240" s="100">
        <f t="shared" si="25"/>
        <v>429.55000000000018</v>
      </c>
      <c r="Q240" s="5" t="s">
        <v>2035</v>
      </c>
      <c r="R240" s="43" t="s">
        <v>2038</v>
      </c>
    </row>
    <row r="241" spans="1:18" x14ac:dyDescent="0.2">
      <c r="A241" s="167"/>
      <c r="B241" s="140">
        <v>44168.608981481484</v>
      </c>
      <c r="C241" s="5" t="s">
        <v>1627</v>
      </c>
      <c r="D241" s="181" t="str">
        <f t="shared" si="20"/>
        <v>MD0090</v>
      </c>
      <c r="E241" s="182" t="str">
        <f t="shared" si="21"/>
        <v>MIDLANDS</v>
      </c>
      <c r="F241" s="182" t="str">
        <f t="shared" si="22"/>
        <v>PLATINUM</v>
      </c>
      <c r="G241" s="183">
        <v>3</v>
      </c>
      <c r="H241" s="184" t="s">
        <v>2033</v>
      </c>
      <c r="I241" s="183" t="s">
        <v>2034</v>
      </c>
      <c r="J241" s="182" t="str">
        <f t="shared" si="23"/>
        <v>CHIKWAVAVA</v>
      </c>
      <c r="K241" s="196">
        <v>0.60898148148148146</v>
      </c>
      <c r="L241" s="196">
        <v>0.70833333333333337</v>
      </c>
      <c r="M241" s="199">
        <v>44168</v>
      </c>
      <c r="N241" s="185" t="s">
        <v>3224</v>
      </c>
      <c r="O241" s="90">
        <f t="shared" si="24"/>
        <v>143.06666666666675</v>
      </c>
      <c r="P241" s="100">
        <f t="shared" si="25"/>
        <v>429.20000000000027</v>
      </c>
      <c r="Q241" s="5" t="s">
        <v>2035</v>
      </c>
      <c r="R241" s="43" t="s">
        <v>2038</v>
      </c>
    </row>
    <row r="242" spans="1:18" x14ac:dyDescent="0.2">
      <c r="A242" s="180"/>
      <c r="B242" s="140">
        <v>44168.636655092596</v>
      </c>
      <c r="C242" s="5" t="s">
        <v>308</v>
      </c>
      <c r="D242" s="181" t="str">
        <f t="shared" si="20"/>
        <v>HA5205</v>
      </c>
      <c r="E242" s="182" t="str">
        <f t="shared" si="21"/>
        <v>HARARE</v>
      </c>
      <c r="F242" s="182" t="str">
        <f t="shared" si="22"/>
        <v>PLATINUM</v>
      </c>
      <c r="G242" s="183">
        <v>3</v>
      </c>
      <c r="H242" s="184" t="s">
        <v>2033</v>
      </c>
      <c r="I242" s="183" t="s">
        <v>2034</v>
      </c>
      <c r="J242" s="182" t="str">
        <f t="shared" si="23"/>
        <v>MASIMBA</v>
      </c>
      <c r="K242" s="196">
        <v>0.63665509259259256</v>
      </c>
      <c r="L242" s="196">
        <v>0.64850694444444446</v>
      </c>
      <c r="M242" s="199">
        <v>44168</v>
      </c>
      <c r="N242" s="185" t="s">
        <v>3283</v>
      </c>
      <c r="O242" s="90">
        <f t="shared" si="24"/>
        <v>17.066666666666723</v>
      </c>
      <c r="P242" s="100">
        <f t="shared" si="25"/>
        <v>51.200000000000173</v>
      </c>
      <c r="Q242" s="5" t="s">
        <v>2035</v>
      </c>
      <c r="R242" s="43" t="s">
        <v>2038</v>
      </c>
    </row>
    <row r="243" spans="1:18" x14ac:dyDescent="0.2">
      <c r="A243" s="167"/>
      <c r="B243" s="140">
        <v>44168.636724537035</v>
      </c>
      <c r="C243" s="5" t="s">
        <v>1828</v>
      </c>
      <c r="D243" s="181" t="str">
        <f t="shared" si="20"/>
        <v>HA0226</v>
      </c>
      <c r="E243" s="182" t="str">
        <f t="shared" si="21"/>
        <v>HARARE</v>
      </c>
      <c r="F243" s="182" t="str">
        <f t="shared" si="22"/>
        <v>PLATINUM</v>
      </c>
      <c r="G243" s="183">
        <v>3</v>
      </c>
      <c r="H243" s="184" t="s">
        <v>2033</v>
      </c>
      <c r="I243" s="183" t="s">
        <v>2034</v>
      </c>
      <c r="J243" s="182" t="str">
        <f t="shared" si="23"/>
        <v>PRIVLEDGE</v>
      </c>
      <c r="K243" s="196">
        <v>0.63672453703703702</v>
      </c>
      <c r="L243" s="196">
        <v>0.65115740740740746</v>
      </c>
      <c r="M243" s="199">
        <v>44168</v>
      </c>
      <c r="N243" s="185" t="s">
        <v>3285</v>
      </c>
      <c r="O243" s="90">
        <f t="shared" si="24"/>
        <v>20.783333333333438</v>
      </c>
      <c r="P243" s="100">
        <f t="shared" si="25"/>
        <v>62.350000000000314</v>
      </c>
      <c r="Q243" s="5" t="s">
        <v>2035</v>
      </c>
      <c r="R243" s="43" t="s">
        <v>2038</v>
      </c>
    </row>
    <row r="244" spans="1:18" x14ac:dyDescent="0.2">
      <c r="A244" s="180"/>
      <c r="B244" s="140">
        <v>44168.636759259258</v>
      </c>
      <c r="C244" s="5" t="s">
        <v>155</v>
      </c>
      <c r="D244" s="181" t="str">
        <f t="shared" si="20"/>
        <v>HA0227</v>
      </c>
      <c r="E244" s="182" t="str">
        <f t="shared" si="21"/>
        <v>HARARE</v>
      </c>
      <c r="F244" s="182" t="str">
        <f t="shared" si="22"/>
        <v>PLATINUM</v>
      </c>
      <c r="G244" s="183">
        <v>3</v>
      </c>
      <c r="H244" s="184" t="s">
        <v>2033</v>
      </c>
      <c r="I244" s="183" t="s">
        <v>2034</v>
      </c>
      <c r="J244" s="182" t="str">
        <f t="shared" si="23"/>
        <v>PRIVILEDGE</v>
      </c>
      <c r="K244" s="196">
        <v>0.63675925925925925</v>
      </c>
      <c r="L244" s="196">
        <v>0.64987268518518515</v>
      </c>
      <c r="M244" s="199">
        <v>44168</v>
      </c>
      <c r="N244" s="185" t="s">
        <v>3284</v>
      </c>
      <c r="O244" s="90">
        <f t="shared" si="24"/>
        <v>18.883333333333301</v>
      </c>
      <c r="P244" s="100">
        <f t="shared" si="25"/>
        <v>56.649999999999906</v>
      </c>
      <c r="Q244" s="5" t="s">
        <v>2035</v>
      </c>
      <c r="R244" s="43" t="s">
        <v>2038</v>
      </c>
    </row>
    <row r="245" spans="1:18" x14ac:dyDescent="0.2">
      <c r="A245" s="167"/>
      <c r="B245" s="140">
        <v>44168.638692129629</v>
      </c>
      <c r="C245" s="5" t="s">
        <v>1536</v>
      </c>
      <c r="D245" s="181" t="str">
        <f t="shared" si="20"/>
        <v>HA6064</v>
      </c>
      <c r="E245" s="182" t="str">
        <f t="shared" si="21"/>
        <v>HARARE</v>
      </c>
      <c r="F245" s="182" t="str">
        <f t="shared" si="22"/>
        <v>SILVER</v>
      </c>
      <c r="G245" s="183">
        <v>3</v>
      </c>
      <c r="H245" s="184" t="s">
        <v>2033</v>
      </c>
      <c r="I245" s="183" t="s">
        <v>2034</v>
      </c>
      <c r="J245" s="182" t="str">
        <f t="shared" si="23"/>
        <v>MUTYANDA</v>
      </c>
      <c r="K245" s="196">
        <v>0.63869212962962962</v>
      </c>
      <c r="L245" s="196">
        <v>0.73971064814814813</v>
      </c>
      <c r="M245" s="199">
        <v>44168</v>
      </c>
      <c r="N245" s="185" t="s">
        <v>3301</v>
      </c>
      <c r="O245" s="90">
        <f t="shared" si="24"/>
        <v>145.46666666666664</v>
      </c>
      <c r="P245" s="100">
        <f t="shared" si="25"/>
        <v>436.39999999999992</v>
      </c>
      <c r="Q245" s="5" t="s">
        <v>2035</v>
      </c>
      <c r="R245" s="43" t="s">
        <v>2038</v>
      </c>
    </row>
    <row r="246" spans="1:18" x14ac:dyDescent="0.2">
      <c r="A246" s="167"/>
      <c r="B246" s="140">
        <v>44167.641574074078</v>
      </c>
      <c r="C246" s="5" t="s">
        <v>196</v>
      </c>
      <c r="D246" s="181" t="str">
        <f t="shared" si="20"/>
        <v>MW0004</v>
      </c>
      <c r="E246" s="182" t="str">
        <f t="shared" si="21"/>
        <v>MASH WEST</v>
      </c>
      <c r="F246" s="182" t="str">
        <f t="shared" si="22"/>
        <v>PLATINUM</v>
      </c>
      <c r="G246" s="183">
        <v>3</v>
      </c>
      <c r="H246" s="184" t="s">
        <v>2033</v>
      </c>
      <c r="I246" s="183" t="s">
        <v>2034</v>
      </c>
      <c r="J246" s="182" t="str">
        <f t="shared" si="23"/>
        <v>ARTWELL</v>
      </c>
      <c r="K246" s="196">
        <v>0.64157407407407407</v>
      </c>
      <c r="L246" s="196">
        <v>0.72344907407407411</v>
      </c>
      <c r="M246" s="199">
        <v>44168</v>
      </c>
      <c r="N246" s="185" t="s">
        <v>3186</v>
      </c>
      <c r="O246" s="90">
        <f t="shared" si="24"/>
        <v>117.90000000000003</v>
      </c>
      <c r="P246" s="100">
        <f t="shared" si="25"/>
        <v>353.7000000000001</v>
      </c>
      <c r="Q246" s="5" t="s">
        <v>2035</v>
      </c>
      <c r="R246" s="43" t="s">
        <v>2038</v>
      </c>
    </row>
    <row r="247" spans="1:18" x14ac:dyDescent="0.2">
      <c r="A247" s="167"/>
      <c r="B247" s="140">
        <v>44168.651712962965</v>
      </c>
      <c r="C247" s="5" t="s">
        <v>757</v>
      </c>
      <c r="D247" s="181" t="str">
        <f t="shared" si="20"/>
        <v>HA5014</v>
      </c>
      <c r="E247" s="182" t="str">
        <f t="shared" si="21"/>
        <v>HARARE</v>
      </c>
      <c r="F247" s="182" t="str">
        <f t="shared" si="22"/>
        <v>GOLD</v>
      </c>
      <c r="G247" s="183">
        <v>3</v>
      </c>
      <c r="H247" s="184" t="s">
        <v>2033</v>
      </c>
      <c r="I247" s="183" t="s">
        <v>2034</v>
      </c>
      <c r="J247" s="182" t="str">
        <f t="shared" si="23"/>
        <v>KIWA</v>
      </c>
      <c r="K247" s="196">
        <v>0.65171296296296299</v>
      </c>
      <c r="L247" s="196">
        <v>0.67829861111111101</v>
      </c>
      <c r="M247" s="199">
        <v>44168</v>
      </c>
      <c r="N247" s="185" t="s">
        <v>3254</v>
      </c>
      <c r="O247" s="90">
        <f t="shared" si="24"/>
        <v>38.283333333333132</v>
      </c>
      <c r="P247" s="100">
        <f t="shared" si="25"/>
        <v>114.8499999999994</v>
      </c>
      <c r="Q247" s="5" t="s">
        <v>2035</v>
      </c>
      <c r="R247" s="43" t="s">
        <v>2038</v>
      </c>
    </row>
    <row r="248" spans="1:18" x14ac:dyDescent="0.2">
      <c r="A248" s="167"/>
      <c r="B248" s="140">
        <v>44168.660474537035</v>
      </c>
      <c r="C248" s="5" t="s">
        <v>442</v>
      </c>
      <c r="D248" s="181" t="str">
        <f t="shared" si="20"/>
        <v>MW7007</v>
      </c>
      <c r="E248" s="182" t="str">
        <f t="shared" si="21"/>
        <v>MASH WEST</v>
      </c>
      <c r="F248" s="182" t="str">
        <f t="shared" si="22"/>
        <v>SILVER</v>
      </c>
      <c r="G248" s="183">
        <v>3</v>
      </c>
      <c r="H248" s="184" t="s">
        <v>2033</v>
      </c>
      <c r="I248" s="183" t="s">
        <v>2034</v>
      </c>
      <c r="J248" s="182" t="str">
        <f t="shared" si="23"/>
        <v>NGIRAZI</v>
      </c>
      <c r="K248" s="196">
        <v>0.66047453703703707</v>
      </c>
      <c r="L248" s="196">
        <v>0.99998842592592585</v>
      </c>
      <c r="M248" s="199">
        <v>44168</v>
      </c>
      <c r="N248" s="185" t="s">
        <v>3329</v>
      </c>
      <c r="O248" s="90">
        <f t="shared" si="24"/>
        <v>488.89999999999986</v>
      </c>
      <c r="P248" s="100">
        <f t="shared" si="25"/>
        <v>1466.6999999999996</v>
      </c>
      <c r="Q248" s="5" t="s">
        <v>2035</v>
      </c>
      <c r="R248" s="43" t="s">
        <v>2036</v>
      </c>
    </row>
    <row r="249" spans="1:18" x14ac:dyDescent="0.2">
      <c r="A249" s="167"/>
      <c r="B249" s="140">
        <v>44168.668020833335</v>
      </c>
      <c r="C249" s="5" t="s">
        <v>1666</v>
      </c>
      <c r="D249" s="181" t="str">
        <f t="shared" si="20"/>
        <v>HA5063</v>
      </c>
      <c r="E249" s="182" t="str">
        <f t="shared" si="21"/>
        <v>HARARE</v>
      </c>
      <c r="F249" s="182" t="str">
        <f t="shared" si="22"/>
        <v>SILVER</v>
      </c>
      <c r="G249" s="183">
        <v>3</v>
      </c>
      <c r="H249" s="184" t="s">
        <v>2033</v>
      </c>
      <c r="I249" s="183" t="s">
        <v>2034</v>
      </c>
      <c r="J249" s="182" t="str">
        <f t="shared" si="23"/>
        <v>WASHI</v>
      </c>
      <c r="K249" s="196">
        <v>0.66802083333333329</v>
      </c>
      <c r="L249" s="196">
        <v>0.7643402777777778</v>
      </c>
      <c r="M249" s="199">
        <v>44168</v>
      </c>
      <c r="N249" s="185" t="s">
        <v>3299</v>
      </c>
      <c r="O249" s="90">
        <f t="shared" si="24"/>
        <v>138.7000000000001</v>
      </c>
      <c r="P249" s="100">
        <f t="shared" si="25"/>
        <v>416.10000000000031</v>
      </c>
      <c r="Q249" s="5" t="s">
        <v>2035</v>
      </c>
      <c r="R249" s="43" t="s">
        <v>2038</v>
      </c>
    </row>
    <row r="250" spans="1:18" x14ac:dyDescent="0.2">
      <c r="A250" s="167"/>
      <c r="B250" s="140">
        <v>44168.670243055552</v>
      </c>
      <c r="C250" s="5" t="s">
        <v>1668</v>
      </c>
      <c r="D250" s="181" t="str">
        <f t="shared" si="20"/>
        <v>HA5063</v>
      </c>
      <c r="E250" s="182" t="str">
        <f t="shared" si="21"/>
        <v>HARARE</v>
      </c>
      <c r="F250" s="182" t="str">
        <f t="shared" si="22"/>
        <v>SILVER</v>
      </c>
      <c r="G250" s="183">
        <v>3</v>
      </c>
      <c r="H250" s="184" t="s">
        <v>2033</v>
      </c>
      <c r="I250" s="183" t="s">
        <v>2034</v>
      </c>
      <c r="J250" s="182" t="str">
        <f t="shared" si="23"/>
        <v>WASHI</v>
      </c>
      <c r="K250" s="196">
        <v>0.67024305555555552</v>
      </c>
      <c r="L250" s="196">
        <v>0.76733796296296297</v>
      </c>
      <c r="M250" s="199">
        <v>44168</v>
      </c>
      <c r="N250" s="185" t="s">
        <v>3300</v>
      </c>
      <c r="O250" s="90">
        <f t="shared" si="24"/>
        <v>139.81666666666672</v>
      </c>
      <c r="P250" s="100">
        <f t="shared" si="25"/>
        <v>419.45000000000016</v>
      </c>
      <c r="Q250" s="5" t="s">
        <v>2035</v>
      </c>
      <c r="R250" s="43" t="s">
        <v>2038</v>
      </c>
    </row>
    <row r="251" spans="1:18" x14ac:dyDescent="0.2">
      <c r="A251" s="167"/>
      <c r="B251" s="140">
        <v>44167.695254629631</v>
      </c>
      <c r="C251" s="5" t="s">
        <v>800</v>
      </c>
      <c r="D251" s="181" t="str">
        <f t="shared" si="20"/>
        <v>MC5026</v>
      </c>
      <c r="E251" s="182" t="str">
        <f t="shared" si="21"/>
        <v>MASH CENTRAL</v>
      </c>
      <c r="F251" s="182" t="str">
        <f t="shared" si="22"/>
        <v>PLATINUM</v>
      </c>
      <c r="G251" s="183">
        <v>3</v>
      </c>
      <c r="H251" s="184" t="s">
        <v>2033</v>
      </c>
      <c r="I251" s="183" t="s">
        <v>2034</v>
      </c>
      <c r="J251" s="182" t="str">
        <f t="shared" si="23"/>
        <v>KIWA</v>
      </c>
      <c r="K251" s="196">
        <v>0.69525462962962958</v>
      </c>
      <c r="L251" s="196">
        <v>0.72285879629629635</v>
      </c>
      <c r="M251" s="199">
        <v>44168</v>
      </c>
      <c r="N251" s="185" t="s">
        <v>3188</v>
      </c>
      <c r="O251" s="90">
        <f t="shared" si="24"/>
        <v>39.750000000000142</v>
      </c>
      <c r="P251" s="100">
        <f t="shared" si="25"/>
        <v>119.25000000000043</v>
      </c>
      <c r="Q251" s="5" t="s">
        <v>3289</v>
      </c>
      <c r="R251" s="43" t="s">
        <v>3290</v>
      </c>
    </row>
    <row r="252" spans="1:18" x14ac:dyDescent="0.2">
      <c r="A252" s="167"/>
      <c r="B252" s="140">
        <v>44168.698923611111</v>
      </c>
      <c r="C252" s="5" t="s">
        <v>552</v>
      </c>
      <c r="D252" s="181" t="str">
        <f t="shared" si="20"/>
        <v>HA3006</v>
      </c>
      <c r="E252" s="182" t="str">
        <f t="shared" si="21"/>
        <v>HARARE</v>
      </c>
      <c r="F252" s="182" t="str">
        <f t="shared" si="22"/>
        <v>PLATINUM</v>
      </c>
      <c r="G252" s="183">
        <v>3</v>
      </c>
      <c r="H252" s="184" t="s">
        <v>2033</v>
      </c>
      <c r="I252" s="183" t="s">
        <v>2034</v>
      </c>
      <c r="J252" s="182" t="str">
        <f t="shared" si="23"/>
        <v>MODESTA</v>
      </c>
      <c r="K252" s="196">
        <v>0.69892361111111112</v>
      </c>
      <c r="L252" s="196">
        <v>0.71265046296296297</v>
      </c>
      <c r="M252" s="199">
        <v>44168</v>
      </c>
      <c r="N252" s="185" t="s">
        <v>3218</v>
      </c>
      <c r="O252" s="90">
        <f t="shared" si="24"/>
        <v>19.766666666666666</v>
      </c>
      <c r="P252" s="100">
        <f t="shared" si="25"/>
        <v>59.3</v>
      </c>
      <c r="Q252" s="5" t="s">
        <v>2035</v>
      </c>
      <c r="R252" s="43" t="s">
        <v>2038</v>
      </c>
    </row>
    <row r="253" spans="1:18" x14ac:dyDescent="0.2">
      <c r="A253" s="180"/>
      <c r="B253" s="140">
        <v>44168.699004629627</v>
      </c>
      <c r="C253" s="5" t="s">
        <v>925</v>
      </c>
      <c r="D253" s="181" t="str">
        <f t="shared" si="20"/>
        <v>HA3014</v>
      </c>
      <c r="E253" s="182" t="str">
        <f t="shared" si="21"/>
        <v>HARARE</v>
      </c>
      <c r="F253" s="182" t="str">
        <f t="shared" si="22"/>
        <v>PLATINUM</v>
      </c>
      <c r="G253" s="183">
        <v>3</v>
      </c>
      <c r="H253" s="184" t="s">
        <v>2033</v>
      </c>
      <c r="I253" s="183" t="s">
        <v>2034</v>
      </c>
      <c r="J253" s="182" t="str">
        <f t="shared" si="23"/>
        <v>MODESTA</v>
      </c>
      <c r="K253" s="196">
        <v>0.69900462962962961</v>
      </c>
      <c r="L253" s="196">
        <v>0.71253472222222225</v>
      </c>
      <c r="M253" s="199">
        <v>44168</v>
      </c>
      <c r="N253" s="185" t="s">
        <v>3220</v>
      </c>
      <c r="O253" s="90">
        <f t="shared" si="24"/>
        <v>19.483333333333395</v>
      </c>
      <c r="P253" s="100">
        <f t="shared" si="25"/>
        <v>58.450000000000188</v>
      </c>
      <c r="Q253" s="5" t="s">
        <v>2035</v>
      </c>
      <c r="R253" s="43" t="s">
        <v>2038</v>
      </c>
    </row>
    <row r="254" spans="1:18" x14ac:dyDescent="0.2">
      <c r="A254" s="167"/>
      <c r="B254" s="140">
        <v>44168.699016203704</v>
      </c>
      <c r="C254" s="5" t="s">
        <v>128</v>
      </c>
      <c r="D254" s="181" t="str">
        <f t="shared" si="20"/>
        <v>HA6051</v>
      </c>
      <c r="E254" s="182" t="str">
        <f t="shared" si="21"/>
        <v>HARARE</v>
      </c>
      <c r="F254" s="182" t="str">
        <f t="shared" si="22"/>
        <v>PLATINUM</v>
      </c>
      <c r="G254" s="183">
        <v>3</v>
      </c>
      <c r="H254" s="184" t="s">
        <v>2033</v>
      </c>
      <c r="I254" s="183" t="s">
        <v>2034</v>
      </c>
      <c r="J254" s="182" t="str">
        <f t="shared" si="23"/>
        <v>MODESTA</v>
      </c>
      <c r="K254" s="196">
        <v>0.69901620370370365</v>
      </c>
      <c r="L254" s="196">
        <v>0.71281250000000007</v>
      </c>
      <c r="M254" s="199">
        <v>44168</v>
      </c>
      <c r="N254" s="185" t="s">
        <v>3216</v>
      </c>
      <c r="O254" s="90">
        <f t="shared" si="24"/>
        <v>19.866666666666841</v>
      </c>
      <c r="P254" s="100">
        <f t="shared" si="25"/>
        <v>59.60000000000052</v>
      </c>
      <c r="Q254" s="5" t="s">
        <v>2035</v>
      </c>
      <c r="R254" s="43" t="s">
        <v>2038</v>
      </c>
    </row>
    <row r="255" spans="1:18" x14ac:dyDescent="0.2">
      <c r="A255" s="167"/>
      <c r="B255" s="140">
        <v>44168.701111111113</v>
      </c>
      <c r="C255" s="5" t="s">
        <v>927</v>
      </c>
      <c r="D255" s="181" t="str">
        <f t="shared" si="20"/>
        <v>HA3014</v>
      </c>
      <c r="E255" s="182" t="str">
        <f t="shared" si="21"/>
        <v>HARARE</v>
      </c>
      <c r="F255" s="182" t="str">
        <f t="shared" si="22"/>
        <v>PLATINUM</v>
      </c>
      <c r="G255" s="183">
        <v>3</v>
      </c>
      <c r="H255" s="184" t="s">
        <v>2033</v>
      </c>
      <c r="I255" s="183" t="s">
        <v>2034</v>
      </c>
      <c r="J255" s="182" t="str">
        <f t="shared" si="23"/>
        <v>MODESTA</v>
      </c>
      <c r="K255" s="196">
        <v>0.70111111111111113</v>
      </c>
      <c r="L255" s="196">
        <v>0.71590277777777789</v>
      </c>
      <c r="M255" s="199">
        <v>44168</v>
      </c>
      <c r="N255" s="185" t="s">
        <v>3204</v>
      </c>
      <c r="O255" s="90">
        <f t="shared" si="24"/>
        <v>21.300000000000132</v>
      </c>
      <c r="P255" s="100">
        <f t="shared" si="25"/>
        <v>63.900000000000396</v>
      </c>
      <c r="Q255" s="5" t="s">
        <v>2035</v>
      </c>
      <c r="R255" s="43" t="s">
        <v>2038</v>
      </c>
    </row>
    <row r="256" spans="1:18" x14ac:dyDescent="0.2">
      <c r="A256" s="167"/>
      <c r="B256" s="140">
        <v>44168.701122685183</v>
      </c>
      <c r="C256" s="5" t="s">
        <v>554</v>
      </c>
      <c r="D256" s="181" t="str">
        <f t="shared" si="20"/>
        <v>HA3006</v>
      </c>
      <c r="E256" s="182" t="str">
        <f t="shared" si="21"/>
        <v>HARARE</v>
      </c>
      <c r="F256" s="182" t="str">
        <f t="shared" si="22"/>
        <v>PLATINUM</v>
      </c>
      <c r="G256" s="183">
        <v>3</v>
      </c>
      <c r="H256" s="184" t="s">
        <v>2033</v>
      </c>
      <c r="I256" s="183" t="s">
        <v>2034</v>
      </c>
      <c r="J256" s="182" t="str">
        <f t="shared" si="23"/>
        <v>MODESTA</v>
      </c>
      <c r="K256" s="196">
        <v>0.70112268518518517</v>
      </c>
      <c r="L256" s="196">
        <v>0.71542824074074074</v>
      </c>
      <c r="M256" s="199">
        <v>44168</v>
      </c>
      <c r="N256" s="185" t="s">
        <v>3207</v>
      </c>
      <c r="O256" s="90">
        <f t="shared" si="24"/>
        <v>20.600000000000023</v>
      </c>
      <c r="P256" s="100">
        <f t="shared" si="25"/>
        <v>61.800000000000068</v>
      </c>
      <c r="Q256" s="5" t="s">
        <v>2035</v>
      </c>
      <c r="R256" s="43" t="s">
        <v>2038</v>
      </c>
    </row>
    <row r="257" spans="1:18" x14ac:dyDescent="0.2">
      <c r="A257" s="167"/>
      <c r="B257" s="140">
        <v>44168.701122685183</v>
      </c>
      <c r="C257" s="5" t="s">
        <v>134</v>
      </c>
      <c r="D257" s="181" t="str">
        <f t="shared" si="20"/>
        <v>HA6051</v>
      </c>
      <c r="E257" s="182" t="str">
        <f t="shared" si="21"/>
        <v>HARARE</v>
      </c>
      <c r="F257" s="182" t="str">
        <f t="shared" si="22"/>
        <v>PLATINUM</v>
      </c>
      <c r="G257" s="183">
        <v>3</v>
      </c>
      <c r="H257" s="184" t="s">
        <v>2033</v>
      </c>
      <c r="I257" s="183" t="s">
        <v>2034</v>
      </c>
      <c r="J257" s="182" t="str">
        <f t="shared" si="23"/>
        <v>MODESTA</v>
      </c>
      <c r="K257" s="196">
        <v>0.70112268518518517</v>
      </c>
      <c r="L257" s="196">
        <v>0.71584490740740747</v>
      </c>
      <c r="M257" s="199">
        <v>44168</v>
      </c>
      <c r="N257" s="185" t="s">
        <v>3206</v>
      </c>
      <c r="O257" s="90">
        <f t="shared" si="24"/>
        <v>21.200000000000117</v>
      </c>
      <c r="P257" s="100">
        <f t="shared" si="25"/>
        <v>63.60000000000035</v>
      </c>
      <c r="Q257" s="5" t="s">
        <v>2035</v>
      </c>
      <c r="R257" s="43" t="s">
        <v>2038</v>
      </c>
    </row>
    <row r="258" spans="1:18" x14ac:dyDescent="0.2">
      <c r="A258" s="180"/>
      <c r="B258" s="140">
        <v>44168.721967592595</v>
      </c>
      <c r="C258" s="5" t="s">
        <v>1233</v>
      </c>
      <c r="D258" s="181" t="str">
        <f t="shared" ref="D258:D292" si="26">VLOOKUP($C258,TOTAL3,2,FALSE)</f>
        <v>MW0137</v>
      </c>
      <c r="E258" s="182" t="str">
        <f t="shared" ref="E258:E292" si="27">VLOOKUP($C258,TOTAL3,3,FALSE)</f>
        <v>MASH WEST</v>
      </c>
      <c r="F258" s="182" t="str">
        <f t="shared" ref="F258:F292" si="28">VLOOKUP(C258,TOTAL3,4,FALSE)</f>
        <v>PLATINUM</v>
      </c>
      <c r="G258" s="183">
        <v>3</v>
      </c>
      <c r="H258" s="184" t="s">
        <v>2033</v>
      </c>
      <c r="I258" s="183" t="s">
        <v>2034</v>
      </c>
      <c r="J258" s="182" t="str">
        <f t="shared" ref="J258:J292" si="29">VLOOKUP($C258,TOTAL3,5,FALSE)</f>
        <v>ARTWELL</v>
      </c>
      <c r="K258" s="196">
        <v>0.72196759259259258</v>
      </c>
      <c r="L258" s="196">
        <v>0.73527777777777781</v>
      </c>
      <c r="M258" s="199">
        <v>44168</v>
      </c>
      <c r="N258" s="185" t="s">
        <v>3172</v>
      </c>
      <c r="O258" s="90">
        <f t="shared" si="24"/>
        <v>19.166666666666732</v>
      </c>
      <c r="P258" s="100">
        <f t="shared" si="25"/>
        <v>57.500000000000199</v>
      </c>
      <c r="Q258" s="5" t="s">
        <v>2035</v>
      </c>
      <c r="R258" s="43" t="s">
        <v>2038</v>
      </c>
    </row>
    <row r="259" spans="1:18" x14ac:dyDescent="0.2">
      <c r="A259" s="167"/>
      <c r="B259" s="140">
        <v>44168.725844907407</v>
      </c>
      <c r="C259" s="5" t="s">
        <v>1876</v>
      </c>
      <c r="D259" s="181" t="str">
        <f t="shared" si="26"/>
        <v>MC5212</v>
      </c>
      <c r="E259" s="182" t="str">
        <f t="shared" si="27"/>
        <v>MASH CENTRAL</v>
      </c>
      <c r="F259" s="182" t="str">
        <f t="shared" si="28"/>
        <v>PLATINUM</v>
      </c>
      <c r="G259" s="183">
        <v>3</v>
      </c>
      <c r="H259" s="184" t="s">
        <v>2033</v>
      </c>
      <c r="I259" s="183" t="s">
        <v>2034</v>
      </c>
      <c r="J259" s="182" t="str">
        <f t="shared" si="29"/>
        <v>KIWA</v>
      </c>
      <c r="K259" s="196">
        <v>0.72584490740740737</v>
      </c>
      <c r="L259" s="196">
        <v>0.99998842592592585</v>
      </c>
      <c r="M259" s="199">
        <v>44168</v>
      </c>
      <c r="N259" s="185" t="s">
        <v>3355</v>
      </c>
      <c r="O259" s="90">
        <f t="shared" ref="O259:O322" si="30">(L259-K259)*60*24</f>
        <v>394.76666666666665</v>
      </c>
      <c r="P259" s="100">
        <f t="shared" ref="P259:P322" si="31">O259*G259</f>
        <v>1184.3</v>
      </c>
      <c r="Q259" s="5" t="s">
        <v>2035</v>
      </c>
      <c r="R259" s="43" t="s">
        <v>2036</v>
      </c>
    </row>
    <row r="260" spans="1:18" x14ac:dyDescent="0.2">
      <c r="A260" s="167"/>
      <c r="B260" s="140">
        <v>44168.726435185185</v>
      </c>
      <c r="C260" s="5" t="s">
        <v>459</v>
      </c>
      <c r="D260" s="181" t="str">
        <f t="shared" si="26"/>
        <v>MC6008</v>
      </c>
      <c r="E260" s="182" t="str">
        <f t="shared" si="27"/>
        <v>MASH CENTRAL</v>
      </c>
      <c r="F260" s="182" t="str">
        <f t="shared" si="28"/>
        <v>PLATINUM</v>
      </c>
      <c r="G260" s="183">
        <v>3</v>
      </c>
      <c r="H260" s="184" t="s">
        <v>2033</v>
      </c>
      <c r="I260" s="183" t="s">
        <v>2034</v>
      </c>
      <c r="J260" s="182" t="str">
        <f t="shared" si="29"/>
        <v>KIWA</v>
      </c>
      <c r="K260" s="196">
        <v>0.72643518518518524</v>
      </c>
      <c r="L260" s="196">
        <v>0.99998842592592585</v>
      </c>
      <c r="M260" s="199">
        <v>44168</v>
      </c>
      <c r="N260" s="185" t="s">
        <v>3331</v>
      </c>
      <c r="O260" s="90">
        <f t="shared" si="30"/>
        <v>393.91666666666646</v>
      </c>
      <c r="P260" s="100">
        <f t="shared" si="31"/>
        <v>1181.7499999999993</v>
      </c>
      <c r="Q260" s="5" t="s">
        <v>2035</v>
      </c>
      <c r="R260" s="43" t="s">
        <v>2036</v>
      </c>
    </row>
    <row r="261" spans="1:18" x14ac:dyDescent="0.2">
      <c r="A261" s="167"/>
      <c r="B261" s="140">
        <v>44168.733171296299</v>
      </c>
      <c r="C261" s="5" t="s">
        <v>1919</v>
      </c>
      <c r="D261" s="181" t="str">
        <f t="shared" si="26"/>
        <v>MW7043</v>
      </c>
      <c r="E261" s="182" t="str">
        <f t="shared" si="27"/>
        <v>MASH WEST</v>
      </c>
      <c r="F261" s="182" t="str">
        <f t="shared" si="28"/>
        <v>PLATINUM</v>
      </c>
      <c r="G261" s="183">
        <v>3</v>
      </c>
      <c r="H261" s="184" t="s">
        <v>2033</v>
      </c>
      <c r="I261" s="183" t="s">
        <v>2034</v>
      </c>
      <c r="J261" s="182" t="str">
        <f t="shared" si="29"/>
        <v>NGIRZAI</v>
      </c>
      <c r="K261" s="196">
        <v>0.73317129629629629</v>
      </c>
      <c r="L261" s="196">
        <v>0.75527777777777771</v>
      </c>
      <c r="M261" s="199">
        <v>44168</v>
      </c>
      <c r="N261" s="185" t="s">
        <v>3288</v>
      </c>
      <c r="O261" s="90">
        <f t="shared" si="30"/>
        <v>31.833333333333247</v>
      </c>
      <c r="P261" s="100">
        <f t="shared" si="31"/>
        <v>95.499999999999744</v>
      </c>
      <c r="Q261" s="5" t="s">
        <v>2035</v>
      </c>
      <c r="R261" s="43" t="s">
        <v>2038</v>
      </c>
    </row>
    <row r="262" spans="1:18" x14ac:dyDescent="0.2">
      <c r="A262" s="167"/>
      <c r="B262" s="140">
        <v>44168.73332175926</v>
      </c>
      <c r="C262" s="5" t="s">
        <v>478</v>
      </c>
      <c r="D262" s="181" t="str">
        <f t="shared" si="26"/>
        <v>MW0408</v>
      </c>
      <c r="E262" s="182" t="str">
        <f t="shared" si="27"/>
        <v>MASH WEST</v>
      </c>
      <c r="F262" s="182" t="str">
        <f t="shared" si="28"/>
        <v>PLATINUM</v>
      </c>
      <c r="G262" s="183">
        <v>3</v>
      </c>
      <c r="H262" s="184" t="s">
        <v>2033</v>
      </c>
      <c r="I262" s="183" t="s">
        <v>2034</v>
      </c>
      <c r="J262" s="182" t="str">
        <f t="shared" si="29"/>
        <v>NGIRAZI</v>
      </c>
      <c r="K262" s="196">
        <v>0.73332175925925924</v>
      </c>
      <c r="L262" s="196">
        <v>0.74972222222222218</v>
      </c>
      <c r="M262" s="199">
        <v>44168</v>
      </c>
      <c r="N262" s="185" t="s">
        <v>3286</v>
      </c>
      <c r="O262" s="90">
        <f t="shared" si="30"/>
        <v>23.616666666666628</v>
      </c>
      <c r="P262" s="100">
        <f t="shared" si="31"/>
        <v>70.849999999999881</v>
      </c>
      <c r="Q262" s="5" t="s">
        <v>2035</v>
      </c>
      <c r="R262" s="43" t="s">
        <v>2038</v>
      </c>
    </row>
    <row r="263" spans="1:18" x14ac:dyDescent="0.2">
      <c r="A263" s="167"/>
      <c r="B263" s="140">
        <v>44168.735462962963</v>
      </c>
      <c r="C263" s="5" t="s">
        <v>480</v>
      </c>
      <c r="D263" s="181" t="str">
        <f t="shared" si="26"/>
        <v>MW0408</v>
      </c>
      <c r="E263" s="182" t="str">
        <f t="shared" si="27"/>
        <v>MASH WEST</v>
      </c>
      <c r="F263" s="182" t="str">
        <f t="shared" si="28"/>
        <v>PLATINUM</v>
      </c>
      <c r="G263" s="183">
        <v>3</v>
      </c>
      <c r="H263" s="184" t="s">
        <v>2033</v>
      </c>
      <c r="I263" s="183" t="s">
        <v>2034</v>
      </c>
      <c r="J263" s="182" t="str">
        <f t="shared" si="29"/>
        <v>NGIRAZI</v>
      </c>
      <c r="K263" s="196">
        <v>0.73546296296296287</v>
      </c>
      <c r="L263" s="196">
        <v>0.7524074074074073</v>
      </c>
      <c r="M263" s="199">
        <v>44168</v>
      </c>
      <c r="N263" s="185" t="s">
        <v>3287</v>
      </c>
      <c r="O263" s="90">
        <f t="shared" si="30"/>
        <v>24.399999999999977</v>
      </c>
      <c r="P263" s="100">
        <f t="shared" si="31"/>
        <v>73.199999999999932</v>
      </c>
      <c r="Q263" s="5" t="s">
        <v>2035</v>
      </c>
      <c r="R263" s="43" t="s">
        <v>2038</v>
      </c>
    </row>
    <row r="264" spans="1:18" x14ac:dyDescent="0.2">
      <c r="A264" s="167"/>
      <c r="B264" s="140">
        <v>44168.757361111115</v>
      </c>
      <c r="C264" s="5" t="s">
        <v>461</v>
      </c>
      <c r="D264" s="181" t="str">
        <f t="shared" si="26"/>
        <v>MC6008</v>
      </c>
      <c r="E264" s="182" t="str">
        <f t="shared" si="27"/>
        <v>MASH CENTRAL</v>
      </c>
      <c r="F264" s="182" t="str">
        <f t="shared" si="28"/>
        <v>PLATINUM</v>
      </c>
      <c r="G264" s="183">
        <v>3</v>
      </c>
      <c r="H264" s="184" t="s">
        <v>2033</v>
      </c>
      <c r="I264" s="183" t="s">
        <v>2034</v>
      </c>
      <c r="J264" s="182" t="str">
        <f t="shared" si="29"/>
        <v>KIWA</v>
      </c>
      <c r="K264" s="196">
        <v>0.75736111111111104</v>
      </c>
      <c r="L264" s="196">
        <v>0.99998842592592585</v>
      </c>
      <c r="M264" s="199">
        <v>44168</v>
      </c>
      <c r="N264" s="185" t="s">
        <v>3332</v>
      </c>
      <c r="O264" s="90">
        <f t="shared" si="30"/>
        <v>349.38333333333333</v>
      </c>
      <c r="P264" s="100">
        <f t="shared" si="31"/>
        <v>1048.1500000000001</v>
      </c>
      <c r="Q264" s="5" t="s">
        <v>2035</v>
      </c>
      <c r="R264" s="43" t="s">
        <v>2036</v>
      </c>
    </row>
    <row r="265" spans="1:18" x14ac:dyDescent="0.2">
      <c r="A265" s="167"/>
      <c r="B265" s="140">
        <v>44168.757384259261</v>
      </c>
      <c r="C265" s="5" t="s">
        <v>506</v>
      </c>
      <c r="D265" s="181" t="str">
        <f t="shared" si="26"/>
        <v>MD7052</v>
      </c>
      <c r="E265" s="182" t="str">
        <f t="shared" si="27"/>
        <v>MASH CENTRAL</v>
      </c>
      <c r="F265" s="182" t="str">
        <f t="shared" si="28"/>
        <v>BRONZE</v>
      </c>
      <c r="G265" s="183">
        <v>3</v>
      </c>
      <c r="H265" s="184" t="s">
        <v>2033</v>
      </c>
      <c r="I265" s="183" t="s">
        <v>2034</v>
      </c>
      <c r="J265" s="182" t="str">
        <f t="shared" si="29"/>
        <v>KIWA</v>
      </c>
      <c r="K265" s="196">
        <v>0.75738425925925934</v>
      </c>
      <c r="L265" s="196">
        <v>0.99998842592592585</v>
      </c>
      <c r="M265" s="199">
        <v>44168</v>
      </c>
      <c r="N265" s="185" t="s">
        <v>3333</v>
      </c>
      <c r="O265" s="90">
        <f t="shared" si="30"/>
        <v>349.3499999999998</v>
      </c>
      <c r="P265" s="100">
        <f t="shared" si="31"/>
        <v>1048.0499999999993</v>
      </c>
      <c r="Q265" s="5" t="s">
        <v>2035</v>
      </c>
      <c r="R265" s="43" t="s">
        <v>2036</v>
      </c>
    </row>
    <row r="266" spans="1:18" x14ac:dyDescent="0.2">
      <c r="A266" s="167"/>
      <c r="B266" s="140">
        <v>44168.757395833331</v>
      </c>
      <c r="C266" s="5" t="s">
        <v>291</v>
      </c>
      <c r="D266" s="181" t="str">
        <f t="shared" si="26"/>
        <v>MN5107</v>
      </c>
      <c r="E266" s="182" t="str">
        <f t="shared" si="27"/>
        <v>MASH CENTRAL</v>
      </c>
      <c r="F266" s="182" t="str">
        <f t="shared" si="28"/>
        <v>BRONZE</v>
      </c>
      <c r="G266" s="183">
        <v>3</v>
      </c>
      <c r="H266" s="184" t="s">
        <v>2033</v>
      </c>
      <c r="I266" s="183" t="s">
        <v>2034</v>
      </c>
      <c r="J266" s="182" t="str">
        <f t="shared" si="29"/>
        <v>KIWA</v>
      </c>
      <c r="K266" s="196">
        <v>0.75739583333333327</v>
      </c>
      <c r="L266" s="196">
        <v>0.99998842592592585</v>
      </c>
      <c r="M266" s="199">
        <v>44168</v>
      </c>
      <c r="N266" s="185" t="s">
        <v>3322</v>
      </c>
      <c r="O266" s="90">
        <f t="shared" si="30"/>
        <v>349.33333333333331</v>
      </c>
      <c r="P266" s="100">
        <f t="shared" si="31"/>
        <v>1048</v>
      </c>
      <c r="Q266" s="5" t="s">
        <v>2035</v>
      </c>
      <c r="R266" s="43" t="s">
        <v>2036</v>
      </c>
    </row>
    <row r="267" spans="1:18" x14ac:dyDescent="0.2">
      <c r="A267" s="167"/>
      <c r="B267" s="140">
        <v>44168.757395833331</v>
      </c>
      <c r="C267" s="5" t="s">
        <v>1878</v>
      </c>
      <c r="D267" s="181" t="str">
        <f t="shared" si="26"/>
        <v>MC5212</v>
      </c>
      <c r="E267" s="182" t="str">
        <f t="shared" si="27"/>
        <v>MASH CENTRAL</v>
      </c>
      <c r="F267" s="182" t="str">
        <f t="shared" si="28"/>
        <v>PLATINUM</v>
      </c>
      <c r="G267" s="183">
        <v>3</v>
      </c>
      <c r="H267" s="184" t="s">
        <v>2033</v>
      </c>
      <c r="I267" s="183" t="s">
        <v>2034</v>
      </c>
      <c r="J267" s="182" t="str">
        <f t="shared" si="29"/>
        <v>KIWA</v>
      </c>
      <c r="K267" s="196">
        <v>0.75739583333333327</v>
      </c>
      <c r="L267" s="196">
        <v>0.99998842592592585</v>
      </c>
      <c r="M267" s="199">
        <v>44168</v>
      </c>
      <c r="N267" s="185" t="s">
        <v>3170</v>
      </c>
      <c r="O267" s="90">
        <f t="shared" si="30"/>
        <v>349.33333333333331</v>
      </c>
      <c r="P267" s="100">
        <f t="shared" si="31"/>
        <v>1048</v>
      </c>
      <c r="Q267" s="5" t="s">
        <v>2035</v>
      </c>
      <c r="R267" s="43" t="s">
        <v>2036</v>
      </c>
    </row>
    <row r="268" spans="1:18" x14ac:dyDescent="0.2">
      <c r="A268" s="167"/>
      <c r="B268" s="140">
        <v>44168.757962962962</v>
      </c>
      <c r="C268" s="5" t="s">
        <v>1202</v>
      </c>
      <c r="D268" s="181" t="str">
        <f t="shared" si="26"/>
        <v>MW5268</v>
      </c>
      <c r="E268" s="182" t="str">
        <f t="shared" si="27"/>
        <v>MASH WEST</v>
      </c>
      <c r="F268" s="182" t="str">
        <f t="shared" si="28"/>
        <v>SILVER</v>
      </c>
      <c r="G268" s="183">
        <v>3</v>
      </c>
      <c r="H268" s="184" t="s">
        <v>2033</v>
      </c>
      <c r="I268" s="183" t="s">
        <v>2034</v>
      </c>
      <c r="J268" s="182" t="str">
        <f t="shared" si="29"/>
        <v>ARTWELL</v>
      </c>
      <c r="K268" s="196">
        <v>0.75796296296296306</v>
      </c>
      <c r="L268" s="196">
        <v>0.99998842592592585</v>
      </c>
      <c r="M268" s="199">
        <v>44168</v>
      </c>
      <c r="N268" s="185" t="s">
        <v>3169</v>
      </c>
      <c r="O268" s="90">
        <f t="shared" si="30"/>
        <v>348.51666666666642</v>
      </c>
      <c r="P268" s="100">
        <f t="shared" si="31"/>
        <v>1045.5499999999993</v>
      </c>
      <c r="Q268" s="5" t="s">
        <v>2035</v>
      </c>
      <c r="R268" s="43" t="s">
        <v>2036</v>
      </c>
    </row>
    <row r="269" spans="1:18" x14ac:dyDescent="0.2">
      <c r="A269" s="167"/>
      <c r="B269" s="140">
        <v>44168.762615740743</v>
      </c>
      <c r="C269" s="5" t="s">
        <v>513</v>
      </c>
      <c r="D269" s="181" t="str">
        <f t="shared" si="26"/>
        <v>MD0118</v>
      </c>
      <c r="E269" s="182" t="str">
        <f t="shared" si="27"/>
        <v>MIDLANDS</v>
      </c>
      <c r="F269" s="182" t="str">
        <f t="shared" si="28"/>
        <v>SILVER</v>
      </c>
      <c r="G269" s="183">
        <v>3</v>
      </c>
      <c r="H269" s="184" t="s">
        <v>2033</v>
      </c>
      <c r="I269" s="183" t="s">
        <v>2034</v>
      </c>
      <c r="J269" s="182" t="str">
        <f t="shared" si="29"/>
        <v>CHIKWAVAVA</v>
      </c>
      <c r="K269" s="196">
        <v>0.76261574074074068</v>
      </c>
      <c r="L269" s="196">
        <v>0.83269675925925923</v>
      </c>
      <c r="M269" s="199">
        <v>44168</v>
      </c>
      <c r="N269" s="185" t="s">
        <v>3296</v>
      </c>
      <c r="O269" s="90">
        <f t="shared" si="30"/>
        <v>100.91666666666671</v>
      </c>
      <c r="P269" s="100">
        <f t="shared" si="31"/>
        <v>302.75000000000011</v>
      </c>
      <c r="Q269" s="5" t="s">
        <v>2035</v>
      </c>
      <c r="R269" s="43" t="s">
        <v>2038</v>
      </c>
    </row>
    <row r="270" spans="1:18" x14ac:dyDescent="0.2">
      <c r="A270" s="180"/>
      <c r="B270" s="140">
        <v>44168.770370370374</v>
      </c>
      <c r="C270" s="5" t="s">
        <v>1504</v>
      </c>
      <c r="D270" s="181" t="str">
        <f t="shared" si="26"/>
        <v>MA0153</v>
      </c>
      <c r="E270" s="182" t="str">
        <f t="shared" si="27"/>
        <v>MANICALAND</v>
      </c>
      <c r="F270" s="182" t="str">
        <f t="shared" si="28"/>
        <v>GOLD</v>
      </c>
      <c r="G270" s="183">
        <v>3</v>
      </c>
      <c r="H270" s="184" t="s">
        <v>2033</v>
      </c>
      <c r="I270" s="183" t="s">
        <v>2034</v>
      </c>
      <c r="J270" s="182" t="str">
        <f t="shared" si="29"/>
        <v>MANGWIRO</v>
      </c>
      <c r="K270" s="196">
        <v>0.77037037037037026</v>
      </c>
      <c r="L270" s="196">
        <v>0.78172453703703704</v>
      </c>
      <c r="M270" s="199">
        <v>44168</v>
      </c>
      <c r="N270" s="185" t="s">
        <v>3282</v>
      </c>
      <c r="O270" s="90">
        <f t="shared" si="30"/>
        <v>16.350000000000158</v>
      </c>
      <c r="P270" s="100">
        <f t="shared" si="31"/>
        <v>49.050000000000473</v>
      </c>
      <c r="Q270" s="5" t="s">
        <v>2035</v>
      </c>
      <c r="R270" s="43" t="s">
        <v>2038</v>
      </c>
    </row>
    <row r="271" spans="1:18" x14ac:dyDescent="0.2">
      <c r="A271" s="167"/>
      <c r="B271" s="140">
        <v>44168.774062500001</v>
      </c>
      <c r="C271" s="5" t="s">
        <v>913</v>
      </c>
      <c r="D271" s="181" t="str">
        <f t="shared" si="26"/>
        <v>MW6033</v>
      </c>
      <c r="E271" s="182" t="str">
        <f t="shared" si="27"/>
        <v>MASH WEST</v>
      </c>
      <c r="F271" s="182" t="str">
        <f t="shared" si="28"/>
        <v>PLATINUM</v>
      </c>
      <c r="G271" s="183">
        <v>3</v>
      </c>
      <c r="H271" s="184" t="s">
        <v>2033</v>
      </c>
      <c r="I271" s="183" t="s">
        <v>2034</v>
      </c>
      <c r="J271" s="182" t="str">
        <f t="shared" si="29"/>
        <v>NGIRAZI</v>
      </c>
      <c r="K271" s="196">
        <v>0.77406249999999999</v>
      </c>
      <c r="L271" s="196">
        <v>0.81321759259259263</v>
      </c>
      <c r="M271" s="199">
        <v>44168</v>
      </c>
      <c r="N271" s="185" t="s">
        <v>3291</v>
      </c>
      <c r="O271" s="90">
        <f t="shared" si="30"/>
        <v>56.383333333333411</v>
      </c>
      <c r="P271" s="100">
        <f t="shared" si="31"/>
        <v>169.15000000000023</v>
      </c>
      <c r="Q271" s="5" t="s">
        <v>2035</v>
      </c>
      <c r="R271" s="43" t="s">
        <v>2038</v>
      </c>
    </row>
    <row r="272" spans="1:18" x14ac:dyDescent="0.2">
      <c r="A272" s="167"/>
      <c r="B272" s="140">
        <v>44168.776342592595</v>
      </c>
      <c r="C272" s="5" t="s">
        <v>917</v>
      </c>
      <c r="D272" s="181" t="str">
        <f t="shared" si="26"/>
        <v>MW6033</v>
      </c>
      <c r="E272" s="182" t="str">
        <f t="shared" si="27"/>
        <v>MASH WEST</v>
      </c>
      <c r="F272" s="182" t="str">
        <f t="shared" si="28"/>
        <v>PLATINUM</v>
      </c>
      <c r="G272" s="183">
        <v>3</v>
      </c>
      <c r="H272" s="184" t="s">
        <v>2033</v>
      </c>
      <c r="I272" s="183" t="s">
        <v>2034</v>
      </c>
      <c r="J272" s="182" t="str">
        <f t="shared" si="29"/>
        <v>NGIRZAI</v>
      </c>
      <c r="K272" s="196">
        <v>0.77634259259259253</v>
      </c>
      <c r="L272" s="196">
        <v>0.81611111111111112</v>
      </c>
      <c r="M272" s="199">
        <v>44168</v>
      </c>
      <c r="N272" s="185" t="s">
        <v>3292</v>
      </c>
      <c r="O272" s="90">
        <f t="shared" si="30"/>
        <v>57.266666666666772</v>
      </c>
      <c r="P272" s="100">
        <f t="shared" si="31"/>
        <v>171.80000000000032</v>
      </c>
      <c r="Q272" s="5" t="s">
        <v>2035</v>
      </c>
      <c r="R272" s="43" t="s">
        <v>2038</v>
      </c>
    </row>
    <row r="273" spans="1:18" x14ac:dyDescent="0.2">
      <c r="A273" s="180"/>
      <c r="B273" s="140">
        <v>44168.778564814813</v>
      </c>
      <c r="C273" s="5" t="s">
        <v>1598</v>
      </c>
      <c r="D273" s="181" t="str">
        <f t="shared" si="26"/>
        <v>MN1772-G</v>
      </c>
      <c r="E273" s="182" t="str">
        <f t="shared" si="27"/>
        <v>MAT NORTH</v>
      </c>
      <c r="F273" s="182" t="str">
        <f t="shared" si="28"/>
        <v>BRONZE</v>
      </c>
      <c r="G273" s="183">
        <v>3</v>
      </c>
      <c r="H273" s="184" t="s">
        <v>2033</v>
      </c>
      <c r="I273" s="183" t="s">
        <v>2034</v>
      </c>
      <c r="J273" s="182" t="str">
        <f t="shared" si="29"/>
        <v>ECONET</v>
      </c>
      <c r="K273" s="196">
        <v>0.77856481481481488</v>
      </c>
      <c r="L273" s="196">
        <v>0.78753472222222232</v>
      </c>
      <c r="M273" s="199">
        <v>44168</v>
      </c>
      <c r="N273" s="185" t="s">
        <v>3274</v>
      </c>
      <c r="O273" s="90">
        <f t="shared" si="30"/>
        <v>12.916666666666714</v>
      </c>
      <c r="P273" s="100">
        <f t="shared" si="31"/>
        <v>38.750000000000142</v>
      </c>
      <c r="Q273" s="5" t="s">
        <v>2035</v>
      </c>
      <c r="R273" s="43" t="s">
        <v>2038</v>
      </c>
    </row>
    <row r="274" spans="1:18" x14ac:dyDescent="0.2">
      <c r="A274" s="167"/>
      <c r="B274" s="140">
        <v>44168.779178240744</v>
      </c>
      <c r="C274" s="5" t="s">
        <v>1996</v>
      </c>
      <c r="D274" s="181" t="str">
        <f t="shared" si="26"/>
        <v>MA5151</v>
      </c>
      <c r="E274" s="182" t="str">
        <f t="shared" si="27"/>
        <v>MANICALAND</v>
      </c>
      <c r="F274" s="182" t="str">
        <f t="shared" si="28"/>
        <v>GOLD</v>
      </c>
      <c r="G274" s="183">
        <v>3</v>
      </c>
      <c r="H274" s="184" t="s">
        <v>2033</v>
      </c>
      <c r="I274" s="183" t="s">
        <v>2034</v>
      </c>
      <c r="J274" s="182" t="str">
        <f t="shared" si="29"/>
        <v>MAPFUMBA</v>
      </c>
      <c r="K274" s="196">
        <v>0.77917824074074071</v>
      </c>
      <c r="L274" s="196">
        <v>0.99998842592592585</v>
      </c>
      <c r="M274" s="199">
        <v>44168</v>
      </c>
      <c r="N274" s="185" t="s">
        <v>3335</v>
      </c>
      <c r="O274" s="90">
        <f t="shared" si="30"/>
        <v>317.96666666666658</v>
      </c>
      <c r="P274" s="100">
        <f t="shared" si="31"/>
        <v>953.89999999999975</v>
      </c>
      <c r="Q274" s="5" t="s">
        <v>2035</v>
      </c>
      <c r="R274" s="43" t="s">
        <v>2036</v>
      </c>
    </row>
    <row r="275" spans="1:18" x14ac:dyDescent="0.2">
      <c r="A275" s="167"/>
      <c r="B275" s="140">
        <v>44168.787916666668</v>
      </c>
      <c r="C275" s="5" t="s">
        <v>843</v>
      </c>
      <c r="D275" s="181" t="str">
        <f t="shared" si="26"/>
        <v>MW6034</v>
      </c>
      <c r="E275" s="182" t="str">
        <f t="shared" si="27"/>
        <v>MASH WEST</v>
      </c>
      <c r="F275" s="182" t="str">
        <f t="shared" si="28"/>
        <v>GOLD</v>
      </c>
      <c r="G275" s="183">
        <v>3</v>
      </c>
      <c r="H275" s="184" t="s">
        <v>2033</v>
      </c>
      <c r="I275" s="183" t="s">
        <v>2034</v>
      </c>
      <c r="J275" s="182" t="str">
        <f t="shared" si="29"/>
        <v>NGIRAZI</v>
      </c>
      <c r="K275" s="196">
        <v>0.78791666666666671</v>
      </c>
      <c r="L275" s="196">
        <v>0.87054398148148149</v>
      </c>
      <c r="M275" s="199">
        <v>44168</v>
      </c>
      <c r="N275" s="185" t="s">
        <v>3297</v>
      </c>
      <c r="O275" s="90">
        <f t="shared" si="30"/>
        <v>118.98333333333329</v>
      </c>
      <c r="P275" s="100">
        <f t="shared" si="31"/>
        <v>356.94999999999987</v>
      </c>
      <c r="Q275" s="5" t="s">
        <v>2035</v>
      </c>
      <c r="R275" s="43" t="s">
        <v>2038</v>
      </c>
    </row>
    <row r="276" spans="1:18" x14ac:dyDescent="0.2">
      <c r="A276" s="180"/>
      <c r="B276" s="140">
        <v>44168.789837962962</v>
      </c>
      <c r="C276" s="5" t="s">
        <v>862</v>
      </c>
      <c r="D276" s="181" t="str">
        <f t="shared" si="26"/>
        <v>MW0044</v>
      </c>
      <c r="E276" s="182" t="str">
        <f t="shared" si="27"/>
        <v>MASH WEST</v>
      </c>
      <c r="F276" s="182" t="str">
        <f t="shared" si="28"/>
        <v>PLATINUM</v>
      </c>
      <c r="G276" s="183">
        <v>3</v>
      </c>
      <c r="H276" s="184" t="s">
        <v>2033</v>
      </c>
      <c r="I276" s="183" t="s">
        <v>2034</v>
      </c>
      <c r="J276" s="182" t="str">
        <f t="shared" si="29"/>
        <v>NGIRAZI</v>
      </c>
      <c r="K276" s="196">
        <v>0.78983796296296294</v>
      </c>
      <c r="L276" s="196">
        <v>0.8011342592592593</v>
      </c>
      <c r="M276" s="199">
        <v>44168</v>
      </c>
      <c r="N276" s="185" t="s">
        <v>3281</v>
      </c>
      <c r="O276" s="90">
        <f t="shared" si="30"/>
        <v>16.266666666666758</v>
      </c>
      <c r="P276" s="100">
        <f t="shared" si="31"/>
        <v>48.800000000000274</v>
      </c>
      <c r="Q276" s="5" t="s">
        <v>2035</v>
      </c>
      <c r="R276" s="43" t="s">
        <v>2038</v>
      </c>
    </row>
    <row r="277" spans="1:18" x14ac:dyDescent="0.2">
      <c r="A277" s="180"/>
      <c r="B277" s="140">
        <v>44168.789872685185</v>
      </c>
      <c r="C277" s="5" t="s">
        <v>945</v>
      </c>
      <c r="D277" s="181" t="str">
        <f t="shared" si="26"/>
        <v>MW5310</v>
      </c>
      <c r="E277" s="182" t="str">
        <f t="shared" si="27"/>
        <v>MASH WEST</v>
      </c>
      <c r="F277" s="182" t="str">
        <f t="shared" si="28"/>
        <v>PLATINUM</v>
      </c>
      <c r="G277" s="183">
        <v>3</v>
      </c>
      <c r="H277" s="184" t="s">
        <v>2033</v>
      </c>
      <c r="I277" s="183" t="s">
        <v>2034</v>
      </c>
      <c r="J277" s="182" t="str">
        <f t="shared" si="29"/>
        <v>NGIRAZI</v>
      </c>
      <c r="K277" s="196">
        <v>0.78987268518518527</v>
      </c>
      <c r="L277" s="196">
        <v>0.79945601851851855</v>
      </c>
      <c r="M277" s="199">
        <v>44168</v>
      </c>
      <c r="N277" s="185" t="s">
        <v>3275</v>
      </c>
      <c r="O277" s="90">
        <f t="shared" si="30"/>
        <v>13.799999999999919</v>
      </c>
      <c r="P277" s="100">
        <f t="shared" si="31"/>
        <v>41.399999999999757</v>
      </c>
      <c r="Q277" s="5" t="s">
        <v>2035</v>
      </c>
      <c r="R277" s="43" t="s">
        <v>2038</v>
      </c>
    </row>
    <row r="278" spans="1:18" x14ac:dyDescent="0.2">
      <c r="A278" s="167"/>
      <c r="B278" s="140">
        <v>44168.790127314816</v>
      </c>
      <c r="C278" s="5" t="s">
        <v>845</v>
      </c>
      <c r="D278" s="181" t="str">
        <f t="shared" si="26"/>
        <v>MW6034</v>
      </c>
      <c r="E278" s="182" t="str">
        <f t="shared" si="27"/>
        <v>MASH WEST</v>
      </c>
      <c r="F278" s="182" t="str">
        <f t="shared" si="28"/>
        <v>GOLD</v>
      </c>
      <c r="G278" s="183">
        <v>3</v>
      </c>
      <c r="H278" s="184" t="s">
        <v>2033</v>
      </c>
      <c r="I278" s="183" t="s">
        <v>2034</v>
      </c>
      <c r="J278" s="182" t="str">
        <f t="shared" si="29"/>
        <v>NGIRAZI</v>
      </c>
      <c r="K278" s="196">
        <v>0.7901273148148148</v>
      </c>
      <c r="L278" s="196">
        <v>0.87318287037037035</v>
      </c>
      <c r="M278" s="199">
        <v>44168</v>
      </c>
      <c r="N278" s="185" t="s">
        <v>3298</v>
      </c>
      <c r="O278" s="90">
        <f t="shared" si="30"/>
        <v>119.59999999999998</v>
      </c>
      <c r="P278" s="100">
        <f t="shared" si="31"/>
        <v>358.79999999999995</v>
      </c>
      <c r="Q278" s="5" t="s">
        <v>2035</v>
      </c>
      <c r="R278" s="43" t="s">
        <v>2038</v>
      </c>
    </row>
    <row r="279" spans="1:18" x14ac:dyDescent="0.2">
      <c r="A279" s="180"/>
      <c r="B279" s="140">
        <v>44168.792118055557</v>
      </c>
      <c r="C279" s="5" t="s">
        <v>947</v>
      </c>
      <c r="D279" s="181" t="str">
        <f t="shared" si="26"/>
        <v>MW5310</v>
      </c>
      <c r="E279" s="182" t="str">
        <f t="shared" si="27"/>
        <v>MASH WEST</v>
      </c>
      <c r="F279" s="182" t="str">
        <f t="shared" si="28"/>
        <v>PLATINUM</v>
      </c>
      <c r="G279" s="183">
        <v>3</v>
      </c>
      <c r="H279" s="184" t="s">
        <v>2033</v>
      </c>
      <c r="I279" s="183" t="s">
        <v>2034</v>
      </c>
      <c r="J279" s="182" t="str">
        <f t="shared" si="29"/>
        <v>NGIRAZI</v>
      </c>
      <c r="K279" s="196">
        <v>0.79211805555555559</v>
      </c>
      <c r="L279" s="196">
        <v>0.80216435185185186</v>
      </c>
      <c r="M279" s="199">
        <v>44168</v>
      </c>
      <c r="N279" s="185" t="s">
        <v>3278</v>
      </c>
      <c r="O279" s="90">
        <f t="shared" si="30"/>
        <v>14.466666666666637</v>
      </c>
      <c r="P279" s="100">
        <f t="shared" si="31"/>
        <v>43.399999999999906</v>
      </c>
      <c r="Q279" s="5" t="s">
        <v>2035</v>
      </c>
      <c r="R279" s="43" t="s">
        <v>2038</v>
      </c>
    </row>
    <row r="280" spans="1:18" x14ac:dyDescent="0.2">
      <c r="A280" s="180"/>
      <c r="B280" s="140">
        <v>44168.792118055557</v>
      </c>
      <c r="C280" s="5" t="s">
        <v>864</v>
      </c>
      <c r="D280" s="181" t="str">
        <f t="shared" si="26"/>
        <v>MW0044</v>
      </c>
      <c r="E280" s="182" t="str">
        <f t="shared" si="27"/>
        <v>MASH WEST</v>
      </c>
      <c r="F280" s="182" t="str">
        <f t="shared" si="28"/>
        <v>PLATINUM</v>
      </c>
      <c r="G280" s="183">
        <v>3</v>
      </c>
      <c r="H280" s="184" t="s">
        <v>2033</v>
      </c>
      <c r="I280" s="183" t="s">
        <v>2034</v>
      </c>
      <c r="J280" s="182" t="str">
        <f t="shared" si="29"/>
        <v>NGIRAZI</v>
      </c>
      <c r="K280" s="196">
        <v>0.79211805555555559</v>
      </c>
      <c r="L280" s="196">
        <v>0.80259259259259252</v>
      </c>
      <c r="M280" s="199">
        <v>44168</v>
      </c>
      <c r="N280" s="185" t="s">
        <v>3279</v>
      </c>
      <c r="O280" s="90">
        <f t="shared" si="30"/>
        <v>15.083333333333186</v>
      </c>
      <c r="P280" s="100">
        <f t="shared" si="31"/>
        <v>45.249999999999559</v>
      </c>
      <c r="Q280" s="5" t="s">
        <v>2035</v>
      </c>
      <c r="R280" s="43" t="s">
        <v>2038</v>
      </c>
    </row>
    <row r="281" spans="1:18" x14ac:dyDescent="0.2">
      <c r="A281" s="180"/>
      <c r="B281" s="140">
        <v>44168.792118055557</v>
      </c>
      <c r="C281" s="5" t="s">
        <v>1142</v>
      </c>
      <c r="D281" s="181" t="str">
        <f t="shared" si="26"/>
        <v>MW0303</v>
      </c>
      <c r="E281" s="182" t="str">
        <f t="shared" si="27"/>
        <v>MASH WEST</v>
      </c>
      <c r="F281" s="182" t="str">
        <f t="shared" si="28"/>
        <v>PLATINUM</v>
      </c>
      <c r="G281" s="183">
        <v>3</v>
      </c>
      <c r="H281" s="184" t="s">
        <v>2033</v>
      </c>
      <c r="I281" s="183" t="s">
        <v>2034</v>
      </c>
      <c r="J281" s="182" t="str">
        <f t="shared" si="29"/>
        <v>NGIRAZI</v>
      </c>
      <c r="K281" s="196">
        <v>0.79211805555555559</v>
      </c>
      <c r="L281" s="196">
        <v>0.80259259259259252</v>
      </c>
      <c r="M281" s="199">
        <v>44168</v>
      </c>
      <c r="N281" s="185" t="s">
        <v>3280</v>
      </c>
      <c r="O281" s="90">
        <f t="shared" si="30"/>
        <v>15.083333333333186</v>
      </c>
      <c r="P281" s="100">
        <f t="shared" si="31"/>
        <v>45.249999999999559</v>
      </c>
      <c r="Q281" s="5" t="s">
        <v>2035</v>
      </c>
      <c r="R281" s="43" t="s">
        <v>2038</v>
      </c>
    </row>
    <row r="282" spans="1:18" x14ac:dyDescent="0.2">
      <c r="A282" s="180"/>
      <c r="B282" s="140">
        <v>44168.836215277777</v>
      </c>
      <c r="C282" s="5" t="s">
        <v>324</v>
      </c>
      <c r="D282" s="181" t="str">
        <f t="shared" si="26"/>
        <v>ME0010</v>
      </c>
      <c r="E282" s="182" t="str">
        <f t="shared" si="27"/>
        <v>MASH EAST</v>
      </c>
      <c r="F282" s="182" t="str">
        <f t="shared" si="28"/>
        <v>GOLD</v>
      </c>
      <c r="G282" s="183">
        <v>3</v>
      </c>
      <c r="H282" s="184" t="s">
        <v>2033</v>
      </c>
      <c r="I282" s="183" t="s">
        <v>2034</v>
      </c>
      <c r="J282" s="182" t="str">
        <f t="shared" si="29"/>
        <v>DHLAKAMA</v>
      </c>
      <c r="K282" s="196">
        <v>0.83621527777777782</v>
      </c>
      <c r="L282" s="196">
        <v>0.8461805555555556</v>
      </c>
      <c r="M282" s="199">
        <v>44168</v>
      </c>
      <c r="N282" s="185" t="s">
        <v>3276</v>
      </c>
      <c r="O282" s="90">
        <f t="shared" si="30"/>
        <v>14.350000000000005</v>
      </c>
      <c r="P282" s="100">
        <f t="shared" si="31"/>
        <v>43.050000000000011</v>
      </c>
      <c r="Q282" s="5" t="s">
        <v>2035</v>
      </c>
      <c r="R282" s="43" t="s">
        <v>2038</v>
      </c>
    </row>
    <row r="283" spans="1:18" x14ac:dyDescent="0.2">
      <c r="A283" s="180"/>
      <c r="B283" s="140">
        <v>44168.836215277777</v>
      </c>
      <c r="C283" s="5" t="s">
        <v>1225</v>
      </c>
      <c r="D283" s="181" t="str">
        <f t="shared" si="26"/>
        <v>ME0407</v>
      </c>
      <c r="E283" s="182" t="str">
        <f t="shared" si="27"/>
        <v>MASH EAST</v>
      </c>
      <c r="F283" s="182" t="str">
        <f t="shared" si="28"/>
        <v>SILVER</v>
      </c>
      <c r="G283" s="183">
        <v>3</v>
      </c>
      <c r="H283" s="184" t="s">
        <v>2033</v>
      </c>
      <c r="I283" s="183" t="s">
        <v>2034</v>
      </c>
      <c r="J283" s="182" t="str">
        <f t="shared" si="29"/>
        <v>DHLAKAMA</v>
      </c>
      <c r="K283" s="196">
        <v>0.83621527777777782</v>
      </c>
      <c r="L283" s="196">
        <v>0.84623842592592602</v>
      </c>
      <c r="M283" s="199">
        <v>44168</v>
      </c>
      <c r="N283" s="185" t="s">
        <v>3277</v>
      </c>
      <c r="O283" s="90">
        <f t="shared" si="30"/>
        <v>14.433333333333405</v>
      </c>
      <c r="P283" s="100">
        <f t="shared" si="31"/>
        <v>43.30000000000021</v>
      </c>
      <c r="Q283" s="5" t="s">
        <v>2035</v>
      </c>
      <c r="R283" s="43" t="s">
        <v>2038</v>
      </c>
    </row>
    <row r="284" spans="1:18" x14ac:dyDescent="0.2">
      <c r="A284" s="167"/>
      <c r="B284" s="140">
        <v>44168.843240740738</v>
      </c>
      <c r="C284" s="5" t="s">
        <v>624</v>
      </c>
      <c r="D284" s="181" t="str">
        <f t="shared" si="26"/>
        <v>MW0305</v>
      </c>
      <c r="E284" s="182" t="str">
        <f t="shared" si="27"/>
        <v>MASH WEST</v>
      </c>
      <c r="F284" s="182" t="str">
        <f t="shared" si="28"/>
        <v>PLATINUM</v>
      </c>
      <c r="G284" s="183">
        <v>3</v>
      </c>
      <c r="H284" s="184" t="s">
        <v>2033</v>
      </c>
      <c r="I284" s="183" t="s">
        <v>2034</v>
      </c>
      <c r="J284" s="182" t="str">
        <f t="shared" si="29"/>
        <v>NGIRAZI</v>
      </c>
      <c r="K284" s="196">
        <v>0.84324074074074085</v>
      </c>
      <c r="L284" s="196">
        <v>0.99998842592592585</v>
      </c>
      <c r="M284" s="199">
        <v>44168</v>
      </c>
      <c r="N284" s="185" t="s">
        <v>3168</v>
      </c>
      <c r="O284" s="90">
        <f t="shared" si="30"/>
        <v>225.71666666666638</v>
      </c>
      <c r="P284" s="100">
        <f t="shared" si="31"/>
        <v>677.14999999999918</v>
      </c>
      <c r="Q284" s="5" t="s">
        <v>2035</v>
      </c>
      <c r="R284" s="43" t="s">
        <v>2036</v>
      </c>
    </row>
    <row r="285" spans="1:18" x14ac:dyDescent="0.2">
      <c r="A285" s="167"/>
      <c r="B285" s="140">
        <v>44168.845543981479</v>
      </c>
      <c r="C285" s="5" t="s">
        <v>626</v>
      </c>
      <c r="D285" s="181" t="str">
        <f t="shared" si="26"/>
        <v>MW0305</v>
      </c>
      <c r="E285" s="182" t="str">
        <f t="shared" si="27"/>
        <v>MASH WEST</v>
      </c>
      <c r="F285" s="182" t="str">
        <f t="shared" si="28"/>
        <v>PLATINUM</v>
      </c>
      <c r="G285" s="183">
        <v>3</v>
      </c>
      <c r="H285" s="184" t="s">
        <v>2033</v>
      </c>
      <c r="I285" s="183" t="s">
        <v>2034</v>
      </c>
      <c r="J285" s="182" t="str">
        <f t="shared" si="29"/>
        <v>NGIRAZI</v>
      </c>
      <c r="K285" s="196">
        <v>0.84554398148148147</v>
      </c>
      <c r="L285" s="196">
        <v>0.99998842592592585</v>
      </c>
      <c r="M285" s="199">
        <v>44168</v>
      </c>
      <c r="N285" s="185" t="s">
        <v>3337</v>
      </c>
      <c r="O285" s="90">
        <f t="shared" si="30"/>
        <v>222.39999999999989</v>
      </c>
      <c r="P285" s="100">
        <f t="shared" si="31"/>
        <v>667.1999999999997</v>
      </c>
      <c r="Q285" s="5" t="s">
        <v>2035</v>
      </c>
      <c r="R285" s="43" t="s">
        <v>2036</v>
      </c>
    </row>
    <row r="286" spans="1:18" x14ac:dyDescent="0.2">
      <c r="A286" s="167"/>
      <c r="B286" s="140">
        <v>44168.876458333332</v>
      </c>
      <c r="C286" s="5" t="s">
        <v>1496</v>
      </c>
      <c r="D286" s="181" t="str">
        <f t="shared" si="26"/>
        <v>MA0151</v>
      </c>
      <c r="E286" s="182" t="str">
        <f t="shared" si="27"/>
        <v>MANICALAND</v>
      </c>
      <c r="F286" s="182" t="str">
        <f t="shared" si="28"/>
        <v>PLATINUM</v>
      </c>
      <c r="G286" s="183">
        <v>3</v>
      </c>
      <c r="H286" s="184" t="s">
        <v>2033</v>
      </c>
      <c r="I286" s="183" t="s">
        <v>2034</v>
      </c>
      <c r="J286" s="182" t="str">
        <f t="shared" si="29"/>
        <v>MANGWIRO</v>
      </c>
      <c r="K286" s="196">
        <v>0.87645833333333334</v>
      </c>
      <c r="L286" s="196">
        <v>0.92186342592592585</v>
      </c>
      <c r="M286" s="199">
        <v>44168</v>
      </c>
      <c r="N286" s="185" t="s">
        <v>3295</v>
      </c>
      <c r="O286" s="90">
        <f t="shared" si="30"/>
        <v>65.383333333333212</v>
      </c>
      <c r="P286" s="100">
        <f t="shared" si="31"/>
        <v>196.14999999999964</v>
      </c>
      <c r="Q286" s="5" t="s">
        <v>2035</v>
      </c>
      <c r="R286" s="43" t="s">
        <v>2038</v>
      </c>
    </row>
    <row r="287" spans="1:18" x14ac:dyDescent="0.2">
      <c r="A287" s="167"/>
      <c r="B287" s="140">
        <v>44168.876562500001</v>
      </c>
      <c r="C287" s="5" t="s">
        <v>1939</v>
      </c>
      <c r="D287" s="181" t="str">
        <f t="shared" si="26"/>
        <v>ME0166</v>
      </c>
      <c r="E287" s="182" t="str">
        <f t="shared" si="27"/>
        <v>MASH EAST</v>
      </c>
      <c r="F287" s="182" t="str">
        <f t="shared" si="28"/>
        <v>PLATINUM</v>
      </c>
      <c r="G287" s="183">
        <v>3</v>
      </c>
      <c r="H287" s="184" t="s">
        <v>2033</v>
      </c>
      <c r="I287" s="183" t="s">
        <v>2034</v>
      </c>
      <c r="J287" s="182" t="str">
        <f t="shared" si="29"/>
        <v>RICHARD</v>
      </c>
      <c r="K287" s="196">
        <v>0.87656250000000002</v>
      </c>
      <c r="L287" s="196">
        <v>0.9178587962962963</v>
      </c>
      <c r="M287" s="199">
        <v>44168</v>
      </c>
      <c r="N287" s="185" t="s">
        <v>3294</v>
      </c>
      <c r="O287" s="90">
        <f t="shared" si="30"/>
        <v>59.46666666666664</v>
      </c>
      <c r="P287" s="100">
        <f t="shared" si="31"/>
        <v>178.39999999999992</v>
      </c>
      <c r="Q287" s="5" t="s">
        <v>2035</v>
      </c>
      <c r="R287" s="43" t="s">
        <v>2038</v>
      </c>
    </row>
    <row r="288" spans="1:18" x14ac:dyDescent="0.2">
      <c r="A288" s="167"/>
      <c r="B288" s="140">
        <v>44168.876574074071</v>
      </c>
      <c r="C288" s="5" t="s">
        <v>1695</v>
      </c>
      <c r="D288" s="181" t="str">
        <f t="shared" si="26"/>
        <v>ME5186</v>
      </c>
      <c r="E288" s="182" t="str">
        <f t="shared" si="27"/>
        <v>MASH EAST</v>
      </c>
      <c r="F288" s="182" t="str">
        <f t="shared" si="28"/>
        <v>GOLD</v>
      </c>
      <c r="G288" s="183">
        <v>3</v>
      </c>
      <c r="H288" s="184" t="s">
        <v>2033</v>
      </c>
      <c r="I288" s="183" t="s">
        <v>2034</v>
      </c>
      <c r="J288" s="182" t="str">
        <f t="shared" si="29"/>
        <v>RICHARD</v>
      </c>
      <c r="K288" s="196">
        <v>0.87657407407407406</v>
      </c>
      <c r="L288" s="196">
        <v>0.91763888888888889</v>
      </c>
      <c r="M288" s="199">
        <v>44168</v>
      </c>
      <c r="N288" s="185" t="s">
        <v>3293</v>
      </c>
      <c r="O288" s="90">
        <f t="shared" si="30"/>
        <v>59.133333333333354</v>
      </c>
      <c r="P288" s="100">
        <f t="shared" si="31"/>
        <v>177.40000000000006</v>
      </c>
      <c r="Q288" s="5" t="s">
        <v>2035</v>
      </c>
      <c r="R288" s="43" t="s">
        <v>2038</v>
      </c>
    </row>
    <row r="289" spans="1:18" x14ac:dyDescent="0.2">
      <c r="A289" s="167"/>
      <c r="B289" s="140">
        <v>44168.909814814811</v>
      </c>
      <c r="C289" s="5" t="s">
        <v>451</v>
      </c>
      <c r="D289" s="181" t="str">
        <f t="shared" si="26"/>
        <v>MW0017</v>
      </c>
      <c r="E289" s="182" t="str">
        <f t="shared" si="27"/>
        <v>MASH WEST</v>
      </c>
      <c r="F289" s="182" t="str">
        <f t="shared" si="28"/>
        <v>PLATINUM</v>
      </c>
      <c r="G289" s="183">
        <v>3</v>
      </c>
      <c r="H289" s="184" t="s">
        <v>2033</v>
      </c>
      <c r="I289" s="183" t="s">
        <v>2034</v>
      </c>
      <c r="J289" s="182" t="str">
        <f t="shared" si="29"/>
        <v>ARTWELL</v>
      </c>
      <c r="K289" s="196">
        <v>0.90981481481481474</v>
      </c>
      <c r="L289" s="196">
        <v>0.99998842592592585</v>
      </c>
      <c r="M289" s="199">
        <v>44168</v>
      </c>
      <c r="N289" s="185" t="s">
        <v>3328</v>
      </c>
      <c r="O289" s="90">
        <f t="shared" si="30"/>
        <v>129.85</v>
      </c>
      <c r="P289" s="100">
        <f t="shared" si="31"/>
        <v>389.54999999999995</v>
      </c>
      <c r="Q289" s="5" t="s">
        <v>2035</v>
      </c>
      <c r="R289" s="43" t="s">
        <v>2036</v>
      </c>
    </row>
    <row r="290" spans="1:18" x14ac:dyDescent="0.2">
      <c r="A290" s="167"/>
      <c r="B290" s="140">
        <v>44168.909814814811</v>
      </c>
      <c r="C290" s="5" t="s">
        <v>454</v>
      </c>
      <c r="D290" s="181" t="str">
        <f t="shared" si="26"/>
        <v>MW0017</v>
      </c>
      <c r="E290" s="182" t="str">
        <f t="shared" si="27"/>
        <v>MASH WEST</v>
      </c>
      <c r="F290" s="182" t="str">
        <f t="shared" si="28"/>
        <v>PLATINUM</v>
      </c>
      <c r="G290" s="183">
        <v>3</v>
      </c>
      <c r="H290" s="184" t="s">
        <v>2033</v>
      </c>
      <c r="I290" s="183" t="s">
        <v>2034</v>
      </c>
      <c r="J290" s="182" t="str">
        <f t="shared" si="29"/>
        <v>ARTWELL</v>
      </c>
      <c r="K290" s="196">
        <v>0.90981481481481474</v>
      </c>
      <c r="L290" s="196">
        <v>0.99998842592592585</v>
      </c>
      <c r="M290" s="199">
        <v>44168</v>
      </c>
      <c r="N290" s="185" t="s">
        <v>3330</v>
      </c>
      <c r="O290" s="90">
        <f t="shared" si="30"/>
        <v>129.85</v>
      </c>
      <c r="P290" s="100">
        <f t="shared" si="31"/>
        <v>389.54999999999995</v>
      </c>
      <c r="Q290" s="5" t="s">
        <v>2035</v>
      </c>
      <c r="R290" s="43" t="s">
        <v>2036</v>
      </c>
    </row>
    <row r="291" spans="1:18" x14ac:dyDescent="0.2">
      <c r="A291" s="167"/>
      <c r="B291" s="140">
        <v>44168.961122685185</v>
      </c>
      <c r="C291" s="5" t="s">
        <v>1919</v>
      </c>
      <c r="D291" s="181" t="str">
        <f t="shared" si="26"/>
        <v>MW7043</v>
      </c>
      <c r="E291" s="182" t="str">
        <f t="shared" si="27"/>
        <v>MASH WEST</v>
      </c>
      <c r="F291" s="182" t="str">
        <f t="shared" si="28"/>
        <v>PLATINUM</v>
      </c>
      <c r="G291" s="183">
        <v>3</v>
      </c>
      <c r="H291" s="184" t="s">
        <v>2033</v>
      </c>
      <c r="I291" s="183" t="s">
        <v>2034</v>
      </c>
      <c r="J291" s="182" t="str">
        <f t="shared" si="29"/>
        <v>NGIRZAI</v>
      </c>
      <c r="K291" s="196">
        <v>0.96112268518518518</v>
      </c>
      <c r="L291" s="196">
        <v>0.99998842592592585</v>
      </c>
      <c r="M291" s="199">
        <v>44168</v>
      </c>
      <c r="N291" s="185" t="s">
        <v>3356</v>
      </c>
      <c r="O291" s="90">
        <f t="shared" si="30"/>
        <v>55.966666666666569</v>
      </c>
      <c r="P291" s="100">
        <f t="shared" si="31"/>
        <v>167.89999999999969</v>
      </c>
      <c r="Q291" s="5" t="s">
        <v>2035</v>
      </c>
      <c r="R291" s="43" t="s">
        <v>2036</v>
      </c>
    </row>
    <row r="292" spans="1:18" x14ac:dyDescent="0.2">
      <c r="A292" s="167"/>
      <c r="B292" s="140">
        <v>44168.972546296296</v>
      </c>
      <c r="C292" s="5" t="s">
        <v>594</v>
      </c>
      <c r="D292" s="181">
        <f t="shared" si="26"/>
        <v>0</v>
      </c>
      <c r="E292" s="182">
        <f t="shared" si="27"/>
        <v>0</v>
      </c>
      <c r="F292" s="182">
        <f t="shared" si="28"/>
        <v>0</v>
      </c>
      <c r="G292" s="183">
        <v>3</v>
      </c>
      <c r="H292" s="184" t="s">
        <v>2033</v>
      </c>
      <c r="I292" s="183" t="s">
        <v>2034</v>
      </c>
      <c r="J292" s="182">
        <f t="shared" si="29"/>
        <v>0</v>
      </c>
      <c r="K292" s="196">
        <v>0.9725462962962963</v>
      </c>
      <c r="L292" s="196">
        <v>0.99998842592592585</v>
      </c>
      <c r="M292" s="199">
        <v>44168</v>
      </c>
      <c r="N292" s="185" t="s">
        <v>3336</v>
      </c>
      <c r="O292" s="90">
        <f t="shared" si="30"/>
        <v>39.516666666666552</v>
      </c>
      <c r="P292" s="100">
        <f t="shared" si="31"/>
        <v>118.54999999999966</v>
      </c>
      <c r="Q292" s="5" t="s">
        <v>2035</v>
      </c>
      <c r="R292" s="43" t="s">
        <v>2036</v>
      </c>
    </row>
    <row r="293" spans="1:18" x14ac:dyDescent="0.2">
      <c r="A293" s="78"/>
      <c r="B293" s="141">
        <v>44168.174849537034</v>
      </c>
      <c r="C293" s="98" t="s">
        <v>136</v>
      </c>
      <c r="D293" s="82" t="str">
        <f t="shared" ref="D293:D324" si="32">VLOOKUP($C293,TOTAL4,2,FALSE)</f>
        <v>MD0274</v>
      </c>
      <c r="E293" s="91" t="str">
        <f t="shared" ref="E293:E324" si="33">VLOOKUP($C293,TOTAL4,3,FALSE)</f>
        <v>MIDLANDS</v>
      </c>
      <c r="F293" s="82" t="str">
        <f t="shared" ref="F293:F324" si="34">VLOOKUP(C293,TOTAL4,4,FALSE)</f>
        <v>PLATINUM</v>
      </c>
      <c r="G293" s="183">
        <v>3</v>
      </c>
      <c r="H293" s="96" t="s">
        <v>2033</v>
      </c>
      <c r="I293" s="68" t="s">
        <v>2058</v>
      </c>
      <c r="J293" s="82" t="str">
        <f>VLOOKUP($C293,TOTAL4,5,FALSE)</f>
        <v>CHARI</v>
      </c>
      <c r="K293" s="153">
        <v>0.17484953703703701</v>
      </c>
      <c r="L293" s="153">
        <v>0.32059027777777777</v>
      </c>
      <c r="M293" s="189">
        <v>44168</v>
      </c>
      <c r="N293" s="94" t="s">
        <v>3359</v>
      </c>
      <c r="O293" s="90">
        <f t="shared" si="30"/>
        <v>209.86666666666667</v>
      </c>
      <c r="P293" s="100">
        <f t="shared" si="31"/>
        <v>629.6</v>
      </c>
      <c r="Q293" s="48" t="s">
        <v>2035</v>
      </c>
      <c r="R293" s="80" t="s">
        <v>2038</v>
      </c>
    </row>
    <row r="294" spans="1:18" x14ac:dyDescent="0.2">
      <c r="A294" s="78"/>
      <c r="B294" s="79">
        <v>44151.263055555559</v>
      </c>
      <c r="C294" s="68" t="s">
        <v>1278</v>
      </c>
      <c r="D294" s="82" t="str">
        <f t="shared" si="32"/>
        <v>MD5189</v>
      </c>
      <c r="E294" s="91" t="str">
        <f t="shared" si="33"/>
        <v>MIDLANDS</v>
      </c>
      <c r="F294" s="82" t="str">
        <f t="shared" si="34"/>
        <v>PLATINUM</v>
      </c>
      <c r="G294" s="183">
        <v>3</v>
      </c>
      <c r="H294" s="96" t="s">
        <v>2033</v>
      </c>
      <c r="I294" s="68" t="s">
        <v>2058</v>
      </c>
      <c r="J294" s="82" t="s">
        <v>100</v>
      </c>
      <c r="K294" s="153">
        <v>0</v>
      </c>
      <c r="L294" s="153">
        <v>0.32702546296296298</v>
      </c>
      <c r="M294" s="189">
        <v>44168</v>
      </c>
      <c r="N294" s="94" t="s">
        <v>2118</v>
      </c>
      <c r="O294" s="90">
        <f t="shared" si="30"/>
        <v>470.91666666666669</v>
      </c>
      <c r="P294" s="100">
        <f t="shared" si="31"/>
        <v>1412.75</v>
      </c>
      <c r="Q294" s="48" t="s">
        <v>2035</v>
      </c>
      <c r="R294" s="80" t="s">
        <v>2038</v>
      </c>
    </row>
    <row r="295" spans="1:18" x14ac:dyDescent="0.2">
      <c r="A295" s="97"/>
      <c r="B295" s="140">
        <v>44166.874861111108</v>
      </c>
      <c r="C295" s="43" t="s">
        <v>1114</v>
      </c>
      <c r="D295" s="82" t="str">
        <f t="shared" si="32"/>
        <v>MD0277</v>
      </c>
      <c r="E295" s="91" t="str">
        <f t="shared" si="33"/>
        <v>MIDLANDS</v>
      </c>
      <c r="F295" s="82" t="str">
        <f t="shared" si="34"/>
        <v>PLATINUM</v>
      </c>
      <c r="G295" s="183">
        <v>3</v>
      </c>
      <c r="H295" s="96" t="s">
        <v>2033</v>
      </c>
      <c r="I295" s="68" t="s">
        <v>2060</v>
      </c>
      <c r="J295" s="82" t="str">
        <f t="shared" ref="J295:J306" si="35">VLOOKUP($C295,TOTAL4,5,FALSE)</f>
        <v>CHARI</v>
      </c>
      <c r="K295" s="153">
        <v>0</v>
      </c>
      <c r="L295" s="153">
        <v>0.32708333333333334</v>
      </c>
      <c r="M295" s="189">
        <v>44168</v>
      </c>
      <c r="N295" s="94" t="s">
        <v>2151</v>
      </c>
      <c r="O295" s="90">
        <f t="shared" si="30"/>
        <v>471</v>
      </c>
      <c r="P295" s="100">
        <f t="shared" si="31"/>
        <v>1413</v>
      </c>
      <c r="Q295" s="48" t="s">
        <v>2035</v>
      </c>
      <c r="R295" s="80" t="s">
        <v>2038</v>
      </c>
    </row>
    <row r="296" spans="1:18" x14ac:dyDescent="0.2">
      <c r="A296" s="78"/>
      <c r="B296" s="141">
        <v>44168.053113425929</v>
      </c>
      <c r="C296" s="98" t="s">
        <v>653</v>
      </c>
      <c r="D296" s="82" t="str">
        <f t="shared" si="32"/>
        <v>HA0031</v>
      </c>
      <c r="E296" s="91" t="str">
        <f t="shared" si="33"/>
        <v>HARARE</v>
      </c>
      <c r="F296" s="82" t="str">
        <f t="shared" si="34"/>
        <v xml:space="preserve">PRIORITY PLATINUM </v>
      </c>
      <c r="G296" s="183">
        <v>3</v>
      </c>
      <c r="H296" s="96" t="s">
        <v>2033</v>
      </c>
      <c r="I296" s="68" t="s">
        <v>2058</v>
      </c>
      <c r="J296" s="82" t="str">
        <f t="shared" si="35"/>
        <v>RICHARD</v>
      </c>
      <c r="K296" s="153">
        <v>5.3113425925925932E-2</v>
      </c>
      <c r="L296" s="153">
        <v>0.43481481481481482</v>
      </c>
      <c r="M296" s="189">
        <v>44168</v>
      </c>
      <c r="N296" s="94" t="s">
        <v>3360</v>
      </c>
      <c r="O296" s="90">
        <f t="shared" si="30"/>
        <v>549.65</v>
      </c>
      <c r="P296" s="100">
        <f t="shared" si="31"/>
        <v>1648.9499999999998</v>
      </c>
      <c r="Q296" s="48" t="s">
        <v>2035</v>
      </c>
      <c r="R296" s="80" t="s">
        <v>2038</v>
      </c>
    </row>
    <row r="297" spans="1:18" x14ac:dyDescent="0.2">
      <c r="A297" s="78"/>
      <c r="B297" s="141">
        <v>44168.443981481483</v>
      </c>
      <c r="C297" s="98" t="s">
        <v>1639</v>
      </c>
      <c r="D297" s="82" t="str">
        <f t="shared" si="32"/>
        <v>MV0287</v>
      </c>
      <c r="E297" s="91" t="str">
        <f t="shared" si="33"/>
        <v>MASVINGO</v>
      </c>
      <c r="F297" s="82" t="str">
        <f t="shared" si="34"/>
        <v>GOLD</v>
      </c>
      <c r="G297" s="183">
        <v>3</v>
      </c>
      <c r="H297" s="96" t="s">
        <v>2033</v>
      </c>
      <c r="I297" s="68" t="s">
        <v>2058</v>
      </c>
      <c r="J297" s="82" t="str">
        <f t="shared" si="35"/>
        <v>CECIL</v>
      </c>
      <c r="K297" s="153">
        <v>0.44398148148148148</v>
      </c>
      <c r="L297" s="153">
        <v>0.45574074074074072</v>
      </c>
      <c r="M297" s="189">
        <v>44168</v>
      </c>
      <c r="N297" s="94" t="s">
        <v>3361</v>
      </c>
      <c r="O297" s="90">
        <f t="shared" si="30"/>
        <v>16.933333333333316</v>
      </c>
      <c r="P297" s="100">
        <f t="shared" si="31"/>
        <v>50.799999999999947</v>
      </c>
      <c r="Q297" s="48" t="s">
        <v>2035</v>
      </c>
      <c r="R297" s="80" t="s">
        <v>2038</v>
      </c>
    </row>
    <row r="298" spans="1:18" x14ac:dyDescent="0.2">
      <c r="A298" s="78"/>
      <c r="B298" s="141">
        <v>44167.728784722225</v>
      </c>
      <c r="C298" s="98" t="s">
        <v>1927</v>
      </c>
      <c r="D298" s="82" t="str">
        <f t="shared" si="32"/>
        <v>MV5143</v>
      </c>
      <c r="E298" s="91" t="str">
        <f t="shared" si="33"/>
        <v>MASVINGO</v>
      </c>
      <c r="F298" s="82" t="str">
        <f t="shared" si="34"/>
        <v>BRONZE</v>
      </c>
      <c r="G298" s="183">
        <v>3</v>
      </c>
      <c r="H298" s="96" t="s">
        <v>2033</v>
      </c>
      <c r="I298" s="68" t="s">
        <v>2058</v>
      </c>
      <c r="J298" s="82" t="str">
        <f t="shared" si="35"/>
        <v>CECIL</v>
      </c>
      <c r="K298" s="153">
        <v>0</v>
      </c>
      <c r="L298" s="153">
        <v>0.45655092592592594</v>
      </c>
      <c r="M298" s="189">
        <v>44168</v>
      </c>
      <c r="N298" s="94" t="s">
        <v>3362</v>
      </c>
      <c r="O298" s="90">
        <f t="shared" si="30"/>
        <v>657.43333333333339</v>
      </c>
      <c r="P298" s="100">
        <f t="shared" si="31"/>
        <v>1972.3000000000002</v>
      </c>
      <c r="Q298" s="48" t="s">
        <v>2035</v>
      </c>
      <c r="R298" s="80" t="s">
        <v>2038</v>
      </c>
    </row>
    <row r="299" spans="1:18" x14ac:dyDescent="0.2">
      <c r="A299" s="78"/>
      <c r="B299" s="141">
        <v>44168.301261574074</v>
      </c>
      <c r="C299" s="98" t="s">
        <v>181</v>
      </c>
      <c r="D299" s="82" t="str">
        <f t="shared" si="32"/>
        <v>HA0217</v>
      </c>
      <c r="E299" s="91" t="str">
        <f t="shared" si="33"/>
        <v>HARARE</v>
      </c>
      <c r="F299" s="82" t="str">
        <f t="shared" si="34"/>
        <v>GOLD</v>
      </c>
      <c r="G299" s="183">
        <v>3</v>
      </c>
      <c r="H299" s="96" t="s">
        <v>2033</v>
      </c>
      <c r="I299" s="68" t="s">
        <v>2058</v>
      </c>
      <c r="J299" s="82" t="str">
        <f t="shared" si="35"/>
        <v>MUTYANDA</v>
      </c>
      <c r="K299" s="153">
        <v>0.30126157407407406</v>
      </c>
      <c r="L299" s="153">
        <v>0.46592592592592591</v>
      </c>
      <c r="M299" s="189">
        <v>44168</v>
      </c>
      <c r="N299" s="94" t="s">
        <v>3363</v>
      </c>
      <c r="O299" s="90">
        <f t="shared" si="30"/>
        <v>237.11666666666667</v>
      </c>
      <c r="P299" s="100">
        <f t="shared" si="31"/>
        <v>711.35</v>
      </c>
      <c r="Q299" s="48" t="s">
        <v>2035</v>
      </c>
      <c r="R299" s="80" t="s">
        <v>2038</v>
      </c>
    </row>
    <row r="300" spans="1:18" x14ac:dyDescent="0.2">
      <c r="A300" s="78"/>
      <c r="B300" s="141">
        <v>44168.414571759262</v>
      </c>
      <c r="C300" s="98" t="s">
        <v>784</v>
      </c>
      <c r="D300" s="82" t="str">
        <f t="shared" si="32"/>
        <v>MS6028</v>
      </c>
      <c r="E300" s="91" t="str">
        <f t="shared" si="33"/>
        <v>MAT SOUTH</v>
      </c>
      <c r="F300" s="82" t="str">
        <f t="shared" si="34"/>
        <v>GOLD</v>
      </c>
      <c r="G300" s="183">
        <v>3</v>
      </c>
      <c r="H300" s="96" t="s">
        <v>2033</v>
      </c>
      <c r="I300" s="68" t="s">
        <v>2082</v>
      </c>
      <c r="J300" s="82" t="str">
        <f t="shared" si="35"/>
        <v>MASAIRA</v>
      </c>
      <c r="K300" s="153">
        <v>0.41457175925925926</v>
      </c>
      <c r="L300" s="153">
        <v>0.47120370370370374</v>
      </c>
      <c r="M300" s="189">
        <v>44168</v>
      </c>
      <c r="N300" s="94" t="s">
        <v>3364</v>
      </c>
      <c r="O300" s="90">
        <f t="shared" si="30"/>
        <v>81.55000000000004</v>
      </c>
      <c r="P300" s="100">
        <f t="shared" si="31"/>
        <v>244.65000000000012</v>
      </c>
      <c r="Q300" s="48" t="s">
        <v>2035</v>
      </c>
      <c r="R300" s="80" t="s">
        <v>2038</v>
      </c>
    </row>
    <row r="301" spans="1:18" x14ac:dyDescent="0.2">
      <c r="A301" s="78"/>
      <c r="B301" s="141">
        <v>44168.118958333333</v>
      </c>
      <c r="C301" s="98" t="s">
        <v>644</v>
      </c>
      <c r="D301" s="82" t="str">
        <f t="shared" si="32"/>
        <v>HA0030</v>
      </c>
      <c r="E301" s="91" t="str">
        <f t="shared" si="33"/>
        <v>HARARE</v>
      </c>
      <c r="F301" s="82" t="str">
        <f t="shared" si="34"/>
        <v>GOLD</v>
      </c>
      <c r="G301" s="183">
        <v>3</v>
      </c>
      <c r="H301" s="96" t="s">
        <v>2033</v>
      </c>
      <c r="I301" s="68" t="s">
        <v>2058</v>
      </c>
      <c r="J301" s="82" t="str">
        <f t="shared" si="35"/>
        <v>PRIVILEDGE</v>
      </c>
      <c r="K301" s="153">
        <v>0.11895833333333333</v>
      </c>
      <c r="L301" s="153">
        <v>0.52479166666666666</v>
      </c>
      <c r="M301" s="189">
        <v>44168</v>
      </c>
      <c r="N301" s="94" t="s">
        <v>3365</v>
      </c>
      <c r="O301" s="90">
        <f t="shared" si="30"/>
        <v>584.4</v>
      </c>
      <c r="P301" s="100">
        <f t="shared" si="31"/>
        <v>1753.1999999999998</v>
      </c>
      <c r="Q301" s="48" t="s">
        <v>2035</v>
      </c>
      <c r="R301" s="80" t="s">
        <v>2038</v>
      </c>
    </row>
    <row r="302" spans="1:18" x14ac:dyDescent="0.2">
      <c r="A302" s="78"/>
      <c r="B302" s="141">
        <v>44168.118842592594</v>
      </c>
      <c r="C302" s="98" t="s">
        <v>1405</v>
      </c>
      <c r="D302" s="82" t="str">
        <f t="shared" si="32"/>
        <v>HA5067</v>
      </c>
      <c r="E302" s="91" t="str">
        <f t="shared" si="33"/>
        <v>HARARE</v>
      </c>
      <c r="F302" s="82" t="str">
        <f t="shared" si="34"/>
        <v>PLATINUM</v>
      </c>
      <c r="G302" s="183">
        <v>3</v>
      </c>
      <c r="H302" s="96" t="s">
        <v>2033</v>
      </c>
      <c r="I302" s="68" t="s">
        <v>2058</v>
      </c>
      <c r="J302" s="82" t="str">
        <f t="shared" si="35"/>
        <v>MUTANDA</v>
      </c>
      <c r="K302" s="153">
        <v>0.1188425925925926</v>
      </c>
      <c r="L302" s="153">
        <v>0.52652777777777782</v>
      </c>
      <c r="M302" s="189">
        <v>44168</v>
      </c>
      <c r="N302" s="94" t="s">
        <v>3366</v>
      </c>
      <c r="O302" s="90">
        <f t="shared" si="30"/>
        <v>587.06666666666672</v>
      </c>
      <c r="P302" s="100">
        <f t="shared" si="31"/>
        <v>1761.2000000000003</v>
      </c>
      <c r="Q302" s="48" t="s">
        <v>2035</v>
      </c>
      <c r="R302" s="80" t="s">
        <v>2038</v>
      </c>
    </row>
    <row r="303" spans="1:18" x14ac:dyDescent="0.2">
      <c r="A303" s="78"/>
      <c r="B303" s="141">
        <v>44168.532638888886</v>
      </c>
      <c r="C303" s="98" t="s">
        <v>1680</v>
      </c>
      <c r="D303" s="82" t="str">
        <f t="shared" si="32"/>
        <v>MV0155</v>
      </c>
      <c r="E303" s="91" t="str">
        <f t="shared" si="33"/>
        <v>MASVINGO</v>
      </c>
      <c r="F303" s="82" t="str">
        <f t="shared" si="34"/>
        <v>SILVER</v>
      </c>
      <c r="G303" s="183">
        <v>3</v>
      </c>
      <c r="H303" s="96" t="s">
        <v>2033</v>
      </c>
      <c r="I303" s="68" t="s">
        <v>2058</v>
      </c>
      <c r="J303" s="82" t="str">
        <f t="shared" si="35"/>
        <v>BEN</v>
      </c>
      <c r="K303" s="153">
        <v>0.53263888888888888</v>
      </c>
      <c r="L303" s="153">
        <v>0.53877314814814814</v>
      </c>
      <c r="M303" s="189">
        <v>44168</v>
      </c>
      <c r="N303" s="94" t="s">
        <v>3367</v>
      </c>
      <c r="O303" s="90">
        <f t="shared" si="30"/>
        <v>8.8333333333333286</v>
      </c>
      <c r="P303" s="100">
        <f t="shared" si="31"/>
        <v>26.499999999999986</v>
      </c>
      <c r="Q303" s="48" t="s">
        <v>2035</v>
      </c>
      <c r="R303" s="80" t="s">
        <v>2038</v>
      </c>
    </row>
    <row r="304" spans="1:18" x14ac:dyDescent="0.2">
      <c r="A304" s="78"/>
      <c r="B304" s="141">
        <v>44168.532523148147</v>
      </c>
      <c r="C304" s="98" t="s">
        <v>611</v>
      </c>
      <c r="D304" s="82" t="str">
        <f t="shared" si="32"/>
        <v>MS5124</v>
      </c>
      <c r="E304" s="91" t="str">
        <f t="shared" si="33"/>
        <v>MAT SOUTH</v>
      </c>
      <c r="F304" s="82" t="str">
        <f t="shared" si="34"/>
        <v>PLATINUM</v>
      </c>
      <c r="G304" s="183">
        <v>3</v>
      </c>
      <c r="H304" s="96" t="s">
        <v>2033</v>
      </c>
      <c r="I304" s="68" t="s">
        <v>2058</v>
      </c>
      <c r="J304" s="82" t="str">
        <f t="shared" si="35"/>
        <v>BEN</v>
      </c>
      <c r="K304" s="153">
        <v>0.53252314814814816</v>
      </c>
      <c r="L304" s="153">
        <v>0.53935185185185186</v>
      </c>
      <c r="M304" s="189">
        <v>44168</v>
      </c>
      <c r="N304" s="94" t="s">
        <v>3368</v>
      </c>
      <c r="O304" s="90">
        <f t="shared" si="30"/>
        <v>9.833333333333325</v>
      </c>
      <c r="P304" s="100">
        <f t="shared" si="31"/>
        <v>29.499999999999975</v>
      </c>
      <c r="Q304" s="48" t="s">
        <v>2035</v>
      </c>
      <c r="R304" s="80" t="s">
        <v>2038</v>
      </c>
    </row>
    <row r="305" spans="1:18" x14ac:dyDescent="0.2">
      <c r="A305" s="78"/>
      <c r="B305" s="141">
        <v>44168.532638888886</v>
      </c>
      <c r="C305" s="98" t="s">
        <v>1043</v>
      </c>
      <c r="D305" s="82" t="str">
        <f t="shared" si="32"/>
        <v>MS7020</v>
      </c>
      <c r="E305" s="91" t="str">
        <f t="shared" si="33"/>
        <v>MAT SOUTH</v>
      </c>
      <c r="F305" s="82" t="str">
        <f t="shared" si="34"/>
        <v>SILVER</v>
      </c>
      <c r="G305" s="183">
        <v>3</v>
      </c>
      <c r="H305" s="96" t="s">
        <v>2033</v>
      </c>
      <c r="I305" s="68" t="s">
        <v>2056</v>
      </c>
      <c r="J305" s="82" t="str">
        <f t="shared" si="35"/>
        <v>BEN</v>
      </c>
      <c r="K305" s="153">
        <v>0.53263888888888888</v>
      </c>
      <c r="L305" s="153">
        <v>0.53935185185185186</v>
      </c>
      <c r="M305" s="189">
        <v>44168</v>
      </c>
      <c r="N305" s="94" t="s">
        <v>3369</v>
      </c>
      <c r="O305" s="90">
        <f t="shared" si="30"/>
        <v>9.6666666666666856</v>
      </c>
      <c r="P305" s="100">
        <f t="shared" si="31"/>
        <v>29.000000000000057</v>
      </c>
      <c r="Q305" s="48" t="s">
        <v>2035</v>
      </c>
      <c r="R305" s="80" t="s">
        <v>2038</v>
      </c>
    </row>
    <row r="306" spans="1:18" x14ac:dyDescent="0.2">
      <c r="A306" s="78"/>
      <c r="B306" s="141">
        <v>44168.532465277778</v>
      </c>
      <c r="C306" s="98" t="s">
        <v>1179</v>
      </c>
      <c r="D306" s="82" t="str">
        <f t="shared" si="32"/>
        <v>MV3087</v>
      </c>
      <c r="E306" s="91" t="str">
        <f t="shared" si="33"/>
        <v>MASVINGO</v>
      </c>
      <c r="F306" s="82" t="str">
        <f t="shared" si="34"/>
        <v>BRONZE</v>
      </c>
      <c r="G306" s="183">
        <v>3</v>
      </c>
      <c r="H306" s="96" t="s">
        <v>2033</v>
      </c>
      <c r="I306" s="68" t="s">
        <v>2058</v>
      </c>
      <c r="J306" s="82" t="str">
        <f t="shared" si="35"/>
        <v>BEN</v>
      </c>
      <c r="K306" s="153">
        <v>0.53246527777777775</v>
      </c>
      <c r="L306" s="153">
        <v>0.53935185185185186</v>
      </c>
      <c r="M306" s="189">
        <v>44168</v>
      </c>
      <c r="N306" s="94" t="s">
        <v>3370</v>
      </c>
      <c r="O306" s="90">
        <f t="shared" si="30"/>
        <v>9.9166666666667247</v>
      </c>
      <c r="P306" s="100">
        <f t="shared" si="31"/>
        <v>29.750000000000174</v>
      </c>
      <c r="Q306" s="48" t="s">
        <v>2035</v>
      </c>
      <c r="R306" s="80" t="s">
        <v>2038</v>
      </c>
    </row>
    <row r="307" spans="1:18" x14ac:dyDescent="0.2">
      <c r="A307" s="78"/>
      <c r="B307" s="141">
        <v>44168.532523148147</v>
      </c>
      <c r="C307" s="98" t="s">
        <v>1390</v>
      </c>
      <c r="D307" s="82" t="str">
        <f t="shared" si="32"/>
        <v>MV5146</v>
      </c>
      <c r="E307" s="91" t="str">
        <f t="shared" si="33"/>
        <v>MASVINGO</v>
      </c>
      <c r="F307" s="82" t="str">
        <f t="shared" si="34"/>
        <v>SILVER</v>
      </c>
      <c r="G307" s="183">
        <v>3</v>
      </c>
      <c r="H307" s="96" t="s">
        <v>2033</v>
      </c>
      <c r="I307" s="68" t="s">
        <v>2057</v>
      </c>
      <c r="J307" s="82" t="s">
        <v>406</v>
      </c>
      <c r="K307" s="153">
        <v>0.53252314814814816</v>
      </c>
      <c r="L307" s="153">
        <v>0.53935185185185186</v>
      </c>
      <c r="M307" s="189">
        <v>44168</v>
      </c>
      <c r="N307" s="94" t="s">
        <v>3371</v>
      </c>
      <c r="O307" s="90">
        <f t="shared" si="30"/>
        <v>9.833333333333325</v>
      </c>
      <c r="P307" s="100">
        <f t="shared" si="31"/>
        <v>29.499999999999975</v>
      </c>
      <c r="Q307" s="48" t="s">
        <v>2035</v>
      </c>
      <c r="R307" s="80" t="s">
        <v>2038</v>
      </c>
    </row>
    <row r="308" spans="1:18" x14ac:dyDescent="0.2">
      <c r="A308" s="78"/>
      <c r="B308" s="141">
        <v>44168.532638888886</v>
      </c>
      <c r="C308" s="98" t="s">
        <v>1181</v>
      </c>
      <c r="D308" s="82" t="str">
        <f t="shared" si="32"/>
        <v>MV3090</v>
      </c>
      <c r="E308" s="91" t="str">
        <f t="shared" si="33"/>
        <v>MASVINGO</v>
      </c>
      <c r="F308" s="82" t="str">
        <f t="shared" si="34"/>
        <v>BRONZE</v>
      </c>
      <c r="G308" s="183">
        <v>3</v>
      </c>
      <c r="H308" s="96" t="s">
        <v>2033</v>
      </c>
      <c r="I308" s="68" t="s">
        <v>2058</v>
      </c>
      <c r="J308" s="82" t="str">
        <f t="shared" ref="J308:J323" si="36">VLOOKUP($C308,TOTAL4,5,FALSE)</f>
        <v>BEN</v>
      </c>
      <c r="K308" s="153">
        <v>0.53263888888888888</v>
      </c>
      <c r="L308" s="153">
        <v>0.53940972222222217</v>
      </c>
      <c r="M308" s="189">
        <v>44168</v>
      </c>
      <c r="N308" s="94" t="s">
        <v>3372</v>
      </c>
      <c r="O308" s="90">
        <f t="shared" si="30"/>
        <v>9.7499999999999254</v>
      </c>
      <c r="P308" s="100">
        <f t="shared" si="31"/>
        <v>29.249999999999776</v>
      </c>
      <c r="Q308" s="48" t="s">
        <v>2035</v>
      </c>
      <c r="R308" s="80" t="s">
        <v>2038</v>
      </c>
    </row>
    <row r="309" spans="1:18" x14ac:dyDescent="0.2">
      <c r="A309" s="78"/>
      <c r="B309" s="141">
        <v>44168.532638888886</v>
      </c>
      <c r="C309" s="98" t="s">
        <v>1508</v>
      </c>
      <c r="D309" s="82" t="str">
        <f t="shared" si="32"/>
        <v>MS0006</v>
      </c>
      <c r="E309" s="91" t="str">
        <f t="shared" si="33"/>
        <v>MAT SOUTH</v>
      </c>
      <c r="F309" s="82" t="str">
        <f t="shared" si="34"/>
        <v>PLATINUM</v>
      </c>
      <c r="G309" s="183">
        <v>3</v>
      </c>
      <c r="H309" s="96" t="s">
        <v>2033</v>
      </c>
      <c r="I309" s="68" t="s">
        <v>2082</v>
      </c>
      <c r="J309" s="82" t="str">
        <f t="shared" si="36"/>
        <v>BEN</v>
      </c>
      <c r="K309" s="153">
        <v>0.53263888888888888</v>
      </c>
      <c r="L309" s="153">
        <v>0.53940972222222217</v>
      </c>
      <c r="M309" s="189">
        <v>44168</v>
      </c>
      <c r="N309" s="94" t="s">
        <v>3373</v>
      </c>
      <c r="O309" s="90">
        <f t="shared" si="30"/>
        <v>9.7499999999999254</v>
      </c>
      <c r="P309" s="100">
        <f t="shared" si="31"/>
        <v>29.249999999999776</v>
      </c>
      <c r="Q309" s="48" t="s">
        <v>2035</v>
      </c>
      <c r="R309" s="80" t="s">
        <v>2038</v>
      </c>
    </row>
    <row r="310" spans="1:18" x14ac:dyDescent="0.2">
      <c r="A310" s="78"/>
      <c r="B310" s="140">
        <v>44167.755393518521</v>
      </c>
      <c r="C310" s="43" t="s">
        <v>670</v>
      </c>
      <c r="D310" s="82" t="str">
        <f t="shared" si="32"/>
        <v>BU0122</v>
      </c>
      <c r="E310" s="91" t="str">
        <f t="shared" si="33"/>
        <v>BULAWAYO</v>
      </c>
      <c r="F310" s="82" t="str">
        <f t="shared" si="34"/>
        <v>BRONZE</v>
      </c>
      <c r="G310" s="183">
        <v>3</v>
      </c>
      <c r="H310" s="96" t="s">
        <v>2033</v>
      </c>
      <c r="I310" s="68" t="s">
        <v>2058</v>
      </c>
      <c r="J310" s="82" t="str">
        <f t="shared" si="36"/>
        <v>SOFIA</v>
      </c>
      <c r="K310" s="153">
        <v>0</v>
      </c>
      <c r="L310" s="153">
        <v>0.54189814814814818</v>
      </c>
      <c r="M310" s="189">
        <v>44168</v>
      </c>
      <c r="N310" s="94" t="s">
        <v>3374</v>
      </c>
      <c r="O310" s="90">
        <f t="shared" si="30"/>
        <v>780.33333333333348</v>
      </c>
      <c r="P310" s="100">
        <f t="shared" si="31"/>
        <v>2341.0000000000005</v>
      </c>
      <c r="Q310" s="48" t="s">
        <v>2035</v>
      </c>
      <c r="R310" s="80" t="s">
        <v>2038</v>
      </c>
    </row>
    <row r="311" spans="1:18" x14ac:dyDescent="0.2">
      <c r="A311" s="78"/>
      <c r="B311" s="140">
        <v>44167.767233796294</v>
      </c>
      <c r="C311" s="43" t="s">
        <v>1088</v>
      </c>
      <c r="D311" s="82" t="str">
        <f t="shared" si="32"/>
        <v>MS5133</v>
      </c>
      <c r="E311" s="91" t="str">
        <f t="shared" si="33"/>
        <v>MAT SOUTH</v>
      </c>
      <c r="F311" s="82" t="str">
        <f t="shared" si="34"/>
        <v>BRONZE</v>
      </c>
      <c r="G311" s="183">
        <v>3</v>
      </c>
      <c r="H311" s="96" t="s">
        <v>2033</v>
      </c>
      <c r="I311" s="68" t="s">
        <v>2058</v>
      </c>
      <c r="J311" s="82" t="str">
        <f t="shared" si="36"/>
        <v>SOPHIA</v>
      </c>
      <c r="K311" s="153">
        <v>0</v>
      </c>
      <c r="L311" s="153">
        <v>0.54201388888888891</v>
      </c>
      <c r="M311" s="189">
        <v>44168</v>
      </c>
      <c r="N311" s="94" t="s">
        <v>3375</v>
      </c>
      <c r="O311" s="90">
        <f t="shared" si="30"/>
        <v>780.5</v>
      </c>
      <c r="P311" s="100">
        <f t="shared" si="31"/>
        <v>2341.5</v>
      </c>
      <c r="Q311" s="48" t="s">
        <v>2035</v>
      </c>
      <c r="R311" s="80" t="s">
        <v>2038</v>
      </c>
    </row>
    <row r="312" spans="1:18" x14ac:dyDescent="0.2">
      <c r="A312" s="78"/>
      <c r="B312" s="140">
        <v>44167.576342592591</v>
      </c>
      <c r="C312" s="43" t="s">
        <v>1091</v>
      </c>
      <c r="D312" s="82" t="str">
        <f t="shared" si="32"/>
        <v>MS1703</v>
      </c>
      <c r="E312" s="91" t="str">
        <f t="shared" si="33"/>
        <v>MAT SOUTH</v>
      </c>
      <c r="F312" s="82" t="str">
        <f t="shared" si="34"/>
        <v>BRONZE</v>
      </c>
      <c r="G312" s="183">
        <v>3</v>
      </c>
      <c r="H312" s="96" t="s">
        <v>2033</v>
      </c>
      <c r="I312" s="68" t="s">
        <v>2058</v>
      </c>
      <c r="J312" s="82" t="str">
        <f t="shared" si="36"/>
        <v>STELLA</v>
      </c>
      <c r="K312" s="153">
        <v>0</v>
      </c>
      <c r="L312" s="153">
        <v>0.54201388888888891</v>
      </c>
      <c r="M312" s="189">
        <v>44168</v>
      </c>
      <c r="N312" s="94" t="s">
        <v>3376</v>
      </c>
      <c r="O312" s="90">
        <f t="shared" si="30"/>
        <v>780.5</v>
      </c>
      <c r="P312" s="100">
        <f t="shared" si="31"/>
        <v>2341.5</v>
      </c>
      <c r="Q312" s="48" t="s">
        <v>2035</v>
      </c>
      <c r="R312" s="80" t="s">
        <v>2038</v>
      </c>
    </row>
    <row r="313" spans="1:18" x14ac:dyDescent="0.2">
      <c r="A313" s="78"/>
      <c r="B313" s="140">
        <v>44167.767233796294</v>
      </c>
      <c r="C313" s="43" t="s">
        <v>1758</v>
      </c>
      <c r="D313" s="82" t="str">
        <f t="shared" si="32"/>
        <v>MS5130</v>
      </c>
      <c r="E313" s="91" t="str">
        <f t="shared" si="33"/>
        <v>MAT SOUTH</v>
      </c>
      <c r="F313" s="82" t="str">
        <f t="shared" si="34"/>
        <v>BRONZE</v>
      </c>
      <c r="G313" s="183">
        <v>3</v>
      </c>
      <c r="H313" s="96" t="s">
        <v>2033</v>
      </c>
      <c r="I313" s="68" t="s">
        <v>2058</v>
      </c>
      <c r="J313" s="82" t="str">
        <f t="shared" si="36"/>
        <v>SOPHIA</v>
      </c>
      <c r="K313" s="153">
        <v>0</v>
      </c>
      <c r="L313" s="153">
        <v>0.54201388888888891</v>
      </c>
      <c r="M313" s="189">
        <v>44168</v>
      </c>
      <c r="N313" s="94" t="s">
        <v>3377</v>
      </c>
      <c r="O313" s="90">
        <f t="shared" si="30"/>
        <v>780.5</v>
      </c>
      <c r="P313" s="100">
        <f t="shared" si="31"/>
        <v>2341.5</v>
      </c>
      <c r="Q313" s="48" t="s">
        <v>2035</v>
      </c>
      <c r="R313" s="80" t="s">
        <v>2038</v>
      </c>
    </row>
    <row r="314" spans="1:18" x14ac:dyDescent="0.2">
      <c r="A314" s="78"/>
      <c r="B314" s="140">
        <v>44167.767233796294</v>
      </c>
      <c r="C314" s="43" t="s">
        <v>749</v>
      </c>
      <c r="D314" s="82" t="str">
        <f t="shared" si="32"/>
        <v>MN5250</v>
      </c>
      <c r="E314" s="91" t="str">
        <f t="shared" si="33"/>
        <v>MAT NORTH</v>
      </c>
      <c r="F314" s="82" t="str">
        <f t="shared" si="34"/>
        <v>PLATINUM</v>
      </c>
      <c r="G314" s="183">
        <v>3</v>
      </c>
      <c r="H314" s="96" t="s">
        <v>2033</v>
      </c>
      <c r="I314" s="68" t="s">
        <v>2058</v>
      </c>
      <c r="J314" s="82" t="str">
        <f t="shared" si="36"/>
        <v>MAKETO</v>
      </c>
      <c r="K314" s="153">
        <v>0</v>
      </c>
      <c r="L314" s="153">
        <v>0.54219907407407408</v>
      </c>
      <c r="M314" s="189">
        <v>44168</v>
      </c>
      <c r="N314" s="94" t="s">
        <v>3378</v>
      </c>
      <c r="O314" s="90">
        <f t="shared" si="30"/>
        <v>780.76666666666677</v>
      </c>
      <c r="P314" s="100">
        <f t="shared" si="31"/>
        <v>2342.3000000000002</v>
      </c>
      <c r="Q314" s="48" t="s">
        <v>2035</v>
      </c>
      <c r="R314" s="80" t="s">
        <v>2038</v>
      </c>
    </row>
    <row r="315" spans="1:18" x14ac:dyDescent="0.2">
      <c r="A315" s="78"/>
      <c r="B315" s="140">
        <v>44167.767789351848</v>
      </c>
      <c r="C315" s="43" t="s">
        <v>1782</v>
      </c>
      <c r="D315" s="82" t="str">
        <f t="shared" si="32"/>
        <v>MS0162</v>
      </c>
      <c r="E315" s="91" t="str">
        <f t="shared" si="33"/>
        <v>MAT SOUTH</v>
      </c>
      <c r="F315" s="82" t="str">
        <f t="shared" si="34"/>
        <v>SILVER</v>
      </c>
      <c r="G315" s="183">
        <v>3</v>
      </c>
      <c r="H315" s="96" t="s">
        <v>2033</v>
      </c>
      <c r="I315" s="68" t="s">
        <v>2058</v>
      </c>
      <c r="J315" s="82" t="str">
        <f t="shared" si="36"/>
        <v>SOFIA</v>
      </c>
      <c r="K315" s="153">
        <v>0</v>
      </c>
      <c r="L315" s="153">
        <v>0.54219907407407408</v>
      </c>
      <c r="M315" s="189">
        <v>44168</v>
      </c>
      <c r="N315" s="94" t="s">
        <v>3379</v>
      </c>
      <c r="O315" s="90">
        <f t="shared" si="30"/>
        <v>780.76666666666677</v>
      </c>
      <c r="P315" s="100">
        <f t="shared" si="31"/>
        <v>2342.3000000000002</v>
      </c>
      <c r="Q315" s="48" t="s">
        <v>2035</v>
      </c>
      <c r="R315" s="80" t="s">
        <v>2038</v>
      </c>
    </row>
    <row r="316" spans="1:18" x14ac:dyDescent="0.2">
      <c r="A316" s="78"/>
      <c r="B316" s="140">
        <v>44167.767233796294</v>
      </c>
      <c r="C316" s="43" t="s">
        <v>1784</v>
      </c>
      <c r="D316" s="82" t="str">
        <f t="shared" si="32"/>
        <v>MS0162</v>
      </c>
      <c r="E316" s="91" t="str">
        <f t="shared" si="33"/>
        <v>MAT SOUTH</v>
      </c>
      <c r="F316" s="82" t="str">
        <f t="shared" si="34"/>
        <v>SILVER</v>
      </c>
      <c r="G316" s="183">
        <v>3</v>
      </c>
      <c r="H316" s="96" t="s">
        <v>2033</v>
      </c>
      <c r="I316" s="68" t="s">
        <v>2058</v>
      </c>
      <c r="J316" s="82" t="str">
        <f t="shared" si="36"/>
        <v>SOFIA</v>
      </c>
      <c r="K316" s="153">
        <v>0</v>
      </c>
      <c r="L316" s="153">
        <v>0.54219907407407408</v>
      </c>
      <c r="M316" s="189">
        <v>44168</v>
      </c>
      <c r="N316" s="94" t="s">
        <v>3380</v>
      </c>
      <c r="O316" s="90">
        <f t="shared" si="30"/>
        <v>780.76666666666677</v>
      </c>
      <c r="P316" s="100">
        <f t="shared" si="31"/>
        <v>2342.3000000000002</v>
      </c>
      <c r="Q316" s="48" t="s">
        <v>2035</v>
      </c>
      <c r="R316" s="80" t="s">
        <v>2038</v>
      </c>
    </row>
    <row r="317" spans="1:18" x14ac:dyDescent="0.2">
      <c r="A317" s="78"/>
      <c r="B317" s="141">
        <v>44167.767233796294</v>
      </c>
      <c r="C317" s="98" t="s">
        <v>1888</v>
      </c>
      <c r="D317" s="82" t="str">
        <f t="shared" si="32"/>
        <v>MN5229</v>
      </c>
      <c r="E317" s="91" t="str">
        <f t="shared" si="33"/>
        <v>MAT NORTH</v>
      </c>
      <c r="F317" s="82" t="str">
        <f t="shared" si="34"/>
        <v>SILVER</v>
      </c>
      <c r="G317" s="183">
        <v>3</v>
      </c>
      <c r="H317" s="96" t="s">
        <v>2033</v>
      </c>
      <c r="I317" s="68" t="s">
        <v>2058</v>
      </c>
      <c r="J317" s="82" t="str">
        <f t="shared" si="36"/>
        <v>MAKETO</v>
      </c>
      <c r="K317" s="153">
        <v>0</v>
      </c>
      <c r="L317" s="153">
        <v>0.54219907407407408</v>
      </c>
      <c r="M317" s="189">
        <v>44168</v>
      </c>
      <c r="N317" s="94" t="s">
        <v>3381</v>
      </c>
      <c r="O317" s="90">
        <f t="shared" si="30"/>
        <v>780.76666666666677</v>
      </c>
      <c r="P317" s="100">
        <f t="shared" si="31"/>
        <v>2342.3000000000002</v>
      </c>
      <c r="Q317" s="48" t="s">
        <v>2035</v>
      </c>
      <c r="R317" s="80" t="s">
        <v>2038</v>
      </c>
    </row>
    <row r="318" spans="1:18" x14ac:dyDescent="0.2">
      <c r="A318" s="78"/>
      <c r="B318" s="141">
        <v>44167.767233796294</v>
      </c>
      <c r="C318" s="98" t="s">
        <v>1991</v>
      </c>
      <c r="D318" s="82" t="str">
        <f t="shared" si="32"/>
        <v>MN7056</v>
      </c>
      <c r="E318" s="91" t="str">
        <f t="shared" si="33"/>
        <v>MAT NORTH</v>
      </c>
      <c r="F318" s="82" t="str">
        <f t="shared" si="34"/>
        <v>BRONZE</v>
      </c>
      <c r="G318" s="183">
        <v>3</v>
      </c>
      <c r="H318" s="96" t="s">
        <v>2033</v>
      </c>
      <c r="I318" s="68" t="s">
        <v>2058</v>
      </c>
      <c r="J318" s="82" t="str">
        <f t="shared" si="36"/>
        <v>MAKETO</v>
      </c>
      <c r="K318" s="153">
        <v>0</v>
      </c>
      <c r="L318" s="153">
        <v>0.54219907407407408</v>
      </c>
      <c r="M318" s="189">
        <v>44168</v>
      </c>
      <c r="N318" s="94" t="s">
        <v>3382</v>
      </c>
      <c r="O318" s="90">
        <f t="shared" si="30"/>
        <v>780.76666666666677</v>
      </c>
      <c r="P318" s="100">
        <f t="shared" si="31"/>
        <v>2342.3000000000002</v>
      </c>
      <c r="Q318" s="48" t="s">
        <v>2035</v>
      </c>
      <c r="R318" s="80" t="s">
        <v>2038</v>
      </c>
    </row>
    <row r="319" spans="1:18" x14ac:dyDescent="0.2">
      <c r="A319" s="78"/>
      <c r="B319" s="141">
        <v>44168.538240740738</v>
      </c>
      <c r="C319" s="98" t="s">
        <v>1460</v>
      </c>
      <c r="D319" s="82" t="str">
        <f t="shared" si="32"/>
        <v>HA5024</v>
      </c>
      <c r="E319" s="91" t="str">
        <f t="shared" si="33"/>
        <v>HARARE</v>
      </c>
      <c r="F319" s="82" t="str">
        <f t="shared" si="34"/>
        <v>GOLD</v>
      </c>
      <c r="G319" s="183">
        <v>3</v>
      </c>
      <c r="H319" s="96" t="s">
        <v>2033</v>
      </c>
      <c r="I319" s="68" t="s">
        <v>2060</v>
      </c>
      <c r="J319" s="82" t="str">
        <f t="shared" si="36"/>
        <v>MUTYANDA</v>
      </c>
      <c r="K319" s="153">
        <v>0.53824074074074069</v>
      </c>
      <c r="L319" s="153">
        <v>0.55212962962962964</v>
      </c>
      <c r="M319" s="189">
        <v>44168</v>
      </c>
      <c r="N319" s="94" t="s">
        <v>3383</v>
      </c>
      <c r="O319" s="90">
        <f t="shared" si="30"/>
        <v>20.000000000000089</v>
      </c>
      <c r="P319" s="100">
        <f t="shared" si="31"/>
        <v>60.00000000000027</v>
      </c>
      <c r="Q319" s="48" t="s">
        <v>2035</v>
      </c>
      <c r="R319" s="80" t="s">
        <v>2038</v>
      </c>
    </row>
    <row r="320" spans="1:18" x14ac:dyDescent="0.2">
      <c r="A320" s="78"/>
      <c r="B320" s="141">
        <v>44168.548506944448</v>
      </c>
      <c r="C320" s="98" t="s">
        <v>1043</v>
      </c>
      <c r="D320" s="82" t="str">
        <f t="shared" si="32"/>
        <v>MS7020</v>
      </c>
      <c r="E320" s="91" t="str">
        <f t="shared" si="33"/>
        <v>MAT SOUTH</v>
      </c>
      <c r="F320" s="82" t="str">
        <f t="shared" si="34"/>
        <v>SILVER</v>
      </c>
      <c r="G320" s="183">
        <v>3</v>
      </c>
      <c r="H320" s="96" t="s">
        <v>2033</v>
      </c>
      <c r="I320" s="68" t="s">
        <v>2056</v>
      </c>
      <c r="J320" s="82" t="str">
        <f t="shared" si="36"/>
        <v>BEN</v>
      </c>
      <c r="K320" s="153">
        <v>0.54850694444444448</v>
      </c>
      <c r="L320" s="153">
        <v>0.55539351851851848</v>
      </c>
      <c r="M320" s="189">
        <v>44168</v>
      </c>
      <c r="N320" s="94" t="s">
        <v>3384</v>
      </c>
      <c r="O320" s="90">
        <f t="shared" si="30"/>
        <v>9.9166666666665648</v>
      </c>
      <c r="P320" s="100">
        <f t="shared" si="31"/>
        <v>29.749999999999694</v>
      </c>
      <c r="Q320" s="48" t="s">
        <v>2035</v>
      </c>
      <c r="R320" s="80" t="s">
        <v>2038</v>
      </c>
    </row>
    <row r="321" spans="1:18" x14ac:dyDescent="0.2">
      <c r="A321" s="78"/>
      <c r="B321" s="141">
        <v>44168.548333333332</v>
      </c>
      <c r="C321" s="98" t="s">
        <v>1179</v>
      </c>
      <c r="D321" s="82" t="str">
        <f t="shared" si="32"/>
        <v>MV3087</v>
      </c>
      <c r="E321" s="91" t="str">
        <f t="shared" si="33"/>
        <v>MASVINGO</v>
      </c>
      <c r="F321" s="82" t="str">
        <f t="shared" si="34"/>
        <v>BRONZE</v>
      </c>
      <c r="G321" s="183">
        <v>3</v>
      </c>
      <c r="H321" s="96" t="s">
        <v>2033</v>
      </c>
      <c r="I321" s="68" t="s">
        <v>2058</v>
      </c>
      <c r="J321" s="82" t="str">
        <f t="shared" si="36"/>
        <v>BEN</v>
      </c>
      <c r="K321" s="153">
        <v>0.54833333333333334</v>
      </c>
      <c r="L321" s="153">
        <v>0.55539351851851848</v>
      </c>
      <c r="M321" s="189">
        <v>44168</v>
      </c>
      <c r="N321" s="94" t="s">
        <v>3385</v>
      </c>
      <c r="O321" s="90">
        <f t="shared" si="30"/>
        <v>10.166666666666604</v>
      </c>
      <c r="P321" s="100">
        <f t="shared" si="31"/>
        <v>30.499999999999812</v>
      </c>
      <c r="Q321" s="48" t="s">
        <v>2035</v>
      </c>
      <c r="R321" s="80" t="s">
        <v>2038</v>
      </c>
    </row>
    <row r="322" spans="1:18" x14ac:dyDescent="0.2">
      <c r="A322" s="78"/>
      <c r="B322" s="141">
        <v>44168.548506944448</v>
      </c>
      <c r="C322" s="98" t="s">
        <v>1508</v>
      </c>
      <c r="D322" s="82" t="str">
        <f t="shared" si="32"/>
        <v>MS0006</v>
      </c>
      <c r="E322" s="91" t="str">
        <f t="shared" si="33"/>
        <v>MAT SOUTH</v>
      </c>
      <c r="F322" s="82" t="str">
        <f t="shared" si="34"/>
        <v>PLATINUM</v>
      </c>
      <c r="G322" s="183">
        <v>3</v>
      </c>
      <c r="H322" s="96" t="s">
        <v>2033</v>
      </c>
      <c r="I322" s="68" t="s">
        <v>2082</v>
      </c>
      <c r="J322" s="82" t="str">
        <f t="shared" si="36"/>
        <v>BEN</v>
      </c>
      <c r="K322" s="153">
        <v>0.54850694444444448</v>
      </c>
      <c r="L322" s="153">
        <v>0.55539351851851848</v>
      </c>
      <c r="M322" s="189">
        <v>44168</v>
      </c>
      <c r="N322" s="94" t="s">
        <v>3386</v>
      </c>
      <c r="O322" s="90">
        <f t="shared" si="30"/>
        <v>9.9166666666665648</v>
      </c>
      <c r="P322" s="100">
        <f t="shared" si="31"/>
        <v>29.749999999999694</v>
      </c>
      <c r="Q322" s="48" t="s">
        <v>2035</v>
      </c>
      <c r="R322" s="80" t="s">
        <v>2038</v>
      </c>
    </row>
    <row r="323" spans="1:18" x14ac:dyDescent="0.2">
      <c r="A323" s="78"/>
      <c r="B323" s="141">
        <v>44168.548506944448</v>
      </c>
      <c r="C323" s="98" t="s">
        <v>1181</v>
      </c>
      <c r="D323" s="82" t="str">
        <f t="shared" si="32"/>
        <v>MV3090</v>
      </c>
      <c r="E323" s="91" t="str">
        <f t="shared" si="33"/>
        <v>MASVINGO</v>
      </c>
      <c r="F323" s="82" t="str">
        <f t="shared" si="34"/>
        <v>BRONZE</v>
      </c>
      <c r="G323" s="183">
        <v>3</v>
      </c>
      <c r="H323" s="96" t="s">
        <v>2033</v>
      </c>
      <c r="I323" s="68" t="s">
        <v>2058</v>
      </c>
      <c r="J323" s="82" t="str">
        <f t="shared" si="36"/>
        <v>BEN</v>
      </c>
      <c r="K323" s="153">
        <v>0.54850694444444448</v>
      </c>
      <c r="L323" s="153">
        <v>0.5554513888888889</v>
      </c>
      <c r="M323" s="189">
        <v>44168</v>
      </c>
      <c r="N323" s="94" t="s">
        <v>3387</v>
      </c>
      <c r="O323" s="90">
        <f t="shared" ref="O323:O386" si="37">(L323-K323)*60*24</f>
        <v>9.9999999999999645</v>
      </c>
      <c r="P323" s="100">
        <f t="shared" ref="P323:P386" si="38">O323*G323</f>
        <v>29.999999999999893</v>
      </c>
      <c r="Q323" s="48" t="s">
        <v>2035</v>
      </c>
      <c r="R323" s="80" t="s">
        <v>2038</v>
      </c>
    </row>
    <row r="324" spans="1:18" x14ac:dyDescent="0.2">
      <c r="A324" s="78"/>
      <c r="B324" s="141">
        <v>44168.548449074071</v>
      </c>
      <c r="C324" s="98" t="s">
        <v>1390</v>
      </c>
      <c r="D324" s="82" t="str">
        <f t="shared" si="32"/>
        <v>MV5146</v>
      </c>
      <c r="E324" s="91" t="str">
        <f t="shared" si="33"/>
        <v>MASVINGO</v>
      </c>
      <c r="F324" s="82" t="str">
        <f t="shared" si="34"/>
        <v>SILVER</v>
      </c>
      <c r="G324" s="183">
        <v>3</v>
      </c>
      <c r="H324" s="96" t="s">
        <v>2033</v>
      </c>
      <c r="I324" s="68" t="s">
        <v>2057</v>
      </c>
      <c r="J324" s="82" t="s">
        <v>406</v>
      </c>
      <c r="K324" s="153">
        <v>0.54844907407407406</v>
      </c>
      <c r="L324" s="153">
        <v>0.5554513888888889</v>
      </c>
      <c r="M324" s="189">
        <v>44168</v>
      </c>
      <c r="N324" s="94" t="s">
        <v>3388</v>
      </c>
      <c r="O324" s="90">
        <f t="shared" si="37"/>
        <v>10.083333333333364</v>
      </c>
      <c r="P324" s="100">
        <f t="shared" si="38"/>
        <v>30.250000000000092</v>
      </c>
      <c r="Q324" s="48" t="s">
        <v>2035</v>
      </c>
      <c r="R324" s="80" t="s">
        <v>2038</v>
      </c>
    </row>
    <row r="325" spans="1:18" x14ac:dyDescent="0.2">
      <c r="A325" s="78"/>
      <c r="B325" s="141">
        <v>44168.048888888887</v>
      </c>
      <c r="C325" s="98" t="s">
        <v>115</v>
      </c>
      <c r="D325" s="82" t="str">
        <f t="shared" ref="D325:D356" si="39">VLOOKUP($C325,TOTAL4,2,FALSE)</f>
        <v>HA6002</v>
      </c>
      <c r="E325" s="91" t="str">
        <f t="shared" ref="E325:E356" si="40">VLOOKUP($C325,TOTAL4,3,FALSE)</f>
        <v>HARARE</v>
      </c>
      <c r="F325" s="82" t="str">
        <f t="shared" ref="F325:F356" si="41">VLOOKUP(C325,TOTAL4,4,FALSE)</f>
        <v>PLATINUM</v>
      </c>
      <c r="G325" s="183">
        <v>3</v>
      </c>
      <c r="H325" s="96" t="s">
        <v>2033</v>
      </c>
      <c r="I325" s="68" t="s">
        <v>2058</v>
      </c>
      <c r="J325" s="82" t="str">
        <f>VLOOKUP($C325,TOTAL4,5,FALSE)</f>
        <v>WASHI</v>
      </c>
      <c r="K325" s="153">
        <v>4.8888888888888891E-2</v>
      </c>
      <c r="L325" s="153">
        <v>0.55650462962962965</v>
      </c>
      <c r="M325" s="189">
        <v>44168</v>
      </c>
      <c r="N325" s="94" t="s">
        <v>3389</v>
      </c>
      <c r="O325" s="90">
        <f t="shared" si="37"/>
        <v>730.9666666666667</v>
      </c>
      <c r="P325" s="100">
        <f t="shared" si="38"/>
        <v>2192.9</v>
      </c>
      <c r="Q325" s="48" t="s">
        <v>2035</v>
      </c>
      <c r="R325" s="80" t="s">
        <v>2038</v>
      </c>
    </row>
    <row r="326" spans="1:18" x14ac:dyDescent="0.2">
      <c r="A326" s="78"/>
      <c r="B326" s="141">
        <v>44168.545057870368</v>
      </c>
      <c r="C326" s="98" t="s">
        <v>305</v>
      </c>
      <c r="D326" s="82" t="str">
        <f t="shared" si="39"/>
        <v>HA5205</v>
      </c>
      <c r="E326" s="91" t="str">
        <f t="shared" si="40"/>
        <v>HARARE</v>
      </c>
      <c r="F326" s="82" t="str">
        <f t="shared" si="41"/>
        <v>PLATINUM</v>
      </c>
      <c r="G326" s="183">
        <v>3</v>
      </c>
      <c r="H326" s="96" t="s">
        <v>2033</v>
      </c>
      <c r="I326" s="68" t="s">
        <v>2057</v>
      </c>
      <c r="J326" s="82" t="s">
        <v>206</v>
      </c>
      <c r="K326" s="153">
        <v>0.54505787037037035</v>
      </c>
      <c r="L326" s="153">
        <v>0.56012731481481481</v>
      </c>
      <c r="M326" s="189">
        <v>44168</v>
      </c>
      <c r="N326" s="94" t="s">
        <v>3390</v>
      </c>
      <c r="O326" s="90">
        <f t="shared" si="37"/>
        <v>21.700000000000035</v>
      </c>
      <c r="P326" s="100">
        <f t="shared" si="38"/>
        <v>65.100000000000108</v>
      </c>
      <c r="Q326" s="48" t="s">
        <v>2035</v>
      </c>
      <c r="R326" s="80" t="s">
        <v>2038</v>
      </c>
    </row>
    <row r="327" spans="1:18" x14ac:dyDescent="0.2">
      <c r="A327" s="78"/>
      <c r="B327" s="141">
        <v>44168.545127314814</v>
      </c>
      <c r="C327" s="98" t="s">
        <v>1826</v>
      </c>
      <c r="D327" s="82" t="str">
        <f t="shared" si="39"/>
        <v>HA0226</v>
      </c>
      <c r="E327" s="91" t="str">
        <f t="shared" si="40"/>
        <v>HARARE</v>
      </c>
      <c r="F327" s="82" t="str">
        <f t="shared" si="41"/>
        <v>PLATINUM</v>
      </c>
      <c r="G327" s="183">
        <v>3</v>
      </c>
      <c r="H327" s="96" t="s">
        <v>2033</v>
      </c>
      <c r="I327" s="68" t="s">
        <v>2058</v>
      </c>
      <c r="J327" s="82" t="str">
        <f t="shared" ref="J327:J342" si="42">VLOOKUP($C327,TOTAL4,5,FALSE)</f>
        <v>PRIVLEDGE</v>
      </c>
      <c r="K327" s="153">
        <v>0.5451273148148148</v>
      </c>
      <c r="L327" s="153">
        <v>0.56082175925925926</v>
      </c>
      <c r="M327" s="189">
        <v>44168</v>
      </c>
      <c r="N327" s="94" t="s">
        <v>3391</v>
      </c>
      <c r="O327" s="90">
        <f t="shared" si="37"/>
        <v>22.600000000000016</v>
      </c>
      <c r="P327" s="100">
        <f t="shared" si="38"/>
        <v>67.80000000000004</v>
      </c>
      <c r="Q327" s="48" t="s">
        <v>2035</v>
      </c>
      <c r="R327" s="80" t="s">
        <v>2038</v>
      </c>
    </row>
    <row r="328" spans="1:18" x14ac:dyDescent="0.2">
      <c r="A328" s="78"/>
      <c r="B328" s="141">
        <v>44168.545231481483</v>
      </c>
      <c r="C328" s="98" t="s">
        <v>152</v>
      </c>
      <c r="D328" s="82" t="str">
        <f t="shared" si="39"/>
        <v>HA0227</v>
      </c>
      <c r="E328" s="91" t="str">
        <f t="shared" si="40"/>
        <v>HARARE</v>
      </c>
      <c r="F328" s="82" t="str">
        <f t="shared" si="41"/>
        <v>PLATINUM</v>
      </c>
      <c r="G328" s="183">
        <v>3</v>
      </c>
      <c r="H328" s="96" t="s">
        <v>2033</v>
      </c>
      <c r="I328" s="68" t="s">
        <v>2058</v>
      </c>
      <c r="J328" s="82" t="str">
        <f t="shared" si="42"/>
        <v>PRIVILEDGE</v>
      </c>
      <c r="K328" s="153">
        <v>0.54523148148148148</v>
      </c>
      <c r="L328" s="153">
        <v>0.56100694444444443</v>
      </c>
      <c r="M328" s="189">
        <v>44168</v>
      </c>
      <c r="N328" s="94" t="s">
        <v>3392</v>
      </c>
      <c r="O328" s="90">
        <f t="shared" si="37"/>
        <v>22.716666666666647</v>
      </c>
      <c r="P328" s="100">
        <f t="shared" si="38"/>
        <v>68.149999999999949</v>
      </c>
      <c r="Q328" s="48" t="s">
        <v>2035</v>
      </c>
      <c r="R328" s="80" t="s">
        <v>2038</v>
      </c>
    </row>
    <row r="329" spans="1:18" x14ac:dyDescent="0.2">
      <c r="A329" s="78"/>
      <c r="B329" s="140">
        <v>44167.730509259258</v>
      </c>
      <c r="C329" s="43" t="s">
        <v>739</v>
      </c>
      <c r="D329" s="82" t="str">
        <f t="shared" si="39"/>
        <v>MD6014</v>
      </c>
      <c r="E329" s="91" t="str">
        <f t="shared" si="40"/>
        <v>MIDLANDS</v>
      </c>
      <c r="F329" s="82" t="str">
        <f t="shared" si="41"/>
        <v>PLATINUM</v>
      </c>
      <c r="G329" s="183">
        <v>3</v>
      </c>
      <c r="H329" s="96" t="s">
        <v>2033</v>
      </c>
      <c r="I329" s="68" t="s">
        <v>2058</v>
      </c>
      <c r="J329" s="82" t="str">
        <f t="shared" si="42"/>
        <v>CHIKWAVAVA</v>
      </c>
      <c r="K329" s="153">
        <v>0</v>
      </c>
      <c r="L329" s="153">
        <v>0.56350694444444438</v>
      </c>
      <c r="M329" s="189">
        <v>44168</v>
      </c>
      <c r="N329" s="94" t="s">
        <v>3393</v>
      </c>
      <c r="O329" s="90">
        <f t="shared" si="37"/>
        <v>811.44999999999982</v>
      </c>
      <c r="P329" s="100">
        <f t="shared" si="38"/>
        <v>2434.3499999999995</v>
      </c>
      <c r="Q329" s="48" t="s">
        <v>2035</v>
      </c>
      <c r="R329" s="80" t="s">
        <v>2038</v>
      </c>
    </row>
    <row r="330" spans="1:18" x14ac:dyDescent="0.2">
      <c r="A330" s="78"/>
      <c r="B330" s="140">
        <v>44167.730509259258</v>
      </c>
      <c r="C330" s="43" t="s">
        <v>1127</v>
      </c>
      <c r="D330" s="82" t="str">
        <f t="shared" si="39"/>
        <v>MD5231</v>
      </c>
      <c r="E330" s="91" t="str">
        <f t="shared" si="40"/>
        <v>MIDLANDS</v>
      </c>
      <c r="F330" s="82" t="str">
        <f t="shared" si="41"/>
        <v>SILVER</v>
      </c>
      <c r="G330" s="183">
        <v>3</v>
      </c>
      <c r="H330" s="96" t="s">
        <v>2033</v>
      </c>
      <c r="I330" s="68" t="s">
        <v>2058</v>
      </c>
      <c r="J330" s="82" t="str">
        <f t="shared" si="42"/>
        <v>CHIKWAVAVA</v>
      </c>
      <c r="K330" s="153">
        <v>0</v>
      </c>
      <c r="L330" s="153">
        <v>0.56350694444444438</v>
      </c>
      <c r="M330" s="189">
        <v>44168</v>
      </c>
      <c r="N330" s="94" t="s">
        <v>3394</v>
      </c>
      <c r="O330" s="90">
        <f t="shared" si="37"/>
        <v>811.44999999999982</v>
      </c>
      <c r="P330" s="100">
        <f t="shared" si="38"/>
        <v>2434.3499999999995</v>
      </c>
      <c r="Q330" s="48" t="s">
        <v>2035</v>
      </c>
      <c r="R330" s="80" t="s">
        <v>2038</v>
      </c>
    </row>
    <row r="331" spans="1:18" x14ac:dyDescent="0.2">
      <c r="A331" s="78"/>
      <c r="B331" s="140">
        <v>44167.730497685188</v>
      </c>
      <c r="C331" s="43" t="s">
        <v>1129</v>
      </c>
      <c r="D331" s="82" t="str">
        <f t="shared" si="39"/>
        <v>MD6016</v>
      </c>
      <c r="E331" s="91" t="str">
        <f t="shared" si="40"/>
        <v>MIDLANDS</v>
      </c>
      <c r="F331" s="82" t="str">
        <f t="shared" si="41"/>
        <v>PLATINUM</v>
      </c>
      <c r="G331" s="183">
        <v>3</v>
      </c>
      <c r="H331" s="96" t="s">
        <v>2033</v>
      </c>
      <c r="I331" s="68" t="s">
        <v>2058</v>
      </c>
      <c r="J331" s="82" t="str">
        <f t="shared" si="42"/>
        <v>CHIKWAVAVA</v>
      </c>
      <c r="K331" s="153">
        <v>0</v>
      </c>
      <c r="L331" s="153">
        <v>0.56350694444444438</v>
      </c>
      <c r="M331" s="189">
        <v>44168</v>
      </c>
      <c r="N331" s="94" t="s">
        <v>3395</v>
      </c>
      <c r="O331" s="90">
        <f t="shared" si="37"/>
        <v>811.44999999999982</v>
      </c>
      <c r="P331" s="100">
        <f t="shared" si="38"/>
        <v>2434.3499999999995</v>
      </c>
      <c r="Q331" s="48" t="s">
        <v>2035</v>
      </c>
      <c r="R331" s="80" t="s">
        <v>2038</v>
      </c>
    </row>
    <row r="332" spans="1:18" x14ac:dyDescent="0.2">
      <c r="A332" s="78"/>
      <c r="B332" s="140">
        <v>44167.730497685188</v>
      </c>
      <c r="C332" s="43" t="s">
        <v>1425</v>
      </c>
      <c r="D332" s="82" t="str">
        <f t="shared" si="39"/>
        <v>MD5230</v>
      </c>
      <c r="E332" s="91" t="str">
        <f t="shared" si="40"/>
        <v>MIDLANDS</v>
      </c>
      <c r="F332" s="82" t="str">
        <f t="shared" si="41"/>
        <v>SILVER</v>
      </c>
      <c r="G332" s="183">
        <v>3</v>
      </c>
      <c r="H332" s="96" t="s">
        <v>2033</v>
      </c>
      <c r="I332" s="68" t="s">
        <v>2058</v>
      </c>
      <c r="J332" s="82" t="str">
        <f t="shared" si="42"/>
        <v>CHIKWAVAVA</v>
      </c>
      <c r="K332" s="153">
        <v>0</v>
      </c>
      <c r="L332" s="153">
        <v>0.56350694444444438</v>
      </c>
      <c r="M332" s="189">
        <v>44168</v>
      </c>
      <c r="N332" s="94" t="s">
        <v>3396</v>
      </c>
      <c r="O332" s="90">
        <f t="shared" si="37"/>
        <v>811.44999999999982</v>
      </c>
      <c r="P332" s="100">
        <f t="shared" si="38"/>
        <v>2434.3499999999995</v>
      </c>
      <c r="Q332" s="48" t="s">
        <v>2035</v>
      </c>
      <c r="R332" s="80" t="s">
        <v>2038</v>
      </c>
    </row>
    <row r="333" spans="1:18" x14ac:dyDescent="0.2">
      <c r="A333" s="78"/>
      <c r="B333" s="141">
        <v>44167.730231481481</v>
      </c>
      <c r="C333" s="98" t="s">
        <v>1988</v>
      </c>
      <c r="D333" s="82" t="str">
        <f t="shared" si="39"/>
        <v>MD5202</v>
      </c>
      <c r="E333" s="91" t="str">
        <f t="shared" si="40"/>
        <v>MIDLANDS</v>
      </c>
      <c r="F333" s="82" t="str">
        <f t="shared" si="41"/>
        <v>GOLD</v>
      </c>
      <c r="G333" s="183">
        <v>3</v>
      </c>
      <c r="H333" s="96" t="s">
        <v>2033</v>
      </c>
      <c r="I333" s="68" t="s">
        <v>2058</v>
      </c>
      <c r="J333" s="82" t="str">
        <f t="shared" si="42"/>
        <v>CHIKWAVAVA</v>
      </c>
      <c r="K333" s="153">
        <v>0</v>
      </c>
      <c r="L333" s="153">
        <v>0.56350694444444438</v>
      </c>
      <c r="M333" s="189">
        <v>44168</v>
      </c>
      <c r="N333" s="94" t="s">
        <v>3397</v>
      </c>
      <c r="O333" s="90">
        <f t="shared" si="37"/>
        <v>811.44999999999982</v>
      </c>
      <c r="P333" s="100">
        <f t="shared" si="38"/>
        <v>2434.3499999999995</v>
      </c>
      <c r="Q333" s="48" t="s">
        <v>2035</v>
      </c>
      <c r="R333" s="80" t="s">
        <v>2038</v>
      </c>
    </row>
    <row r="334" spans="1:18" x14ac:dyDescent="0.2">
      <c r="A334" s="78"/>
      <c r="B334" s="140">
        <v>44167.73265046296</v>
      </c>
      <c r="C334" s="43" t="s">
        <v>741</v>
      </c>
      <c r="D334" s="82" t="str">
        <f t="shared" si="39"/>
        <v>MD6014</v>
      </c>
      <c r="E334" s="91" t="str">
        <f t="shared" si="40"/>
        <v>MIDLANDS</v>
      </c>
      <c r="F334" s="82" t="str">
        <f t="shared" si="41"/>
        <v>PLATINUM</v>
      </c>
      <c r="G334" s="183">
        <v>3</v>
      </c>
      <c r="H334" s="96" t="s">
        <v>2033</v>
      </c>
      <c r="I334" s="68" t="s">
        <v>2058</v>
      </c>
      <c r="J334" s="82" t="str">
        <f t="shared" si="42"/>
        <v>CHIKWAVAVA</v>
      </c>
      <c r="K334" s="153">
        <v>0</v>
      </c>
      <c r="L334" s="153">
        <v>0.56600694444444444</v>
      </c>
      <c r="M334" s="189">
        <v>44168</v>
      </c>
      <c r="N334" s="94" t="s">
        <v>3398</v>
      </c>
      <c r="O334" s="90">
        <f t="shared" si="37"/>
        <v>815.05</v>
      </c>
      <c r="P334" s="100">
        <f t="shared" si="38"/>
        <v>2445.1499999999996</v>
      </c>
      <c r="Q334" s="48" t="s">
        <v>2035</v>
      </c>
      <c r="R334" s="80" t="s">
        <v>2038</v>
      </c>
    </row>
    <row r="335" spans="1:18" x14ac:dyDescent="0.2">
      <c r="A335" s="78"/>
      <c r="B335" s="140">
        <v>44167.732604166667</v>
      </c>
      <c r="C335" s="43" t="s">
        <v>1132</v>
      </c>
      <c r="D335" s="82" t="str">
        <f t="shared" si="39"/>
        <v>MD6016</v>
      </c>
      <c r="E335" s="91" t="str">
        <f t="shared" si="40"/>
        <v>MIDLANDS</v>
      </c>
      <c r="F335" s="82" t="str">
        <f t="shared" si="41"/>
        <v>PLATINUM</v>
      </c>
      <c r="G335" s="183">
        <v>3</v>
      </c>
      <c r="H335" s="96" t="s">
        <v>2033</v>
      </c>
      <c r="I335" s="68" t="s">
        <v>2058</v>
      </c>
      <c r="J335" s="82" t="str">
        <f t="shared" si="42"/>
        <v>CHIKWAVAVA</v>
      </c>
      <c r="K335" s="153">
        <v>0</v>
      </c>
      <c r="L335" s="153">
        <v>0.56600694444444444</v>
      </c>
      <c r="M335" s="189">
        <v>44168</v>
      </c>
      <c r="N335" s="94" t="s">
        <v>3399</v>
      </c>
      <c r="O335" s="90">
        <f t="shared" si="37"/>
        <v>815.05</v>
      </c>
      <c r="P335" s="100">
        <f t="shared" si="38"/>
        <v>2445.1499999999996</v>
      </c>
      <c r="Q335" s="48" t="s">
        <v>2035</v>
      </c>
      <c r="R335" s="80" t="s">
        <v>2038</v>
      </c>
    </row>
    <row r="336" spans="1:18" x14ac:dyDescent="0.2">
      <c r="A336" s="78"/>
      <c r="B336" s="141">
        <v>44167.732731481483</v>
      </c>
      <c r="C336" s="98" t="s">
        <v>1990</v>
      </c>
      <c r="D336" s="82" t="str">
        <f t="shared" si="39"/>
        <v>MD5202</v>
      </c>
      <c r="E336" s="91" t="str">
        <f t="shared" si="40"/>
        <v>MIDLANDS</v>
      </c>
      <c r="F336" s="82" t="str">
        <f t="shared" si="41"/>
        <v>GOLD</v>
      </c>
      <c r="G336" s="183">
        <v>3</v>
      </c>
      <c r="H336" s="96" t="s">
        <v>2033</v>
      </c>
      <c r="I336" s="68" t="s">
        <v>2058</v>
      </c>
      <c r="J336" s="82" t="str">
        <f t="shared" si="42"/>
        <v>CHIKWAVAVA</v>
      </c>
      <c r="K336" s="153">
        <v>0</v>
      </c>
      <c r="L336" s="153">
        <v>0.56600694444444444</v>
      </c>
      <c r="M336" s="189">
        <v>44168</v>
      </c>
      <c r="N336" s="94" t="s">
        <v>3400</v>
      </c>
      <c r="O336" s="90">
        <f t="shared" si="37"/>
        <v>815.05</v>
      </c>
      <c r="P336" s="100">
        <f t="shared" si="38"/>
        <v>2445.1499999999996</v>
      </c>
      <c r="Q336" s="48" t="s">
        <v>2035</v>
      </c>
      <c r="R336" s="80" t="s">
        <v>2038</v>
      </c>
    </row>
    <row r="337" spans="1:18" x14ac:dyDescent="0.2">
      <c r="A337" s="78"/>
      <c r="B337" s="140">
        <v>44167.532453703701</v>
      </c>
      <c r="C337" s="43" t="s">
        <v>1093</v>
      </c>
      <c r="D337" s="82" t="str">
        <f t="shared" si="39"/>
        <v>HA5054</v>
      </c>
      <c r="E337" s="91" t="str">
        <f t="shared" si="40"/>
        <v>HARARE</v>
      </c>
      <c r="F337" s="82" t="str">
        <f t="shared" si="41"/>
        <v>PLATINUM</v>
      </c>
      <c r="G337" s="183">
        <v>3</v>
      </c>
      <c r="H337" s="96" t="s">
        <v>2033</v>
      </c>
      <c r="I337" s="68" t="s">
        <v>2082</v>
      </c>
      <c r="J337" s="82" t="str">
        <f t="shared" si="42"/>
        <v>RICHARD</v>
      </c>
      <c r="K337" s="85">
        <v>0</v>
      </c>
      <c r="L337" s="85">
        <v>0.68958333333333333</v>
      </c>
      <c r="M337" s="189">
        <v>44168</v>
      </c>
      <c r="N337" s="94" t="s">
        <v>3136</v>
      </c>
      <c r="O337" s="90">
        <f t="shared" si="37"/>
        <v>993</v>
      </c>
      <c r="P337" s="100">
        <f t="shared" si="38"/>
        <v>2979</v>
      </c>
      <c r="Q337" s="68" t="s">
        <v>2035</v>
      </c>
      <c r="R337" s="68" t="s">
        <v>2036</v>
      </c>
    </row>
    <row r="338" spans="1:18" x14ac:dyDescent="0.2">
      <c r="A338" s="78"/>
      <c r="B338" s="140">
        <v>44167.066331018519</v>
      </c>
      <c r="C338" s="43" t="s">
        <v>1825</v>
      </c>
      <c r="D338" s="82" t="str">
        <f t="shared" si="39"/>
        <v>BU0256</v>
      </c>
      <c r="E338" s="91" t="str">
        <f t="shared" si="40"/>
        <v>BULAWAYO</v>
      </c>
      <c r="F338" s="82" t="str">
        <f t="shared" si="41"/>
        <v>SILVER</v>
      </c>
      <c r="G338" s="183">
        <v>3</v>
      </c>
      <c r="H338" s="96" t="s">
        <v>2033</v>
      </c>
      <c r="I338" s="68" t="s">
        <v>2058</v>
      </c>
      <c r="J338" s="82" t="str">
        <f t="shared" si="42"/>
        <v>MAKETO</v>
      </c>
      <c r="K338" s="85">
        <v>0</v>
      </c>
      <c r="L338" s="85">
        <v>0.75</v>
      </c>
      <c r="M338" s="189">
        <v>44168</v>
      </c>
      <c r="N338" s="94" t="s">
        <v>3124</v>
      </c>
      <c r="O338" s="90">
        <f t="shared" si="37"/>
        <v>1080</v>
      </c>
      <c r="P338" s="100">
        <f t="shared" si="38"/>
        <v>3240</v>
      </c>
      <c r="Q338" s="68" t="s">
        <v>2035</v>
      </c>
      <c r="R338" s="68" t="s">
        <v>2036</v>
      </c>
    </row>
    <row r="339" spans="1:18" x14ac:dyDescent="0.2">
      <c r="A339" s="78"/>
      <c r="B339" s="141">
        <v>44168.564201388886</v>
      </c>
      <c r="C339" s="98" t="s">
        <v>709</v>
      </c>
      <c r="D339" s="82" t="str">
        <f t="shared" si="39"/>
        <v>MV7004</v>
      </c>
      <c r="E339" s="91" t="str">
        <f t="shared" si="40"/>
        <v>MASVINGO</v>
      </c>
      <c r="F339" s="82" t="str">
        <f t="shared" si="41"/>
        <v>SILVER</v>
      </c>
      <c r="G339" s="183">
        <v>3</v>
      </c>
      <c r="H339" s="96" t="s">
        <v>2033</v>
      </c>
      <c r="I339" s="68" t="s">
        <v>2058</v>
      </c>
      <c r="J339" s="82" t="str">
        <f t="shared" si="42"/>
        <v>PARDON</v>
      </c>
      <c r="K339" s="153">
        <v>0.56388888888888888</v>
      </c>
      <c r="L339" s="153">
        <v>0.78819444444444453</v>
      </c>
      <c r="M339" s="189">
        <v>44168</v>
      </c>
      <c r="N339" s="94" t="s">
        <v>3401</v>
      </c>
      <c r="O339" s="90">
        <f t="shared" si="37"/>
        <v>323.00000000000011</v>
      </c>
      <c r="P339" s="100">
        <f t="shared" si="38"/>
        <v>969.00000000000034</v>
      </c>
      <c r="Q339" s="68" t="s">
        <v>2035</v>
      </c>
      <c r="R339" s="68" t="s">
        <v>2036</v>
      </c>
    </row>
    <row r="340" spans="1:18" x14ac:dyDescent="0.2">
      <c r="A340" s="78"/>
      <c r="B340" s="141">
        <v>44168.564375000002</v>
      </c>
      <c r="C340" s="98" t="s">
        <v>1396</v>
      </c>
      <c r="D340" s="82" t="str">
        <f t="shared" si="39"/>
        <v>MV1702</v>
      </c>
      <c r="E340" s="91" t="str">
        <f t="shared" si="40"/>
        <v>MASVINGO</v>
      </c>
      <c r="F340" s="82" t="str">
        <f t="shared" si="41"/>
        <v>BRONZE</v>
      </c>
      <c r="G340" s="183">
        <v>3</v>
      </c>
      <c r="H340" s="96" t="s">
        <v>2033</v>
      </c>
      <c r="I340" s="68" t="s">
        <v>2058</v>
      </c>
      <c r="J340" s="82" t="str">
        <f t="shared" si="42"/>
        <v>CECIL</v>
      </c>
      <c r="K340" s="153">
        <v>0.56388888888888888</v>
      </c>
      <c r="L340" s="153">
        <v>0.78819444444444453</v>
      </c>
      <c r="M340" s="189">
        <v>44168</v>
      </c>
      <c r="N340" s="94" t="s">
        <v>3402</v>
      </c>
      <c r="O340" s="90">
        <f t="shared" si="37"/>
        <v>323.00000000000011</v>
      </c>
      <c r="P340" s="100">
        <f t="shared" si="38"/>
        <v>969.00000000000034</v>
      </c>
      <c r="Q340" s="68" t="s">
        <v>2035</v>
      </c>
      <c r="R340" s="68" t="s">
        <v>2036</v>
      </c>
    </row>
    <row r="341" spans="1:18" x14ac:dyDescent="0.2">
      <c r="A341" s="78"/>
      <c r="B341" s="140">
        <v>44167.693773148145</v>
      </c>
      <c r="C341" s="43" t="s">
        <v>1548</v>
      </c>
      <c r="D341" s="82" t="str">
        <f t="shared" si="39"/>
        <v>MV7032</v>
      </c>
      <c r="E341" s="91" t="str">
        <f t="shared" si="40"/>
        <v>MASVINGO</v>
      </c>
      <c r="F341" s="82" t="str">
        <f t="shared" si="41"/>
        <v>SILVER</v>
      </c>
      <c r="G341" s="183">
        <v>3</v>
      </c>
      <c r="H341" s="96" t="s">
        <v>2033</v>
      </c>
      <c r="I341" s="68" t="s">
        <v>2058</v>
      </c>
      <c r="J341" s="82" t="str">
        <f t="shared" si="42"/>
        <v>PARDON</v>
      </c>
      <c r="K341" s="85">
        <v>0</v>
      </c>
      <c r="L341" s="85">
        <v>0.78819444444444453</v>
      </c>
      <c r="M341" s="189">
        <v>44168</v>
      </c>
      <c r="N341" s="94" t="s">
        <v>3061</v>
      </c>
      <c r="O341" s="90">
        <f t="shared" si="37"/>
        <v>1135</v>
      </c>
      <c r="P341" s="100">
        <f t="shared" si="38"/>
        <v>3405</v>
      </c>
      <c r="Q341" s="68" t="s">
        <v>2035</v>
      </c>
      <c r="R341" s="68" t="s">
        <v>2036</v>
      </c>
    </row>
    <row r="342" spans="1:18" x14ac:dyDescent="0.2">
      <c r="A342" s="78"/>
      <c r="B342" s="141">
        <v>44168.564201388886</v>
      </c>
      <c r="C342" s="98" t="s">
        <v>1785</v>
      </c>
      <c r="D342" s="82" t="str">
        <f t="shared" si="39"/>
        <v>MV5244</v>
      </c>
      <c r="E342" s="91" t="str">
        <f t="shared" si="40"/>
        <v>MASVINGO</v>
      </c>
      <c r="F342" s="82" t="str">
        <f t="shared" si="41"/>
        <v>SILVER</v>
      </c>
      <c r="G342" s="183">
        <v>3</v>
      </c>
      <c r="H342" s="96" t="s">
        <v>2033</v>
      </c>
      <c r="I342" s="68" t="s">
        <v>2058</v>
      </c>
      <c r="J342" s="82" t="str">
        <f t="shared" si="42"/>
        <v>PARDON</v>
      </c>
      <c r="K342" s="153">
        <v>0.56388888888888888</v>
      </c>
      <c r="L342" s="153">
        <v>0.78819444444444453</v>
      </c>
      <c r="M342" s="189">
        <v>44168</v>
      </c>
      <c r="N342" s="94" t="s">
        <v>3403</v>
      </c>
      <c r="O342" s="90">
        <f t="shared" si="37"/>
        <v>323.00000000000011</v>
      </c>
      <c r="P342" s="100">
        <f t="shared" si="38"/>
        <v>969.00000000000034</v>
      </c>
      <c r="Q342" s="68" t="s">
        <v>2035</v>
      </c>
      <c r="R342" s="68" t="s">
        <v>2036</v>
      </c>
    </row>
    <row r="343" spans="1:18" x14ac:dyDescent="0.2">
      <c r="A343" s="78"/>
      <c r="B343" s="79">
        <v>44110.266562500001</v>
      </c>
      <c r="C343" s="68" t="s">
        <v>98</v>
      </c>
      <c r="D343" s="82" t="str">
        <f t="shared" si="39"/>
        <v>MD6029</v>
      </c>
      <c r="E343" s="91" t="str">
        <f t="shared" si="40"/>
        <v>MIDLANDS</v>
      </c>
      <c r="F343" s="82" t="str">
        <f t="shared" si="41"/>
        <v>SILVER</v>
      </c>
      <c r="G343" s="183">
        <v>3</v>
      </c>
      <c r="H343" s="96" t="s">
        <v>2033</v>
      </c>
      <c r="I343" s="68" t="s">
        <v>2040</v>
      </c>
      <c r="J343" s="82" t="s">
        <v>100</v>
      </c>
      <c r="K343" s="85">
        <v>0</v>
      </c>
      <c r="L343" s="85">
        <v>0.99930555555555556</v>
      </c>
      <c r="M343" s="189">
        <v>44168</v>
      </c>
      <c r="N343" s="94" t="s">
        <v>2149</v>
      </c>
      <c r="O343" s="90">
        <f t="shared" si="37"/>
        <v>1439</v>
      </c>
      <c r="P343" s="100">
        <f t="shared" si="38"/>
        <v>4317</v>
      </c>
      <c r="Q343" s="68" t="s">
        <v>2035</v>
      </c>
      <c r="R343" s="68" t="s">
        <v>2036</v>
      </c>
    </row>
    <row r="344" spans="1:18" x14ac:dyDescent="0.2">
      <c r="A344" s="78"/>
      <c r="B344" s="141">
        <v>44168.173113425924</v>
      </c>
      <c r="C344" s="98" t="s">
        <v>2010</v>
      </c>
      <c r="D344" s="82" t="str">
        <f t="shared" si="39"/>
        <v>MD0274</v>
      </c>
      <c r="E344" s="91" t="str">
        <f t="shared" si="40"/>
        <v>MIDLANDS</v>
      </c>
      <c r="F344" s="82" t="str">
        <f t="shared" si="41"/>
        <v>PLATINUM</v>
      </c>
      <c r="G344" s="183">
        <v>3</v>
      </c>
      <c r="H344" s="96" t="s">
        <v>2033</v>
      </c>
      <c r="I344" s="68" t="s">
        <v>2058</v>
      </c>
      <c r="J344" s="82" t="str">
        <f>VLOOKUP($C344,TOTAL4,5,FALSE)</f>
        <v>CHARI</v>
      </c>
      <c r="K344" s="153">
        <v>0.17311342592592593</v>
      </c>
      <c r="L344" s="85">
        <v>0.99930555555555556</v>
      </c>
      <c r="M344" s="189">
        <v>44168</v>
      </c>
      <c r="N344" s="94" t="s">
        <v>3359</v>
      </c>
      <c r="O344" s="90">
        <f t="shared" si="37"/>
        <v>1189.7166666666667</v>
      </c>
      <c r="P344" s="100">
        <f t="shared" si="38"/>
        <v>3569.15</v>
      </c>
      <c r="Q344" s="68" t="s">
        <v>2035</v>
      </c>
      <c r="R344" s="68" t="s">
        <v>2036</v>
      </c>
    </row>
    <row r="345" spans="1:18" x14ac:dyDescent="0.2">
      <c r="A345" s="78"/>
      <c r="B345" s="79">
        <v>44165.492511574077</v>
      </c>
      <c r="C345" s="68" t="s">
        <v>175</v>
      </c>
      <c r="D345" s="82" t="str">
        <f t="shared" si="39"/>
        <v>MD5191</v>
      </c>
      <c r="E345" s="91" t="str">
        <f t="shared" si="40"/>
        <v>MIDLANDS</v>
      </c>
      <c r="F345" s="82" t="str">
        <f t="shared" si="41"/>
        <v>GOLD</v>
      </c>
      <c r="G345" s="183">
        <v>3</v>
      </c>
      <c r="H345" s="96" t="s">
        <v>2033</v>
      </c>
      <c r="I345" s="68" t="s">
        <v>2082</v>
      </c>
      <c r="J345" s="82" t="str">
        <f>VLOOKUP($C345,TOTAL4,5,FALSE)</f>
        <v>CHIKWAVAVA</v>
      </c>
      <c r="K345" s="85">
        <v>0</v>
      </c>
      <c r="L345" s="85">
        <v>0.99930555555555556</v>
      </c>
      <c r="M345" s="189">
        <v>44168</v>
      </c>
      <c r="N345" s="94" t="s">
        <v>2267</v>
      </c>
      <c r="O345" s="90">
        <f t="shared" si="37"/>
        <v>1439</v>
      </c>
      <c r="P345" s="100">
        <f t="shared" si="38"/>
        <v>4317</v>
      </c>
      <c r="Q345" s="68" t="s">
        <v>2035</v>
      </c>
      <c r="R345" s="68" t="s">
        <v>2036</v>
      </c>
    </row>
    <row r="346" spans="1:18" x14ac:dyDescent="0.2">
      <c r="A346" s="78"/>
      <c r="B346" s="79">
        <v>44166.254826388889</v>
      </c>
      <c r="C346" s="80" t="s">
        <v>234</v>
      </c>
      <c r="D346" s="82" t="str">
        <f t="shared" si="39"/>
        <v>HA6037</v>
      </c>
      <c r="E346" s="91" t="str">
        <f t="shared" si="40"/>
        <v>HARARE</v>
      </c>
      <c r="F346" s="82" t="str">
        <f t="shared" si="41"/>
        <v>PLATINUM</v>
      </c>
      <c r="G346" s="183">
        <v>3</v>
      </c>
      <c r="H346" s="96" t="s">
        <v>2033</v>
      </c>
      <c r="I346" s="68" t="s">
        <v>2056</v>
      </c>
      <c r="J346" s="82" t="str">
        <f>VLOOKUP($C346,TOTAL4,5,FALSE)</f>
        <v>ENIA</v>
      </c>
      <c r="K346" s="85">
        <v>0</v>
      </c>
      <c r="L346" s="85">
        <v>0.99930555555555556</v>
      </c>
      <c r="M346" s="189">
        <v>44168</v>
      </c>
      <c r="N346" s="94" t="s">
        <v>2220</v>
      </c>
      <c r="O346" s="90">
        <f t="shared" si="37"/>
        <v>1439</v>
      </c>
      <c r="P346" s="100">
        <f t="shared" si="38"/>
        <v>4317</v>
      </c>
      <c r="Q346" s="68" t="s">
        <v>2035</v>
      </c>
      <c r="R346" s="68" t="s">
        <v>2036</v>
      </c>
    </row>
    <row r="347" spans="1:18" x14ac:dyDescent="0.2">
      <c r="A347" s="78"/>
      <c r="B347" s="140">
        <v>44167.261840277781</v>
      </c>
      <c r="C347" s="43" t="s">
        <v>244</v>
      </c>
      <c r="D347" s="82" t="str">
        <f t="shared" si="39"/>
        <v>MS6027</v>
      </c>
      <c r="E347" s="91" t="str">
        <f t="shared" si="40"/>
        <v>MAT SOUTH</v>
      </c>
      <c r="F347" s="82" t="str">
        <f t="shared" si="41"/>
        <v>PLATINUM</v>
      </c>
      <c r="G347" s="183">
        <v>3</v>
      </c>
      <c r="H347" s="96" t="s">
        <v>2033</v>
      </c>
      <c r="I347" s="68" t="s">
        <v>2058</v>
      </c>
      <c r="J347" s="82" t="str">
        <f>VLOOKUP($C347,TOTAL4,5,FALSE)</f>
        <v>BEN</v>
      </c>
      <c r="K347" s="85">
        <v>0</v>
      </c>
      <c r="L347" s="85">
        <v>0.99930555555555556</v>
      </c>
      <c r="M347" s="189">
        <v>44168</v>
      </c>
      <c r="N347" s="94" t="s">
        <v>3127</v>
      </c>
      <c r="O347" s="90">
        <f t="shared" si="37"/>
        <v>1439</v>
      </c>
      <c r="P347" s="100">
        <f t="shared" si="38"/>
        <v>4317</v>
      </c>
      <c r="Q347" s="68" t="s">
        <v>2035</v>
      </c>
      <c r="R347" s="68" t="s">
        <v>2036</v>
      </c>
    </row>
    <row r="348" spans="1:18" x14ac:dyDescent="0.2">
      <c r="A348" s="78"/>
      <c r="B348" s="79">
        <v>44077.472754629627</v>
      </c>
      <c r="C348" s="68" t="s">
        <v>270</v>
      </c>
      <c r="D348" s="82" t="str">
        <f t="shared" si="39"/>
        <v>MD1708</v>
      </c>
      <c r="E348" s="91" t="str">
        <f t="shared" si="40"/>
        <v>MIDLANDS</v>
      </c>
      <c r="F348" s="82" t="str">
        <f t="shared" si="41"/>
        <v>BRONZE</v>
      </c>
      <c r="G348" s="183">
        <v>3</v>
      </c>
      <c r="H348" s="96" t="s">
        <v>2033</v>
      </c>
      <c r="I348" s="68" t="s">
        <v>2052</v>
      </c>
      <c r="J348" s="82" t="s">
        <v>90</v>
      </c>
      <c r="K348" s="85">
        <v>0</v>
      </c>
      <c r="L348" s="85">
        <v>0.99930555555555556</v>
      </c>
      <c r="M348" s="189">
        <v>44168</v>
      </c>
      <c r="N348" s="94" t="s">
        <v>2631</v>
      </c>
      <c r="O348" s="90">
        <f t="shared" si="37"/>
        <v>1439</v>
      </c>
      <c r="P348" s="100">
        <f t="shared" si="38"/>
        <v>4317</v>
      </c>
      <c r="Q348" s="68" t="s">
        <v>2035</v>
      </c>
      <c r="R348" s="68" t="s">
        <v>2036</v>
      </c>
    </row>
    <row r="349" spans="1:18" x14ac:dyDescent="0.2">
      <c r="A349" s="78"/>
      <c r="B349" s="79">
        <v>44165.370312500003</v>
      </c>
      <c r="C349" s="68" t="s">
        <v>273</v>
      </c>
      <c r="D349" s="82" t="str">
        <f t="shared" si="39"/>
        <v>HA0008</v>
      </c>
      <c r="E349" s="91" t="str">
        <f t="shared" si="40"/>
        <v>HARARE</v>
      </c>
      <c r="F349" s="82" t="str">
        <f t="shared" si="41"/>
        <v>PLATINUM</v>
      </c>
      <c r="G349" s="183">
        <v>3</v>
      </c>
      <c r="H349" s="96" t="s">
        <v>2033</v>
      </c>
      <c r="I349" s="68" t="s">
        <v>2082</v>
      </c>
      <c r="J349" s="82" t="str">
        <f>VLOOKUP($C349,TOTAL4,5,FALSE)</f>
        <v>DHLAKAMA</v>
      </c>
      <c r="K349" s="85">
        <v>0</v>
      </c>
      <c r="L349" s="85">
        <v>0.99930555555555556</v>
      </c>
      <c r="M349" s="189">
        <v>44168</v>
      </c>
      <c r="N349" s="94" t="s">
        <v>2061</v>
      </c>
      <c r="O349" s="90">
        <f t="shared" si="37"/>
        <v>1439</v>
      </c>
      <c r="P349" s="100">
        <f t="shared" si="38"/>
        <v>4317</v>
      </c>
      <c r="Q349" s="68" t="s">
        <v>2035</v>
      </c>
      <c r="R349" s="68" t="s">
        <v>2036</v>
      </c>
    </row>
    <row r="350" spans="1:18" x14ac:dyDescent="0.2">
      <c r="A350" s="78"/>
      <c r="B350" s="79">
        <v>44099.750891203701</v>
      </c>
      <c r="C350" s="68" t="s">
        <v>281</v>
      </c>
      <c r="D350" s="82" t="str">
        <f t="shared" si="39"/>
        <v>MV7003</v>
      </c>
      <c r="E350" s="91" t="str">
        <f t="shared" si="40"/>
        <v>MASVINGO</v>
      </c>
      <c r="F350" s="82" t="str">
        <f t="shared" si="41"/>
        <v>SILVER</v>
      </c>
      <c r="G350" s="183">
        <v>3</v>
      </c>
      <c r="H350" s="96" t="s">
        <v>2033</v>
      </c>
      <c r="I350" s="68" t="s">
        <v>2057</v>
      </c>
      <c r="J350" s="82" t="s">
        <v>283</v>
      </c>
      <c r="K350" s="85">
        <v>0</v>
      </c>
      <c r="L350" s="85">
        <v>0.99930555555555556</v>
      </c>
      <c r="M350" s="189">
        <v>44168</v>
      </c>
      <c r="N350" s="94" t="s">
        <v>2263</v>
      </c>
      <c r="O350" s="90">
        <f t="shared" si="37"/>
        <v>1439</v>
      </c>
      <c r="P350" s="100">
        <f t="shared" si="38"/>
        <v>4317</v>
      </c>
      <c r="Q350" s="68" t="s">
        <v>2035</v>
      </c>
      <c r="R350" s="68" t="s">
        <v>2036</v>
      </c>
    </row>
    <row r="351" spans="1:18" x14ac:dyDescent="0.2">
      <c r="A351" s="78"/>
      <c r="B351" s="79">
        <v>44164.583715277775</v>
      </c>
      <c r="C351" s="80" t="s">
        <v>285</v>
      </c>
      <c r="D351" s="82" t="str">
        <f t="shared" si="39"/>
        <v>MV5136</v>
      </c>
      <c r="E351" s="91" t="str">
        <f t="shared" si="40"/>
        <v>MASVINGO</v>
      </c>
      <c r="F351" s="82" t="str">
        <f t="shared" si="41"/>
        <v>SILVER</v>
      </c>
      <c r="G351" s="183">
        <v>3</v>
      </c>
      <c r="H351" s="96" t="s">
        <v>2033</v>
      </c>
      <c r="I351" s="68" t="s">
        <v>2060</v>
      </c>
      <c r="J351" s="82" t="str">
        <f>VLOOKUP($C351,TOTAL4,5,FALSE)</f>
        <v>PARDON</v>
      </c>
      <c r="K351" s="85">
        <v>0</v>
      </c>
      <c r="L351" s="85">
        <v>0.99930555555555556</v>
      </c>
      <c r="M351" s="189">
        <v>44168</v>
      </c>
      <c r="N351" s="94" t="s">
        <v>2067</v>
      </c>
      <c r="O351" s="90">
        <f t="shared" si="37"/>
        <v>1439</v>
      </c>
      <c r="P351" s="100">
        <f t="shared" si="38"/>
        <v>4317</v>
      </c>
      <c r="Q351" s="68" t="s">
        <v>2035</v>
      </c>
      <c r="R351" s="68" t="s">
        <v>2036</v>
      </c>
    </row>
    <row r="352" spans="1:18" x14ac:dyDescent="0.2">
      <c r="A352" s="78"/>
      <c r="B352" s="140">
        <v>44167.443101851852</v>
      </c>
      <c r="C352" s="43" t="s">
        <v>285</v>
      </c>
      <c r="D352" s="82" t="str">
        <f t="shared" si="39"/>
        <v>MV5136</v>
      </c>
      <c r="E352" s="91" t="str">
        <f t="shared" si="40"/>
        <v>MASVINGO</v>
      </c>
      <c r="F352" s="82" t="str">
        <f t="shared" si="41"/>
        <v>SILVER</v>
      </c>
      <c r="G352" s="183">
        <v>3</v>
      </c>
      <c r="H352" s="96" t="s">
        <v>2033</v>
      </c>
      <c r="I352" s="68" t="s">
        <v>2082</v>
      </c>
      <c r="J352" s="82" t="str">
        <f>VLOOKUP($C352,TOTAL4,5,FALSE)</f>
        <v>PARDON</v>
      </c>
      <c r="K352" s="85">
        <v>0</v>
      </c>
      <c r="L352" s="85">
        <v>0.99930555555555556</v>
      </c>
      <c r="M352" s="189">
        <v>44168</v>
      </c>
      <c r="N352" s="94" t="s">
        <v>3131</v>
      </c>
      <c r="O352" s="90">
        <f t="shared" si="37"/>
        <v>1439</v>
      </c>
      <c r="P352" s="100">
        <f t="shared" si="38"/>
        <v>4317</v>
      </c>
      <c r="Q352" s="68" t="s">
        <v>2035</v>
      </c>
      <c r="R352" s="68" t="s">
        <v>2036</v>
      </c>
    </row>
    <row r="353" spans="1:18" x14ac:dyDescent="0.2">
      <c r="A353" s="78"/>
      <c r="B353" s="79">
        <v>44078.052893518521</v>
      </c>
      <c r="C353" s="68" t="s">
        <v>292</v>
      </c>
      <c r="D353" s="82" t="str">
        <f t="shared" si="39"/>
        <v>MN5107</v>
      </c>
      <c r="E353" s="91" t="str">
        <f t="shared" si="40"/>
        <v>MAT NORTH</v>
      </c>
      <c r="F353" s="82" t="str">
        <f t="shared" si="41"/>
        <v>BRONZE</v>
      </c>
      <c r="G353" s="183">
        <v>3</v>
      </c>
      <c r="H353" s="96" t="s">
        <v>2033</v>
      </c>
      <c r="I353" s="68" t="s">
        <v>2057</v>
      </c>
      <c r="J353" s="82" t="s">
        <v>206</v>
      </c>
      <c r="K353" s="85">
        <v>0</v>
      </c>
      <c r="L353" s="85">
        <v>0.99930555555555556</v>
      </c>
      <c r="M353" s="189">
        <v>44168</v>
      </c>
      <c r="N353" s="94" t="s">
        <v>2247</v>
      </c>
      <c r="O353" s="90">
        <f t="shared" si="37"/>
        <v>1439</v>
      </c>
      <c r="P353" s="100">
        <f t="shared" si="38"/>
        <v>4317</v>
      </c>
      <c r="Q353" s="68" t="s">
        <v>2035</v>
      </c>
      <c r="R353" s="68" t="s">
        <v>2036</v>
      </c>
    </row>
    <row r="354" spans="1:18" x14ac:dyDescent="0.2">
      <c r="A354" s="78"/>
      <c r="B354" s="141">
        <v>44168.101666666669</v>
      </c>
      <c r="C354" s="98" t="s">
        <v>326</v>
      </c>
      <c r="D354" s="82" t="str">
        <f t="shared" si="39"/>
        <v>HA0379</v>
      </c>
      <c r="E354" s="91" t="str">
        <f t="shared" si="40"/>
        <v>HARARE</v>
      </c>
      <c r="F354" s="82" t="str">
        <f t="shared" si="41"/>
        <v>GOLD</v>
      </c>
      <c r="G354" s="183">
        <v>3</v>
      </c>
      <c r="H354" s="96" t="s">
        <v>2033</v>
      </c>
      <c r="I354" s="68" t="s">
        <v>2058</v>
      </c>
      <c r="J354" s="82" t="str">
        <f>VLOOKUP($C354,TOTAL4,5,FALSE)</f>
        <v>KIWA</v>
      </c>
      <c r="K354" s="153">
        <v>0.10166666666666667</v>
      </c>
      <c r="L354" s="85">
        <v>0.99930555555555556</v>
      </c>
      <c r="M354" s="189">
        <v>44168</v>
      </c>
      <c r="N354" s="94" t="s">
        <v>3404</v>
      </c>
      <c r="O354" s="90">
        <f t="shared" si="37"/>
        <v>1292.5999999999999</v>
      </c>
      <c r="P354" s="100">
        <f t="shared" si="38"/>
        <v>3877.7999999999997</v>
      </c>
      <c r="Q354" s="68" t="s">
        <v>2035</v>
      </c>
      <c r="R354" s="68" t="s">
        <v>2036</v>
      </c>
    </row>
    <row r="355" spans="1:18" x14ac:dyDescent="0.2">
      <c r="A355" s="78"/>
      <c r="B355" s="79">
        <v>44063.312210648146</v>
      </c>
      <c r="C355" s="68" t="s">
        <v>329</v>
      </c>
      <c r="D355" s="82" t="str">
        <f t="shared" si="39"/>
        <v>MD7088</v>
      </c>
      <c r="E355" s="91" t="str">
        <f t="shared" si="40"/>
        <v>MIDLANDS</v>
      </c>
      <c r="F355" s="82" t="str">
        <f t="shared" si="41"/>
        <v>BRONZE</v>
      </c>
      <c r="G355" s="183">
        <v>3</v>
      </c>
      <c r="H355" s="96" t="s">
        <v>2033</v>
      </c>
      <c r="I355" s="68" t="s">
        <v>2057</v>
      </c>
      <c r="J355" s="82" t="s">
        <v>100</v>
      </c>
      <c r="K355" s="85">
        <v>0</v>
      </c>
      <c r="L355" s="85">
        <v>0.99930555555555556</v>
      </c>
      <c r="M355" s="189">
        <v>44168</v>
      </c>
      <c r="N355" s="94" t="s">
        <v>2064</v>
      </c>
      <c r="O355" s="90">
        <f t="shared" si="37"/>
        <v>1439</v>
      </c>
      <c r="P355" s="100">
        <f t="shared" si="38"/>
        <v>4317</v>
      </c>
      <c r="Q355" s="68" t="s">
        <v>2035</v>
      </c>
      <c r="R355" s="68" t="s">
        <v>2036</v>
      </c>
    </row>
    <row r="356" spans="1:18" x14ac:dyDescent="0.2">
      <c r="A356" s="78"/>
      <c r="B356" s="79">
        <v>44099.752280092594</v>
      </c>
      <c r="C356" s="68" t="s">
        <v>379</v>
      </c>
      <c r="D356" s="82" t="str">
        <f t="shared" si="39"/>
        <v>MV0337</v>
      </c>
      <c r="E356" s="91" t="str">
        <f t="shared" si="40"/>
        <v>MASVINGO</v>
      </c>
      <c r="F356" s="82" t="str">
        <f t="shared" si="41"/>
        <v>SILVER</v>
      </c>
      <c r="G356" s="183">
        <v>3</v>
      </c>
      <c r="H356" s="96" t="s">
        <v>2033</v>
      </c>
      <c r="I356" s="68" t="s">
        <v>2057</v>
      </c>
      <c r="J356" s="82" t="s">
        <v>283</v>
      </c>
      <c r="K356" s="85">
        <v>0</v>
      </c>
      <c r="L356" s="85">
        <v>0.99930555555555556</v>
      </c>
      <c r="M356" s="189">
        <v>44168</v>
      </c>
      <c r="N356" s="94" t="s">
        <v>2059</v>
      </c>
      <c r="O356" s="90">
        <f t="shared" si="37"/>
        <v>1439</v>
      </c>
      <c r="P356" s="100">
        <f t="shared" si="38"/>
        <v>4317</v>
      </c>
      <c r="Q356" s="68" t="s">
        <v>2035</v>
      </c>
      <c r="R356" s="68" t="s">
        <v>2036</v>
      </c>
    </row>
    <row r="357" spans="1:18" x14ac:dyDescent="0.2">
      <c r="A357" s="78"/>
      <c r="B357" s="79">
        <v>44099.744328703702</v>
      </c>
      <c r="C357" s="68" t="s">
        <v>393</v>
      </c>
      <c r="D357" s="82" t="str">
        <f t="shared" ref="D357:D388" si="43">VLOOKUP($C357,TOTAL4,2,FALSE)</f>
        <v>MV0114</v>
      </c>
      <c r="E357" s="91" t="str">
        <f t="shared" ref="E357:E388" si="44">VLOOKUP($C357,TOTAL4,3,FALSE)</f>
        <v>MASVINGO</v>
      </c>
      <c r="F357" s="82" t="str">
        <f t="shared" ref="F357:F388" si="45">VLOOKUP(C357,TOTAL4,4,FALSE)</f>
        <v>SILVER</v>
      </c>
      <c r="G357" s="183">
        <v>3</v>
      </c>
      <c r="H357" s="96" t="s">
        <v>2033</v>
      </c>
      <c r="I357" s="68" t="s">
        <v>2057</v>
      </c>
      <c r="J357" s="82" t="s">
        <v>283</v>
      </c>
      <c r="K357" s="85">
        <v>0</v>
      </c>
      <c r="L357" s="85">
        <v>0.99930555555555556</v>
      </c>
      <c r="M357" s="189">
        <v>44168</v>
      </c>
      <c r="N357" s="94" t="s">
        <v>2068</v>
      </c>
      <c r="O357" s="90">
        <f t="shared" si="37"/>
        <v>1439</v>
      </c>
      <c r="P357" s="100">
        <f t="shared" si="38"/>
        <v>4317</v>
      </c>
      <c r="Q357" s="68" t="s">
        <v>2035</v>
      </c>
      <c r="R357" s="68" t="s">
        <v>2036</v>
      </c>
    </row>
    <row r="358" spans="1:18" x14ac:dyDescent="0.2">
      <c r="A358" s="78"/>
      <c r="B358" s="79">
        <v>44099.754814814813</v>
      </c>
      <c r="C358" s="68" t="s">
        <v>396</v>
      </c>
      <c r="D358" s="82" t="str">
        <f t="shared" si="43"/>
        <v>MA5301</v>
      </c>
      <c r="E358" s="91" t="str">
        <f t="shared" si="44"/>
        <v>MANICALAND</v>
      </c>
      <c r="F358" s="82" t="str">
        <f t="shared" si="45"/>
        <v>PLATINUM</v>
      </c>
      <c r="G358" s="183">
        <v>3</v>
      </c>
      <c r="H358" s="96" t="s">
        <v>2033</v>
      </c>
      <c r="I358" s="68" t="s">
        <v>2057</v>
      </c>
      <c r="J358" s="82" t="s">
        <v>283</v>
      </c>
      <c r="K358" s="85">
        <v>0</v>
      </c>
      <c r="L358" s="85">
        <v>0.99930555555555556</v>
      </c>
      <c r="M358" s="189">
        <v>44168</v>
      </c>
      <c r="N358" s="94" t="s">
        <v>2066</v>
      </c>
      <c r="O358" s="90">
        <f t="shared" si="37"/>
        <v>1439</v>
      </c>
      <c r="P358" s="100">
        <f t="shared" si="38"/>
        <v>4317</v>
      </c>
      <c r="Q358" s="68" t="s">
        <v>2035</v>
      </c>
      <c r="R358" s="68" t="s">
        <v>2036</v>
      </c>
    </row>
    <row r="359" spans="1:18" x14ac:dyDescent="0.2">
      <c r="A359" s="78"/>
      <c r="B359" s="79">
        <v>44077.472939814812</v>
      </c>
      <c r="C359" s="68" t="s">
        <v>398</v>
      </c>
      <c r="D359" s="82" t="str">
        <f t="shared" si="43"/>
        <v>MA5301</v>
      </c>
      <c r="E359" s="91" t="str">
        <f t="shared" si="44"/>
        <v>MANICALAND</v>
      </c>
      <c r="F359" s="82" t="str">
        <f t="shared" si="45"/>
        <v>PLATINUM</v>
      </c>
      <c r="G359" s="183">
        <v>3</v>
      </c>
      <c r="H359" s="96" t="s">
        <v>2033</v>
      </c>
      <c r="I359" s="68" t="s">
        <v>2057</v>
      </c>
      <c r="J359" s="82" t="s">
        <v>283</v>
      </c>
      <c r="K359" s="85">
        <v>0</v>
      </c>
      <c r="L359" s="85">
        <v>0.99930555555555556</v>
      </c>
      <c r="M359" s="189">
        <v>44168</v>
      </c>
      <c r="N359" s="94" t="s">
        <v>2069</v>
      </c>
      <c r="O359" s="90">
        <f t="shared" si="37"/>
        <v>1439</v>
      </c>
      <c r="P359" s="100">
        <f t="shared" si="38"/>
        <v>4317</v>
      </c>
      <c r="Q359" s="68" t="s">
        <v>2035</v>
      </c>
      <c r="R359" s="68" t="s">
        <v>2036</v>
      </c>
    </row>
    <row r="360" spans="1:18" x14ac:dyDescent="0.2">
      <c r="A360" s="78"/>
      <c r="B360" s="79">
        <v>44157.553333333337</v>
      </c>
      <c r="C360" s="80" t="s">
        <v>444</v>
      </c>
      <c r="D360" s="82" t="str">
        <f t="shared" si="43"/>
        <v>MD1712</v>
      </c>
      <c r="E360" s="91" t="str">
        <f t="shared" si="44"/>
        <v>MIDLANDS</v>
      </c>
      <c r="F360" s="82" t="str">
        <f t="shared" si="45"/>
        <v>SILVER</v>
      </c>
      <c r="G360" s="183">
        <v>3</v>
      </c>
      <c r="H360" s="96" t="s">
        <v>2033</v>
      </c>
      <c r="I360" s="68" t="s">
        <v>2058</v>
      </c>
      <c r="J360" s="82" t="str">
        <f>VLOOKUP($C360,TOTAL4,5,FALSE)</f>
        <v>CHARI</v>
      </c>
      <c r="K360" s="85">
        <v>0</v>
      </c>
      <c r="L360" s="85">
        <v>0.99930555555555556</v>
      </c>
      <c r="M360" s="189">
        <v>44168</v>
      </c>
      <c r="N360" s="94" t="s">
        <v>2062</v>
      </c>
      <c r="O360" s="90">
        <f t="shared" si="37"/>
        <v>1439</v>
      </c>
      <c r="P360" s="100">
        <f t="shared" si="38"/>
        <v>4317</v>
      </c>
      <c r="Q360" s="68" t="s">
        <v>2035</v>
      </c>
      <c r="R360" s="68" t="s">
        <v>2036</v>
      </c>
    </row>
    <row r="361" spans="1:18" x14ac:dyDescent="0.2">
      <c r="A361" s="78"/>
      <c r="B361" s="79">
        <v>44078.052905092591</v>
      </c>
      <c r="C361" s="68" t="s">
        <v>469</v>
      </c>
      <c r="D361" s="82" t="str">
        <f t="shared" si="43"/>
        <v>MV0018</v>
      </c>
      <c r="E361" s="91" t="str">
        <f t="shared" si="44"/>
        <v>MASVINGO</v>
      </c>
      <c r="F361" s="82" t="str">
        <f t="shared" si="45"/>
        <v>GOLD</v>
      </c>
      <c r="G361" s="183">
        <v>3</v>
      </c>
      <c r="H361" s="96" t="s">
        <v>2033</v>
      </c>
      <c r="I361" s="68" t="s">
        <v>2057</v>
      </c>
      <c r="J361" s="82" t="s">
        <v>283</v>
      </c>
      <c r="K361" s="85">
        <v>0</v>
      </c>
      <c r="L361" s="85">
        <v>0.99930555555555556</v>
      </c>
      <c r="M361" s="189">
        <v>44168</v>
      </c>
      <c r="N361" s="94" t="s">
        <v>2148</v>
      </c>
      <c r="O361" s="90">
        <f t="shared" si="37"/>
        <v>1439</v>
      </c>
      <c r="P361" s="100">
        <f t="shared" si="38"/>
        <v>4317</v>
      </c>
      <c r="Q361" s="68" t="s">
        <v>2035</v>
      </c>
      <c r="R361" s="68" t="s">
        <v>2036</v>
      </c>
    </row>
    <row r="362" spans="1:18" x14ac:dyDescent="0.2">
      <c r="A362" s="78"/>
      <c r="B362" s="79">
        <v>44153.311921296299</v>
      </c>
      <c r="C362" s="68" t="s">
        <v>493</v>
      </c>
      <c r="D362" s="82" t="str">
        <f t="shared" si="43"/>
        <v>MV7201</v>
      </c>
      <c r="E362" s="91" t="str">
        <f t="shared" si="44"/>
        <v>MASVINGO</v>
      </c>
      <c r="F362" s="82" t="str">
        <f t="shared" si="45"/>
        <v>SILVER</v>
      </c>
      <c r="G362" s="183">
        <v>3</v>
      </c>
      <c r="H362" s="96" t="s">
        <v>2033</v>
      </c>
      <c r="I362" s="68" t="s">
        <v>2058</v>
      </c>
      <c r="J362" s="82" t="s">
        <v>283</v>
      </c>
      <c r="K362" s="85">
        <v>0</v>
      </c>
      <c r="L362" s="85">
        <v>0.99930555555555556</v>
      </c>
      <c r="M362" s="189">
        <v>44168</v>
      </c>
      <c r="N362" s="94" t="s">
        <v>2065</v>
      </c>
      <c r="O362" s="90">
        <f t="shared" si="37"/>
        <v>1439</v>
      </c>
      <c r="P362" s="100">
        <f t="shared" si="38"/>
        <v>4317</v>
      </c>
      <c r="Q362" s="68" t="s">
        <v>2035</v>
      </c>
      <c r="R362" s="68" t="s">
        <v>2036</v>
      </c>
    </row>
    <row r="363" spans="1:18" x14ac:dyDescent="0.2">
      <c r="A363" s="78"/>
      <c r="B363" s="140">
        <v>44166.766180555554</v>
      </c>
      <c r="C363" s="43" t="s">
        <v>501</v>
      </c>
      <c r="D363" s="82" t="str">
        <f t="shared" si="43"/>
        <v>MV0117</v>
      </c>
      <c r="E363" s="91" t="str">
        <f t="shared" si="44"/>
        <v>MASVINGO</v>
      </c>
      <c r="F363" s="82" t="str">
        <f t="shared" si="45"/>
        <v>GOLD</v>
      </c>
      <c r="G363" s="183">
        <v>3</v>
      </c>
      <c r="H363" s="96" t="s">
        <v>2033</v>
      </c>
      <c r="I363" s="68" t="s">
        <v>2060</v>
      </c>
      <c r="J363" s="82" t="str">
        <f>VLOOKUP($C363,TOTAL4,5,FALSE)</f>
        <v>CECIL</v>
      </c>
      <c r="K363" s="85">
        <v>0</v>
      </c>
      <c r="L363" s="85">
        <v>0.99930555555555556</v>
      </c>
      <c r="M363" s="189">
        <v>44168</v>
      </c>
      <c r="N363" s="94" t="s">
        <v>2162</v>
      </c>
      <c r="O363" s="90">
        <f t="shared" si="37"/>
        <v>1439</v>
      </c>
      <c r="P363" s="100">
        <f t="shared" si="38"/>
        <v>4317</v>
      </c>
      <c r="Q363" s="68" t="s">
        <v>2035</v>
      </c>
      <c r="R363" s="68" t="s">
        <v>2036</v>
      </c>
    </row>
    <row r="364" spans="1:18" x14ac:dyDescent="0.2">
      <c r="A364" s="78"/>
      <c r="B364" s="79">
        <v>44103.447789351849</v>
      </c>
      <c r="C364" s="68" t="s">
        <v>508</v>
      </c>
      <c r="D364" s="82" t="str">
        <f t="shared" si="43"/>
        <v>MD7052</v>
      </c>
      <c r="E364" s="91" t="str">
        <f t="shared" si="44"/>
        <v>MIDLANDS</v>
      </c>
      <c r="F364" s="82" t="str">
        <f t="shared" si="45"/>
        <v>BRONZE</v>
      </c>
      <c r="G364" s="183">
        <v>3</v>
      </c>
      <c r="H364" s="96" t="s">
        <v>2033</v>
      </c>
      <c r="I364" s="68" t="s">
        <v>2057</v>
      </c>
      <c r="J364" s="82" t="s">
        <v>100</v>
      </c>
      <c r="K364" s="85">
        <v>0</v>
      </c>
      <c r="L364" s="85">
        <v>0.99930555555555556</v>
      </c>
      <c r="M364" s="189">
        <v>44168</v>
      </c>
      <c r="N364" s="94" t="s">
        <v>2117</v>
      </c>
      <c r="O364" s="90">
        <f t="shared" si="37"/>
        <v>1439</v>
      </c>
      <c r="P364" s="100">
        <f t="shared" si="38"/>
        <v>4317</v>
      </c>
      <c r="Q364" s="68" t="s">
        <v>2035</v>
      </c>
      <c r="R364" s="68" t="s">
        <v>2036</v>
      </c>
    </row>
    <row r="365" spans="1:18" x14ac:dyDescent="0.2">
      <c r="A365" s="78"/>
      <c r="B365" s="79">
        <v>44165.372037037036</v>
      </c>
      <c r="C365" s="68" t="s">
        <v>540</v>
      </c>
      <c r="D365" s="82" t="str">
        <f t="shared" si="43"/>
        <v>HA6048</v>
      </c>
      <c r="E365" s="91" t="str">
        <f t="shared" si="44"/>
        <v>HARARE</v>
      </c>
      <c r="F365" s="82" t="str">
        <f t="shared" si="45"/>
        <v>PLATINUM</v>
      </c>
      <c r="G365" s="183">
        <v>3</v>
      </c>
      <c r="H365" s="96" t="s">
        <v>2033</v>
      </c>
      <c r="I365" s="68" t="s">
        <v>2082</v>
      </c>
      <c r="J365" s="82" t="str">
        <f>VLOOKUP($C365,TOTAL4,5,FALSE)</f>
        <v>ENIA</v>
      </c>
      <c r="K365" s="85">
        <v>0</v>
      </c>
      <c r="L365" s="85">
        <v>0.99930555555555556</v>
      </c>
      <c r="M365" s="189">
        <v>44168</v>
      </c>
      <c r="N365" s="94" t="s">
        <v>2070</v>
      </c>
      <c r="O365" s="90">
        <f t="shared" si="37"/>
        <v>1439</v>
      </c>
      <c r="P365" s="100">
        <f t="shared" si="38"/>
        <v>4317</v>
      </c>
      <c r="Q365" s="68" t="s">
        <v>2035</v>
      </c>
      <c r="R365" s="68" t="s">
        <v>2036</v>
      </c>
    </row>
    <row r="366" spans="1:18" x14ac:dyDescent="0.2">
      <c r="A366" s="78"/>
      <c r="B366" s="79">
        <v>44158.560312499998</v>
      </c>
      <c r="C366" s="80" t="s">
        <v>543</v>
      </c>
      <c r="D366" s="82" t="str">
        <f t="shared" si="43"/>
        <v>BU0024</v>
      </c>
      <c r="E366" s="91" t="str">
        <f t="shared" si="44"/>
        <v>BULAWAYO</v>
      </c>
      <c r="F366" s="82" t="str">
        <f t="shared" si="45"/>
        <v>PLATINUM</v>
      </c>
      <c r="G366" s="183">
        <v>3</v>
      </c>
      <c r="H366" s="96" t="s">
        <v>2033</v>
      </c>
      <c r="I366" s="68" t="s">
        <v>2082</v>
      </c>
      <c r="J366" s="82" t="str">
        <f>VLOOKUP($C366,TOTAL4,5,FALSE)</f>
        <v>SIFA</v>
      </c>
      <c r="K366" s="85">
        <v>0</v>
      </c>
      <c r="L366" s="85">
        <v>0.99930555555555556</v>
      </c>
      <c r="M366" s="189">
        <v>44168</v>
      </c>
      <c r="N366" s="94" t="s">
        <v>2257</v>
      </c>
      <c r="O366" s="90">
        <f t="shared" si="37"/>
        <v>1439</v>
      </c>
      <c r="P366" s="100">
        <f t="shared" si="38"/>
        <v>4317</v>
      </c>
      <c r="Q366" s="68" t="s">
        <v>2035</v>
      </c>
      <c r="R366" s="68" t="s">
        <v>2036</v>
      </c>
    </row>
    <row r="367" spans="1:18" x14ac:dyDescent="0.2">
      <c r="A367" s="78"/>
      <c r="B367" s="79">
        <v>44164.807303240741</v>
      </c>
      <c r="C367" s="80" t="s">
        <v>548</v>
      </c>
      <c r="D367" s="82" t="str">
        <f t="shared" si="43"/>
        <v>HA0202</v>
      </c>
      <c r="E367" s="91" t="str">
        <f t="shared" si="44"/>
        <v>HARARE</v>
      </c>
      <c r="F367" s="82" t="str">
        <f t="shared" si="45"/>
        <v>PLATINUM</v>
      </c>
      <c r="G367" s="183">
        <v>3</v>
      </c>
      <c r="H367" s="96" t="s">
        <v>2033</v>
      </c>
      <c r="I367" s="68" t="s">
        <v>2057</v>
      </c>
      <c r="J367" s="82" t="str">
        <f>VLOOKUP($C367,TOTAL4,5,FALSE)</f>
        <v>MODESTA</v>
      </c>
      <c r="K367" s="85">
        <v>0</v>
      </c>
      <c r="L367" s="85">
        <v>0.99930555555555556</v>
      </c>
      <c r="M367" s="189">
        <v>44168</v>
      </c>
      <c r="N367" s="94" t="s">
        <v>2223</v>
      </c>
      <c r="O367" s="90">
        <f t="shared" si="37"/>
        <v>1439</v>
      </c>
      <c r="P367" s="100">
        <f t="shared" si="38"/>
        <v>4317</v>
      </c>
      <c r="Q367" s="68" t="s">
        <v>2035</v>
      </c>
      <c r="R367" s="68" t="s">
        <v>2036</v>
      </c>
    </row>
    <row r="368" spans="1:18" x14ac:dyDescent="0.2">
      <c r="A368" s="78"/>
      <c r="B368" s="79">
        <v>44164.403020833335</v>
      </c>
      <c r="C368" s="80" t="s">
        <v>563</v>
      </c>
      <c r="D368" s="82" t="str">
        <f t="shared" si="43"/>
        <v>MD3108</v>
      </c>
      <c r="E368" s="91" t="str">
        <f t="shared" si="44"/>
        <v>MIDLANDS</v>
      </c>
      <c r="F368" s="82" t="str">
        <f t="shared" si="45"/>
        <v>SILVER</v>
      </c>
      <c r="G368" s="183">
        <v>3</v>
      </c>
      <c r="H368" s="96" t="s">
        <v>2033</v>
      </c>
      <c r="I368" s="68" t="s">
        <v>2060</v>
      </c>
      <c r="J368" s="82" t="str">
        <f>VLOOKUP($C368,TOTAL4,5,FALSE)</f>
        <v>CHARI</v>
      </c>
      <c r="K368" s="85">
        <v>0</v>
      </c>
      <c r="L368" s="85">
        <v>0.99930555555555556</v>
      </c>
      <c r="M368" s="189">
        <v>44168</v>
      </c>
      <c r="N368" s="94" t="s">
        <v>2250</v>
      </c>
      <c r="O368" s="90">
        <f t="shared" si="37"/>
        <v>1439</v>
      </c>
      <c r="P368" s="100">
        <f t="shared" si="38"/>
        <v>4317</v>
      </c>
      <c r="Q368" s="68" t="s">
        <v>2035</v>
      </c>
      <c r="R368" s="68" t="s">
        <v>2036</v>
      </c>
    </row>
    <row r="369" spans="1:18" x14ac:dyDescent="0.2">
      <c r="A369" s="78"/>
      <c r="B369" s="140">
        <v>44167.675011574072</v>
      </c>
      <c r="C369" s="43" t="s">
        <v>591</v>
      </c>
      <c r="D369" s="82" t="str">
        <f t="shared" si="43"/>
        <v>HA0026</v>
      </c>
      <c r="E369" s="91" t="str">
        <f t="shared" si="44"/>
        <v>HARARE</v>
      </c>
      <c r="F369" s="82" t="str">
        <f t="shared" si="45"/>
        <v>PLATINUM</v>
      </c>
      <c r="G369" s="183">
        <v>3</v>
      </c>
      <c r="H369" s="96" t="s">
        <v>2033</v>
      </c>
      <c r="I369" s="68" t="s">
        <v>2058</v>
      </c>
      <c r="J369" s="82" t="str">
        <f>VLOOKUP($C369,TOTAL4,5,FALSE)</f>
        <v>KIWA</v>
      </c>
      <c r="K369" s="85">
        <v>0</v>
      </c>
      <c r="L369" s="85">
        <v>0.99930555555555556</v>
      </c>
      <c r="M369" s="189">
        <v>44168</v>
      </c>
      <c r="N369" s="94" t="s">
        <v>3405</v>
      </c>
      <c r="O369" s="90">
        <f t="shared" si="37"/>
        <v>1439</v>
      </c>
      <c r="P369" s="100">
        <f t="shared" si="38"/>
        <v>4317</v>
      </c>
      <c r="Q369" s="68" t="s">
        <v>2035</v>
      </c>
      <c r="R369" s="68" t="s">
        <v>2036</v>
      </c>
    </row>
    <row r="370" spans="1:18" x14ac:dyDescent="0.2">
      <c r="A370" s="78"/>
      <c r="B370" s="79">
        <v>44142.730995370373</v>
      </c>
      <c r="C370" s="68" t="s">
        <v>641</v>
      </c>
      <c r="D370" s="82" t="str">
        <f t="shared" si="43"/>
        <v>MD5187</v>
      </c>
      <c r="E370" s="91" t="str">
        <f t="shared" si="44"/>
        <v>MIDLANDS</v>
      </c>
      <c r="F370" s="82" t="str">
        <f t="shared" si="45"/>
        <v>SILVER</v>
      </c>
      <c r="G370" s="183">
        <v>3</v>
      </c>
      <c r="H370" s="96" t="s">
        <v>2033</v>
      </c>
      <c r="I370" s="68" t="s">
        <v>2082</v>
      </c>
      <c r="J370" s="82" t="s">
        <v>90</v>
      </c>
      <c r="K370" s="85">
        <v>0</v>
      </c>
      <c r="L370" s="85">
        <v>0.99930555555555556</v>
      </c>
      <c r="M370" s="189">
        <v>44168</v>
      </c>
      <c r="N370" s="94" t="s">
        <v>2245</v>
      </c>
      <c r="O370" s="90">
        <f t="shared" si="37"/>
        <v>1439</v>
      </c>
      <c r="P370" s="100">
        <f t="shared" si="38"/>
        <v>4317</v>
      </c>
      <c r="Q370" s="68" t="s">
        <v>2035</v>
      </c>
      <c r="R370" s="68" t="s">
        <v>2036</v>
      </c>
    </row>
    <row r="371" spans="1:18" x14ac:dyDescent="0.2">
      <c r="A371" s="78"/>
      <c r="B371" s="79">
        <v>44142.713692129626</v>
      </c>
      <c r="C371" s="68" t="s">
        <v>643</v>
      </c>
      <c r="D371" s="82" t="str">
        <f t="shared" si="43"/>
        <v>MD5187</v>
      </c>
      <c r="E371" s="91" t="str">
        <f t="shared" si="44"/>
        <v>MIDLANDS</v>
      </c>
      <c r="F371" s="82" t="str">
        <f t="shared" si="45"/>
        <v>SILVER</v>
      </c>
      <c r="G371" s="183">
        <v>3</v>
      </c>
      <c r="H371" s="96" t="s">
        <v>2033</v>
      </c>
      <c r="I371" s="68" t="s">
        <v>2082</v>
      </c>
      <c r="J371" s="82" t="s">
        <v>90</v>
      </c>
      <c r="K371" s="85">
        <v>0</v>
      </c>
      <c r="L371" s="85">
        <v>0.99930555555555556</v>
      </c>
      <c r="M371" s="189">
        <v>44168</v>
      </c>
      <c r="N371" s="94" t="s">
        <v>2632</v>
      </c>
      <c r="O371" s="90">
        <f t="shared" si="37"/>
        <v>1439</v>
      </c>
      <c r="P371" s="100">
        <f t="shared" si="38"/>
        <v>4317</v>
      </c>
      <c r="Q371" s="68" t="s">
        <v>2035</v>
      </c>
      <c r="R371" s="68" t="s">
        <v>2036</v>
      </c>
    </row>
    <row r="372" spans="1:18" x14ac:dyDescent="0.2">
      <c r="A372" s="78"/>
      <c r="B372" s="140">
        <v>44168.00980324074</v>
      </c>
      <c r="C372" s="43" t="s">
        <v>651</v>
      </c>
      <c r="D372" s="82" t="str">
        <f t="shared" si="43"/>
        <v>MS0345</v>
      </c>
      <c r="E372" s="91" t="str">
        <f t="shared" si="44"/>
        <v>MAT SOUTH</v>
      </c>
      <c r="F372" s="82" t="str">
        <f t="shared" si="45"/>
        <v>SILVER</v>
      </c>
      <c r="G372" s="183">
        <v>3</v>
      </c>
      <c r="H372" s="96" t="s">
        <v>2033</v>
      </c>
      <c r="I372" s="68" t="s">
        <v>2058</v>
      </c>
      <c r="J372" s="82" t="str">
        <f>VLOOKUP($C372,TOTAL4,5,FALSE)</f>
        <v>MASAIRA</v>
      </c>
      <c r="K372" s="85">
        <v>0</v>
      </c>
      <c r="L372" s="85">
        <v>0.99930555555555556</v>
      </c>
      <c r="M372" s="189">
        <v>44168</v>
      </c>
      <c r="N372" s="94" t="s">
        <v>3406</v>
      </c>
      <c r="O372" s="90">
        <f t="shared" si="37"/>
        <v>1439</v>
      </c>
      <c r="P372" s="100">
        <f t="shared" si="38"/>
        <v>4317</v>
      </c>
      <c r="Q372" s="68" t="s">
        <v>2035</v>
      </c>
      <c r="R372" s="68" t="s">
        <v>2036</v>
      </c>
    </row>
    <row r="373" spans="1:18" x14ac:dyDescent="0.2">
      <c r="A373" s="78"/>
      <c r="B373" s="79">
        <v>44112.844143518516</v>
      </c>
      <c r="C373" s="68" t="s">
        <v>664</v>
      </c>
      <c r="D373" s="82" t="str">
        <f t="shared" si="43"/>
        <v>MS5127</v>
      </c>
      <c r="E373" s="91" t="str">
        <f t="shared" si="44"/>
        <v>MAT SOUTH</v>
      </c>
      <c r="F373" s="82" t="str">
        <f t="shared" si="45"/>
        <v>SILVER</v>
      </c>
      <c r="G373" s="183">
        <v>3</v>
      </c>
      <c r="H373" s="96" t="s">
        <v>2033</v>
      </c>
      <c r="I373" s="68" t="s">
        <v>2056</v>
      </c>
      <c r="J373" s="82" t="s">
        <v>365</v>
      </c>
      <c r="K373" s="85">
        <v>0</v>
      </c>
      <c r="L373" s="85">
        <v>0.99930555555555556</v>
      </c>
      <c r="M373" s="189">
        <v>44168</v>
      </c>
      <c r="N373" s="94" t="s">
        <v>2097</v>
      </c>
      <c r="O373" s="90">
        <f t="shared" si="37"/>
        <v>1439</v>
      </c>
      <c r="P373" s="100">
        <f t="shared" si="38"/>
        <v>4317</v>
      </c>
      <c r="Q373" s="68" t="s">
        <v>2035</v>
      </c>
      <c r="R373" s="68" t="s">
        <v>2036</v>
      </c>
    </row>
    <row r="374" spans="1:18" x14ac:dyDescent="0.2">
      <c r="A374" s="78"/>
      <c r="B374" s="140">
        <v>44167.416446759256</v>
      </c>
      <c r="C374" s="43" t="s">
        <v>672</v>
      </c>
      <c r="D374" s="82" t="str">
        <f t="shared" si="43"/>
        <v>MS5128</v>
      </c>
      <c r="E374" s="91" t="str">
        <f t="shared" si="44"/>
        <v>MAT SOUTH</v>
      </c>
      <c r="F374" s="82" t="str">
        <f t="shared" si="45"/>
        <v>SILVER</v>
      </c>
      <c r="G374" s="183">
        <v>3</v>
      </c>
      <c r="H374" s="96" t="s">
        <v>2033</v>
      </c>
      <c r="I374" s="68" t="s">
        <v>2082</v>
      </c>
      <c r="J374" s="82" t="str">
        <f>VLOOKUP($C374,TOTAL4,5,FALSE)</f>
        <v>SIFA</v>
      </c>
      <c r="K374" s="85">
        <v>0</v>
      </c>
      <c r="L374" s="85">
        <v>0.99930555555555556</v>
      </c>
      <c r="M374" s="189">
        <v>44168</v>
      </c>
      <c r="N374" s="94" t="s">
        <v>3128</v>
      </c>
      <c r="O374" s="90">
        <f t="shared" si="37"/>
        <v>1439</v>
      </c>
      <c r="P374" s="100">
        <f t="shared" si="38"/>
        <v>4317</v>
      </c>
      <c r="Q374" s="68" t="s">
        <v>2035</v>
      </c>
      <c r="R374" s="68" t="s">
        <v>2036</v>
      </c>
    </row>
    <row r="375" spans="1:18" x14ac:dyDescent="0.2">
      <c r="A375" s="78"/>
      <c r="B375" s="79">
        <v>44158.709479166668</v>
      </c>
      <c r="C375" s="80" t="s">
        <v>677</v>
      </c>
      <c r="D375" s="82" t="str">
        <f t="shared" si="43"/>
        <v>MD0123</v>
      </c>
      <c r="E375" s="91" t="str">
        <f t="shared" si="44"/>
        <v>MIDLANDS</v>
      </c>
      <c r="F375" s="82" t="str">
        <f t="shared" si="45"/>
        <v xml:space="preserve">PRIORITY PLATINUM </v>
      </c>
      <c r="G375" s="183">
        <v>3</v>
      </c>
      <c r="H375" s="96" t="s">
        <v>2033</v>
      </c>
      <c r="I375" s="68" t="s">
        <v>2057</v>
      </c>
      <c r="J375" s="82" t="str">
        <f>VLOOKUP($C375,TOTAL4,5,FALSE)</f>
        <v>CHARI</v>
      </c>
      <c r="K375" s="85">
        <v>0</v>
      </c>
      <c r="L375" s="85">
        <v>0.99930555555555556</v>
      </c>
      <c r="M375" s="189">
        <v>44168</v>
      </c>
      <c r="N375" s="94" t="s">
        <v>2098</v>
      </c>
      <c r="O375" s="90">
        <f t="shared" si="37"/>
        <v>1439</v>
      </c>
      <c r="P375" s="100">
        <f t="shared" si="38"/>
        <v>4317</v>
      </c>
      <c r="Q375" s="68" t="s">
        <v>2035</v>
      </c>
      <c r="R375" s="68" t="s">
        <v>2036</v>
      </c>
    </row>
    <row r="376" spans="1:18" x14ac:dyDescent="0.2">
      <c r="A376" s="78"/>
      <c r="B376" s="79">
        <v>44152.252835648149</v>
      </c>
      <c r="C376" s="68" t="s">
        <v>742</v>
      </c>
      <c r="D376" s="82" t="str">
        <f t="shared" si="43"/>
        <v>MD0036</v>
      </c>
      <c r="E376" s="91" t="str">
        <f t="shared" si="44"/>
        <v>MIDLANDS</v>
      </c>
      <c r="F376" s="82" t="str">
        <f t="shared" si="45"/>
        <v>SILVER</v>
      </c>
      <c r="G376" s="183">
        <v>3</v>
      </c>
      <c r="H376" s="96" t="s">
        <v>2033</v>
      </c>
      <c r="I376" s="68" t="s">
        <v>2057</v>
      </c>
      <c r="J376" s="82" t="str">
        <f>VLOOKUP($C376,TOTAL4,5,FALSE)</f>
        <v>CHIKWAVAVA</v>
      </c>
      <c r="K376" s="85">
        <v>0</v>
      </c>
      <c r="L376" s="85">
        <v>0.99930555555555556</v>
      </c>
      <c r="M376" s="189">
        <v>44168</v>
      </c>
      <c r="N376" s="94" t="s">
        <v>2071</v>
      </c>
      <c r="O376" s="90">
        <f t="shared" si="37"/>
        <v>1439</v>
      </c>
      <c r="P376" s="100">
        <f t="shared" si="38"/>
        <v>4317</v>
      </c>
      <c r="Q376" s="68" t="s">
        <v>2035</v>
      </c>
      <c r="R376" s="68" t="s">
        <v>2036</v>
      </c>
    </row>
    <row r="377" spans="1:18" x14ac:dyDescent="0.2">
      <c r="A377" s="78"/>
      <c r="B377" s="79">
        <v>44152.25540509259</v>
      </c>
      <c r="C377" s="68" t="s">
        <v>744</v>
      </c>
      <c r="D377" s="82" t="str">
        <f t="shared" si="43"/>
        <v>MD0036</v>
      </c>
      <c r="E377" s="91" t="str">
        <f t="shared" si="44"/>
        <v>MIDLANDS</v>
      </c>
      <c r="F377" s="82" t="str">
        <f t="shared" si="45"/>
        <v>SILVER</v>
      </c>
      <c r="G377" s="183">
        <v>3</v>
      </c>
      <c r="H377" s="96" t="s">
        <v>2033</v>
      </c>
      <c r="I377" s="68" t="s">
        <v>2057</v>
      </c>
      <c r="J377" s="82" t="str">
        <f>VLOOKUP($C377,TOTAL4,5,FALSE)</f>
        <v>CHIKWAVAVA</v>
      </c>
      <c r="K377" s="85">
        <v>0</v>
      </c>
      <c r="L377" s="85">
        <v>0.99930555555555556</v>
      </c>
      <c r="M377" s="189">
        <v>44168</v>
      </c>
      <c r="N377" s="94" t="s">
        <v>2221</v>
      </c>
      <c r="O377" s="90">
        <f t="shared" si="37"/>
        <v>1439</v>
      </c>
      <c r="P377" s="100">
        <f t="shared" si="38"/>
        <v>4317</v>
      </c>
      <c r="Q377" s="68" t="s">
        <v>2035</v>
      </c>
      <c r="R377" s="68" t="s">
        <v>2036</v>
      </c>
    </row>
    <row r="378" spans="1:18" x14ac:dyDescent="0.2">
      <c r="A378" s="78"/>
      <c r="B378" s="79">
        <v>44138.034872685188</v>
      </c>
      <c r="C378" s="68" t="s">
        <v>751</v>
      </c>
      <c r="D378" s="82" t="str">
        <f t="shared" si="43"/>
        <v>MD0275</v>
      </c>
      <c r="E378" s="91" t="str">
        <f t="shared" si="44"/>
        <v>MIDLANDS</v>
      </c>
      <c r="F378" s="82" t="str">
        <f t="shared" si="45"/>
        <v>PLATINUM</v>
      </c>
      <c r="G378" s="183">
        <v>3</v>
      </c>
      <c r="H378" s="96" t="s">
        <v>2033</v>
      </c>
      <c r="I378" s="68" t="s">
        <v>2056</v>
      </c>
      <c r="J378" s="82" t="s">
        <v>100</v>
      </c>
      <c r="K378" s="85">
        <v>0</v>
      </c>
      <c r="L378" s="85">
        <v>0.99930555555555556</v>
      </c>
      <c r="M378" s="189">
        <v>44168</v>
      </c>
      <c r="N378" s="94" t="s">
        <v>2633</v>
      </c>
      <c r="O378" s="90">
        <f t="shared" si="37"/>
        <v>1439</v>
      </c>
      <c r="P378" s="100">
        <f t="shared" si="38"/>
        <v>4317</v>
      </c>
      <c r="Q378" s="68" t="s">
        <v>2035</v>
      </c>
      <c r="R378" s="68" t="s">
        <v>2036</v>
      </c>
    </row>
    <row r="379" spans="1:18" x14ac:dyDescent="0.2">
      <c r="A379" s="78"/>
      <c r="B379" s="140">
        <v>44167.516134259262</v>
      </c>
      <c r="C379" s="43" t="s">
        <v>780</v>
      </c>
      <c r="D379" s="82" t="str">
        <f t="shared" si="43"/>
        <v>MS7012</v>
      </c>
      <c r="E379" s="91" t="str">
        <f t="shared" si="44"/>
        <v>MAT SOUTH</v>
      </c>
      <c r="F379" s="82" t="str">
        <f t="shared" si="45"/>
        <v>SILVER</v>
      </c>
      <c r="G379" s="183">
        <v>3</v>
      </c>
      <c r="H379" s="96" t="s">
        <v>2033</v>
      </c>
      <c r="I379" s="68" t="s">
        <v>2082</v>
      </c>
      <c r="J379" s="82" t="str">
        <f t="shared" ref="J379:J385" si="46">VLOOKUP($C379,TOTAL4,5,FALSE)</f>
        <v>MASAIRA</v>
      </c>
      <c r="K379" s="85">
        <v>0</v>
      </c>
      <c r="L379" s="85">
        <v>0.99930555555555556</v>
      </c>
      <c r="M379" s="189">
        <v>44168</v>
      </c>
      <c r="N379" s="94" t="s">
        <v>3133</v>
      </c>
      <c r="O379" s="90">
        <f t="shared" si="37"/>
        <v>1439</v>
      </c>
      <c r="P379" s="100">
        <f t="shared" si="38"/>
        <v>4317</v>
      </c>
      <c r="Q379" s="68" t="s">
        <v>2035</v>
      </c>
      <c r="R379" s="68" t="s">
        <v>2036</v>
      </c>
    </row>
    <row r="380" spans="1:18" x14ac:dyDescent="0.2">
      <c r="A380" s="78"/>
      <c r="B380" s="79">
        <v>44156.710648148146</v>
      </c>
      <c r="C380" s="80" t="s">
        <v>789</v>
      </c>
      <c r="D380" s="82" t="str">
        <f t="shared" si="43"/>
        <v>MS0039</v>
      </c>
      <c r="E380" s="91" t="str">
        <f t="shared" si="44"/>
        <v>MAT SOUTH</v>
      </c>
      <c r="F380" s="82" t="str">
        <f t="shared" si="45"/>
        <v>SILVER</v>
      </c>
      <c r="G380" s="183">
        <v>3</v>
      </c>
      <c r="H380" s="96" t="s">
        <v>2033</v>
      </c>
      <c r="I380" s="68" t="s">
        <v>2052</v>
      </c>
      <c r="J380" s="82" t="str">
        <f t="shared" si="46"/>
        <v>MASAIRA</v>
      </c>
      <c r="K380" s="85">
        <v>0</v>
      </c>
      <c r="L380" s="85">
        <v>0.99930555555555556</v>
      </c>
      <c r="M380" s="189">
        <v>44168</v>
      </c>
      <c r="N380" s="94" t="s">
        <v>2112</v>
      </c>
      <c r="O380" s="90">
        <f t="shared" si="37"/>
        <v>1439</v>
      </c>
      <c r="P380" s="100">
        <f t="shared" si="38"/>
        <v>4317</v>
      </c>
      <c r="Q380" s="68" t="s">
        <v>2035</v>
      </c>
      <c r="R380" s="68" t="s">
        <v>2036</v>
      </c>
    </row>
    <row r="381" spans="1:18" x14ac:dyDescent="0.2">
      <c r="A381" s="78"/>
      <c r="B381" s="141">
        <v>44168.173113425924</v>
      </c>
      <c r="C381" s="98" t="s">
        <v>797</v>
      </c>
      <c r="D381" s="82" t="str">
        <f t="shared" si="43"/>
        <v>MD0275</v>
      </c>
      <c r="E381" s="91" t="str">
        <f t="shared" si="44"/>
        <v>MIDLANDS</v>
      </c>
      <c r="F381" s="82" t="str">
        <f t="shared" si="45"/>
        <v>PLATINUM</v>
      </c>
      <c r="G381" s="183">
        <v>3</v>
      </c>
      <c r="H381" s="96" t="s">
        <v>2033</v>
      </c>
      <c r="I381" s="68" t="s">
        <v>2058</v>
      </c>
      <c r="J381" s="82" t="str">
        <f t="shared" si="46"/>
        <v>CHARI</v>
      </c>
      <c r="K381" s="153">
        <v>0.17311342592592593</v>
      </c>
      <c r="L381" s="85">
        <v>0.99930555555555556</v>
      </c>
      <c r="M381" s="189">
        <v>44168</v>
      </c>
      <c r="N381" s="94" t="s">
        <v>3407</v>
      </c>
      <c r="O381" s="90">
        <f t="shared" si="37"/>
        <v>1189.7166666666667</v>
      </c>
      <c r="P381" s="100">
        <f t="shared" si="38"/>
        <v>3569.15</v>
      </c>
      <c r="Q381" s="68" t="s">
        <v>2035</v>
      </c>
      <c r="R381" s="68" t="s">
        <v>2036</v>
      </c>
    </row>
    <row r="382" spans="1:18" x14ac:dyDescent="0.2">
      <c r="A382" s="78"/>
      <c r="B382" s="79">
        <v>44162.4765162037</v>
      </c>
      <c r="C382" s="80" t="s">
        <v>809</v>
      </c>
      <c r="D382" s="82" t="str">
        <f t="shared" si="43"/>
        <v>MD0282</v>
      </c>
      <c r="E382" s="91" t="str">
        <f t="shared" si="44"/>
        <v>MIDLANDS</v>
      </c>
      <c r="F382" s="82" t="str">
        <f t="shared" si="45"/>
        <v xml:space="preserve">PRIORITY PLATINUM </v>
      </c>
      <c r="G382" s="183">
        <v>3</v>
      </c>
      <c r="H382" s="96" t="s">
        <v>2033</v>
      </c>
      <c r="I382" s="68" t="s">
        <v>2058</v>
      </c>
      <c r="J382" s="82" t="str">
        <f t="shared" si="46"/>
        <v>CHIKWAVAVA</v>
      </c>
      <c r="K382" s="85">
        <v>0</v>
      </c>
      <c r="L382" s="85">
        <v>0.99930555555555556</v>
      </c>
      <c r="M382" s="189">
        <v>44168</v>
      </c>
      <c r="N382" s="94" t="s">
        <v>2113</v>
      </c>
      <c r="O382" s="90">
        <f t="shared" si="37"/>
        <v>1439</v>
      </c>
      <c r="P382" s="100">
        <f t="shared" si="38"/>
        <v>4317</v>
      </c>
      <c r="Q382" s="68" t="s">
        <v>2035</v>
      </c>
      <c r="R382" s="68" t="s">
        <v>2036</v>
      </c>
    </row>
    <row r="383" spans="1:18" x14ac:dyDescent="0.2">
      <c r="A383" s="78"/>
      <c r="B383" s="119">
        <v>44168.740428240744</v>
      </c>
      <c r="C383" s="98" t="s">
        <v>815</v>
      </c>
      <c r="D383" s="82" t="str">
        <f t="shared" si="43"/>
        <v>HA1730-U</v>
      </c>
      <c r="E383" s="91" t="str">
        <f t="shared" si="44"/>
        <v>HARARE</v>
      </c>
      <c r="F383" s="82" t="str">
        <f t="shared" si="45"/>
        <v>PLATINUM</v>
      </c>
      <c r="G383" s="183">
        <v>3</v>
      </c>
      <c r="H383" s="96" t="s">
        <v>2033</v>
      </c>
      <c r="I383" s="68" t="s">
        <v>2058</v>
      </c>
      <c r="J383" s="82" t="str">
        <f t="shared" si="46"/>
        <v>KIWA</v>
      </c>
      <c r="K383" s="153">
        <v>0.74042824074074076</v>
      </c>
      <c r="L383" s="85">
        <v>0.99930555555555556</v>
      </c>
      <c r="M383" s="189">
        <v>44168</v>
      </c>
      <c r="N383" s="94" t="s">
        <v>3408</v>
      </c>
      <c r="O383" s="90">
        <f t="shared" si="37"/>
        <v>372.7833333333333</v>
      </c>
      <c r="P383" s="100">
        <f t="shared" si="38"/>
        <v>1118.3499999999999</v>
      </c>
      <c r="Q383" s="68" t="s">
        <v>2035</v>
      </c>
      <c r="R383" s="68" t="s">
        <v>2036</v>
      </c>
    </row>
    <row r="384" spans="1:18" x14ac:dyDescent="0.2">
      <c r="A384" s="78"/>
      <c r="B384" s="141">
        <v>44168.285266203704</v>
      </c>
      <c r="C384" s="98" t="s">
        <v>837</v>
      </c>
      <c r="D384" s="82" t="str">
        <f t="shared" si="43"/>
        <v>BU3107</v>
      </c>
      <c r="E384" s="91" t="str">
        <f t="shared" si="44"/>
        <v>BULAWAYO</v>
      </c>
      <c r="F384" s="82" t="str">
        <f t="shared" si="45"/>
        <v>SILVER</v>
      </c>
      <c r="G384" s="183">
        <v>3</v>
      </c>
      <c r="H384" s="96" t="s">
        <v>2033</v>
      </c>
      <c r="I384" s="68" t="s">
        <v>2058</v>
      </c>
      <c r="J384" s="82" t="str">
        <f t="shared" si="46"/>
        <v>SOFIA</v>
      </c>
      <c r="K384" s="153">
        <v>0.2852662037037037</v>
      </c>
      <c r="L384" s="85">
        <v>0.99930555555555556</v>
      </c>
      <c r="M384" s="189">
        <v>44168</v>
      </c>
      <c r="N384" s="94" t="s">
        <v>3409</v>
      </c>
      <c r="O384" s="90">
        <f t="shared" si="37"/>
        <v>1028.2166666666667</v>
      </c>
      <c r="P384" s="100">
        <f t="shared" si="38"/>
        <v>3084.65</v>
      </c>
      <c r="Q384" s="68" t="s">
        <v>2035</v>
      </c>
      <c r="R384" s="68" t="s">
        <v>2036</v>
      </c>
    </row>
    <row r="385" spans="1:18" x14ac:dyDescent="0.2">
      <c r="A385" s="78"/>
      <c r="B385" s="79">
        <v>44164.494270833333</v>
      </c>
      <c r="C385" s="80" t="s">
        <v>858</v>
      </c>
      <c r="D385" s="82" t="str">
        <f t="shared" si="43"/>
        <v>MN5204</v>
      </c>
      <c r="E385" s="91" t="str">
        <f t="shared" si="44"/>
        <v>MAT NORTH</v>
      </c>
      <c r="F385" s="82" t="str">
        <f t="shared" si="45"/>
        <v>SILVER</v>
      </c>
      <c r="G385" s="183">
        <v>3</v>
      </c>
      <c r="H385" s="96" t="s">
        <v>2033</v>
      </c>
      <c r="I385" s="68" t="s">
        <v>2060</v>
      </c>
      <c r="J385" s="82" t="str">
        <f t="shared" si="46"/>
        <v>MAKETO</v>
      </c>
      <c r="K385" s="85">
        <v>0</v>
      </c>
      <c r="L385" s="85">
        <v>0.99930555555555556</v>
      </c>
      <c r="M385" s="189">
        <v>44168</v>
      </c>
      <c r="N385" s="94" t="s">
        <v>2085</v>
      </c>
      <c r="O385" s="90">
        <f t="shared" si="37"/>
        <v>1439</v>
      </c>
      <c r="P385" s="100">
        <f t="shared" si="38"/>
        <v>4317</v>
      </c>
      <c r="Q385" s="68" t="s">
        <v>2035</v>
      </c>
      <c r="R385" s="68" t="s">
        <v>2036</v>
      </c>
    </row>
    <row r="386" spans="1:18" x14ac:dyDescent="0.2">
      <c r="A386" s="78"/>
      <c r="B386" s="79">
        <v>44134.215995370374</v>
      </c>
      <c r="C386" s="68" t="s">
        <v>872</v>
      </c>
      <c r="D386" s="82" t="str">
        <f t="shared" si="43"/>
        <v>MS5264</v>
      </c>
      <c r="E386" s="91" t="str">
        <f t="shared" si="44"/>
        <v>MAT SOUTH</v>
      </c>
      <c r="F386" s="82" t="str">
        <f t="shared" si="45"/>
        <v>PLATINUM</v>
      </c>
      <c r="G386" s="183">
        <v>3</v>
      </c>
      <c r="H386" s="96" t="s">
        <v>2033</v>
      </c>
      <c r="I386" s="68" t="s">
        <v>2058</v>
      </c>
      <c r="J386" s="82" t="s">
        <v>242</v>
      </c>
      <c r="K386" s="85">
        <v>0</v>
      </c>
      <c r="L386" s="85">
        <v>0.99930555555555556</v>
      </c>
      <c r="M386" s="189">
        <v>44168</v>
      </c>
      <c r="N386" s="94" t="s">
        <v>2634</v>
      </c>
      <c r="O386" s="90">
        <f t="shared" si="37"/>
        <v>1439</v>
      </c>
      <c r="P386" s="100">
        <f t="shared" si="38"/>
        <v>4317</v>
      </c>
      <c r="Q386" s="68" t="s">
        <v>2035</v>
      </c>
      <c r="R386" s="68" t="s">
        <v>2036</v>
      </c>
    </row>
    <row r="387" spans="1:18" x14ac:dyDescent="0.2">
      <c r="A387" s="78"/>
      <c r="B387" s="79">
        <v>44157.711724537039</v>
      </c>
      <c r="C387" s="68" t="s">
        <v>904</v>
      </c>
      <c r="D387" s="82" t="str">
        <f t="shared" si="43"/>
        <v>MS5129</v>
      </c>
      <c r="E387" s="91" t="str">
        <f t="shared" si="44"/>
        <v>MAT SOUTH</v>
      </c>
      <c r="F387" s="82" t="str">
        <f t="shared" si="45"/>
        <v>SILVER</v>
      </c>
      <c r="G387" s="183">
        <v>3</v>
      </c>
      <c r="H387" s="96" t="s">
        <v>2033</v>
      </c>
      <c r="I387" s="68" t="s">
        <v>2082</v>
      </c>
      <c r="J387" s="82" t="str">
        <f>VLOOKUP($C387,TOTAL4,5,FALSE)</f>
        <v>BEN</v>
      </c>
      <c r="K387" s="85">
        <v>0</v>
      </c>
      <c r="L387" s="85">
        <v>0.99930555555555556</v>
      </c>
      <c r="M387" s="189">
        <v>44168</v>
      </c>
      <c r="N387" s="94" t="s">
        <v>2635</v>
      </c>
      <c r="O387" s="90">
        <f t="shared" ref="O387:O450" si="47">(L387-K387)*60*24</f>
        <v>1439</v>
      </c>
      <c r="P387" s="100">
        <f t="shared" ref="P387:P450" si="48">O387*G387</f>
        <v>4317</v>
      </c>
      <c r="Q387" s="68" t="s">
        <v>2035</v>
      </c>
      <c r="R387" s="68" t="s">
        <v>2036</v>
      </c>
    </row>
    <row r="388" spans="1:18" x14ac:dyDescent="0.2">
      <c r="A388" s="78"/>
      <c r="B388" s="140">
        <v>44167.459907407407</v>
      </c>
      <c r="C388" s="43" t="s">
        <v>956</v>
      </c>
      <c r="D388" s="82" t="str">
        <f t="shared" si="43"/>
        <v>MS0313</v>
      </c>
      <c r="E388" s="91" t="str">
        <f t="shared" si="44"/>
        <v>MAT SOUTH</v>
      </c>
      <c r="F388" s="82" t="str">
        <f t="shared" si="45"/>
        <v>SILVER</v>
      </c>
      <c r="G388" s="183">
        <v>3</v>
      </c>
      <c r="H388" s="96" t="s">
        <v>2033</v>
      </c>
      <c r="I388" s="68" t="s">
        <v>2082</v>
      </c>
      <c r="J388" s="82" t="str">
        <f>VLOOKUP($C388,TOTAL4,5,FALSE)</f>
        <v>SOFIA</v>
      </c>
      <c r="K388" s="85">
        <v>0</v>
      </c>
      <c r="L388" s="85">
        <v>0.99930555555555556</v>
      </c>
      <c r="M388" s="189">
        <v>44168</v>
      </c>
      <c r="N388" s="94" t="s">
        <v>3132</v>
      </c>
      <c r="O388" s="90">
        <f t="shared" si="47"/>
        <v>1439</v>
      </c>
      <c r="P388" s="100">
        <f t="shared" si="48"/>
        <v>4317</v>
      </c>
      <c r="Q388" s="68" t="s">
        <v>2035</v>
      </c>
      <c r="R388" s="68" t="s">
        <v>2036</v>
      </c>
    </row>
    <row r="389" spans="1:18" x14ac:dyDescent="0.2">
      <c r="A389" s="78"/>
      <c r="B389" s="79">
        <v>44077.473043981481</v>
      </c>
      <c r="C389" s="68" t="s">
        <v>990</v>
      </c>
      <c r="D389" s="82" t="str">
        <f t="shared" ref="D389:D420" si="49">VLOOKUP($C389,TOTAL4,2,FALSE)</f>
        <v>MN6021</v>
      </c>
      <c r="E389" s="91" t="str">
        <f t="shared" ref="E389:E420" si="50">VLOOKUP($C389,TOTAL4,3,FALSE)</f>
        <v>MAT NORTH</v>
      </c>
      <c r="F389" s="82" t="str">
        <f t="shared" ref="F389:F420" si="51">VLOOKUP(C389,TOTAL4,4,FALSE)</f>
        <v>BRONZE</v>
      </c>
      <c r="G389" s="183">
        <v>3</v>
      </c>
      <c r="H389" s="96" t="s">
        <v>2033</v>
      </c>
      <c r="I389" s="68" t="s">
        <v>2057</v>
      </c>
      <c r="J389" s="82" t="s">
        <v>206</v>
      </c>
      <c r="K389" s="85">
        <v>0</v>
      </c>
      <c r="L389" s="85">
        <v>0.99930555555555556</v>
      </c>
      <c r="M389" s="189">
        <v>44168</v>
      </c>
      <c r="N389" s="94" t="s">
        <v>2126</v>
      </c>
      <c r="O389" s="90">
        <f t="shared" si="47"/>
        <v>1439</v>
      </c>
      <c r="P389" s="100">
        <f t="shared" si="48"/>
        <v>4317</v>
      </c>
      <c r="Q389" s="68" t="s">
        <v>2035</v>
      </c>
      <c r="R389" s="68" t="s">
        <v>2036</v>
      </c>
    </row>
    <row r="390" spans="1:18" x14ac:dyDescent="0.2">
      <c r="A390" s="78"/>
      <c r="B390" s="79">
        <v>44165.372037037036</v>
      </c>
      <c r="C390" s="68" t="s">
        <v>1003</v>
      </c>
      <c r="D390" s="82" t="str">
        <f t="shared" si="49"/>
        <v>HA5066</v>
      </c>
      <c r="E390" s="91" t="str">
        <f t="shared" si="50"/>
        <v>HARARE</v>
      </c>
      <c r="F390" s="82" t="str">
        <f t="shared" si="51"/>
        <v>GOLD</v>
      </c>
      <c r="G390" s="183">
        <v>3</v>
      </c>
      <c r="H390" s="96" t="s">
        <v>2033</v>
      </c>
      <c r="I390" s="68" t="s">
        <v>2082</v>
      </c>
      <c r="J390" s="82" t="str">
        <f t="shared" ref="J390:J397" si="52">VLOOKUP($C390,TOTAL4,5,FALSE)</f>
        <v>DHLAKAMA</v>
      </c>
      <c r="K390" s="85">
        <v>0</v>
      </c>
      <c r="L390" s="85">
        <v>0.99930555555555556</v>
      </c>
      <c r="M390" s="189">
        <v>44168</v>
      </c>
      <c r="N390" s="94" t="s">
        <v>2242</v>
      </c>
      <c r="O390" s="90">
        <f t="shared" si="47"/>
        <v>1439</v>
      </c>
      <c r="P390" s="100">
        <f t="shared" si="48"/>
        <v>4317</v>
      </c>
      <c r="Q390" s="68" t="s">
        <v>2035</v>
      </c>
      <c r="R390" s="68" t="s">
        <v>2036</v>
      </c>
    </row>
    <row r="391" spans="1:18" x14ac:dyDescent="0.2">
      <c r="A391" s="99"/>
      <c r="B391" s="140">
        <v>44166.70034722222</v>
      </c>
      <c r="C391" s="43" t="s">
        <v>1026</v>
      </c>
      <c r="D391" s="82" t="str">
        <f t="shared" si="49"/>
        <v>BU0250</v>
      </c>
      <c r="E391" s="91" t="str">
        <f t="shared" si="50"/>
        <v>BULAWAYO</v>
      </c>
      <c r="F391" s="82" t="str">
        <f t="shared" si="51"/>
        <v>PLATINUM</v>
      </c>
      <c r="G391" s="183">
        <v>3</v>
      </c>
      <c r="H391" s="96" t="s">
        <v>2033</v>
      </c>
      <c r="I391" s="68" t="s">
        <v>2060</v>
      </c>
      <c r="J391" s="82" t="str">
        <f t="shared" si="52"/>
        <v>MASAIRA</v>
      </c>
      <c r="K391" s="85">
        <v>0</v>
      </c>
      <c r="L391" s="85">
        <v>0.99930555555555556</v>
      </c>
      <c r="M391" s="189">
        <v>44168</v>
      </c>
      <c r="N391" s="94" t="s">
        <v>2165</v>
      </c>
      <c r="O391" s="90">
        <f t="shared" si="47"/>
        <v>1439</v>
      </c>
      <c r="P391" s="100">
        <f t="shared" si="48"/>
        <v>4317</v>
      </c>
      <c r="Q391" s="68" t="s">
        <v>2035</v>
      </c>
      <c r="R391" s="68" t="s">
        <v>2036</v>
      </c>
    </row>
    <row r="392" spans="1:18" x14ac:dyDescent="0.2">
      <c r="A392" s="78"/>
      <c r="B392" s="79">
        <v>44155.922650462962</v>
      </c>
      <c r="C392" s="80" t="s">
        <v>1028</v>
      </c>
      <c r="D392" s="82" t="str">
        <f t="shared" si="49"/>
        <v>MD0410</v>
      </c>
      <c r="E392" s="91" t="str">
        <f t="shared" si="50"/>
        <v>MIDLANDS</v>
      </c>
      <c r="F392" s="82" t="str">
        <f t="shared" si="51"/>
        <v>SILVER</v>
      </c>
      <c r="G392" s="183">
        <v>3</v>
      </c>
      <c r="H392" s="96" t="s">
        <v>2033</v>
      </c>
      <c r="I392" s="68" t="s">
        <v>2056</v>
      </c>
      <c r="J392" s="82" t="str">
        <f t="shared" si="52"/>
        <v>STELLA</v>
      </c>
      <c r="K392" s="85">
        <v>0</v>
      </c>
      <c r="L392" s="85">
        <v>0.99930555555555556</v>
      </c>
      <c r="M392" s="189">
        <v>44168</v>
      </c>
      <c r="N392" s="94" t="s">
        <v>2636</v>
      </c>
      <c r="O392" s="90">
        <f t="shared" si="47"/>
        <v>1439</v>
      </c>
      <c r="P392" s="100">
        <f t="shared" si="48"/>
        <v>4317</v>
      </c>
      <c r="Q392" s="68" t="s">
        <v>2035</v>
      </c>
      <c r="R392" s="68" t="s">
        <v>2036</v>
      </c>
    </row>
    <row r="393" spans="1:18" x14ac:dyDescent="0.2">
      <c r="A393" s="78"/>
      <c r="B393" s="79">
        <v>44166.254756944443</v>
      </c>
      <c r="C393" s="80" t="s">
        <v>1034</v>
      </c>
      <c r="D393" s="82" t="str">
        <f t="shared" si="49"/>
        <v>HA0061</v>
      </c>
      <c r="E393" s="91" t="str">
        <f t="shared" si="50"/>
        <v>HARARE</v>
      </c>
      <c r="F393" s="82" t="str">
        <f t="shared" si="51"/>
        <v>PLATINUM</v>
      </c>
      <c r="G393" s="183">
        <v>3</v>
      </c>
      <c r="H393" s="96" t="s">
        <v>2033</v>
      </c>
      <c r="I393" s="68" t="s">
        <v>2056</v>
      </c>
      <c r="J393" s="82" t="str">
        <f t="shared" si="52"/>
        <v>ENIA</v>
      </c>
      <c r="K393" s="85">
        <v>0</v>
      </c>
      <c r="L393" s="85">
        <v>0.99930555555555556</v>
      </c>
      <c r="M393" s="189">
        <v>44168</v>
      </c>
      <c r="N393" s="94" t="s">
        <v>2116</v>
      </c>
      <c r="O393" s="90">
        <f t="shared" si="47"/>
        <v>1439</v>
      </c>
      <c r="P393" s="100">
        <f t="shared" si="48"/>
        <v>4317</v>
      </c>
      <c r="Q393" s="68" t="s">
        <v>2035</v>
      </c>
      <c r="R393" s="68" t="s">
        <v>2036</v>
      </c>
    </row>
    <row r="394" spans="1:18" x14ac:dyDescent="0.2">
      <c r="A394" s="124"/>
      <c r="B394" s="140">
        <v>44166.70380787037</v>
      </c>
      <c r="C394" s="43" t="s">
        <v>1075</v>
      </c>
      <c r="D394" s="82" t="str">
        <f t="shared" si="49"/>
        <v>BU1736</v>
      </c>
      <c r="E394" s="91" t="str">
        <f t="shared" si="50"/>
        <v>BULAWAYO</v>
      </c>
      <c r="F394" s="82" t="str">
        <f t="shared" si="51"/>
        <v>SILVER</v>
      </c>
      <c r="G394" s="183">
        <v>3</v>
      </c>
      <c r="H394" s="96" t="s">
        <v>2033</v>
      </c>
      <c r="I394" s="68" t="s">
        <v>2060</v>
      </c>
      <c r="J394" s="82" t="str">
        <f t="shared" si="52"/>
        <v>SIFA</v>
      </c>
      <c r="K394" s="85">
        <v>0</v>
      </c>
      <c r="L394" s="85">
        <v>0.99930555555555556</v>
      </c>
      <c r="M394" s="189">
        <v>44168</v>
      </c>
      <c r="N394" s="94" t="s">
        <v>2175</v>
      </c>
      <c r="O394" s="90">
        <f t="shared" si="47"/>
        <v>1439</v>
      </c>
      <c r="P394" s="100">
        <f t="shared" si="48"/>
        <v>4317</v>
      </c>
      <c r="Q394" s="68" t="s">
        <v>2035</v>
      </c>
      <c r="R394" s="68" t="s">
        <v>2036</v>
      </c>
    </row>
    <row r="395" spans="1:18" x14ac:dyDescent="0.2">
      <c r="A395" s="78"/>
      <c r="B395" s="79">
        <v>44165.976203703707</v>
      </c>
      <c r="C395" s="80" t="s">
        <v>1077</v>
      </c>
      <c r="D395" s="82" t="str">
        <f t="shared" si="49"/>
        <v>BU5089</v>
      </c>
      <c r="E395" s="91" t="str">
        <f t="shared" si="50"/>
        <v>BULAWAYO</v>
      </c>
      <c r="F395" s="82" t="str">
        <f t="shared" si="51"/>
        <v>SILVER</v>
      </c>
      <c r="G395" s="183">
        <v>3</v>
      </c>
      <c r="H395" s="96" t="s">
        <v>2033</v>
      </c>
      <c r="I395" s="68" t="s">
        <v>2055</v>
      </c>
      <c r="J395" s="82" t="str">
        <f t="shared" si="52"/>
        <v>MAKETO</v>
      </c>
      <c r="K395" s="85">
        <v>0</v>
      </c>
      <c r="L395" s="85">
        <v>0.99930555555555556</v>
      </c>
      <c r="M395" s="189">
        <v>44168</v>
      </c>
      <c r="N395" s="94" t="s">
        <v>2637</v>
      </c>
      <c r="O395" s="90">
        <f t="shared" si="47"/>
        <v>1439</v>
      </c>
      <c r="P395" s="100">
        <f t="shared" si="48"/>
        <v>4317</v>
      </c>
      <c r="Q395" s="68" t="s">
        <v>2035</v>
      </c>
      <c r="R395" s="68" t="s">
        <v>2036</v>
      </c>
    </row>
    <row r="396" spans="1:18" x14ac:dyDescent="0.2">
      <c r="A396" s="78"/>
      <c r="B396" s="79">
        <v>44165.845856481479</v>
      </c>
      <c r="C396" s="80" t="s">
        <v>1091</v>
      </c>
      <c r="D396" s="82" t="str">
        <f t="shared" si="49"/>
        <v>MS1703</v>
      </c>
      <c r="E396" s="91" t="str">
        <f t="shared" si="50"/>
        <v>MAT SOUTH</v>
      </c>
      <c r="F396" s="82" t="str">
        <f t="shared" si="51"/>
        <v>BRONZE</v>
      </c>
      <c r="G396" s="183">
        <v>3</v>
      </c>
      <c r="H396" s="96" t="s">
        <v>2033</v>
      </c>
      <c r="I396" s="68" t="s">
        <v>2055</v>
      </c>
      <c r="J396" s="82" t="str">
        <f t="shared" si="52"/>
        <v>STELLA</v>
      </c>
      <c r="K396" s="85">
        <v>0</v>
      </c>
      <c r="L396" s="85">
        <v>0.99930555555555556</v>
      </c>
      <c r="M396" s="189">
        <v>44168</v>
      </c>
      <c r="N396" s="94" t="s">
        <v>2638</v>
      </c>
      <c r="O396" s="90">
        <f t="shared" si="47"/>
        <v>1439</v>
      </c>
      <c r="P396" s="100">
        <f t="shared" si="48"/>
        <v>4317</v>
      </c>
      <c r="Q396" s="68" t="s">
        <v>2035</v>
      </c>
      <c r="R396" s="68" t="s">
        <v>2036</v>
      </c>
    </row>
    <row r="397" spans="1:18" x14ac:dyDescent="0.2">
      <c r="A397" s="78"/>
      <c r="B397" s="79">
        <v>44165.976203703707</v>
      </c>
      <c r="C397" s="80" t="s">
        <v>1097</v>
      </c>
      <c r="D397" s="82" t="str">
        <f t="shared" si="49"/>
        <v>BU5090</v>
      </c>
      <c r="E397" s="91" t="str">
        <f t="shared" si="50"/>
        <v>BULAWAYO</v>
      </c>
      <c r="F397" s="82" t="str">
        <f t="shared" si="51"/>
        <v xml:space="preserve">PRIORITY PLATINUM </v>
      </c>
      <c r="G397" s="183">
        <v>3</v>
      </c>
      <c r="H397" s="96" t="s">
        <v>2033</v>
      </c>
      <c r="I397" s="68" t="s">
        <v>2055</v>
      </c>
      <c r="J397" s="82" t="str">
        <f t="shared" si="52"/>
        <v>SOFIA</v>
      </c>
      <c r="K397" s="85">
        <v>0</v>
      </c>
      <c r="L397" s="85">
        <v>0.99930555555555556</v>
      </c>
      <c r="M397" s="189">
        <v>44168</v>
      </c>
      <c r="N397" s="94" t="s">
        <v>2072</v>
      </c>
      <c r="O397" s="90">
        <f t="shared" si="47"/>
        <v>1439</v>
      </c>
      <c r="P397" s="100">
        <f t="shared" si="48"/>
        <v>4317</v>
      </c>
      <c r="Q397" s="68" t="s">
        <v>2035</v>
      </c>
      <c r="R397" s="68" t="s">
        <v>2036</v>
      </c>
    </row>
    <row r="398" spans="1:18" x14ac:dyDescent="0.2">
      <c r="A398" s="78"/>
      <c r="B398" s="79">
        <v>44151.769432870373</v>
      </c>
      <c r="C398" s="68" t="s">
        <v>1103</v>
      </c>
      <c r="D398" s="82" t="str">
        <f t="shared" si="49"/>
        <v>HA6067</v>
      </c>
      <c r="E398" s="91" t="str">
        <f t="shared" si="50"/>
        <v>HARARE</v>
      </c>
      <c r="F398" s="82" t="str">
        <f t="shared" si="51"/>
        <v>GOLD</v>
      </c>
      <c r="G398" s="183">
        <v>3</v>
      </c>
      <c r="H398" s="96" t="s">
        <v>2033</v>
      </c>
      <c r="I398" s="68" t="s">
        <v>2058</v>
      </c>
      <c r="J398" s="82" t="s">
        <v>1105</v>
      </c>
      <c r="K398" s="85">
        <v>0</v>
      </c>
      <c r="L398" s="85">
        <v>0.99930555555555556</v>
      </c>
      <c r="M398" s="189">
        <v>44168</v>
      </c>
      <c r="N398" s="94" t="s">
        <v>2177</v>
      </c>
      <c r="O398" s="90">
        <f t="shared" si="47"/>
        <v>1439</v>
      </c>
      <c r="P398" s="100">
        <f t="shared" si="48"/>
        <v>4317</v>
      </c>
      <c r="Q398" s="68" t="s">
        <v>2035</v>
      </c>
      <c r="R398" s="68" t="s">
        <v>2036</v>
      </c>
    </row>
    <row r="399" spans="1:18" x14ac:dyDescent="0.2">
      <c r="A399" s="78"/>
      <c r="B399" s="79">
        <v>44155.609965277778</v>
      </c>
      <c r="C399" s="80" t="s">
        <v>1107</v>
      </c>
      <c r="D399" s="82" t="str">
        <f t="shared" si="49"/>
        <v>BU5091</v>
      </c>
      <c r="E399" s="91" t="str">
        <f t="shared" si="50"/>
        <v>BULAWAYO</v>
      </c>
      <c r="F399" s="82" t="str">
        <f t="shared" si="51"/>
        <v>SILVER</v>
      </c>
      <c r="G399" s="183">
        <v>3</v>
      </c>
      <c r="H399" s="96" t="s">
        <v>2033</v>
      </c>
      <c r="I399" s="68" t="s">
        <v>2055</v>
      </c>
      <c r="J399" s="82" t="str">
        <f>VLOOKUP($C399,TOTAL4,5,FALSE)</f>
        <v>SOFIA</v>
      </c>
      <c r="K399" s="85">
        <v>0</v>
      </c>
      <c r="L399" s="85">
        <v>0.99930555555555556</v>
      </c>
      <c r="M399" s="189">
        <v>44168</v>
      </c>
      <c r="N399" s="94" t="s">
        <v>2063</v>
      </c>
      <c r="O399" s="90">
        <f t="shared" si="47"/>
        <v>1439</v>
      </c>
      <c r="P399" s="100">
        <f t="shared" si="48"/>
        <v>4317</v>
      </c>
      <c r="Q399" s="68" t="s">
        <v>2035</v>
      </c>
      <c r="R399" s="68" t="s">
        <v>2036</v>
      </c>
    </row>
    <row r="400" spans="1:18" x14ac:dyDescent="0.2">
      <c r="A400" s="124"/>
      <c r="B400" s="140">
        <v>44166.875405092593</v>
      </c>
      <c r="C400" s="43" t="s">
        <v>1112</v>
      </c>
      <c r="D400" s="82" t="str">
        <f t="shared" si="49"/>
        <v>MD0254</v>
      </c>
      <c r="E400" s="91" t="str">
        <f t="shared" si="50"/>
        <v>MIDLANDS</v>
      </c>
      <c r="F400" s="82" t="str">
        <f t="shared" si="51"/>
        <v>PLATINUM</v>
      </c>
      <c r="G400" s="183">
        <v>3</v>
      </c>
      <c r="H400" s="96" t="s">
        <v>2033</v>
      </c>
      <c r="I400" s="68" t="s">
        <v>2060</v>
      </c>
      <c r="J400" s="82" t="str">
        <f>VLOOKUP($C400,TOTAL4,5,FALSE)</f>
        <v>CHARI</v>
      </c>
      <c r="K400" s="85">
        <v>0</v>
      </c>
      <c r="L400" s="85">
        <v>0.99930555555555556</v>
      </c>
      <c r="M400" s="189">
        <v>44168</v>
      </c>
      <c r="N400" s="94" t="s">
        <v>2170</v>
      </c>
      <c r="O400" s="90">
        <f t="shared" si="47"/>
        <v>1439</v>
      </c>
      <c r="P400" s="100">
        <f t="shared" si="48"/>
        <v>4317</v>
      </c>
      <c r="Q400" s="68" t="s">
        <v>2035</v>
      </c>
      <c r="R400" s="68" t="s">
        <v>2036</v>
      </c>
    </row>
    <row r="401" spans="1:18" x14ac:dyDescent="0.2">
      <c r="A401" s="78"/>
      <c r="B401" s="141">
        <v>44168.564432870371</v>
      </c>
      <c r="C401" s="98" t="s">
        <v>3410</v>
      </c>
      <c r="D401" s="82" t="e">
        <f t="shared" si="49"/>
        <v>#N/A</v>
      </c>
      <c r="E401" s="91" t="e">
        <f t="shared" si="50"/>
        <v>#N/A</v>
      </c>
      <c r="F401" s="82" t="e">
        <f t="shared" si="51"/>
        <v>#N/A</v>
      </c>
      <c r="G401" s="183">
        <v>3</v>
      </c>
      <c r="H401" s="96" t="s">
        <v>2033</v>
      </c>
      <c r="I401" s="68" t="s">
        <v>2058</v>
      </c>
      <c r="J401" s="82" t="e">
        <f>VLOOKUP($C401,TOTAL4,5,FALSE)</f>
        <v>#N/A</v>
      </c>
      <c r="K401" s="153">
        <v>0.56388888888888888</v>
      </c>
      <c r="L401" s="85">
        <v>0.99930555555555556</v>
      </c>
      <c r="M401" s="189">
        <v>44168</v>
      </c>
      <c r="N401" s="94" t="s">
        <v>3411</v>
      </c>
      <c r="O401" s="90">
        <f t="shared" si="47"/>
        <v>627</v>
      </c>
      <c r="P401" s="100">
        <f t="shared" si="48"/>
        <v>1881</v>
      </c>
      <c r="Q401" s="68" t="s">
        <v>2035</v>
      </c>
      <c r="R401" s="68" t="s">
        <v>2036</v>
      </c>
    </row>
    <row r="402" spans="1:18" x14ac:dyDescent="0.2">
      <c r="A402" s="78"/>
      <c r="B402" s="79">
        <v>44138.678113425929</v>
      </c>
      <c r="C402" s="68" t="s">
        <v>1133</v>
      </c>
      <c r="D402" s="82" t="str">
        <f t="shared" si="49"/>
        <v>MS0397</v>
      </c>
      <c r="E402" s="91" t="str">
        <f t="shared" si="50"/>
        <v>MAT SOUTH</v>
      </c>
      <c r="F402" s="82" t="str">
        <f t="shared" si="51"/>
        <v>SILVER</v>
      </c>
      <c r="G402" s="183">
        <v>3</v>
      </c>
      <c r="H402" s="96" t="s">
        <v>2033</v>
      </c>
      <c r="I402" s="68" t="s">
        <v>2060</v>
      </c>
      <c r="J402" s="82" t="s">
        <v>112</v>
      </c>
      <c r="K402" s="85">
        <v>0</v>
      </c>
      <c r="L402" s="85">
        <v>0.99930555555555556</v>
      </c>
      <c r="M402" s="189">
        <v>44168</v>
      </c>
      <c r="N402" s="94" t="s">
        <v>2639</v>
      </c>
      <c r="O402" s="90">
        <f t="shared" si="47"/>
        <v>1439</v>
      </c>
      <c r="P402" s="100">
        <f t="shared" si="48"/>
        <v>4317</v>
      </c>
      <c r="Q402" s="68" t="s">
        <v>2035</v>
      </c>
      <c r="R402" s="68" t="s">
        <v>2036</v>
      </c>
    </row>
    <row r="403" spans="1:18" x14ac:dyDescent="0.2">
      <c r="A403" s="78"/>
      <c r="B403" s="141">
        <v>44168.099687499998</v>
      </c>
      <c r="C403" s="98" t="s">
        <v>1176</v>
      </c>
      <c r="D403" s="82" t="str">
        <f t="shared" si="49"/>
        <v>MV0133</v>
      </c>
      <c r="E403" s="91" t="str">
        <f t="shared" si="50"/>
        <v>MASVINGO</v>
      </c>
      <c r="F403" s="82" t="str">
        <f t="shared" si="51"/>
        <v>GOLD</v>
      </c>
      <c r="G403" s="183">
        <v>3</v>
      </c>
      <c r="H403" s="96" t="s">
        <v>2033</v>
      </c>
      <c r="I403" s="68" t="s">
        <v>2058</v>
      </c>
      <c r="J403" s="82" t="str">
        <f>VLOOKUP($C403,TOTAL4,5,FALSE)</f>
        <v>CECIL</v>
      </c>
      <c r="K403" s="153">
        <v>9.9687499999999998E-2</v>
      </c>
      <c r="L403" s="85">
        <v>0.99930555555555556</v>
      </c>
      <c r="M403" s="189">
        <v>44168</v>
      </c>
      <c r="N403" s="94" t="s">
        <v>3412</v>
      </c>
      <c r="O403" s="90">
        <f t="shared" si="47"/>
        <v>1295.45</v>
      </c>
      <c r="P403" s="100">
        <f t="shared" si="48"/>
        <v>3886.3500000000004</v>
      </c>
      <c r="Q403" s="68" t="s">
        <v>2035</v>
      </c>
      <c r="R403" s="68" t="s">
        <v>2036</v>
      </c>
    </row>
    <row r="404" spans="1:18" x14ac:dyDescent="0.2">
      <c r="A404" s="78"/>
      <c r="B404" s="141">
        <v>44168.100162037037</v>
      </c>
      <c r="C404" s="98" t="s">
        <v>2084</v>
      </c>
      <c r="D404" s="82" t="e">
        <f t="shared" si="49"/>
        <v>#N/A</v>
      </c>
      <c r="E404" s="91" t="e">
        <f t="shared" si="50"/>
        <v>#N/A</v>
      </c>
      <c r="F404" s="82" t="e">
        <f t="shared" si="51"/>
        <v>#N/A</v>
      </c>
      <c r="G404" s="183">
        <v>3</v>
      </c>
      <c r="H404" s="96" t="s">
        <v>2033</v>
      </c>
      <c r="I404" s="68" t="s">
        <v>2058</v>
      </c>
      <c r="J404" s="82" t="e">
        <f>VLOOKUP($C404,TOTAL4,5,FALSE)</f>
        <v>#N/A</v>
      </c>
      <c r="K404" s="153">
        <v>0.10016203703703704</v>
      </c>
      <c r="L404" s="85">
        <v>0.99930555555555556</v>
      </c>
      <c r="M404" s="189">
        <v>44168</v>
      </c>
      <c r="N404" s="94" t="s">
        <v>3413</v>
      </c>
      <c r="O404" s="90">
        <f t="shared" si="47"/>
        <v>1294.7666666666664</v>
      </c>
      <c r="P404" s="100">
        <f t="shared" si="48"/>
        <v>3884.2999999999993</v>
      </c>
      <c r="Q404" s="68" t="s">
        <v>2035</v>
      </c>
      <c r="R404" s="68" t="s">
        <v>2036</v>
      </c>
    </row>
    <row r="405" spans="1:18" x14ac:dyDescent="0.2">
      <c r="A405" s="78"/>
      <c r="B405" s="79">
        <v>44164.690972222219</v>
      </c>
      <c r="C405" s="80" t="s">
        <v>1184</v>
      </c>
      <c r="D405" s="82" t="str">
        <f t="shared" si="49"/>
        <v>MS0398</v>
      </c>
      <c r="E405" s="91" t="str">
        <f t="shared" si="50"/>
        <v>MAT SOUTH</v>
      </c>
      <c r="F405" s="82" t="str">
        <f t="shared" si="51"/>
        <v>SILVER</v>
      </c>
      <c r="G405" s="183">
        <v>3</v>
      </c>
      <c r="H405" s="96" t="s">
        <v>2033</v>
      </c>
      <c r="I405" s="68" t="s">
        <v>2057</v>
      </c>
      <c r="J405" s="82" t="str">
        <f>VLOOKUP($C405,TOTAL4,5,FALSE)</f>
        <v>SOPHIA</v>
      </c>
      <c r="K405" s="85">
        <v>0</v>
      </c>
      <c r="L405" s="85">
        <v>0.99930555555555556</v>
      </c>
      <c r="M405" s="189">
        <v>44168</v>
      </c>
      <c r="N405" s="94" t="s">
        <v>2264</v>
      </c>
      <c r="O405" s="90">
        <f t="shared" si="47"/>
        <v>1439</v>
      </c>
      <c r="P405" s="100">
        <f t="shared" si="48"/>
        <v>4317</v>
      </c>
      <c r="Q405" s="68" t="s">
        <v>2035</v>
      </c>
      <c r="R405" s="68" t="s">
        <v>2036</v>
      </c>
    </row>
    <row r="406" spans="1:18" x14ac:dyDescent="0.2">
      <c r="A406" s="78"/>
      <c r="B406" s="79">
        <v>44137.366516203707</v>
      </c>
      <c r="C406" s="68" t="s">
        <v>1208</v>
      </c>
      <c r="D406" s="82" t="str">
        <f t="shared" si="49"/>
        <v>MD5196</v>
      </c>
      <c r="E406" s="91" t="str">
        <f t="shared" si="50"/>
        <v>MIDLANDS</v>
      </c>
      <c r="F406" s="82" t="str">
        <f t="shared" si="51"/>
        <v>BRONZE</v>
      </c>
      <c r="G406" s="183">
        <v>3</v>
      </c>
      <c r="H406" s="96" t="s">
        <v>2033</v>
      </c>
      <c r="I406" s="68" t="s">
        <v>2056</v>
      </c>
      <c r="J406" s="82" t="s">
        <v>100</v>
      </c>
      <c r="K406" s="85">
        <v>0</v>
      </c>
      <c r="L406" s="85">
        <v>0.99930555555555556</v>
      </c>
      <c r="M406" s="189">
        <v>44168</v>
      </c>
      <c r="N406" s="94" t="s">
        <v>2640</v>
      </c>
      <c r="O406" s="90">
        <f t="shared" si="47"/>
        <v>1439</v>
      </c>
      <c r="P406" s="100">
        <f t="shared" si="48"/>
        <v>4317</v>
      </c>
      <c r="Q406" s="68" t="s">
        <v>2035</v>
      </c>
      <c r="R406" s="68" t="s">
        <v>2036</v>
      </c>
    </row>
    <row r="407" spans="1:18" x14ac:dyDescent="0.2">
      <c r="A407" s="78"/>
      <c r="B407" s="79">
        <v>44164.159421296295</v>
      </c>
      <c r="C407" s="80" t="s">
        <v>1221</v>
      </c>
      <c r="D407" s="82" t="str">
        <f t="shared" si="49"/>
        <v>MD0136</v>
      </c>
      <c r="E407" s="91" t="str">
        <f t="shared" si="50"/>
        <v>MIDLANDS</v>
      </c>
      <c r="F407" s="82" t="str">
        <f t="shared" si="51"/>
        <v xml:space="preserve">PRIORITY PLATINUM </v>
      </c>
      <c r="G407" s="183">
        <v>3</v>
      </c>
      <c r="H407" s="96" t="s">
        <v>2033</v>
      </c>
      <c r="I407" s="68" t="s">
        <v>2058</v>
      </c>
      <c r="J407" s="82" t="str">
        <f t="shared" ref="J407:J412" si="53">VLOOKUP($C407,TOTAL4,5,FALSE)</f>
        <v>CKIKWAVAVA</v>
      </c>
      <c r="K407" s="85">
        <v>0</v>
      </c>
      <c r="L407" s="85">
        <v>0.99930555555555556</v>
      </c>
      <c r="M407" s="189">
        <v>44168</v>
      </c>
      <c r="N407" s="94" t="s">
        <v>2641</v>
      </c>
      <c r="O407" s="90">
        <f t="shared" si="47"/>
        <v>1439</v>
      </c>
      <c r="P407" s="100">
        <f t="shared" si="48"/>
        <v>4317</v>
      </c>
      <c r="Q407" s="68" t="s">
        <v>2035</v>
      </c>
      <c r="R407" s="68" t="s">
        <v>2036</v>
      </c>
    </row>
    <row r="408" spans="1:18" x14ac:dyDescent="0.2">
      <c r="A408" s="78"/>
      <c r="B408" s="79">
        <v>44164.402696759258</v>
      </c>
      <c r="C408" s="80" t="s">
        <v>1242</v>
      </c>
      <c r="D408" s="82" t="str">
        <f t="shared" si="49"/>
        <v>MS7220</v>
      </c>
      <c r="E408" s="91" t="str">
        <f t="shared" si="50"/>
        <v>MIDLANDS</v>
      </c>
      <c r="F408" s="82" t="str">
        <f t="shared" si="51"/>
        <v>BRONZE</v>
      </c>
      <c r="G408" s="183">
        <v>3</v>
      </c>
      <c r="H408" s="96" t="s">
        <v>2033</v>
      </c>
      <c r="I408" s="68" t="s">
        <v>2060</v>
      </c>
      <c r="J408" s="82" t="str">
        <f t="shared" si="53"/>
        <v>CHARI</v>
      </c>
      <c r="K408" s="85">
        <v>0</v>
      </c>
      <c r="L408" s="85">
        <v>0.99930555555555556</v>
      </c>
      <c r="M408" s="189">
        <v>44168</v>
      </c>
      <c r="N408" s="94" t="s">
        <v>2642</v>
      </c>
      <c r="O408" s="90">
        <f t="shared" si="47"/>
        <v>1439</v>
      </c>
      <c r="P408" s="100">
        <f t="shared" si="48"/>
        <v>4317</v>
      </c>
      <c r="Q408" s="68" t="s">
        <v>2035</v>
      </c>
      <c r="R408" s="68" t="s">
        <v>2036</v>
      </c>
    </row>
    <row r="409" spans="1:18" x14ac:dyDescent="0.2">
      <c r="A409" s="78"/>
      <c r="B409" s="79">
        <v>44164.997928240744</v>
      </c>
      <c r="C409" s="80" t="s">
        <v>1254</v>
      </c>
      <c r="D409" s="82" t="str">
        <f t="shared" si="49"/>
        <v>MD0068</v>
      </c>
      <c r="E409" s="91" t="str">
        <f t="shared" si="50"/>
        <v>MIDLANDS</v>
      </c>
      <c r="F409" s="82" t="str">
        <f t="shared" si="51"/>
        <v>PLATINUM</v>
      </c>
      <c r="G409" s="183">
        <v>3</v>
      </c>
      <c r="H409" s="96" t="s">
        <v>2033</v>
      </c>
      <c r="I409" s="68" t="s">
        <v>2057</v>
      </c>
      <c r="J409" s="82" t="str">
        <f t="shared" si="53"/>
        <v>CHARI</v>
      </c>
      <c r="K409" s="85">
        <v>0</v>
      </c>
      <c r="L409" s="85">
        <v>0.99930555555555556</v>
      </c>
      <c r="M409" s="189">
        <v>44168</v>
      </c>
      <c r="N409" s="94" t="s">
        <v>2269</v>
      </c>
      <c r="O409" s="90">
        <f t="shared" si="47"/>
        <v>1439</v>
      </c>
      <c r="P409" s="100">
        <f t="shared" si="48"/>
        <v>4317</v>
      </c>
      <c r="Q409" s="68" t="s">
        <v>2035</v>
      </c>
      <c r="R409" s="68" t="s">
        <v>2036</v>
      </c>
    </row>
    <row r="410" spans="1:18" x14ac:dyDescent="0.2">
      <c r="A410" s="78"/>
      <c r="B410" s="140">
        <v>44167.241597222222</v>
      </c>
      <c r="C410" s="43" t="s">
        <v>2101</v>
      </c>
      <c r="D410" s="82" t="str">
        <f t="shared" si="49"/>
        <v>MD0068</v>
      </c>
      <c r="E410" s="91" t="str">
        <f t="shared" si="50"/>
        <v>MIDLANDS</v>
      </c>
      <c r="F410" s="82" t="str">
        <f t="shared" si="51"/>
        <v>PLATINUM</v>
      </c>
      <c r="G410" s="183">
        <v>3</v>
      </c>
      <c r="H410" s="96" t="s">
        <v>2033</v>
      </c>
      <c r="I410" s="68" t="s">
        <v>2058</v>
      </c>
      <c r="J410" s="82">
        <f t="shared" si="53"/>
        <v>0</v>
      </c>
      <c r="K410" s="85">
        <v>0</v>
      </c>
      <c r="L410" s="85">
        <v>0.99930555555555556</v>
      </c>
      <c r="M410" s="189">
        <v>44168</v>
      </c>
      <c r="N410" s="94" t="s">
        <v>3126</v>
      </c>
      <c r="O410" s="90">
        <f t="shared" si="47"/>
        <v>1439</v>
      </c>
      <c r="P410" s="100">
        <f t="shared" si="48"/>
        <v>4317</v>
      </c>
      <c r="Q410" s="68" t="s">
        <v>2035</v>
      </c>
      <c r="R410" s="68" t="s">
        <v>2036</v>
      </c>
    </row>
    <row r="411" spans="1:18" x14ac:dyDescent="0.2">
      <c r="A411" s="78"/>
      <c r="B411" s="140">
        <v>44167.524548611109</v>
      </c>
      <c r="C411" s="43" t="s">
        <v>1274</v>
      </c>
      <c r="D411" s="82" t="str">
        <f t="shared" si="49"/>
        <v>MD0284</v>
      </c>
      <c r="E411" s="91" t="str">
        <f t="shared" si="50"/>
        <v>MIDLANDS</v>
      </c>
      <c r="F411" s="82" t="str">
        <f t="shared" si="51"/>
        <v>BRONZE</v>
      </c>
      <c r="G411" s="183">
        <v>3</v>
      </c>
      <c r="H411" s="96" t="s">
        <v>2033</v>
      </c>
      <c r="I411" s="68" t="s">
        <v>2082</v>
      </c>
      <c r="J411" s="82" t="str">
        <f t="shared" si="53"/>
        <v>CHIKWAVAVA</v>
      </c>
      <c r="K411" s="85">
        <v>0</v>
      </c>
      <c r="L411" s="85">
        <v>0.99930555555555556</v>
      </c>
      <c r="M411" s="189">
        <v>44168</v>
      </c>
      <c r="N411" s="94" t="s">
        <v>3134</v>
      </c>
      <c r="O411" s="90">
        <f t="shared" si="47"/>
        <v>1439</v>
      </c>
      <c r="P411" s="100">
        <f t="shared" si="48"/>
        <v>4317</v>
      </c>
      <c r="Q411" s="68" t="s">
        <v>2035</v>
      </c>
      <c r="R411" s="68" t="s">
        <v>2036</v>
      </c>
    </row>
    <row r="412" spans="1:18" x14ac:dyDescent="0.2">
      <c r="A412" s="124"/>
      <c r="B412" s="140">
        <v>44166.859618055554</v>
      </c>
      <c r="C412" s="43" t="s">
        <v>1281</v>
      </c>
      <c r="D412" s="82" t="str">
        <f t="shared" si="49"/>
        <v>MD5189</v>
      </c>
      <c r="E412" s="91" t="str">
        <f t="shared" si="50"/>
        <v>MIDLANDS</v>
      </c>
      <c r="F412" s="82" t="str">
        <f t="shared" si="51"/>
        <v>PLATINUM</v>
      </c>
      <c r="G412" s="183">
        <v>3</v>
      </c>
      <c r="H412" s="96" t="s">
        <v>2033</v>
      </c>
      <c r="I412" s="68" t="s">
        <v>2060</v>
      </c>
      <c r="J412" s="82" t="str">
        <f t="shared" si="53"/>
        <v>CHARI</v>
      </c>
      <c r="K412" s="85">
        <v>0</v>
      </c>
      <c r="L412" s="85">
        <v>0.99930555555555556</v>
      </c>
      <c r="M412" s="189">
        <v>44168</v>
      </c>
      <c r="N412" s="94" t="s">
        <v>2163</v>
      </c>
      <c r="O412" s="90">
        <f t="shared" si="47"/>
        <v>1439</v>
      </c>
      <c r="P412" s="100">
        <f t="shared" si="48"/>
        <v>4317</v>
      </c>
      <c r="Q412" s="68" t="s">
        <v>2035</v>
      </c>
      <c r="R412" s="68" t="s">
        <v>2036</v>
      </c>
    </row>
    <row r="413" spans="1:18" x14ac:dyDescent="0.2">
      <c r="A413" s="78"/>
      <c r="B413" s="79">
        <v>44137.233472222222</v>
      </c>
      <c r="C413" s="68" t="s">
        <v>1303</v>
      </c>
      <c r="D413" s="82" t="str">
        <f t="shared" si="49"/>
        <v>MV7051</v>
      </c>
      <c r="E413" s="91" t="str">
        <f t="shared" si="50"/>
        <v>MASVINGO</v>
      </c>
      <c r="F413" s="82" t="str">
        <f t="shared" si="51"/>
        <v>SILVER</v>
      </c>
      <c r="G413" s="183">
        <v>3</v>
      </c>
      <c r="H413" s="96" t="s">
        <v>2033</v>
      </c>
      <c r="I413" s="68" t="s">
        <v>2057</v>
      </c>
      <c r="J413" s="82" t="s">
        <v>406</v>
      </c>
      <c r="K413" s="85">
        <v>0</v>
      </c>
      <c r="L413" s="85">
        <v>0.99930555555555556</v>
      </c>
      <c r="M413" s="189">
        <v>44168</v>
      </c>
      <c r="N413" s="94" t="s">
        <v>2643</v>
      </c>
      <c r="O413" s="90">
        <f t="shared" si="47"/>
        <v>1439</v>
      </c>
      <c r="P413" s="100">
        <f t="shared" si="48"/>
        <v>4317</v>
      </c>
      <c r="Q413" s="68" t="s">
        <v>2035</v>
      </c>
      <c r="R413" s="68" t="s">
        <v>2036</v>
      </c>
    </row>
    <row r="414" spans="1:18" x14ac:dyDescent="0.2">
      <c r="A414" s="78"/>
      <c r="B414" s="141">
        <v>44168.264108796298</v>
      </c>
      <c r="C414" s="98" t="s">
        <v>1308</v>
      </c>
      <c r="D414" s="82" t="str">
        <f t="shared" si="49"/>
        <v>MV5145</v>
      </c>
      <c r="E414" s="91" t="str">
        <f t="shared" si="50"/>
        <v>MASVINGO</v>
      </c>
      <c r="F414" s="82" t="str">
        <f t="shared" si="51"/>
        <v>GOLD</v>
      </c>
      <c r="G414" s="183">
        <v>3</v>
      </c>
      <c r="H414" s="96" t="s">
        <v>2033</v>
      </c>
      <c r="I414" s="68" t="s">
        <v>2058</v>
      </c>
      <c r="J414" s="82">
        <f>VLOOKUP($C414,TOTAL4,5,FALSE)</f>
        <v>0</v>
      </c>
      <c r="K414" s="153">
        <v>0.2641087962962963</v>
      </c>
      <c r="L414" s="85">
        <v>0.99930555555555556</v>
      </c>
      <c r="M414" s="189">
        <v>44168</v>
      </c>
      <c r="N414" s="94" t="s">
        <v>3414</v>
      </c>
      <c r="O414" s="90">
        <f t="shared" si="47"/>
        <v>1058.6833333333332</v>
      </c>
      <c r="P414" s="100">
        <f t="shared" si="48"/>
        <v>3176.0499999999993</v>
      </c>
      <c r="Q414" s="68" t="s">
        <v>2035</v>
      </c>
      <c r="R414" s="68" t="s">
        <v>2036</v>
      </c>
    </row>
    <row r="415" spans="1:18" x14ac:dyDescent="0.2">
      <c r="A415" s="78"/>
      <c r="B415" s="141">
        <v>44168.264710648145</v>
      </c>
      <c r="C415" s="98" t="s">
        <v>1309</v>
      </c>
      <c r="D415" s="82" t="str">
        <f t="shared" si="49"/>
        <v>MV5145</v>
      </c>
      <c r="E415" s="91" t="str">
        <f t="shared" si="50"/>
        <v>MASVINGO</v>
      </c>
      <c r="F415" s="82" t="str">
        <f t="shared" si="51"/>
        <v>GOLD</v>
      </c>
      <c r="G415" s="183">
        <v>3</v>
      </c>
      <c r="H415" s="96" t="s">
        <v>2033</v>
      </c>
      <c r="I415" s="68" t="s">
        <v>2058</v>
      </c>
      <c r="J415" s="82" t="str">
        <f>VLOOKUP($C415,TOTAL4,5,FALSE)</f>
        <v>CECIL</v>
      </c>
      <c r="K415" s="153">
        <v>0.26471064814814815</v>
      </c>
      <c r="L415" s="85">
        <v>0.99930555555555556</v>
      </c>
      <c r="M415" s="189">
        <v>44168</v>
      </c>
      <c r="N415" s="94" t="s">
        <v>3415</v>
      </c>
      <c r="O415" s="90">
        <f t="shared" si="47"/>
        <v>1057.8166666666666</v>
      </c>
      <c r="P415" s="100">
        <f t="shared" si="48"/>
        <v>3173.45</v>
      </c>
      <c r="Q415" s="68" t="s">
        <v>2035</v>
      </c>
      <c r="R415" s="68" t="s">
        <v>2036</v>
      </c>
    </row>
    <row r="416" spans="1:18" x14ac:dyDescent="0.2">
      <c r="A416" s="78"/>
      <c r="B416" s="79">
        <v>44157.634155092594</v>
      </c>
      <c r="C416" s="80" t="s">
        <v>1319</v>
      </c>
      <c r="D416" s="82" t="str">
        <f t="shared" si="49"/>
        <v>MD5388</v>
      </c>
      <c r="E416" s="91" t="str">
        <f t="shared" si="50"/>
        <v>MIDLANDS</v>
      </c>
      <c r="F416" s="82" t="str">
        <f t="shared" si="51"/>
        <v>GOLD</v>
      </c>
      <c r="G416" s="183">
        <v>3</v>
      </c>
      <c r="H416" s="96" t="s">
        <v>2033</v>
      </c>
      <c r="I416" s="68" t="s">
        <v>2057</v>
      </c>
      <c r="J416" s="82" t="s">
        <v>406</v>
      </c>
      <c r="K416" s="85">
        <v>0</v>
      </c>
      <c r="L416" s="85">
        <v>0.99930555555555556</v>
      </c>
      <c r="M416" s="189">
        <v>44168</v>
      </c>
      <c r="N416" s="94" t="s">
        <v>2080</v>
      </c>
      <c r="O416" s="90">
        <f t="shared" si="47"/>
        <v>1439</v>
      </c>
      <c r="P416" s="100">
        <f t="shared" si="48"/>
        <v>4317</v>
      </c>
      <c r="Q416" s="68" t="s">
        <v>2035</v>
      </c>
      <c r="R416" s="68" t="s">
        <v>2036</v>
      </c>
    </row>
    <row r="417" spans="1:18" x14ac:dyDescent="0.2">
      <c r="A417" s="78"/>
      <c r="B417" s="79">
        <v>44159.533460648148</v>
      </c>
      <c r="C417" s="80" t="s">
        <v>1437</v>
      </c>
      <c r="D417" s="82" t="str">
        <f t="shared" si="49"/>
        <v>BU5106</v>
      </c>
      <c r="E417" s="91" t="str">
        <f t="shared" si="50"/>
        <v>BULAWAYO</v>
      </c>
      <c r="F417" s="82" t="str">
        <f t="shared" si="51"/>
        <v>GOLD</v>
      </c>
      <c r="G417" s="183">
        <v>3</v>
      </c>
      <c r="H417" s="96" t="s">
        <v>2033</v>
      </c>
      <c r="I417" s="68" t="s">
        <v>2060</v>
      </c>
      <c r="J417" s="82" t="str">
        <f t="shared" ref="J417:J425" si="54">VLOOKUP($C417,TOTAL4,5,FALSE)</f>
        <v>SIFA</v>
      </c>
      <c r="K417" s="85">
        <v>0</v>
      </c>
      <c r="L417" s="85">
        <v>0.99930555555555556</v>
      </c>
      <c r="M417" s="189">
        <v>44168</v>
      </c>
      <c r="N417" s="94" t="s">
        <v>2265</v>
      </c>
      <c r="O417" s="90">
        <f t="shared" si="47"/>
        <v>1439</v>
      </c>
      <c r="P417" s="100">
        <f t="shared" si="48"/>
        <v>4317</v>
      </c>
      <c r="Q417" s="68" t="s">
        <v>2035</v>
      </c>
      <c r="R417" s="68" t="s">
        <v>2036</v>
      </c>
    </row>
    <row r="418" spans="1:18" x14ac:dyDescent="0.2">
      <c r="A418" s="78"/>
      <c r="B418" s="140">
        <v>44167.443101851852</v>
      </c>
      <c r="C418" s="43" t="s">
        <v>1498</v>
      </c>
      <c r="D418" s="82" t="str">
        <f t="shared" si="49"/>
        <v>MV5266</v>
      </c>
      <c r="E418" s="91" t="str">
        <f t="shared" si="50"/>
        <v>MASVINGO</v>
      </c>
      <c r="F418" s="82" t="str">
        <f t="shared" si="51"/>
        <v>SILVER</v>
      </c>
      <c r="G418" s="183">
        <v>3</v>
      </c>
      <c r="H418" s="96" t="s">
        <v>2033</v>
      </c>
      <c r="I418" s="68" t="s">
        <v>2082</v>
      </c>
      <c r="J418" s="82" t="str">
        <f t="shared" si="54"/>
        <v>PARDON</v>
      </c>
      <c r="K418" s="85">
        <v>0</v>
      </c>
      <c r="L418" s="85">
        <v>0.99930555555555556</v>
      </c>
      <c r="M418" s="189">
        <v>44168</v>
      </c>
      <c r="N418" s="94" t="s">
        <v>3130</v>
      </c>
      <c r="O418" s="90">
        <f t="shared" si="47"/>
        <v>1439</v>
      </c>
      <c r="P418" s="100">
        <f t="shared" si="48"/>
        <v>4317</v>
      </c>
      <c r="Q418" s="68" t="s">
        <v>2035</v>
      </c>
      <c r="R418" s="68" t="s">
        <v>2036</v>
      </c>
    </row>
    <row r="419" spans="1:18" x14ac:dyDescent="0.2">
      <c r="A419" s="78"/>
      <c r="B419" s="140">
        <v>44167.441238425927</v>
      </c>
      <c r="C419" s="43" t="s">
        <v>1500</v>
      </c>
      <c r="D419" s="82" t="str">
        <f t="shared" si="49"/>
        <v>MV5266</v>
      </c>
      <c r="E419" s="91" t="str">
        <f t="shared" si="50"/>
        <v>MASVINGO</v>
      </c>
      <c r="F419" s="82" t="str">
        <f t="shared" si="51"/>
        <v>SILVER</v>
      </c>
      <c r="G419" s="183">
        <v>3</v>
      </c>
      <c r="H419" s="96" t="s">
        <v>2033</v>
      </c>
      <c r="I419" s="68" t="s">
        <v>2082</v>
      </c>
      <c r="J419" s="82" t="str">
        <f t="shared" si="54"/>
        <v>PARDON</v>
      </c>
      <c r="K419" s="85">
        <v>0</v>
      </c>
      <c r="L419" s="85">
        <v>0.99930555555555556</v>
      </c>
      <c r="M419" s="189">
        <v>44168</v>
      </c>
      <c r="N419" s="94" t="s">
        <v>3129</v>
      </c>
      <c r="O419" s="90">
        <f t="shared" si="47"/>
        <v>1439</v>
      </c>
      <c r="P419" s="100">
        <f t="shared" si="48"/>
        <v>4317</v>
      </c>
      <c r="Q419" s="68" t="s">
        <v>2035</v>
      </c>
      <c r="R419" s="68" t="s">
        <v>2036</v>
      </c>
    </row>
    <row r="420" spans="1:18" x14ac:dyDescent="0.2">
      <c r="A420" s="78"/>
      <c r="B420" s="79">
        <v>44156.311666666668</v>
      </c>
      <c r="C420" s="80" t="s">
        <v>1527</v>
      </c>
      <c r="D420" s="82" t="str">
        <f t="shared" si="49"/>
        <v>HA0205</v>
      </c>
      <c r="E420" s="91" t="str">
        <f t="shared" si="50"/>
        <v>HARARE</v>
      </c>
      <c r="F420" s="82" t="str">
        <f t="shared" si="51"/>
        <v>PLATINUM</v>
      </c>
      <c r="G420" s="183">
        <v>3</v>
      </c>
      <c r="H420" s="96" t="s">
        <v>2033</v>
      </c>
      <c r="I420" s="68" t="s">
        <v>2058</v>
      </c>
      <c r="J420" s="82" t="str">
        <f t="shared" si="54"/>
        <v>RICHARD</v>
      </c>
      <c r="K420" s="85">
        <v>0</v>
      </c>
      <c r="L420" s="85">
        <v>0.99930555555555556</v>
      </c>
      <c r="M420" s="189">
        <v>44168</v>
      </c>
      <c r="N420" s="94" t="s">
        <v>2262</v>
      </c>
      <c r="O420" s="90">
        <f t="shared" si="47"/>
        <v>1439</v>
      </c>
      <c r="P420" s="100">
        <f t="shared" si="48"/>
        <v>4317</v>
      </c>
      <c r="Q420" s="68" t="s">
        <v>2035</v>
      </c>
      <c r="R420" s="68" t="s">
        <v>2036</v>
      </c>
    </row>
    <row r="421" spans="1:18" x14ac:dyDescent="0.2">
      <c r="A421" s="78"/>
      <c r="B421" s="141">
        <v>44168.285416666666</v>
      </c>
      <c r="C421" s="98" t="s">
        <v>1534</v>
      </c>
      <c r="D421" s="82" t="str">
        <f t="shared" ref="D421:D437" si="55">VLOOKUP($C421,TOTAL4,2,FALSE)</f>
        <v>HA6064</v>
      </c>
      <c r="E421" s="91" t="str">
        <f t="shared" ref="E421:E437" si="56">VLOOKUP($C421,TOTAL4,3,FALSE)</f>
        <v>HARARE</v>
      </c>
      <c r="F421" s="82" t="str">
        <f t="shared" ref="F421:F437" si="57">VLOOKUP(C421,TOTAL4,4,FALSE)</f>
        <v>SILVER</v>
      </c>
      <c r="G421" s="183">
        <v>3</v>
      </c>
      <c r="H421" s="96" t="s">
        <v>2033</v>
      </c>
      <c r="I421" s="68" t="s">
        <v>2058</v>
      </c>
      <c r="J421" s="82" t="str">
        <f t="shared" si="54"/>
        <v>MUTYANDA</v>
      </c>
      <c r="K421" s="153">
        <v>0.28541666666666665</v>
      </c>
      <c r="L421" s="85">
        <v>0.99930555555555556</v>
      </c>
      <c r="M421" s="189">
        <v>44168</v>
      </c>
      <c r="N421" s="94" t="s">
        <v>3416</v>
      </c>
      <c r="O421" s="90">
        <f t="shared" si="47"/>
        <v>1028</v>
      </c>
      <c r="P421" s="100">
        <f t="shared" si="48"/>
        <v>3084</v>
      </c>
      <c r="Q421" s="68" t="s">
        <v>2035</v>
      </c>
      <c r="R421" s="68" t="s">
        <v>2036</v>
      </c>
    </row>
    <row r="422" spans="1:18" x14ac:dyDescent="0.2">
      <c r="A422" s="78"/>
      <c r="B422" s="79">
        <v>44165.846759259257</v>
      </c>
      <c r="C422" s="80" t="s">
        <v>1572</v>
      </c>
      <c r="D422" s="82" t="str">
        <f t="shared" si="55"/>
        <v>MS0084</v>
      </c>
      <c r="E422" s="91" t="str">
        <f t="shared" si="56"/>
        <v>MAT SOUTH</v>
      </c>
      <c r="F422" s="82" t="str">
        <f t="shared" si="57"/>
        <v>GOLD</v>
      </c>
      <c r="G422" s="183">
        <v>3</v>
      </c>
      <c r="H422" s="96" t="s">
        <v>2033</v>
      </c>
      <c r="I422" s="68" t="s">
        <v>2055</v>
      </c>
      <c r="J422" s="82" t="str">
        <f t="shared" si="54"/>
        <v>STELLA</v>
      </c>
      <c r="K422" s="85">
        <v>0</v>
      </c>
      <c r="L422" s="85">
        <v>0.99930555555555556</v>
      </c>
      <c r="M422" s="189">
        <v>44168</v>
      </c>
      <c r="N422" s="94" t="s">
        <v>2258</v>
      </c>
      <c r="O422" s="90">
        <f t="shared" si="47"/>
        <v>1439</v>
      </c>
      <c r="P422" s="100">
        <f t="shared" si="48"/>
        <v>4317</v>
      </c>
      <c r="Q422" s="68" t="s">
        <v>2035</v>
      </c>
      <c r="R422" s="68" t="s">
        <v>2036</v>
      </c>
    </row>
    <row r="423" spans="1:18" x14ac:dyDescent="0.2">
      <c r="A423" s="78"/>
      <c r="B423" s="140">
        <v>44167.576863425929</v>
      </c>
      <c r="C423" s="43" t="s">
        <v>1572</v>
      </c>
      <c r="D423" s="82" t="str">
        <f t="shared" si="55"/>
        <v>MS0084</v>
      </c>
      <c r="E423" s="91" t="str">
        <f t="shared" si="56"/>
        <v>MAT SOUTH</v>
      </c>
      <c r="F423" s="82" t="str">
        <f t="shared" si="57"/>
        <v>GOLD</v>
      </c>
      <c r="G423" s="183">
        <v>3</v>
      </c>
      <c r="H423" s="96" t="s">
        <v>2033</v>
      </c>
      <c r="I423" s="68" t="s">
        <v>2058</v>
      </c>
      <c r="J423" s="82" t="str">
        <f t="shared" si="54"/>
        <v>STELLA</v>
      </c>
      <c r="K423" s="85">
        <v>0</v>
      </c>
      <c r="L423" s="85">
        <v>0.99930555555555556</v>
      </c>
      <c r="M423" s="189">
        <v>44168</v>
      </c>
      <c r="N423" s="94" t="s">
        <v>3417</v>
      </c>
      <c r="O423" s="90">
        <f t="shared" si="47"/>
        <v>1439</v>
      </c>
      <c r="P423" s="100">
        <f t="shared" si="48"/>
        <v>4317</v>
      </c>
      <c r="Q423" s="68" t="s">
        <v>2035</v>
      </c>
      <c r="R423" s="68" t="s">
        <v>2036</v>
      </c>
    </row>
    <row r="424" spans="1:18" x14ac:dyDescent="0.2">
      <c r="A424" s="99"/>
      <c r="B424" s="140">
        <v>44166.70380787037</v>
      </c>
      <c r="C424" s="43" t="s">
        <v>1592</v>
      </c>
      <c r="D424" s="82" t="str">
        <f t="shared" si="55"/>
        <v>BU1744</v>
      </c>
      <c r="E424" s="91" t="str">
        <f t="shared" si="56"/>
        <v>BULAWAYO</v>
      </c>
      <c r="F424" s="82" t="str">
        <f t="shared" si="57"/>
        <v>SILVER</v>
      </c>
      <c r="G424" s="183">
        <v>3</v>
      </c>
      <c r="H424" s="96" t="s">
        <v>2033</v>
      </c>
      <c r="I424" s="68" t="s">
        <v>2060</v>
      </c>
      <c r="J424" s="82" t="str">
        <f t="shared" si="54"/>
        <v>BHEKANI</v>
      </c>
      <c r="K424" s="85">
        <v>0</v>
      </c>
      <c r="L424" s="85">
        <v>0.99930555555555556</v>
      </c>
      <c r="M424" s="189">
        <v>44168</v>
      </c>
      <c r="N424" s="94" t="s">
        <v>2174</v>
      </c>
      <c r="O424" s="90">
        <f t="shared" si="47"/>
        <v>1439</v>
      </c>
      <c r="P424" s="100">
        <f t="shared" si="48"/>
        <v>4317</v>
      </c>
      <c r="Q424" s="68" t="s">
        <v>2035</v>
      </c>
      <c r="R424" s="68" t="s">
        <v>2036</v>
      </c>
    </row>
    <row r="425" spans="1:18" x14ac:dyDescent="0.2">
      <c r="A425" s="78"/>
      <c r="B425" s="141">
        <v>44168.068738425929</v>
      </c>
      <c r="C425" s="98" t="s">
        <v>1611</v>
      </c>
      <c r="D425" s="82" t="str">
        <f t="shared" si="55"/>
        <v>HA5071</v>
      </c>
      <c r="E425" s="91" t="str">
        <f t="shared" si="56"/>
        <v>HARARE</v>
      </c>
      <c r="F425" s="82" t="str">
        <f t="shared" si="57"/>
        <v>SILVER</v>
      </c>
      <c r="G425" s="183">
        <v>3</v>
      </c>
      <c r="H425" s="96" t="s">
        <v>2033</v>
      </c>
      <c r="I425" s="68" t="s">
        <v>2058</v>
      </c>
      <c r="J425" s="82" t="str">
        <f t="shared" si="54"/>
        <v>KIWA</v>
      </c>
      <c r="K425" s="153">
        <v>6.8738425925925925E-2</v>
      </c>
      <c r="L425" s="85">
        <v>0.99930555555555556</v>
      </c>
      <c r="M425" s="189">
        <v>44168</v>
      </c>
      <c r="N425" s="94" t="s">
        <v>3418</v>
      </c>
      <c r="O425" s="90">
        <f t="shared" si="47"/>
        <v>1340.0166666666667</v>
      </c>
      <c r="P425" s="100">
        <f t="shared" si="48"/>
        <v>4020.05</v>
      </c>
      <c r="Q425" s="68" t="s">
        <v>2035</v>
      </c>
      <c r="R425" s="68" t="s">
        <v>2036</v>
      </c>
    </row>
    <row r="426" spans="1:18" x14ac:dyDescent="0.2">
      <c r="A426" s="78"/>
      <c r="B426" s="79">
        <v>44153.311689814815</v>
      </c>
      <c r="C426" s="68" t="s">
        <v>1707</v>
      </c>
      <c r="D426" s="82" t="str">
        <f t="shared" si="55"/>
        <v>MW5020</v>
      </c>
      <c r="E426" s="91" t="str">
        <f t="shared" si="56"/>
        <v>MASH WEST</v>
      </c>
      <c r="F426" s="82" t="str">
        <f t="shared" si="57"/>
        <v>SILVER</v>
      </c>
      <c r="G426" s="183">
        <v>3</v>
      </c>
      <c r="H426" s="96" t="s">
        <v>2033</v>
      </c>
      <c r="I426" s="68" t="s">
        <v>2058</v>
      </c>
      <c r="J426" s="82" t="s">
        <v>90</v>
      </c>
      <c r="K426" s="85">
        <v>0</v>
      </c>
      <c r="L426" s="85">
        <v>0.99930555555555556</v>
      </c>
      <c r="M426" s="189">
        <v>44168</v>
      </c>
      <c r="N426" s="94" t="s">
        <v>2154</v>
      </c>
      <c r="O426" s="90">
        <f t="shared" si="47"/>
        <v>1439</v>
      </c>
      <c r="P426" s="100">
        <f t="shared" si="48"/>
        <v>4317</v>
      </c>
      <c r="Q426" s="68" t="s">
        <v>2035</v>
      </c>
      <c r="R426" s="68" t="s">
        <v>2036</v>
      </c>
    </row>
    <row r="427" spans="1:18" x14ac:dyDescent="0.2">
      <c r="A427" s="78"/>
      <c r="B427" s="79">
        <v>44162.614178240743</v>
      </c>
      <c r="C427" s="80" t="s">
        <v>1764</v>
      </c>
      <c r="D427" s="82" t="str">
        <f t="shared" si="55"/>
        <v>MD0161</v>
      </c>
      <c r="E427" s="91" t="str">
        <f t="shared" si="56"/>
        <v>MIDLANDS</v>
      </c>
      <c r="F427" s="82" t="str">
        <f t="shared" si="57"/>
        <v>GOLD</v>
      </c>
      <c r="G427" s="183">
        <v>3</v>
      </c>
      <c r="H427" s="96" t="s">
        <v>2033</v>
      </c>
      <c r="I427" s="68" t="s">
        <v>2052</v>
      </c>
      <c r="J427" s="82" t="str">
        <f>VLOOKUP($C427,TOTAL4,5,FALSE)</f>
        <v>CHARI</v>
      </c>
      <c r="K427" s="85">
        <v>0</v>
      </c>
      <c r="L427" s="85">
        <v>0.99930555555555556</v>
      </c>
      <c r="M427" s="189">
        <v>44168</v>
      </c>
      <c r="N427" s="94" t="s">
        <v>2259</v>
      </c>
      <c r="O427" s="90">
        <f t="shared" si="47"/>
        <v>1439</v>
      </c>
      <c r="P427" s="100">
        <f t="shared" si="48"/>
        <v>4317</v>
      </c>
      <c r="Q427" s="68" t="s">
        <v>2035</v>
      </c>
      <c r="R427" s="68" t="s">
        <v>2036</v>
      </c>
    </row>
    <row r="428" spans="1:18" x14ac:dyDescent="0.2">
      <c r="A428" s="78"/>
      <c r="B428" s="79">
        <v>44153.311412037037</v>
      </c>
      <c r="C428" s="68" t="s">
        <v>1765</v>
      </c>
      <c r="D428" s="82" t="str">
        <f t="shared" si="55"/>
        <v>MW5216</v>
      </c>
      <c r="E428" s="91" t="str">
        <f t="shared" si="56"/>
        <v>MASH WEST</v>
      </c>
      <c r="F428" s="82" t="str">
        <f t="shared" si="57"/>
        <v>SILVER</v>
      </c>
      <c r="G428" s="183">
        <v>3</v>
      </c>
      <c r="H428" s="96" t="s">
        <v>2033</v>
      </c>
      <c r="I428" s="68" t="s">
        <v>2058</v>
      </c>
      <c r="J428" s="82" t="s">
        <v>90</v>
      </c>
      <c r="K428" s="85">
        <v>0</v>
      </c>
      <c r="L428" s="85">
        <v>0.99930555555555556</v>
      </c>
      <c r="M428" s="189">
        <v>44168</v>
      </c>
      <c r="N428" s="94" t="s">
        <v>2246</v>
      </c>
      <c r="O428" s="90">
        <f t="shared" si="47"/>
        <v>1439</v>
      </c>
      <c r="P428" s="100">
        <f t="shared" si="48"/>
        <v>4317</v>
      </c>
      <c r="Q428" s="68" t="s">
        <v>2035</v>
      </c>
      <c r="R428" s="68" t="s">
        <v>2036</v>
      </c>
    </row>
    <row r="429" spans="1:18" x14ac:dyDescent="0.2">
      <c r="A429" s="78"/>
      <c r="B429" s="79">
        <v>44164.609560185185</v>
      </c>
      <c r="C429" s="80" t="s">
        <v>1770</v>
      </c>
      <c r="D429" s="82" t="str">
        <f t="shared" si="55"/>
        <v>MN1731</v>
      </c>
      <c r="E429" s="91" t="str">
        <f t="shared" si="56"/>
        <v>MAT NORTH</v>
      </c>
      <c r="F429" s="82" t="str">
        <f t="shared" si="57"/>
        <v>GOLD</v>
      </c>
      <c r="G429" s="183">
        <v>3</v>
      </c>
      <c r="H429" s="96" t="s">
        <v>2033</v>
      </c>
      <c r="I429" s="68" t="s">
        <v>2060</v>
      </c>
      <c r="J429" s="82" t="str">
        <f>VLOOKUP($C429,TOTAL4,5,FALSE)</f>
        <v>STELLA</v>
      </c>
      <c r="K429" s="85">
        <v>0</v>
      </c>
      <c r="L429" s="85">
        <v>0.99930555555555556</v>
      </c>
      <c r="M429" s="189">
        <v>44168</v>
      </c>
      <c r="N429" s="94" t="s">
        <v>2248</v>
      </c>
      <c r="O429" s="90">
        <f t="shared" si="47"/>
        <v>1439</v>
      </c>
      <c r="P429" s="100">
        <f t="shared" si="48"/>
        <v>4317</v>
      </c>
      <c r="Q429" s="68" t="s">
        <v>2035</v>
      </c>
      <c r="R429" s="68" t="s">
        <v>2036</v>
      </c>
    </row>
    <row r="430" spans="1:18" x14ac:dyDescent="0.2">
      <c r="A430" s="78"/>
      <c r="B430" s="79">
        <v>44144.623796296299</v>
      </c>
      <c r="C430" s="68" t="s">
        <v>1809</v>
      </c>
      <c r="D430" s="82" t="str">
        <f t="shared" si="55"/>
        <v>ME7040</v>
      </c>
      <c r="E430" s="91" t="str">
        <f t="shared" si="56"/>
        <v>MASH EAST</v>
      </c>
      <c r="F430" s="82" t="str">
        <f t="shared" si="57"/>
        <v>GOLD</v>
      </c>
      <c r="G430" s="183">
        <v>3</v>
      </c>
      <c r="H430" s="96" t="s">
        <v>2033</v>
      </c>
      <c r="I430" s="68" t="s">
        <v>2040</v>
      </c>
      <c r="J430" s="82" t="s">
        <v>22</v>
      </c>
      <c r="K430" s="85">
        <v>0</v>
      </c>
      <c r="L430" s="85">
        <v>0.99930555555555556</v>
      </c>
      <c r="M430" s="189">
        <v>44168</v>
      </c>
      <c r="N430" s="94" t="s">
        <v>2125</v>
      </c>
      <c r="O430" s="90">
        <f t="shared" si="47"/>
        <v>1439</v>
      </c>
      <c r="P430" s="100">
        <f t="shared" si="48"/>
        <v>4317</v>
      </c>
      <c r="Q430" s="68" t="s">
        <v>2035</v>
      </c>
      <c r="R430" s="68" t="s">
        <v>2036</v>
      </c>
    </row>
    <row r="431" spans="1:18" x14ac:dyDescent="0.2">
      <c r="A431" s="78"/>
      <c r="B431" s="141">
        <v>44167.531145833331</v>
      </c>
      <c r="C431" s="98" t="s">
        <v>1869</v>
      </c>
      <c r="D431" s="82" t="str">
        <f t="shared" si="55"/>
        <v>MD7042</v>
      </c>
      <c r="E431" s="91" t="str">
        <f t="shared" si="56"/>
        <v>MIDLANDS</v>
      </c>
      <c r="F431" s="82" t="str">
        <f t="shared" si="57"/>
        <v>SILVER</v>
      </c>
      <c r="G431" s="183">
        <v>3</v>
      </c>
      <c r="H431" s="96" t="s">
        <v>2033</v>
      </c>
      <c r="I431" s="68" t="s">
        <v>2082</v>
      </c>
      <c r="J431" s="82" t="str">
        <f>VLOOKUP($C431,TOTAL4,5,FALSE)</f>
        <v>CHARI</v>
      </c>
      <c r="K431" s="85">
        <v>0</v>
      </c>
      <c r="L431" s="85">
        <v>0.99930555555555556</v>
      </c>
      <c r="M431" s="189">
        <v>44168</v>
      </c>
      <c r="N431" s="94" t="s">
        <v>3135</v>
      </c>
      <c r="O431" s="90">
        <f t="shared" si="47"/>
        <v>1439</v>
      </c>
      <c r="P431" s="100">
        <f t="shared" si="48"/>
        <v>4317</v>
      </c>
      <c r="Q431" s="68" t="s">
        <v>2035</v>
      </c>
      <c r="R431" s="68" t="s">
        <v>2036</v>
      </c>
    </row>
    <row r="432" spans="1:18" x14ac:dyDescent="0.2">
      <c r="A432" s="78"/>
      <c r="B432" s="79">
        <v>44078.052361111113</v>
      </c>
      <c r="C432" s="68" t="s">
        <v>1875</v>
      </c>
      <c r="D432" s="82" t="str">
        <f t="shared" si="55"/>
        <v>MV0164</v>
      </c>
      <c r="E432" s="91" t="str">
        <f t="shared" si="56"/>
        <v>MASVINGO</v>
      </c>
      <c r="F432" s="82" t="str">
        <f t="shared" si="57"/>
        <v>PLATINUM</v>
      </c>
      <c r="G432" s="183">
        <v>3</v>
      </c>
      <c r="H432" s="96" t="s">
        <v>2033</v>
      </c>
      <c r="I432" s="68" t="s">
        <v>2057</v>
      </c>
      <c r="J432" s="82" t="s">
        <v>283</v>
      </c>
      <c r="K432" s="85">
        <v>0</v>
      </c>
      <c r="L432" s="85">
        <v>0.99930555555555556</v>
      </c>
      <c r="M432" s="189">
        <v>44168</v>
      </c>
      <c r="N432" s="94" t="s">
        <v>2645</v>
      </c>
      <c r="O432" s="90">
        <f t="shared" si="47"/>
        <v>1439</v>
      </c>
      <c r="P432" s="100">
        <f t="shared" si="48"/>
        <v>4317</v>
      </c>
      <c r="Q432" s="68" t="s">
        <v>2035</v>
      </c>
      <c r="R432" s="68" t="s">
        <v>2036</v>
      </c>
    </row>
    <row r="433" spans="1:18" x14ac:dyDescent="0.2">
      <c r="A433" s="78"/>
      <c r="B433" s="79">
        <v>44159.536990740744</v>
      </c>
      <c r="C433" s="80" t="s">
        <v>1887</v>
      </c>
      <c r="D433" s="82" t="str">
        <f t="shared" si="55"/>
        <v>BU5022</v>
      </c>
      <c r="E433" s="91" t="str">
        <f t="shared" si="56"/>
        <v>BULAWAYO</v>
      </c>
      <c r="F433" s="82" t="str">
        <f t="shared" si="57"/>
        <v>SILVER</v>
      </c>
      <c r="G433" s="183">
        <v>3</v>
      </c>
      <c r="H433" s="96" t="s">
        <v>2033</v>
      </c>
      <c r="I433" s="68" t="s">
        <v>2060</v>
      </c>
      <c r="J433" s="82" t="str">
        <f>VLOOKUP($C433,TOTAL4,5,FALSE)</f>
        <v>SIFA</v>
      </c>
      <c r="K433" s="85">
        <v>0</v>
      </c>
      <c r="L433" s="85">
        <v>0.99930555555555556</v>
      </c>
      <c r="M433" s="189">
        <v>44168</v>
      </c>
      <c r="N433" s="94" t="s">
        <v>2270</v>
      </c>
      <c r="O433" s="90">
        <f t="shared" si="47"/>
        <v>1439</v>
      </c>
      <c r="P433" s="100">
        <f t="shared" si="48"/>
        <v>4317</v>
      </c>
      <c r="Q433" s="68" t="s">
        <v>2035</v>
      </c>
      <c r="R433" s="68" t="s">
        <v>2036</v>
      </c>
    </row>
    <row r="434" spans="1:18" x14ac:dyDescent="0.2">
      <c r="A434" s="78"/>
      <c r="B434" s="141">
        <v>44167.767835648148</v>
      </c>
      <c r="C434" s="98" t="s">
        <v>1890</v>
      </c>
      <c r="D434" s="82" t="str">
        <f t="shared" si="55"/>
        <v>MN5229</v>
      </c>
      <c r="E434" s="91" t="str">
        <f t="shared" si="56"/>
        <v>MAT NORTH</v>
      </c>
      <c r="F434" s="82" t="str">
        <f t="shared" si="57"/>
        <v>SILVER</v>
      </c>
      <c r="G434" s="183">
        <v>3</v>
      </c>
      <c r="H434" s="96" t="s">
        <v>2033</v>
      </c>
      <c r="I434" s="68" t="s">
        <v>2058</v>
      </c>
      <c r="J434" s="82" t="str">
        <f>VLOOKUP($C434,TOTAL4,5,FALSE)</f>
        <v>MAKETO</v>
      </c>
      <c r="K434" s="85">
        <v>0</v>
      </c>
      <c r="L434" s="85">
        <v>0.99930555555555556</v>
      </c>
      <c r="M434" s="189">
        <v>44168</v>
      </c>
      <c r="N434" s="94" t="s">
        <v>3419</v>
      </c>
      <c r="O434" s="90">
        <f t="shared" si="47"/>
        <v>1439</v>
      </c>
      <c r="P434" s="100">
        <f t="shared" si="48"/>
        <v>4317</v>
      </c>
      <c r="Q434" s="68" t="s">
        <v>2035</v>
      </c>
      <c r="R434" s="68" t="s">
        <v>2036</v>
      </c>
    </row>
    <row r="435" spans="1:18" x14ac:dyDescent="0.2">
      <c r="A435" s="78"/>
      <c r="B435" s="79">
        <v>44078.052939814814</v>
      </c>
      <c r="C435" s="68" t="s">
        <v>1893</v>
      </c>
      <c r="D435" s="82" t="str">
        <f t="shared" si="55"/>
        <v>MV1758</v>
      </c>
      <c r="E435" s="91" t="str">
        <f t="shared" si="56"/>
        <v>MASVINGO</v>
      </c>
      <c r="F435" s="82" t="str">
        <f t="shared" si="57"/>
        <v>BRONZE</v>
      </c>
      <c r="G435" s="183">
        <v>3</v>
      </c>
      <c r="H435" s="96" t="s">
        <v>2033</v>
      </c>
      <c r="I435" s="68" t="s">
        <v>2057</v>
      </c>
      <c r="J435" s="82" t="s">
        <v>283</v>
      </c>
      <c r="K435" s="85">
        <v>0</v>
      </c>
      <c r="L435" s="85">
        <v>0.99930555555555556</v>
      </c>
      <c r="M435" s="189">
        <v>44168</v>
      </c>
      <c r="N435" s="94" t="s">
        <v>2646</v>
      </c>
      <c r="O435" s="90">
        <f t="shared" si="47"/>
        <v>1439</v>
      </c>
      <c r="P435" s="100">
        <f t="shared" si="48"/>
        <v>4317</v>
      </c>
      <c r="Q435" s="68" t="s">
        <v>2035</v>
      </c>
      <c r="R435" s="68" t="s">
        <v>2036</v>
      </c>
    </row>
    <row r="436" spans="1:18" x14ac:dyDescent="0.2">
      <c r="A436" s="78"/>
      <c r="B436" s="79">
        <v>44164.608576388891</v>
      </c>
      <c r="C436" s="80" t="s">
        <v>1950</v>
      </c>
      <c r="D436" s="82" t="str">
        <f t="shared" si="55"/>
        <v>MS0326</v>
      </c>
      <c r="E436" s="91" t="str">
        <f t="shared" si="56"/>
        <v>MAT NORTH</v>
      </c>
      <c r="F436" s="82" t="str">
        <f t="shared" si="57"/>
        <v>PLATINUM</v>
      </c>
      <c r="G436" s="183">
        <v>3</v>
      </c>
      <c r="H436" s="96" t="s">
        <v>2033</v>
      </c>
      <c r="I436" s="68" t="s">
        <v>2060</v>
      </c>
      <c r="J436" s="82" t="str">
        <f>VLOOKUP($C436,TOTAL4,5,FALSE)</f>
        <v>MASAIRA</v>
      </c>
      <c r="K436" s="85">
        <v>0</v>
      </c>
      <c r="L436" s="85">
        <v>0.99930555555555556</v>
      </c>
      <c r="M436" s="189">
        <v>44168</v>
      </c>
      <c r="N436" s="94" t="s">
        <v>2222</v>
      </c>
      <c r="O436" s="90">
        <f t="shared" si="47"/>
        <v>1439</v>
      </c>
      <c r="P436" s="100">
        <f t="shared" si="48"/>
        <v>4317</v>
      </c>
      <c r="Q436" s="68" t="s">
        <v>2035</v>
      </c>
      <c r="R436" s="68" t="s">
        <v>2036</v>
      </c>
    </row>
    <row r="437" spans="1:18" x14ac:dyDescent="0.2">
      <c r="A437" s="78"/>
      <c r="B437" s="79">
        <v>44157.617696759262</v>
      </c>
      <c r="C437" s="80" t="s">
        <v>1973</v>
      </c>
      <c r="D437" s="82" t="str">
        <f t="shared" si="55"/>
        <v>MV5147</v>
      </c>
      <c r="E437" s="91" t="str">
        <f t="shared" si="56"/>
        <v>MASVINGO</v>
      </c>
      <c r="F437" s="82" t="str">
        <f t="shared" si="57"/>
        <v>SILVER</v>
      </c>
      <c r="G437" s="183">
        <v>3</v>
      </c>
      <c r="H437" s="96" t="s">
        <v>2033</v>
      </c>
      <c r="I437" s="68" t="s">
        <v>2060</v>
      </c>
      <c r="J437" s="82" t="str">
        <f>VLOOKUP($C437,TOTAL4,5,FALSE)</f>
        <v>PARDON</v>
      </c>
      <c r="K437" s="85">
        <v>0</v>
      </c>
      <c r="L437" s="85">
        <v>0.99930555555555556</v>
      </c>
      <c r="M437" s="189">
        <v>44168</v>
      </c>
      <c r="N437" s="94" t="s">
        <v>2114</v>
      </c>
      <c r="O437" s="90">
        <f t="shared" si="47"/>
        <v>1439</v>
      </c>
      <c r="P437" s="100">
        <f t="shared" si="48"/>
        <v>4317</v>
      </c>
      <c r="Q437" s="68" t="s">
        <v>2035</v>
      </c>
      <c r="R437" s="68" t="s">
        <v>2036</v>
      </c>
    </row>
    <row r="438" spans="1:18" x14ac:dyDescent="0.2">
      <c r="A438" s="78">
        <v>894</v>
      </c>
      <c r="B438" s="79">
        <v>44162.23541666667</v>
      </c>
      <c r="C438" s="68" t="str">
        <f t="shared" ref="C438:C464" si="58">VLOOKUP(A438,nsn,2,FALSE)</f>
        <v>Nketa7 D</v>
      </c>
      <c r="D438" s="81" t="str">
        <f>VLOOKUP($C438,TOTAL3,2,FALSE)</f>
        <v>BU5106</v>
      </c>
      <c r="E438" s="91" t="str">
        <f t="shared" ref="E438:E464" si="59">VLOOKUP($C438,TOTAL3,3,FALSE)</f>
        <v>BULAWAYO</v>
      </c>
      <c r="F438" s="82" t="str">
        <f t="shared" ref="F438:F464" si="60">VLOOKUP(C438,TOTAL3,4,FALSE)</f>
        <v>GOLD</v>
      </c>
      <c r="G438" s="183">
        <v>3</v>
      </c>
      <c r="H438" s="83" t="s">
        <v>2033</v>
      </c>
      <c r="I438" s="110" t="s">
        <v>2058</v>
      </c>
      <c r="J438" s="68" t="str">
        <f t="shared" ref="J438:J464" si="61">VLOOKUP(A438,nsn,3,FALSE)</f>
        <v>SIFA</v>
      </c>
      <c r="K438" s="85">
        <v>0</v>
      </c>
      <c r="L438" s="85">
        <v>0.51250000000000007</v>
      </c>
      <c r="M438" s="189">
        <v>44168</v>
      </c>
      <c r="N438" s="94" t="s">
        <v>2166</v>
      </c>
      <c r="O438" s="90">
        <f t="shared" si="47"/>
        <v>738.00000000000011</v>
      </c>
      <c r="P438" s="100">
        <f t="shared" si="48"/>
        <v>2214.0000000000005</v>
      </c>
      <c r="Q438" s="68" t="s">
        <v>2035</v>
      </c>
      <c r="R438" s="68" t="s">
        <v>2036</v>
      </c>
    </row>
    <row r="439" spans="1:18" x14ac:dyDescent="0.2">
      <c r="A439" s="78">
        <v>32</v>
      </c>
      <c r="B439" s="79">
        <v>44168.182638888888</v>
      </c>
      <c r="C439" s="68" t="str">
        <f t="shared" si="58"/>
        <v>LUPANE-G</v>
      </c>
      <c r="D439" s="81" t="str">
        <f>VLOOKUP($C439,TOTAL3,2,FALSE)</f>
        <v>MN0131</v>
      </c>
      <c r="E439" s="91" t="str">
        <f t="shared" si="59"/>
        <v>MAT NORTH</v>
      </c>
      <c r="F439" s="82" t="str">
        <f t="shared" si="60"/>
        <v>BRONZE</v>
      </c>
      <c r="G439" s="183">
        <v>3</v>
      </c>
      <c r="H439" s="83" t="s">
        <v>2033</v>
      </c>
      <c r="I439" s="110" t="s">
        <v>2058</v>
      </c>
      <c r="J439" s="68" t="str">
        <f t="shared" si="61"/>
        <v>BHEKANI</v>
      </c>
      <c r="K439" s="85">
        <v>0.18263888888888891</v>
      </c>
      <c r="L439" s="85">
        <v>0.99930555555555556</v>
      </c>
      <c r="M439" s="189">
        <v>44168</v>
      </c>
      <c r="N439" s="94" t="s">
        <v>3024</v>
      </c>
      <c r="O439" s="90">
        <f t="shared" si="47"/>
        <v>1176</v>
      </c>
      <c r="P439" s="100">
        <f t="shared" si="48"/>
        <v>3528</v>
      </c>
      <c r="Q439" s="68" t="s">
        <v>2035</v>
      </c>
      <c r="R439" s="68" t="s">
        <v>2036</v>
      </c>
    </row>
    <row r="440" spans="1:18" x14ac:dyDescent="0.2">
      <c r="A440" s="78">
        <v>38</v>
      </c>
      <c r="B440" s="79">
        <v>44167.796527777777</v>
      </c>
      <c r="C440" s="68" t="str">
        <f t="shared" si="58"/>
        <v>ZANKUNJA-G</v>
      </c>
      <c r="D440" s="81" t="str">
        <f>VLOOKUP($C440,TOTAL3,2,FALSE)</f>
        <v>MN7047</v>
      </c>
      <c r="E440" s="91" t="str">
        <f t="shared" si="59"/>
        <v>MAT NORTH</v>
      </c>
      <c r="F440" s="82" t="str">
        <f t="shared" si="60"/>
        <v>BRONZE</v>
      </c>
      <c r="G440" s="183">
        <v>3</v>
      </c>
      <c r="H440" s="83" t="s">
        <v>2033</v>
      </c>
      <c r="I440" s="110" t="s">
        <v>2058</v>
      </c>
      <c r="J440" s="68" t="str">
        <f t="shared" si="61"/>
        <v>HARRIET</v>
      </c>
      <c r="K440" s="85">
        <v>0</v>
      </c>
      <c r="L440" s="85">
        <v>0.99930555555555556</v>
      </c>
      <c r="M440" s="189">
        <v>44168</v>
      </c>
      <c r="N440" s="94" t="s">
        <v>3024</v>
      </c>
      <c r="O440" s="90">
        <f t="shared" si="47"/>
        <v>1439</v>
      </c>
      <c r="P440" s="100">
        <f t="shared" si="48"/>
        <v>4317</v>
      </c>
      <c r="Q440" s="68" t="s">
        <v>2035</v>
      </c>
      <c r="R440" s="68" t="s">
        <v>2036</v>
      </c>
    </row>
    <row r="441" spans="1:18" x14ac:dyDescent="0.2">
      <c r="A441" s="78">
        <v>41</v>
      </c>
      <c r="B441" s="79">
        <v>43519.111206481481</v>
      </c>
      <c r="C441" s="68" t="str">
        <f t="shared" si="58"/>
        <v>MALOTA-G</v>
      </c>
      <c r="D441" s="83" t="s">
        <v>1111</v>
      </c>
      <c r="E441" s="91" t="str">
        <f t="shared" si="59"/>
        <v>MAT NORTH</v>
      </c>
      <c r="F441" s="82" t="str">
        <f t="shared" si="60"/>
        <v>BRONZE</v>
      </c>
      <c r="G441" s="183">
        <v>3</v>
      </c>
      <c r="H441" s="83" t="s">
        <v>2033</v>
      </c>
      <c r="I441" s="68" t="s">
        <v>2055</v>
      </c>
      <c r="J441" s="68" t="str">
        <f t="shared" si="61"/>
        <v>HARRIET</v>
      </c>
      <c r="K441" s="85">
        <v>0</v>
      </c>
      <c r="L441" s="85">
        <v>0.99930555555555556</v>
      </c>
      <c r="M441" s="189">
        <v>44168</v>
      </c>
      <c r="N441" s="94" t="s">
        <v>2149</v>
      </c>
      <c r="O441" s="90">
        <f t="shared" si="47"/>
        <v>1439</v>
      </c>
      <c r="P441" s="100">
        <f t="shared" si="48"/>
        <v>4317</v>
      </c>
      <c r="Q441" s="68" t="s">
        <v>2035</v>
      </c>
      <c r="R441" s="68" t="s">
        <v>2036</v>
      </c>
    </row>
    <row r="442" spans="1:18" x14ac:dyDescent="0.2">
      <c r="A442" s="78">
        <v>44</v>
      </c>
      <c r="B442" s="79">
        <v>43589.80756296296</v>
      </c>
      <c r="C442" s="68" t="str">
        <f t="shared" si="58"/>
        <v>BHANDA-G</v>
      </c>
      <c r="D442" s="83" t="s">
        <v>187</v>
      </c>
      <c r="E442" s="91" t="str">
        <f t="shared" si="59"/>
        <v>MAT NORTH</v>
      </c>
      <c r="F442" s="82" t="str">
        <f t="shared" si="60"/>
        <v>BRONZE</v>
      </c>
      <c r="G442" s="183">
        <v>3</v>
      </c>
      <c r="H442" s="83" t="s">
        <v>2033</v>
      </c>
      <c r="I442" s="68" t="s">
        <v>2055</v>
      </c>
      <c r="J442" s="68" t="str">
        <f t="shared" si="61"/>
        <v>BHEKANI</v>
      </c>
      <c r="K442" s="85">
        <v>0</v>
      </c>
      <c r="L442" s="85">
        <v>0.99930555555555556</v>
      </c>
      <c r="M442" s="189">
        <v>44168</v>
      </c>
      <c r="N442" s="94" t="s">
        <v>2150</v>
      </c>
      <c r="O442" s="90">
        <f t="shared" si="47"/>
        <v>1439</v>
      </c>
      <c r="P442" s="100">
        <f t="shared" si="48"/>
        <v>4317</v>
      </c>
      <c r="Q442" s="68" t="s">
        <v>2035</v>
      </c>
      <c r="R442" s="68" t="s">
        <v>2036</v>
      </c>
    </row>
    <row r="443" spans="1:18" x14ac:dyDescent="0.2">
      <c r="A443" s="78">
        <v>47</v>
      </c>
      <c r="B443" s="79">
        <v>44069.574999999997</v>
      </c>
      <c r="C443" s="68" t="str">
        <f t="shared" si="58"/>
        <v>MARAPOSA-G</v>
      </c>
      <c r="D443" s="83" t="s">
        <v>1139</v>
      </c>
      <c r="E443" s="91" t="str">
        <f t="shared" si="59"/>
        <v>MAT SOUTH</v>
      </c>
      <c r="F443" s="82" t="str">
        <f t="shared" si="60"/>
        <v>BRONZE</v>
      </c>
      <c r="G443" s="183">
        <v>3</v>
      </c>
      <c r="H443" s="83" t="s">
        <v>2033</v>
      </c>
      <c r="I443" s="68" t="s">
        <v>2056</v>
      </c>
      <c r="J443" s="68" t="str">
        <f t="shared" si="61"/>
        <v>BHEKANI</v>
      </c>
      <c r="K443" s="85">
        <v>0</v>
      </c>
      <c r="L443" s="85">
        <v>0.99930555555555556</v>
      </c>
      <c r="M443" s="189">
        <v>44168</v>
      </c>
      <c r="N443" s="94" t="s">
        <v>2151</v>
      </c>
      <c r="O443" s="90">
        <f t="shared" si="47"/>
        <v>1439</v>
      </c>
      <c r="P443" s="100">
        <f t="shared" si="48"/>
        <v>4317</v>
      </c>
      <c r="Q443" s="68" t="s">
        <v>2035</v>
      </c>
      <c r="R443" s="68" t="s">
        <v>2036</v>
      </c>
    </row>
    <row r="444" spans="1:18" x14ac:dyDescent="0.2">
      <c r="A444" s="78">
        <v>50</v>
      </c>
      <c r="B444" s="79">
        <v>43613.728078819448</v>
      </c>
      <c r="C444" s="68" t="str">
        <f t="shared" si="58"/>
        <v>CONDENE-G</v>
      </c>
      <c r="D444" s="83" t="s">
        <v>531</v>
      </c>
      <c r="E444" s="91" t="str">
        <f t="shared" si="59"/>
        <v>MAT NORTH</v>
      </c>
      <c r="F444" s="82" t="str">
        <f t="shared" si="60"/>
        <v>BRONZE</v>
      </c>
      <c r="G444" s="183">
        <v>3</v>
      </c>
      <c r="H444" s="83" t="s">
        <v>2033</v>
      </c>
      <c r="I444" s="68" t="s">
        <v>2056</v>
      </c>
      <c r="J444" s="68" t="str">
        <f t="shared" si="61"/>
        <v>BHEKANI</v>
      </c>
      <c r="K444" s="85">
        <v>0</v>
      </c>
      <c r="L444" s="85">
        <v>0.99930555555555556</v>
      </c>
      <c r="M444" s="189">
        <v>44168</v>
      </c>
      <c r="N444" s="94" t="s">
        <v>2152</v>
      </c>
      <c r="O444" s="90">
        <f t="shared" si="47"/>
        <v>1439</v>
      </c>
      <c r="P444" s="100">
        <f t="shared" si="48"/>
        <v>4317</v>
      </c>
      <c r="Q444" s="68" t="s">
        <v>2035</v>
      </c>
      <c r="R444" s="68" t="s">
        <v>2036</v>
      </c>
    </row>
    <row r="445" spans="1:18" x14ac:dyDescent="0.2">
      <c r="A445" s="78">
        <v>58</v>
      </c>
      <c r="B445" s="79">
        <v>44158.458333333336</v>
      </c>
      <c r="C445" s="68" t="str">
        <f t="shared" si="58"/>
        <v>KAZUNGULA REP-G</v>
      </c>
      <c r="D445" s="81" t="str">
        <f>VLOOKUP($C445,TOTAL3,2,FALSE)</f>
        <v>MN7016</v>
      </c>
      <c r="E445" s="91" t="str">
        <f t="shared" si="59"/>
        <v>MAT NORTH</v>
      </c>
      <c r="F445" s="82" t="str">
        <f t="shared" si="60"/>
        <v>BRONZE</v>
      </c>
      <c r="G445" s="183">
        <v>3</v>
      </c>
      <c r="H445" s="83" t="s">
        <v>2033</v>
      </c>
      <c r="I445" s="110" t="s">
        <v>2055</v>
      </c>
      <c r="J445" s="68" t="str">
        <f t="shared" si="61"/>
        <v>HARRIET</v>
      </c>
      <c r="K445" s="85">
        <v>0</v>
      </c>
      <c r="L445" s="85">
        <v>0.99930555555555556</v>
      </c>
      <c r="M445" s="189">
        <v>44168</v>
      </c>
      <c r="N445" s="94" t="s">
        <v>2153</v>
      </c>
      <c r="O445" s="90">
        <f t="shared" si="47"/>
        <v>1439</v>
      </c>
      <c r="P445" s="100">
        <f t="shared" si="48"/>
        <v>4317</v>
      </c>
      <c r="Q445" s="68" t="s">
        <v>2035</v>
      </c>
      <c r="R445" s="68" t="s">
        <v>2036</v>
      </c>
    </row>
    <row r="446" spans="1:18" x14ac:dyDescent="0.2">
      <c r="A446" s="78">
        <v>61</v>
      </c>
      <c r="B446" s="79">
        <v>44167.796527777777</v>
      </c>
      <c r="C446" s="68" t="str">
        <f t="shared" si="58"/>
        <v>MATETSITURNOFF-G</v>
      </c>
      <c r="D446" s="81" t="str">
        <f>VLOOKUP($C446,TOTAL3,2,FALSE)</f>
        <v>MN7035</v>
      </c>
      <c r="E446" s="91" t="str">
        <f t="shared" si="59"/>
        <v>MAT NORTH</v>
      </c>
      <c r="F446" s="82" t="str">
        <f t="shared" si="60"/>
        <v>BRONZE</v>
      </c>
      <c r="G446" s="183">
        <v>3</v>
      </c>
      <c r="H446" s="83" t="s">
        <v>2033</v>
      </c>
      <c r="I446" s="110" t="s">
        <v>2058</v>
      </c>
      <c r="J446" s="68" t="str">
        <f t="shared" si="61"/>
        <v>HARRIET</v>
      </c>
      <c r="K446" s="85">
        <v>0</v>
      </c>
      <c r="L446" s="85">
        <v>0.99930555555555556</v>
      </c>
      <c r="M446" s="189">
        <v>44168</v>
      </c>
      <c r="N446" s="94" t="s">
        <v>2173</v>
      </c>
      <c r="O446" s="90">
        <f t="shared" si="47"/>
        <v>1439</v>
      </c>
      <c r="P446" s="100">
        <f t="shared" si="48"/>
        <v>4317</v>
      </c>
      <c r="Q446" s="68" t="s">
        <v>2035</v>
      </c>
      <c r="R446" s="68" t="s">
        <v>2036</v>
      </c>
    </row>
    <row r="447" spans="1:18" x14ac:dyDescent="0.2">
      <c r="A447" s="78">
        <v>85</v>
      </c>
      <c r="B447" s="79">
        <v>44165.975694444445</v>
      </c>
      <c r="C447" s="68" t="str">
        <f t="shared" si="58"/>
        <v>Imbizo-G</v>
      </c>
      <c r="D447" s="81" t="str">
        <f>VLOOKUP($C447,TOTAL3,2,FALSE)</f>
        <v>BU0172</v>
      </c>
      <c r="E447" s="91" t="str">
        <f t="shared" si="59"/>
        <v>BULAWAYO</v>
      </c>
      <c r="F447" s="82" t="str">
        <f t="shared" si="60"/>
        <v>SILVER</v>
      </c>
      <c r="G447" s="183">
        <v>3</v>
      </c>
      <c r="H447" s="83" t="s">
        <v>2033</v>
      </c>
      <c r="I447" s="110" t="s">
        <v>2055</v>
      </c>
      <c r="J447" s="68" t="str">
        <f t="shared" si="61"/>
        <v>STELLA</v>
      </c>
      <c r="K447" s="85">
        <v>0</v>
      </c>
      <c r="L447" s="85">
        <v>0.99930555555555556</v>
      </c>
      <c r="M447" s="189">
        <v>44168</v>
      </c>
      <c r="N447" s="94" t="s">
        <v>2154</v>
      </c>
      <c r="O447" s="90">
        <f t="shared" si="47"/>
        <v>1439</v>
      </c>
      <c r="P447" s="100">
        <f t="shared" si="48"/>
        <v>4317</v>
      </c>
      <c r="Q447" s="68" t="s">
        <v>2035</v>
      </c>
      <c r="R447" s="68" t="s">
        <v>2036</v>
      </c>
    </row>
    <row r="448" spans="1:18" x14ac:dyDescent="0.2">
      <c r="A448" s="78">
        <v>133</v>
      </c>
      <c r="B448" s="79">
        <v>44145.652094907404</v>
      </c>
      <c r="C448" s="68" t="str">
        <f t="shared" si="58"/>
        <v>Queenspark-G</v>
      </c>
      <c r="D448" s="81" t="s">
        <v>1609</v>
      </c>
      <c r="E448" s="91" t="str">
        <f t="shared" si="59"/>
        <v>BULAWAYO</v>
      </c>
      <c r="F448" s="82" t="str">
        <f t="shared" si="60"/>
        <v>SILVER</v>
      </c>
      <c r="G448" s="183">
        <v>3</v>
      </c>
      <c r="H448" s="83" t="s">
        <v>2033</v>
      </c>
      <c r="I448" s="110" t="s">
        <v>2057</v>
      </c>
      <c r="J448" s="68" t="str">
        <f t="shared" si="61"/>
        <v>STELLA</v>
      </c>
      <c r="K448" s="85">
        <v>0</v>
      </c>
      <c r="L448" s="85">
        <v>0.99930555555555556</v>
      </c>
      <c r="M448" s="189">
        <v>44168</v>
      </c>
      <c r="N448" s="94" t="s">
        <v>2155</v>
      </c>
      <c r="O448" s="90">
        <f t="shared" si="47"/>
        <v>1439</v>
      </c>
      <c r="P448" s="100">
        <f t="shared" si="48"/>
        <v>4317</v>
      </c>
      <c r="Q448" s="68" t="s">
        <v>2035</v>
      </c>
      <c r="R448" s="68" t="s">
        <v>2036</v>
      </c>
    </row>
    <row r="449" spans="1:18" x14ac:dyDescent="0.2">
      <c r="A449" s="78">
        <v>223</v>
      </c>
      <c r="B449" s="79">
        <v>44155.618750000001</v>
      </c>
      <c r="C449" s="68" t="str">
        <f t="shared" si="58"/>
        <v>Kamativi-G</v>
      </c>
      <c r="D449" s="81" t="str">
        <f>VLOOKUP($C449,TOTAL3,2,FALSE)</f>
        <v>MN0320</v>
      </c>
      <c r="E449" s="91" t="str">
        <f t="shared" si="59"/>
        <v>MAT NORTH</v>
      </c>
      <c r="F449" s="82" t="str">
        <f t="shared" si="60"/>
        <v>BRONZE</v>
      </c>
      <c r="G449" s="183">
        <v>3</v>
      </c>
      <c r="H449" s="83" t="s">
        <v>2033</v>
      </c>
      <c r="I449" s="110" t="s">
        <v>2055</v>
      </c>
      <c r="J449" s="68" t="str">
        <f t="shared" si="61"/>
        <v>HARRIET</v>
      </c>
      <c r="K449" s="85">
        <v>0</v>
      </c>
      <c r="L449" s="85">
        <v>0.99930555555555556</v>
      </c>
      <c r="M449" s="189">
        <v>44168</v>
      </c>
      <c r="N449" s="94" t="s">
        <v>2157</v>
      </c>
      <c r="O449" s="90">
        <f t="shared" si="47"/>
        <v>1439</v>
      </c>
      <c r="P449" s="100">
        <f t="shared" si="48"/>
        <v>4317</v>
      </c>
      <c r="Q449" s="68" t="s">
        <v>2035</v>
      </c>
      <c r="R449" s="68" t="s">
        <v>2036</v>
      </c>
    </row>
    <row r="450" spans="1:18" x14ac:dyDescent="0.2">
      <c r="A450" s="78">
        <v>283</v>
      </c>
      <c r="B450" s="79">
        <v>43636.052777777775</v>
      </c>
      <c r="C450" s="68" t="str">
        <f t="shared" si="58"/>
        <v>Hwange Power-G</v>
      </c>
      <c r="D450" s="83" t="s">
        <v>873</v>
      </c>
      <c r="E450" s="91" t="str">
        <f t="shared" si="59"/>
        <v>MAT NORTH</v>
      </c>
      <c r="F450" s="82" t="str">
        <f t="shared" si="60"/>
        <v>SILVER</v>
      </c>
      <c r="G450" s="183">
        <v>3</v>
      </c>
      <c r="H450" s="83" t="s">
        <v>2033</v>
      </c>
      <c r="I450" s="68" t="s">
        <v>2055</v>
      </c>
      <c r="J450" s="68" t="str">
        <f t="shared" si="61"/>
        <v>HARRIET</v>
      </c>
      <c r="K450" s="85">
        <v>0</v>
      </c>
      <c r="L450" s="85">
        <v>0.99930555555555556</v>
      </c>
      <c r="M450" s="189">
        <v>44168</v>
      </c>
      <c r="N450" s="94" t="s">
        <v>2158</v>
      </c>
      <c r="O450" s="90">
        <f t="shared" si="47"/>
        <v>1439</v>
      </c>
      <c r="P450" s="100">
        <f t="shared" si="48"/>
        <v>4317</v>
      </c>
      <c r="Q450" s="68" t="s">
        <v>2035</v>
      </c>
      <c r="R450" s="68" t="s">
        <v>2036</v>
      </c>
    </row>
    <row r="451" spans="1:18" x14ac:dyDescent="0.2">
      <c r="A451" s="78">
        <v>286</v>
      </c>
      <c r="B451" s="79">
        <v>43635.490665972226</v>
      </c>
      <c r="C451" s="68" t="str">
        <f t="shared" si="58"/>
        <v>Kwanele-G</v>
      </c>
      <c r="D451" s="83" t="s">
        <v>989</v>
      </c>
      <c r="E451" s="91" t="str">
        <f t="shared" si="59"/>
        <v>MAT NORTH</v>
      </c>
      <c r="F451" s="82" t="str">
        <f t="shared" si="60"/>
        <v>BRONZE</v>
      </c>
      <c r="G451" s="183">
        <v>3</v>
      </c>
      <c r="H451" s="83" t="s">
        <v>2033</v>
      </c>
      <c r="I451" s="68" t="s">
        <v>2055</v>
      </c>
      <c r="J451" s="68" t="str">
        <f t="shared" si="61"/>
        <v>HARRIET</v>
      </c>
      <c r="K451" s="85">
        <v>0</v>
      </c>
      <c r="L451" s="85">
        <v>0.99930555555555556</v>
      </c>
      <c r="M451" s="189">
        <v>44168</v>
      </c>
      <c r="N451" s="94" t="s">
        <v>2159</v>
      </c>
      <c r="O451" s="90">
        <f t="shared" ref="O451:O464" si="62">(L451-K451)*60*24</f>
        <v>1439</v>
      </c>
      <c r="P451" s="100">
        <f t="shared" ref="P451:P464" si="63">O451*G451</f>
        <v>4317</v>
      </c>
      <c r="Q451" s="68" t="s">
        <v>2035</v>
      </c>
      <c r="R451" s="68" t="s">
        <v>2036</v>
      </c>
    </row>
    <row r="452" spans="1:18" x14ac:dyDescent="0.2">
      <c r="A452" s="78">
        <v>289</v>
      </c>
      <c r="B452" s="79">
        <v>43636.405769675926</v>
      </c>
      <c r="C452" s="68" t="str">
        <f t="shared" si="58"/>
        <v>Madumapisa-G</v>
      </c>
      <c r="D452" s="83" t="s">
        <v>1070</v>
      </c>
      <c r="E452" s="91" t="str">
        <f t="shared" si="59"/>
        <v>MAT NORTH</v>
      </c>
      <c r="F452" s="82" t="str">
        <f t="shared" si="60"/>
        <v>BRONZE</v>
      </c>
      <c r="G452" s="183">
        <v>3</v>
      </c>
      <c r="H452" s="83" t="s">
        <v>2033</v>
      </c>
      <c r="I452" s="68" t="s">
        <v>2055</v>
      </c>
      <c r="J452" s="68" t="str">
        <f t="shared" si="61"/>
        <v>HARRIET</v>
      </c>
      <c r="K452" s="85">
        <v>0</v>
      </c>
      <c r="L452" s="85">
        <v>0.99930555555555556</v>
      </c>
      <c r="M452" s="189">
        <v>44168</v>
      </c>
      <c r="N452" s="94" t="s">
        <v>2160</v>
      </c>
      <c r="O452" s="90">
        <f t="shared" si="62"/>
        <v>1439</v>
      </c>
      <c r="P452" s="100">
        <f t="shared" si="63"/>
        <v>4317</v>
      </c>
      <c r="Q452" s="68" t="s">
        <v>2035</v>
      </c>
      <c r="R452" s="68" t="s">
        <v>2036</v>
      </c>
    </row>
    <row r="453" spans="1:18" x14ac:dyDescent="0.2">
      <c r="A453" s="78">
        <v>525</v>
      </c>
      <c r="B453" s="79">
        <v>44167.497916666667</v>
      </c>
      <c r="C453" s="68" t="str">
        <f t="shared" si="58"/>
        <v>Matsheumhlope-G</v>
      </c>
      <c r="D453" s="81" t="str">
        <f t="shared" ref="D453:D458" si="64">VLOOKUP($C453,TOTAL3,2,FALSE)</f>
        <v>BU0253</v>
      </c>
      <c r="E453" s="91" t="str">
        <f t="shared" si="59"/>
        <v>BULAWAYO</v>
      </c>
      <c r="F453" s="82" t="str">
        <f t="shared" si="60"/>
        <v>SILVER</v>
      </c>
      <c r="G453" s="183">
        <v>3</v>
      </c>
      <c r="H453" s="83" t="s">
        <v>2033</v>
      </c>
      <c r="I453" s="110" t="s">
        <v>2082</v>
      </c>
      <c r="J453" s="68" t="str">
        <f t="shared" si="61"/>
        <v>MAKETO</v>
      </c>
      <c r="K453" s="85">
        <v>0</v>
      </c>
      <c r="L453" s="85">
        <v>0.99930555555555556</v>
      </c>
      <c r="M453" s="189">
        <v>44168</v>
      </c>
      <c r="N453" s="94" t="s">
        <v>2166</v>
      </c>
      <c r="O453" s="90">
        <f t="shared" si="62"/>
        <v>1439</v>
      </c>
      <c r="P453" s="100">
        <f t="shared" si="63"/>
        <v>4317</v>
      </c>
      <c r="Q453" s="68" t="s">
        <v>2035</v>
      </c>
      <c r="R453" s="68" t="s">
        <v>2036</v>
      </c>
    </row>
    <row r="454" spans="1:18" x14ac:dyDescent="0.2">
      <c r="A454" s="78">
        <v>710</v>
      </c>
      <c r="B454" s="79">
        <v>44168.686111111114</v>
      </c>
      <c r="C454" s="68" t="str">
        <f t="shared" si="58"/>
        <v>Sunninghill-G</v>
      </c>
      <c r="D454" s="81" t="str">
        <f t="shared" si="64"/>
        <v>BU0256</v>
      </c>
      <c r="E454" s="91" t="str">
        <f t="shared" si="59"/>
        <v>BULAWAYO</v>
      </c>
      <c r="F454" s="82" t="str">
        <f t="shared" si="60"/>
        <v>SILVER</v>
      </c>
      <c r="G454" s="183">
        <v>3</v>
      </c>
      <c r="H454" s="83" t="s">
        <v>2033</v>
      </c>
      <c r="I454" s="110" t="s">
        <v>2058</v>
      </c>
      <c r="J454" s="68" t="str">
        <f t="shared" si="61"/>
        <v>MAKETO</v>
      </c>
      <c r="K454" s="85">
        <v>0.68611111111111101</v>
      </c>
      <c r="L454" s="85">
        <v>0.99930555555555556</v>
      </c>
      <c r="M454" s="189">
        <v>44168</v>
      </c>
      <c r="N454" s="94" t="s">
        <v>2173</v>
      </c>
      <c r="O454" s="90">
        <f t="shared" si="62"/>
        <v>451.00000000000011</v>
      </c>
      <c r="P454" s="100">
        <f t="shared" si="63"/>
        <v>1353.0000000000005</v>
      </c>
      <c r="Q454" s="68" t="s">
        <v>2035</v>
      </c>
      <c r="R454" s="68" t="s">
        <v>2036</v>
      </c>
    </row>
    <row r="455" spans="1:18" x14ac:dyDescent="0.2">
      <c r="A455" s="78">
        <v>812</v>
      </c>
      <c r="B455" s="79">
        <v>44069.581944444442</v>
      </c>
      <c r="C455" s="68" t="str">
        <f t="shared" si="58"/>
        <v>BINGA-G</v>
      </c>
      <c r="D455" s="81" t="str">
        <f t="shared" si="64"/>
        <v>MN5107</v>
      </c>
      <c r="E455" s="91" t="str">
        <f t="shared" si="59"/>
        <v>MAT NORTH</v>
      </c>
      <c r="F455" s="82" t="str">
        <f t="shared" si="60"/>
        <v>BRONZE</v>
      </c>
      <c r="G455" s="183">
        <v>3</v>
      </c>
      <c r="H455" s="83" t="s">
        <v>2033</v>
      </c>
      <c r="I455" s="110" t="s">
        <v>2055</v>
      </c>
      <c r="J455" s="68" t="str">
        <f t="shared" si="61"/>
        <v>HARRIET</v>
      </c>
      <c r="K455" s="85">
        <v>0</v>
      </c>
      <c r="L455" s="85">
        <v>0.99930555555555556</v>
      </c>
      <c r="M455" s="189">
        <v>44168</v>
      </c>
      <c r="N455" s="94" t="s">
        <v>2161</v>
      </c>
      <c r="O455" s="90">
        <f t="shared" si="62"/>
        <v>1439</v>
      </c>
      <c r="P455" s="100">
        <f t="shared" si="63"/>
        <v>4317</v>
      </c>
      <c r="Q455" s="68" t="s">
        <v>2035</v>
      </c>
      <c r="R455" s="68" t="s">
        <v>2036</v>
      </c>
    </row>
    <row r="456" spans="1:18" x14ac:dyDescent="0.2">
      <c r="A456" s="78">
        <v>815</v>
      </c>
      <c r="B456" s="79">
        <v>44069.581944444442</v>
      </c>
      <c r="C456" s="68" t="str">
        <f t="shared" si="58"/>
        <v>SIYANSUNDA-G</v>
      </c>
      <c r="D456" s="81" t="str">
        <f t="shared" si="64"/>
        <v>MN5245</v>
      </c>
      <c r="E456" s="91" t="str">
        <f t="shared" si="59"/>
        <v>MAT NORTH</v>
      </c>
      <c r="F456" s="82" t="str">
        <f t="shared" si="60"/>
        <v>SILVER</v>
      </c>
      <c r="G456" s="183">
        <v>3</v>
      </c>
      <c r="H456" s="83" t="s">
        <v>2033</v>
      </c>
      <c r="I456" s="110" t="s">
        <v>2055</v>
      </c>
      <c r="J456" s="68" t="str">
        <f t="shared" si="61"/>
        <v>HARRIET</v>
      </c>
      <c r="K456" s="85">
        <v>0</v>
      </c>
      <c r="L456" s="85">
        <v>0.99930555555555556</v>
      </c>
      <c r="M456" s="189">
        <v>44168</v>
      </c>
      <c r="N456" s="94" t="s">
        <v>2162</v>
      </c>
      <c r="O456" s="90">
        <f t="shared" si="62"/>
        <v>1439</v>
      </c>
      <c r="P456" s="100">
        <f t="shared" si="63"/>
        <v>4317</v>
      </c>
      <c r="Q456" s="68" t="s">
        <v>2035</v>
      </c>
      <c r="R456" s="68" t="s">
        <v>2036</v>
      </c>
    </row>
    <row r="457" spans="1:18" x14ac:dyDescent="0.2">
      <c r="A457" s="78">
        <v>818</v>
      </c>
      <c r="B457" s="79">
        <v>44069.581944444442</v>
      </c>
      <c r="C457" s="68" t="str">
        <f t="shared" si="58"/>
        <v>INKOSIKAZI-G</v>
      </c>
      <c r="D457" s="81" t="str">
        <f t="shared" si="64"/>
        <v>MN7015</v>
      </c>
      <c r="E457" s="91" t="str">
        <f t="shared" si="59"/>
        <v>MAT NORTH</v>
      </c>
      <c r="F457" s="82" t="str">
        <f t="shared" si="60"/>
        <v>BRONZE</v>
      </c>
      <c r="G457" s="183">
        <v>3</v>
      </c>
      <c r="H457" s="83" t="s">
        <v>2033</v>
      </c>
      <c r="I457" s="110" t="s">
        <v>2055</v>
      </c>
      <c r="J457" s="68" t="str">
        <f t="shared" si="61"/>
        <v>BHEKANI</v>
      </c>
      <c r="K457" s="85">
        <v>0</v>
      </c>
      <c r="L457" s="85">
        <v>0.99930555555555556</v>
      </c>
      <c r="M457" s="189">
        <v>44168</v>
      </c>
      <c r="N457" s="94" t="s">
        <v>2163</v>
      </c>
      <c r="O457" s="90">
        <f t="shared" si="62"/>
        <v>1439</v>
      </c>
      <c r="P457" s="100">
        <f t="shared" si="63"/>
        <v>4317</v>
      </c>
      <c r="Q457" s="68" t="s">
        <v>2035</v>
      </c>
      <c r="R457" s="68" t="s">
        <v>2036</v>
      </c>
    </row>
    <row r="458" spans="1:18" x14ac:dyDescent="0.2">
      <c r="A458" s="78">
        <v>888</v>
      </c>
      <c r="B458" s="79">
        <v>44144.73333333333</v>
      </c>
      <c r="C458" s="68" t="str">
        <f t="shared" si="58"/>
        <v>Tshabalala D</v>
      </c>
      <c r="D458" s="81" t="str">
        <f t="shared" si="64"/>
        <v>BU5022</v>
      </c>
      <c r="E458" s="91" t="str">
        <f t="shared" si="59"/>
        <v>BULAWAYO</v>
      </c>
      <c r="F458" s="82" t="str">
        <f t="shared" si="60"/>
        <v>SILVER</v>
      </c>
      <c r="G458" s="183">
        <v>3</v>
      </c>
      <c r="H458" s="83" t="s">
        <v>2033</v>
      </c>
      <c r="I458" s="110" t="s">
        <v>2055</v>
      </c>
      <c r="J458" s="68" t="str">
        <f t="shared" si="61"/>
        <v>SIFA</v>
      </c>
      <c r="K458" s="85">
        <v>0</v>
      </c>
      <c r="L458" s="85">
        <v>0.99930555555555556</v>
      </c>
      <c r="M458" s="189">
        <v>44168</v>
      </c>
      <c r="N458" s="94" t="s">
        <v>2165</v>
      </c>
      <c r="O458" s="90">
        <f t="shared" si="62"/>
        <v>1439</v>
      </c>
      <c r="P458" s="100">
        <f t="shared" si="63"/>
        <v>4317</v>
      </c>
      <c r="Q458" s="68" t="s">
        <v>2035</v>
      </c>
      <c r="R458" s="68" t="s">
        <v>2036</v>
      </c>
    </row>
    <row r="459" spans="1:18" x14ac:dyDescent="0.2">
      <c r="A459" s="78">
        <v>912</v>
      </c>
      <c r="B459" s="79">
        <v>44069.574999999997</v>
      </c>
      <c r="C459" s="68" t="str">
        <f t="shared" si="58"/>
        <v>Granitepark-G</v>
      </c>
      <c r="D459" s="81" t="s">
        <v>755</v>
      </c>
      <c r="E459" s="91" t="str">
        <f t="shared" si="59"/>
        <v>BULAWAYO</v>
      </c>
      <c r="F459" s="82" t="str">
        <f t="shared" si="60"/>
        <v>SILVER</v>
      </c>
      <c r="G459" s="183">
        <v>3</v>
      </c>
      <c r="H459" s="83" t="s">
        <v>2033</v>
      </c>
      <c r="I459" s="110" t="s">
        <v>2055</v>
      </c>
      <c r="J459" s="68" t="str">
        <f t="shared" si="61"/>
        <v>SOFIA</v>
      </c>
      <c r="K459" s="85">
        <v>0</v>
      </c>
      <c r="L459" s="85">
        <v>0.99930555555555556</v>
      </c>
      <c r="M459" s="189">
        <v>44168</v>
      </c>
      <c r="N459" s="94" t="s">
        <v>2167</v>
      </c>
      <c r="O459" s="90">
        <f t="shared" si="62"/>
        <v>1439</v>
      </c>
      <c r="P459" s="100">
        <f t="shared" si="63"/>
        <v>4317</v>
      </c>
      <c r="Q459" s="68" t="s">
        <v>2035</v>
      </c>
      <c r="R459" s="68" t="s">
        <v>2036</v>
      </c>
    </row>
    <row r="460" spans="1:18" x14ac:dyDescent="0.2">
      <c r="A460" s="78">
        <v>924</v>
      </c>
      <c r="B460" s="79">
        <v>44165.975694444445</v>
      </c>
      <c r="C460" s="68" t="str">
        <f t="shared" si="58"/>
        <v>Mahatshula-G</v>
      </c>
      <c r="D460" s="81" t="str">
        <f>VLOOKUP($C460,TOTAL3,2,FALSE)</f>
        <v>BU5089</v>
      </c>
      <c r="E460" s="91" t="str">
        <f t="shared" si="59"/>
        <v>BULAWAYO</v>
      </c>
      <c r="F460" s="82" t="str">
        <f t="shared" si="60"/>
        <v>SILVER</v>
      </c>
      <c r="G460" s="183">
        <v>3</v>
      </c>
      <c r="H460" s="83" t="s">
        <v>2033</v>
      </c>
      <c r="I460" s="110" t="s">
        <v>2055</v>
      </c>
      <c r="J460" s="68" t="str">
        <f t="shared" si="61"/>
        <v>MAKETO</v>
      </c>
      <c r="K460" s="85">
        <v>0</v>
      </c>
      <c r="L460" s="85">
        <v>0.99930555555555556</v>
      </c>
      <c r="M460" s="189">
        <v>44168</v>
      </c>
      <c r="N460" s="94" t="s">
        <v>2168</v>
      </c>
      <c r="O460" s="90">
        <f t="shared" si="62"/>
        <v>1439</v>
      </c>
      <c r="P460" s="100">
        <f t="shared" si="63"/>
        <v>4317</v>
      </c>
      <c r="Q460" s="68" t="s">
        <v>2035</v>
      </c>
      <c r="R460" s="68" t="s">
        <v>2036</v>
      </c>
    </row>
    <row r="461" spans="1:18" x14ac:dyDescent="0.2">
      <c r="A461" s="78">
        <v>954</v>
      </c>
      <c r="B461" s="79">
        <v>44165.975694444445</v>
      </c>
      <c r="C461" s="68" t="str">
        <f t="shared" si="58"/>
        <v>Makokoba2-G</v>
      </c>
      <c r="D461" s="81" t="str">
        <f>VLOOKUP($C461,TOTAL3,2,FALSE)</f>
        <v>BU5090</v>
      </c>
      <c r="E461" s="91" t="str">
        <f t="shared" si="59"/>
        <v>BULAWAYO</v>
      </c>
      <c r="F461" s="82" t="str">
        <f t="shared" si="60"/>
        <v>PLATINUM</v>
      </c>
      <c r="G461" s="183">
        <v>3</v>
      </c>
      <c r="H461" s="83" t="s">
        <v>2033</v>
      </c>
      <c r="I461" s="110" t="s">
        <v>2055</v>
      </c>
      <c r="J461" s="68" t="str">
        <f t="shared" si="61"/>
        <v>SOFIA</v>
      </c>
      <c r="K461" s="85">
        <v>0</v>
      </c>
      <c r="L461" s="85">
        <v>0.99930555555555556</v>
      </c>
      <c r="M461" s="189">
        <v>44168</v>
      </c>
      <c r="N461" s="94" t="s">
        <v>2169</v>
      </c>
      <c r="O461" s="90">
        <f t="shared" si="62"/>
        <v>1439</v>
      </c>
      <c r="P461" s="100">
        <f t="shared" si="63"/>
        <v>4317</v>
      </c>
      <c r="Q461" s="68" t="s">
        <v>2035</v>
      </c>
      <c r="R461" s="68" t="s">
        <v>2036</v>
      </c>
    </row>
    <row r="462" spans="1:18" x14ac:dyDescent="0.2">
      <c r="A462" s="78">
        <v>978</v>
      </c>
      <c r="B462" s="79">
        <v>44158.533333333333</v>
      </c>
      <c r="C462" s="68" t="str">
        <f t="shared" si="58"/>
        <v>KAZUNGULA-G</v>
      </c>
      <c r="D462" s="81" t="str">
        <f>VLOOKUP($C462,TOTAL3,2,FALSE)</f>
        <v>MN7017</v>
      </c>
      <c r="E462" s="91" t="str">
        <f t="shared" si="59"/>
        <v>MAT NORTH</v>
      </c>
      <c r="F462" s="82" t="str">
        <f t="shared" si="60"/>
        <v>BRONZE</v>
      </c>
      <c r="G462" s="183">
        <v>3</v>
      </c>
      <c r="H462" s="83" t="s">
        <v>2033</v>
      </c>
      <c r="I462" s="110" t="s">
        <v>2055</v>
      </c>
      <c r="J462" s="68" t="str">
        <f t="shared" si="61"/>
        <v>HARRIET</v>
      </c>
      <c r="K462" s="85">
        <v>0</v>
      </c>
      <c r="L462" s="85">
        <v>0.99930555555555556</v>
      </c>
      <c r="M462" s="189">
        <v>44168</v>
      </c>
      <c r="N462" s="94" t="s">
        <v>2170</v>
      </c>
      <c r="O462" s="90">
        <f t="shared" si="62"/>
        <v>1439</v>
      </c>
      <c r="P462" s="100">
        <f t="shared" si="63"/>
        <v>4317</v>
      </c>
      <c r="Q462" s="68" t="s">
        <v>2035</v>
      </c>
      <c r="R462" s="68" t="s">
        <v>2036</v>
      </c>
    </row>
    <row r="463" spans="1:18" x14ac:dyDescent="0.2">
      <c r="A463" s="78">
        <v>981</v>
      </c>
      <c r="B463" s="79">
        <v>44069.581944444442</v>
      </c>
      <c r="C463" s="68" t="str">
        <f t="shared" si="58"/>
        <v>HALFWAY-G</v>
      </c>
      <c r="D463" s="81" t="str">
        <f>VLOOKUP($C463,TOTAL3,2,FALSE)</f>
        <v>MN7008</v>
      </c>
      <c r="E463" s="91" t="str">
        <f t="shared" si="59"/>
        <v>MAT NORTH</v>
      </c>
      <c r="F463" s="82" t="str">
        <f t="shared" si="60"/>
        <v>BRONZE</v>
      </c>
      <c r="G463" s="183">
        <v>3</v>
      </c>
      <c r="H463" s="83" t="s">
        <v>2033</v>
      </c>
      <c r="I463" s="110" t="s">
        <v>2055</v>
      </c>
      <c r="J463" s="68" t="str">
        <f t="shared" si="61"/>
        <v>SIFA</v>
      </c>
      <c r="K463" s="85">
        <v>0</v>
      </c>
      <c r="L463" s="85">
        <v>0.99930555555555556</v>
      </c>
      <c r="M463" s="189">
        <v>44168</v>
      </c>
      <c r="N463" s="94" t="s">
        <v>2171</v>
      </c>
      <c r="O463" s="90">
        <f t="shared" si="62"/>
        <v>1439</v>
      </c>
      <c r="P463" s="100">
        <f t="shared" si="63"/>
        <v>4317</v>
      </c>
      <c r="Q463" s="68" t="s">
        <v>2035</v>
      </c>
      <c r="R463" s="68" t="s">
        <v>2036</v>
      </c>
    </row>
    <row r="464" spans="1:18" x14ac:dyDescent="0.2">
      <c r="A464" s="78">
        <v>984</v>
      </c>
      <c r="B464" s="79">
        <v>44069.581944444442</v>
      </c>
      <c r="C464" s="68" t="str">
        <f t="shared" si="58"/>
        <v>LUKOSI-G</v>
      </c>
      <c r="D464" s="81" t="str">
        <f>VLOOKUP($C464,TOTAL3,2,FALSE)</f>
        <v>MN7018</v>
      </c>
      <c r="E464" s="91" t="str">
        <f t="shared" si="59"/>
        <v>MAT NORTH</v>
      </c>
      <c r="F464" s="82" t="str">
        <f t="shared" si="60"/>
        <v>BRONZE</v>
      </c>
      <c r="G464" s="183">
        <v>3</v>
      </c>
      <c r="H464" s="83" t="s">
        <v>2033</v>
      </c>
      <c r="I464" s="110" t="s">
        <v>2055</v>
      </c>
      <c r="J464" s="68" t="str">
        <f t="shared" si="61"/>
        <v>HARRIET</v>
      </c>
      <c r="K464" s="85">
        <v>0</v>
      </c>
      <c r="L464" s="85">
        <v>0.99930555555555556</v>
      </c>
      <c r="M464" s="189">
        <v>44168</v>
      </c>
      <c r="N464" s="94" t="s">
        <v>2172</v>
      </c>
      <c r="O464" s="90">
        <f t="shared" si="62"/>
        <v>1439</v>
      </c>
      <c r="P464" s="100">
        <f t="shared" si="63"/>
        <v>4317</v>
      </c>
      <c r="Q464" s="68" t="s">
        <v>2035</v>
      </c>
      <c r="R464" s="68" t="s">
        <v>2036</v>
      </c>
    </row>
    <row r="465" spans="1:18" x14ac:dyDescent="0.2">
      <c r="A465" s="78"/>
      <c r="B465" s="79"/>
      <c r="C465" s="68"/>
      <c r="D465" s="81"/>
      <c r="E465" s="91"/>
      <c r="F465" s="82"/>
      <c r="G465" s="68"/>
      <c r="H465" s="83"/>
      <c r="I465" s="110"/>
      <c r="J465" s="68"/>
      <c r="K465" s="85"/>
      <c r="L465" s="85"/>
      <c r="M465" s="189"/>
      <c r="N465" s="94"/>
      <c r="O465" s="191"/>
      <c r="P465" s="191"/>
      <c r="Q465" s="68"/>
      <c r="R465" s="68"/>
    </row>
    <row r="468" spans="1:18" x14ac:dyDescent="0.2">
      <c r="C468" s="157" t="s">
        <v>2074</v>
      </c>
      <c r="D468" s="158">
        <f>1-   1273504/4790880</f>
        <v>0.73418161172895169</v>
      </c>
      <c r="I468" s="159" t="s">
        <v>2017</v>
      </c>
      <c r="J468" s="160" t="s">
        <v>2074</v>
      </c>
      <c r="K468" s="161" t="s">
        <v>57</v>
      </c>
      <c r="L468"/>
      <c r="M468" s="159" t="s">
        <v>2017</v>
      </c>
      <c r="N468" s="160" t="s">
        <v>13</v>
      </c>
      <c r="O468" s="159" t="s">
        <v>21</v>
      </c>
      <c r="P468" s="159" t="s">
        <v>29</v>
      </c>
    </row>
    <row r="469" spans="1:18" x14ac:dyDescent="0.2">
      <c r="C469" s="157" t="s">
        <v>2033</v>
      </c>
      <c r="D469" s="158">
        <f xml:space="preserve">     1273504/4790880</f>
        <v>0.26581838827104831</v>
      </c>
      <c r="I469" s="162">
        <v>44166</v>
      </c>
      <c r="J469" s="158">
        <f>1-   1272888/4790880</f>
        <v>0.73431018935978365</v>
      </c>
      <c r="K469" s="163">
        <f>1- 584588/2129760</f>
        <v>0.72551461197505818</v>
      </c>
      <c r="L469"/>
      <c r="M469" s="162">
        <v>44166</v>
      </c>
      <c r="N469" s="158">
        <f>1-  327742/976320</f>
        <v>0.66430883316945266</v>
      </c>
      <c r="O469" s="158">
        <f>1-210364/656640</f>
        <v>0.67963572124756333</v>
      </c>
      <c r="P469" s="158">
        <f>1- 150194/254880</f>
        <v>0.41072661644695541</v>
      </c>
    </row>
    <row r="470" spans="1:18" x14ac:dyDescent="0.2">
      <c r="C470" s="157" t="s">
        <v>2086</v>
      </c>
      <c r="D470" s="158">
        <f xml:space="preserve">  0/4790880</f>
        <v>0</v>
      </c>
      <c r="I470" s="162">
        <v>44167</v>
      </c>
      <c r="J470" s="158">
        <f>1-   1302465/4790880</f>
        <v>0.72813658451057006</v>
      </c>
      <c r="K470" s="163">
        <f>1- 564773/2129760</f>
        <v>0.73481847719930882</v>
      </c>
      <c r="L470"/>
      <c r="M470" s="162">
        <v>44167</v>
      </c>
      <c r="N470" s="158">
        <f>1-  361895/976320</f>
        <v>0.62932747459849225</v>
      </c>
      <c r="O470" s="158">
        <f>1-221368/656640</f>
        <v>0.66287768031189076</v>
      </c>
      <c r="P470" s="158">
        <f>1- 154430/254880</f>
        <v>0.3941070307595731</v>
      </c>
    </row>
    <row r="471" spans="1:18" x14ac:dyDescent="0.2">
      <c r="I471" s="162">
        <v>44168</v>
      </c>
      <c r="J471" s="158">
        <f>1-   1273504/4790880</f>
        <v>0.73418161172895169</v>
      </c>
      <c r="K471" s="163">
        <f>1- 559003/2129760</f>
        <v>0.73752770265194201</v>
      </c>
      <c r="L471"/>
      <c r="M471" s="162">
        <v>44168</v>
      </c>
      <c r="N471" s="158">
        <f>1-  365005/976320</f>
        <v>0.62614204359226489</v>
      </c>
      <c r="O471" s="158">
        <f>1-219998/656640</f>
        <v>0.66496405945419101</v>
      </c>
      <c r="P471" s="158">
        <f>1- 149930/254880</f>
        <v>0.4117623979912115</v>
      </c>
    </row>
  </sheetData>
  <sortState xmlns:xlrd2="http://schemas.microsoft.com/office/spreadsheetml/2017/richdata2" ref="A2:R292">
    <sortCondition ref="K1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520"/>
  <sheetViews>
    <sheetView workbookViewId="0">
      <selection activeCell="T510" sqref="T510"/>
    </sheetView>
  </sheetViews>
  <sheetFormatPr baseColWidth="10" defaultColWidth="9.1640625" defaultRowHeight="14" x14ac:dyDescent="0.2"/>
  <cols>
    <col min="1" max="1" width="9.1640625" style="202"/>
    <col min="2" max="2" width="16.5" style="202" customWidth="1"/>
    <col min="3" max="3" width="14.33203125" style="202" customWidth="1"/>
    <col min="4" max="4" width="9" style="202" customWidth="1"/>
    <col min="5" max="5" width="9.1640625" style="202" customWidth="1"/>
    <col min="6" max="6" width="6.6640625" style="202" customWidth="1"/>
    <col min="7" max="7" width="6" style="202" customWidth="1"/>
    <col min="8" max="8" width="9.1640625" style="202"/>
    <col min="9" max="9" width="10.83203125" style="202" customWidth="1"/>
    <col min="10" max="10" width="9.33203125" style="202" bestFit="1" customWidth="1"/>
    <col min="11" max="12" width="9.33203125" style="205" bestFit="1" customWidth="1"/>
    <col min="13" max="13" width="14.6640625" style="205" customWidth="1"/>
    <col min="14" max="14" width="9.1640625" style="202"/>
    <col min="15" max="16" width="9.33203125" style="202" bestFit="1" customWidth="1"/>
    <col min="17" max="16384" width="9.1640625" style="202"/>
  </cols>
  <sheetData>
    <row r="1" spans="1:18" x14ac:dyDescent="0.2">
      <c r="A1" s="69"/>
      <c r="B1" s="70" t="s">
        <v>2017</v>
      </c>
      <c r="C1" s="71" t="s">
        <v>2018</v>
      </c>
      <c r="D1" s="72" t="s">
        <v>2019</v>
      </c>
      <c r="E1" s="73" t="s">
        <v>2020</v>
      </c>
      <c r="F1" s="73" t="s">
        <v>2021</v>
      </c>
      <c r="G1" s="71" t="s">
        <v>2073</v>
      </c>
      <c r="H1" s="75" t="s">
        <v>2022</v>
      </c>
      <c r="I1" s="71" t="s">
        <v>2023</v>
      </c>
      <c r="J1" s="70" t="s">
        <v>2024</v>
      </c>
      <c r="K1" s="200" t="s">
        <v>2025</v>
      </c>
      <c r="L1" s="200" t="s">
        <v>2026</v>
      </c>
      <c r="M1" s="201" t="s">
        <v>2027</v>
      </c>
      <c r="N1" s="130" t="s">
        <v>2028</v>
      </c>
      <c r="O1" s="131" t="s">
        <v>2029</v>
      </c>
      <c r="P1" s="77" t="s">
        <v>2030</v>
      </c>
      <c r="Q1" s="74" t="s">
        <v>2031</v>
      </c>
      <c r="R1" s="74" t="s">
        <v>2032</v>
      </c>
    </row>
    <row r="2" spans="1:18" x14ac:dyDescent="0.2">
      <c r="A2" s="99"/>
      <c r="B2" s="105">
        <v>44169.007523148146</v>
      </c>
      <c r="C2" s="80" t="s">
        <v>1373</v>
      </c>
      <c r="D2" s="81" t="str">
        <f t="shared" ref="D2:D65" si="0">VLOOKUP($C2,TOTAL3,2,FALSE)</f>
        <v>ME0075</v>
      </c>
      <c r="E2" s="82" t="str">
        <f t="shared" ref="E2:E65" si="1">VLOOKUP($C2,TOTAL3,3,FALSE)</f>
        <v>MASH EAST</v>
      </c>
      <c r="F2" s="82" t="str">
        <f t="shared" ref="F2:F65" si="2">VLOOKUP(C2,TOTAL3,4,FALSE)</f>
        <v>PLATINUM</v>
      </c>
      <c r="G2" s="207">
        <v>3</v>
      </c>
      <c r="H2" s="84" t="s">
        <v>2033</v>
      </c>
      <c r="I2" s="68" t="s">
        <v>2034</v>
      </c>
      <c r="J2" s="82" t="str">
        <f t="shared" ref="J2:J65" si="3">VLOOKUP($C2,TOTAL3,5,FALSE)</f>
        <v>WASHI</v>
      </c>
      <c r="K2" s="85">
        <v>0</v>
      </c>
      <c r="L2" s="85">
        <v>1.6446759259259262E-2</v>
      </c>
      <c r="M2" s="92">
        <v>44169</v>
      </c>
      <c r="N2" s="94" t="s">
        <v>3572</v>
      </c>
      <c r="O2" s="90">
        <f t="shared" ref="O2:O65" si="4">(L2-K2)*60*24</f>
        <v>23.683333333333337</v>
      </c>
      <c r="P2" s="100">
        <f t="shared" ref="P2:P65" si="5">O2*G2</f>
        <v>71.050000000000011</v>
      </c>
      <c r="Q2" s="80" t="s">
        <v>2035</v>
      </c>
      <c r="R2" s="80" t="s">
        <v>2038</v>
      </c>
    </row>
    <row r="3" spans="1:18" x14ac:dyDescent="0.2">
      <c r="A3" s="99"/>
      <c r="B3" s="105" t="s">
        <v>2301</v>
      </c>
      <c r="C3" s="89" t="s">
        <v>1496</v>
      </c>
      <c r="D3" s="81" t="str">
        <f t="shared" si="0"/>
        <v>MA0151</v>
      </c>
      <c r="E3" s="82" t="str">
        <f t="shared" si="1"/>
        <v>MANICALAND</v>
      </c>
      <c r="F3" s="82" t="str">
        <f t="shared" si="2"/>
        <v>PLATINUM</v>
      </c>
      <c r="G3" s="207">
        <v>3</v>
      </c>
      <c r="H3" s="84" t="s">
        <v>2033</v>
      </c>
      <c r="I3" s="68" t="s">
        <v>2034</v>
      </c>
      <c r="J3" s="82" t="str">
        <f t="shared" si="3"/>
        <v>MANGWIRO</v>
      </c>
      <c r="K3" s="85">
        <v>0</v>
      </c>
      <c r="L3" s="85">
        <v>0.18230324074074075</v>
      </c>
      <c r="M3" s="92">
        <v>44169</v>
      </c>
      <c r="N3" s="94" t="s">
        <v>3573</v>
      </c>
      <c r="O3" s="90">
        <f t="shared" si="4"/>
        <v>262.51666666666665</v>
      </c>
      <c r="P3" s="100">
        <f t="shared" si="5"/>
        <v>787.55</v>
      </c>
      <c r="Q3" s="80" t="s">
        <v>2035</v>
      </c>
      <c r="R3" s="80" t="s">
        <v>2038</v>
      </c>
    </row>
    <row r="4" spans="1:18" x14ac:dyDescent="0.2">
      <c r="A4" s="99"/>
      <c r="B4" s="105">
        <v>44169.247719907406</v>
      </c>
      <c r="C4" s="80" t="s">
        <v>451</v>
      </c>
      <c r="D4" s="81" t="str">
        <f t="shared" si="0"/>
        <v>MW0017</v>
      </c>
      <c r="E4" s="82" t="str">
        <f t="shared" si="1"/>
        <v>MASH WEST</v>
      </c>
      <c r="F4" s="82" t="str">
        <f t="shared" si="2"/>
        <v>PLATINUM</v>
      </c>
      <c r="G4" s="207">
        <v>3</v>
      </c>
      <c r="H4" s="84" t="s">
        <v>2033</v>
      </c>
      <c r="I4" s="68" t="s">
        <v>2034</v>
      </c>
      <c r="J4" s="82" t="str">
        <f t="shared" si="3"/>
        <v>ARTWELL</v>
      </c>
      <c r="K4" s="85">
        <v>0</v>
      </c>
      <c r="L4" s="85">
        <v>0.24790509259259261</v>
      </c>
      <c r="M4" s="92">
        <v>44169</v>
      </c>
      <c r="N4" s="94" t="s">
        <v>3574</v>
      </c>
      <c r="O4" s="90">
        <f t="shared" si="4"/>
        <v>356.98333333333335</v>
      </c>
      <c r="P4" s="100">
        <f t="shared" si="5"/>
        <v>1070.95</v>
      </c>
      <c r="Q4" s="80" t="s">
        <v>2035</v>
      </c>
      <c r="R4" s="80" t="s">
        <v>2038</v>
      </c>
    </row>
    <row r="5" spans="1:18" x14ac:dyDescent="0.2">
      <c r="A5" s="99"/>
      <c r="B5" s="105" t="s">
        <v>2370</v>
      </c>
      <c r="C5" s="68" t="s">
        <v>1510</v>
      </c>
      <c r="D5" s="81" t="str">
        <f t="shared" si="0"/>
        <v>HA7082</v>
      </c>
      <c r="E5" s="82" t="str">
        <f t="shared" si="1"/>
        <v>HARARE</v>
      </c>
      <c r="F5" s="82" t="str">
        <f t="shared" si="2"/>
        <v>SILVER</v>
      </c>
      <c r="G5" s="207">
        <v>3</v>
      </c>
      <c r="H5" s="84" t="s">
        <v>2033</v>
      </c>
      <c r="I5" s="68" t="s">
        <v>2034</v>
      </c>
      <c r="J5" s="82" t="str">
        <f t="shared" si="3"/>
        <v>MUTYANDA</v>
      </c>
      <c r="K5" s="85">
        <v>0</v>
      </c>
      <c r="L5" s="85">
        <v>0.39349537037037036</v>
      </c>
      <c r="M5" s="92">
        <v>44169</v>
      </c>
      <c r="N5" s="94" t="s">
        <v>3575</v>
      </c>
      <c r="O5" s="90">
        <f t="shared" si="4"/>
        <v>566.63333333333333</v>
      </c>
      <c r="P5" s="100">
        <f t="shared" si="5"/>
        <v>1699.9</v>
      </c>
      <c r="Q5" s="80" t="s">
        <v>2035</v>
      </c>
      <c r="R5" s="80" t="s">
        <v>2038</v>
      </c>
    </row>
    <row r="6" spans="1:18" x14ac:dyDescent="0.2">
      <c r="A6" s="99"/>
      <c r="B6" s="105" t="s">
        <v>3420</v>
      </c>
      <c r="C6" s="68" t="s">
        <v>705</v>
      </c>
      <c r="D6" s="81" t="str">
        <f t="shared" si="0"/>
        <v>ME7011</v>
      </c>
      <c r="E6" s="82" t="str">
        <f t="shared" si="1"/>
        <v>MASH EAST</v>
      </c>
      <c r="F6" s="82" t="str">
        <f t="shared" si="2"/>
        <v>PLATINUM</v>
      </c>
      <c r="G6" s="207">
        <v>3</v>
      </c>
      <c r="H6" s="84" t="s">
        <v>2033</v>
      </c>
      <c r="I6" s="68" t="s">
        <v>2034</v>
      </c>
      <c r="J6" s="82" t="str">
        <f t="shared" si="3"/>
        <v>LESLIE</v>
      </c>
      <c r="K6" s="85">
        <v>0</v>
      </c>
      <c r="L6" s="85">
        <v>0.47402777777777777</v>
      </c>
      <c r="M6" s="92">
        <v>44169</v>
      </c>
      <c r="N6" s="94" t="s">
        <v>3576</v>
      </c>
      <c r="O6" s="90">
        <f t="shared" si="4"/>
        <v>682.6</v>
      </c>
      <c r="P6" s="100">
        <f t="shared" si="5"/>
        <v>2047.8000000000002</v>
      </c>
      <c r="Q6" s="80" t="s">
        <v>2035</v>
      </c>
      <c r="R6" s="80" t="s">
        <v>2038</v>
      </c>
    </row>
    <row r="7" spans="1:18" x14ac:dyDescent="0.2">
      <c r="A7" s="99"/>
      <c r="B7" s="105" t="s">
        <v>3325</v>
      </c>
      <c r="C7" s="80" t="s">
        <v>2037</v>
      </c>
      <c r="D7" s="81" t="e">
        <f t="shared" si="0"/>
        <v>#N/A</v>
      </c>
      <c r="E7" s="82" t="e">
        <f t="shared" si="1"/>
        <v>#N/A</v>
      </c>
      <c r="F7" s="82" t="e">
        <f t="shared" si="2"/>
        <v>#N/A</v>
      </c>
      <c r="G7" s="207">
        <v>3</v>
      </c>
      <c r="H7" s="84" t="s">
        <v>2033</v>
      </c>
      <c r="I7" s="68" t="s">
        <v>2034</v>
      </c>
      <c r="J7" s="82" t="e">
        <f t="shared" si="3"/>
        <v>#N/A</v>
      </c>
      <c r="K7" s="85">
        <v>0</v>
      </c>
      <c r="L7" s="85">
        <v>0.48543981481481485</v>
      </c>
      <c r="M7" s="92">
        <v>44169</v>
      </c>
      <c r="N7" s="94" t="s">
        <v>3577</v>
      </c>
      <c r="O7" s="90">
        <f t="shared" si="4"/>
        <v>699.0333333333333</v>
      </c>
      <c r="P7" s="100">
        <f t="shared" si="5"/>
        <v>2097.1</v>
      </c>
      <c r="Q7" s="80" t="s">
        <v>2035</v>
      </c>
      <c r="R7" s="80" t="s">
        <v>2038</v>
      </c>
    </row>
    <row r="8" spans="1:18" x14ac:dyDescent="0.2">
      <c r="A8" s="99"/>
      <c r="B8" s="122" t="s">
        <v>2751</v>
      </c>
      <c r="C8" s="89" t="s">
        <v>18</v>
      </c>
      <c r="D8" s="81" t="str">
        <f t="shared" si="0"/>
        <v>ME0110</v>
      </c>
      <c r="E8" s="82" t="str">
        <f t="shared" si="1"/>
        <v>MASH EAST</v>
      </c>
      <c r="F8" s="82" t="str">
        <f t="shared" si="2"/>
        <v>GOLD</v>
      </c>
      <c r="G8" s="207">
        <v>3</v>
      </c>
      <c r="H8" s="84" t="s">
        <v>2033</v>
      </c>
      <c r="I8" s="68" t="s">
        <v>2034</v>
      </c>
      <c r="J8" s="82" t="str">
        <f t="shared" si="3"/>
        <v>WASHI</v>
      </c>
      <c r="K8" s="85">
        <v>0</v>
      </c>
      <c r="L8" s="85">
        <v>0.52050925925925928</v>
      </c>
      <c r="M8" s="92">
        <v>44169</v>
      </c>
      <c r="N8" s="94" t="s">
        <v>3578</v>
      </c>
      <c r="O8" s="90">
        <f t="shared" si="4"/>
        <v>749.53333333333342</v>
      </c>
      <c r="P8" s="100">
        <f t="shared" si="5"/>
        <v>2248.6000000000004</v>
      </c>
      <c r="Q8" s="80" t="s">
        <v>2035</v>
      </c>
      <c r="R8" s="80" t="s">
        <v>2038</v>
      </c>
    </row>
    <row r="9" spans="1:18" x14ac:dyDescent="0.2">
      <c r="A9" s="99"/>
      <c r="B9" s="105" t="s">
        <v>3421</v>
      </c>
      <c r="C9" s="68" t="s">
        <v>714</v>
      </c>
      <c r="D9" s="81" t="str">
        <f t="shared" si="0"/>
        <v>MC1728</v>
      </c>
      <c r="E9" s="82" t="str">
        <f t="shared" si="1"/>
        <v>MASH CENTRAL</v>
      </c>
      <c r="F9" s="82" t="str">
        <f t="shared" si="2"/>
        <v>BRONZE</v>
      </c>
      <c r="G9" s="207">
        <v>3</v>
      </c>
      <c r="H9" s="84" t="s">
        <v>2033</v>
      </c>
      <c r="I9" s="68" t="s">
        <v>2034</v>
      </c>
      <c r="J9" s="82" t="str">
        <f t="shared" si="3"/>
        <v>KIWA</v>
      </c>
      <c r="K9" s="85">
        <v>0</v>
      </c>
      <c r="L9" s="85">
        <v>0.53446759259259258</v>
      </c>
      <c r="M9" s="92">
        <v>44169</v>
      </c>
      <c r="N9" s="94" t="s">
        <v>3579</v>
      </c>
      <c r="O9" s="90">
        <f t="shared" si="4"/>
        <v>769.63333333333321</v>
      </c>
      <c r="P9" s="100">
        <f t="shared" si="5"/>
        <v>2308.8999999999996</v>
      </c>
      <c r="Q9" s="80" t="s">
        <v>2035</v>
      </c>
      <c r="R9" s="80" t="s">
        <v>2038</v>
      </c>
    </row>
    <row r="10" spans="1:18" x14ac:dyDescent="0.2">
      <c r="A10" s="99"/>
      <c r="B10" s="122" t="s">
        <v>2075</v>
      </c>
      <c r="C10" s="203" t="s">
        <v>1697</v>
      </c>
      <c r="D10" s="81" t="str">
        <f t="shared" si="0"/>
        <v>MA0271</v>
      </c>
      <c r="E10" s="82" t="str">
        <f t="shared" si="1"/>
        <v>MANICALAND</v>
      </c>
      <c r="F10" s="82" t="str">
        <f t="shared" si="2"/>
        <v>PLATINUM</v>
      </c>
      <c r="G10" s="207">
        <v>3</v>
      </c>
      <c r="H10" s="84" t="s">
        <v>2033</v>
      </c>
      <c r="I10" s="68" t="s">
        <v>2034</v>
      </c>
      <c r="J10" s="82" t="str">
        <f t="shared" si="3"/>
        <v>MAPFUMBA</v>
      </c>
      <c r="K10" s="85">
        <v>0</v>
      </c>
      <c r="L10" s="85">
        <v>0.54487268518518517</v>
      </c>
      <c r="M10" s="92">
        <v>44169</v>
      </c>
      <c r="N10" s="94" t="s">
        <v>3580</v>
      </c>
      <c r="O10" s="90">
        <f t="shared" si="4"/>
        <v>784.61666666666667</v>
      </c>
      <c r="P10" s="100">
        <f t="shared" si="5"/>
        <v>2353.85</v>
      </c>
      <c r="Q10" s="80" t="s">
        <v>2035</v>
      </c>
      <c r="R10" s="80" t="s">
        <v>2038</v>
      </c>
    </row>
    <row r="11" spans="1:18" x14ac:dyDescent="0.2">
      <c r="A11" s="124"/>
      <c r="B11" s="105" t="s">
        <v>2093</v>
      </c>
      <c r="C11" s="80" t="s">
        <v>1685</v>
      </c>
      <c r="D11" s="81" t="str">
        <f t="shared" si="0"/>
        <v>ME7086</v>
      </c>
      <c r="E11" s="82" t="str">
        <f t="shared" si="1"/>
        <v>MASH EAST</v>
      </c>
      <c r="F11" s="82" t="str">
        <f t="shared" si="2"/>
        <v>PLATINUM</v>
      </c>
      <c r="G11" s="207">
        <v>3</v>
      </c>
      <c r="H11" s="84" t="s">
        <v>2033</v>
      </c>
      <c r="I11" s="68" t="s">
        <v>2034</v>
      </c>
      <c r="J11" s="82" t="str">
        <f t="shared" si="3"/>
        <v>DHLAKAMA</v>
      </c>
      <c r="K11" s="85">
        <v>0</v>
      </c>
      <c r="L11" s="85">
        <v>0.55077546296296298</v>
      </c>
      <c r="M11" s="92">
        <v>44169</v>
      </c>
      <c r="N11" s="94" t="s">
        <v>3581</v>
      </c>
      <c r="O11" s="90">
        <f t="shared" si="4"/>
        <v>793.11666666666656</v>
      </c>
      <c r="P11" s="100">
        <f t="shared" si="5"/>
        <v>2379.3499999999995</v>
      </c>
      <c r="Q11" s="80" t="s">
        <v>2035</v>
      </c>
      <c r="R11" s="80" t="s">
        <v>2038</v>
      </c>
    </row>
    <row r="12" spans="1:18" x14ac:dyDescent="0.2">
      <c r="A12" s="99"/>
      <c r="B12" s="105" t="s">
        <v>2320</v>
      </c>
      <c r="C12" s="89" t="s">
        <v>409</v>
      </c>
      <c r="D12" s="81" t="str">
        <f t="shared" si="0"/>
        <v>ME6020</v>
      </c>
      <c r="E12" s="82" t="str">
        <f t="shared" si="1"/>
        <v>MASH EAST</v>
      </c>
      <c r="F12" s="82" t="str">
        <f t="shared" si="2"/>
        <v>PLATINUM</v>
      </c>
      <c r="G12" s="207">
        <v>3</v>
      </c>
      <c r="H12" s="84" t="s">
        <v>2033</v>
      </c>
      <c r="I12" s="68" t="s">
        <v>2034</v>
      </c>
      <c r="J12" s="82" t="str">
        <f t="shared" si="3"/>
        <v>DHLAKAMA</v>
      </c>
      <c r="K12" s="85">
        <v>0</v>
      </c>
      <c r="L12" s="85">
        <v>0.55077546296296298</v>
      </c>
      <c r="M12" s="92">
        <v>44169</v>
      </c>
      <c r="N12" s="94" t="s">
        <v>3582</v>
      </c>
      <c r="O12" s="90">
        <f t="shared" si="4"/>
        <v>793.11666666666656</v>
      </c>
      <c r="P12" s="100">
        <f t="shared" si="5"/>
        <v>2379.3499999999995</v>
      </c>
      <c r="Q12" s="80" t="s">
        <v>2035</v>
      </c>
      <c r="R12" s="80" t="s">
        <v>2038</v>
      </c>
    </row>
    <row r="13" spans="1:18" x14ac:dyDescent="0.2">
      <c r="A13" s="99"/>
      <c r="B13" s="105" t="s">
        <v>2288</v>
      </c>
      <c r="C13" s="79" t="s">
        <v>2081</v>
      </c>
      <c r="D13" s="81" t="e">
        <f t="shared" si="0"/>
        <v>#N/A</v>
      </c>
      <c r="E13" s="82" t="e">
        <f t="shared" si="1"/>
        <v>#N/A</v>
      </c>
      <c r="F13" s="82" t="e">
        <f t="shared" si="2"/>
        <v>#N/A</v>
      </c>
      <c r="G13" s="207">
        <v>3</v>
      </c>
      <c r="H13" s="84" t="s">
        <v>2033</v>
      </c>
      <c r="I13" s="68" t="s">
        <v>2034</v>
      </c>
      <c r="J13" s="82" t="e">
        <f t="shared" si="3"/>
        <v>#N/A</v>
      </c>
      <c r="K13" s="85">
        <v>0</v>
      </c>
      <c r="L13" s="85">
        <v>0.55728009259259259</v>
      </c>
      <c r="M13" s="92">
        <v>44169</v>
      </c>
      <c r="N13" s="94" t="s">
        <v>3583</v>
      </c>
      <c r="O13" s="90">
        <f t="shared" si="4"/>
        <v>802.48333333333335</v>
      </c>
      <c r="P13" s="100">
        <f t="shared" si="5"/>
        <v>2407.4499999999998</v>
      </c>
      <c r="Q13" s="80" t="s">
        <v>2035</v>
      </c>
      <c r="R13" s="80" t="s">
        <v>2038</v>
      </c>
    </row>
    <row r="14" spans="1:18" x14ac:dyDescent="0.2">
      <c r="A14" s="124"/>
      <c r="B14" s="105" t="s">
        <v>2095</v>
      </c>
      <c r="C14" s="80" t="s">
        <v>1296</v>
      </c>
      <c r="D14" s="81" t="str">
        <f t="shared" si="0"/>
        <v>MA5170</v>
      </c>
      <c r="E14" s="82" t="str">
        <f t="shared" si="1"/>
        <v>MANICALAND</v>
      </c>
      <c r="F14" s="82" t="str">
        <f t="shared" si="2"/>
        <v>PLATINUM</v>
      </c>
      <c r="G14" s="207">
        <v>3</v>
      </c>
      <c r="H14" s="84" t="s">
        <v>2033</v>
      </c>
      <c r="I14" s="68" t="s">
        <v>2034</v>
      </c>
      <c r="J14" s="82" t="str">
        <f t="shared" si="3"/>
        <v>MAPFUMBA</v>
      </c>
      <c r="K14" s="85">
        <v>0</v>
      </c>
      <c r="L14" s="85">
        <v>0.55729166666666663</v>
      </c>
      <c r="M14" s="92">
        <v>44169</v>
      </c>
      <c r="N14" s="94" t="s">
        <v>3584</v>
      </c>
      <c r="O14" s="90">
        <f t="shared" si="4"/>
        <v>802.5</v>
      </c>
      <c r="P14" s="100">
        <f t="shared" si="5"/>
        <v>2407.5</v>
      </c>
      <c r="Q14" s="80" t="s">
        <v>2035</v>
      </c>
      <c r="R14" s="80" t="s">
        <v>2038</v>
      </c>
    </row>
    <row r="15" spans="1:18" x14ac:dyDescent="0.2">
      <c r="A15" s="99"/>
      <c r="B15" s="105" t="s">
        <v>3422</v>
      </c>
      <c r="C15" s="89" t="s">
        <v>455</v>
      </c>
      <c r="D15" s="81" t="str">
        <f t="shared" si="0"/>
        <v>MW0017</v>
      </c>
      <c r="E15" s="82" t="str">
        <f t="shared" si="1"/>
        <v>MASH WEST</v>
      </c>
      <c r="F15" s="82" t="str">
        <f t="shared" si="2"/>
        <v>PLATINUM</v>
      </c>
      <c r="G15" s="207">
        <v>3</v>
      </c>
      <c r="H15" s="84" t="s">
        <v>2033</v>
      </c>
      <c r="I15" s="68" t="s">
        <v>2034</v>
      </c>
      <c r="J15" s="82" t="str">
        <f t="shared" si="3"/>
        <v>ARTWELL</v>
      </c>
      <c r="K15" s="85">
        <v>0</v>
      </c>
      <c r="L15" s="108">
        <v>0.99998842592592585</v>
      </c>
      <c r="M15" s="92">
        <v>44169</v>
      </c>
      <c r="N15" s="94" t="s">
        <v>3585</v>
      </c>
      <c r="O15" s="90">
        <f t="shared" si="4"/>
        <v>1439.9833333333331</v>
      </c>
      <c r="P15" s="100">
        <f t="shared" si="5"/>
        <v>4319.9499999999989</v>
      </c>
      <c r="Q15" s="80" t="s">
        <v>2035</v>
      </c>
      <c r="R15" s="80" t="s">
        <v>2036</v>
      </c>
    </row>
    <row r="16" spans="1:18" x14ac:dyDescent="0.2">
      <c r="A16" s="99"/>
      <c r="B16" s="105" t="s">
        <v>2043</v>
      </c>
      <c r="C16" s="80" t="s">
        <v>417</v>
      </c>
      <c r="D16" s="81" t="str">
        <f t="shared" si="0"/>
        <v>MA5150</v>
      </c>
      <c r="E16" s="82" t="str">
        <f t="shared" si="1"/>
        <v>MANICALAND</v>
      </c>
      <c r="F16" s="82" t="str">
        <f t="shared" si="2"/>
        <v>GOLD</v>
      </c>
      <c r="G16" s="207">
        <v>3</v>
      </c>
      <c r="H16" s="84" t="s">
        <v>2033</v>
      </c>
      <c r="I16" s="68" t="s">
        <v>2034</v>
      </c>
      <c r="J16" s="82" t="str">
        <f t="shared" si="3"/>
        <v>DHLAKAMA</v>
      </c>
      <c r="K16" s="85">
        <v>0</v>
      </c>
      <c r="L16" s="108">
        <v>0.99998842592592585</v>
      </c>
      <c r="M16" s="92">
        <v>44169</v>
      </c>
      <c r="N16" s="94" t="s">
        <v>3586</v>
      </c>
      <c r="O16" s="90">
        <f t="shared" si="4"/>
        <v>1439.9833333333331</v>
      </c>
      <c r="P16" s="100">
        <f t="shared" si="5"/>
        <v>4319.9499999999989</v>
      </c>
      <c r="Q16" s="80" t="s">
        <v>2035</v>
      </c>
      <c r="R16" s="80" t="s">
        <v>2036</v>
      </c>
    </row>
    <row r="17" spans="1:18" x14ac:dyDescent="0.2">
      <c r="A17" s="99"/>
      <c r="B17" s="105" t="s">
        <v>2043</v>
      </c>
      <c r="C17" s="89" t="s">
        <v>1431</v>
      </c>
      <c r="D17" s="81" t="str">
        <f t="shared" si="0"/>
        <v>ME5184</v>
      </c>
      <c r="E17" s="82" t="str">
        <f t="shared" si="1"/>
        <v>MASH EAST</v>
      </c>
      <c r="F17" s="82" t="str">
        <f t="shared" si="2"/>
        <v>PLATINUM</v>
      </c>
      <c r="G17" s="207">
        <v>3</v>
      </c>
      <c r="H17" s="84" t="s">
        <v>2033</v>
      </c>
      <c r="I17" s="68" t="s">
        <v>2034</v>
      </c>
      <c r="J17" s="82" t="str">
        <f t="shared" si="3"/>
        <v>DHLAKAMA</v>
      </c>
      <c r="K17" s="85">
        <v>0</v>
      </c>
      <c r="L17" s="108">
        <v>0.99998842592592596</v>
      </c>
      <c r="M17" s="92">
        <v>44169</v>
      </c>
      <c r="N17" s="94" t="s">
        <v>3587</v>
      </c>
      <c r="O17" s="90">
        <f t="shared" si="4"/>
        <v>1439.9833333333333</v>
      </c>
      <c r="P17" s="100">
        <f t="shared" si="5"/>
        <v>4319.95</v>
      </c>
      <c r="Q17" s="80" t="s">
        <v>2035</v>
      </c>
      <c r="R17" s="80" t="s">
        <v>2036</v>
      </c>
    </row>
    <row r="18" spans="1:18" x14ac:dyDescent="0.2">
      <c r="A18" s="99"/>
      <c r="B18" s="105" t="s">
        <v>2044</v>
      </c>
      <c r="C18" s="80" t="s">
        <v>896</v>
      </c>
      <c r="D18" s="81" t="str">
        <f t="shared" si="0"/>
        <v>MA5156</v>
      </c>
      <c r="E18" s="82" t="str">
        <f t="shared" si="1"/>
        <v>MANICALAND</v>
      </c>
      <c r="F18" s="82" t="str">
        <f t="shared" si="2"/>
        <v>SILVER</v>
      </c>
      <c r="G18" s="207">
        <v>3</v>
      </c>
      <c r="H18" s="84" t="s">
        <v>2033</v>
      </c>
      <c r="I18" s="68" t="s">
        <v>2034</v>
      </c>
      <c r="J18" s="82" t="str">
        <f t="shared" si="3"/>
        <v>MANGWIRO</v>
      </c>
      <c r="K18" s="85">
        <v>0</v>
      </c>
      <c r="L18" s="108">
        <v>0.99998842592592596</v>
      </c>
      <c r="M18" s="92">
        <v>44169</v>
      </c>
      <c r="N18" s="94" t="s">
        <v>3588</v>
      </c>
      <c r="O18" s="90">
        <f t="shared" si="4"/>
        <v>1439.9833333333333</v>
      </c>
      <c r="P18" s="100">
        <f t="shared" si="5"/>
        <v>4319.95</v>
      </c>
      <c r="Q18" s="80" t="s">
        <v>2035</v>
      </c>
      <c r="R18" s="80" t="s">
        <v>2036</v>
      </c>
    </row>
    <row r="19" spans="1:18" x14ac:dyDescent="0.2">
      <c r="A19" s="99"/>
      <c r="B19" s="105" t="s">
        <v>2045</v>
      </c>
      <c r="C19" s="68" t="s">
        <v>1833</v>
      </c>
      <c r="D19" s="81" t="str">
        <f t="shared" si="0"/>
        <v>ME7041</v>
      </c>
      <c r="E19" s="82" t="str">
        <f t="shared" si="1"/>
        <v>MASH EAST</v>
      </c>
      <c r="F19" s="82" t="str">
        <f t="shared" si="2"/>
        <v>PLATINUM</v>
      </c>
      <c r="G19" s="207">
        <v>3</v>
      </c>
      <c r="H19" s="84" t="s">
        <v>2033</v>
      </c>
      <c r="I19" s="68" t="s">
        <v>2034</v>
      </c>
      <c r="J19" s="82" t="str">
        <f t="shared" si="3"/>
        <v>WASHI</v>
      </c>
      <c r="K19" s="85">
        <v>0</v>
      </c>
      <c r="L19" s="108">
        <v>0.99998842592592596</v>
      </c>
      <c r="M19" s="92">
        <v>44169</v>
      </c>
      <c r="N19" s="94" t="s">
        <v>3589</v>
      </c>
      <c r="O19" s="90">
        <f t="shared" si="4"/>
        <v>1439.9833333333333</v>
      </c>
      <c r="P19" s="100">
        <f t="shared" si="5"/>
        <v>4319.95</v>
      </c>
      <c r="Q19" s="80" t="s">
        <v>2035</v>
      </c>
      <c r="R19" s="80" t="s">
        <v>2036</v>
      </c>
    </row>
    <row r="20" spans="1:18" x14ac:dyDescent="0.2">
      <c r="A20" s="99"/>
      <c r="B20" s="105" t="s">
        <v>2046</v>
      </c>
      <c r="C20" s="80" t="s">
        <v>1289</v>
      </c>
      <c r="D20" s="81" t="str">
        <f t="shared" si="0"/>
        <v>MW5222</v>
      </c>
      <c r="E20" s="82" t="str">
        <f t="shared" si="1"/>
        <v>MASH WEST</v>
      </c>
      <c r="F20" s="82" t="str">
        <f t="shared" si="2"/>
        <v>PLATINUM</v>
      </c>
      <c r="G20" s="207">
        <v>3</v>
      </c>
      <c r="H20" s="84" t="s">
        <v>2033</v>
      </c>
      <c r="I20" s="68" t="s">
        <v>2034</v>
      </c>
      <c r="J20" s="82" t="str">
        <f t="shared" si="3"/>
        <v>MASIMBA</v>
      </c>
      <c r="K20" s="85">
        <v>0</v>
      </c>
      <c r="L20" s="108">
        <v>0.99998842592592596</v>
      </c>
      <c r="M20" s="92">
        <v>44169</v>
      </c>
      <c r="N20" s="94" t="s">
        <v>3590</v>
      </c>
      <c r="O20" s="90">
        <f t="shared" si="4"/>
        <v>1439.9833333333333</v>
      </c>
      <c r="P20" s="100">
        <f t="shared" si="5"/>
        <v>4319.95</v>
      </c>
      <c r="Q20" s="80" t="s">
        <v>2035</v>
      </c>
      <c r="R20" s="80" t="s">
        <v>2036</v>
      </c>
    </row>
    <row r="21" spans="1:18" x14ac:dyDescent="0.2">
      <c r="A21" s="99"/>
      <c r="B21" s="105" t="s">
        <v>2047</v>
      </c>
      <c r="C21" s="89" t="s">
        <v>517</v>
      </c>
      <c r="D21" s="81" t="str">
        <f t="shared" si="0"/>
        <v>MA5234</v>
      </c>
      <c r="E21" s="82" t="str">
        <f t="shared" si="1"/>
        <v>MANICALAND</v>
      </c>
      <c r="F21" s="82" t="str">
        <f t="shared" si="2"/>
        <v>GOLD</v>
      </c>
      <c r="G21" s="207">
        <v>3</v>
      </c>
      <c r="H21" s="84" t="s">
        <v>2033</v>
      </c>
      <c r="I21" s="68" t="s">
        <v>2034</v>
      </c>
      <c r="J21" s="82" t="str">
        <f t="shared" si="3"/>
        <v>MANGWIRO</v>
      </c>
      <c r="K21" s="85">
        <v>0</v>
      </c>
      <c r="L21" s="108">
        <v>0.99998842592592596</v>
      </c>
      <c r="M21" s="92">
        <v>44169</v>
      </c>
      <c r="N21" s="94" t="s">
        <v>3591</v>
      </c>
      <c r="O21" s="90">
        <f t="shared" si="4"/>
        <v>1439.9833333333333</v>
      </c>
      <c r="P21" s="100">
        <f t="shared" si="5"/>
        <v>4319.95</v>
      </c>
      <c r="Q21" s="80" t="s">
        <v>2035</v>
      </c>
      <c r="R21" s="80" t="s">
        <v>2036</v>
      </c>
    </row>
    <row r="22" spans="1:18" x14ac:dyDescent="0.2">
      <c r="A22" s="99"/>
      <c r="B22" s="105" t="s">
        <v>2048</v>
      </c>
      <c r="C22" s="80" t="s">
        <v>1287</v>
      </c>
      <c r="D22" s="81" t="str">
        <f t="shared" si="0"/>
        <v>MW5222</v>
      </c>
      <c r="E22" s="82" t="str">
        <f t="shared" si="1"/>
        <v>MASH WEST</v>
      </c>
      <c r="F22" s="82" t="str">
        <f t="shared" si="2"/>
        <v>PLATINUM</v>
      </c>
      <c r="G22" s="207">
        <v>3</v>
      </c>
      <c r="H22" s="84" t="s">
        <v>2033</v>
      </c>
      <c r="I22" s="68" t="s">
        <v>2034</v>
      </c>
      <c r="J22" s="82" t="str">
        <f t="shared" si="3"/>
        <v>MASIMBA</v>
      </c>
      <c r="K22" s="85">
        <v>0</v>
      </c>
      <c r="L22" s="108">
        <v>0.99998842592592596</v>
      </c>
      <c r="M22" s="92">
        <v>44169</v>
      </c>
      <c r="N22" s="94" t="s">
        <v>3592</v>
      </c>
      <c r="O22" s="90">
        <f t="shared" si="4"/>
        <v>1439.9833333333333</v>
      </c>
      <c r="P22" s="100">
        <f t="shared" si="5"/>
        <v>4319.95</v>
      </c>
      <c r="Q22" s="80" t="s">
        <v>2035</v>
      </c>
      <c r="R22" s="80" t="s">
        <v>2036</v>
      </c>
    </row>
    <row r="23" spans="1:18" x14ac:dyDescent="0.2">
      <c r="A23" s="99"/>
      <c r="B23" s="83" t="s">
        <v>2096</v>
      </c>
      <c r="C23" s="89" t="s">
        <v>1488</v>
      </c>
      <c r="D23" s="81" t="str">
        <f t="shared" si="0"/>
        <v>MA1749</v>
      </c>
      <c r="E23" s="82" t="str">
        <f t="shared" si="1"/>
        <v>MANICALAND</v>
      </c>
      <c r="F23" s="82" t="str">
        <f t="shared" si="2"/>
        <v>PLATINUM</v>
      </c>
      <c r="G23" s="207">
        <v>3</v>
      </c>
      <c r="H23" s="84" t="s">
        <v>2033</v>
      </c>
      <c r="I23" s="68" t="s">
        <v>2034</v>
      </c>
      <c r="J23" s="82" t="str">
        <f t="shared" si="3"/>
        <v>MANGWIRO</v>
      </c>
      <c r="K23" s="85">
        <v>0</v>
      </c>
      <c r="L23" s="108">
        <v>0.99998842592592596</v>
      </c>
      <c r="M23" s="92">
        <v>44169</v>
      </c>
      <c r="N23" s="94" t="s">
        <v>3593</v>
      </c>
      <c r="O23" s="90">
        <f t="shared" si="4"/>
        <v>1439.9833333333333</v>
      </c>
      <c r="P23" s="100">
        <f t="shared" si="5"/>
        <v>4319.95</v>
      </c>
      <c r="Q23" s="80" t="s">
        <v>2035</v>
      </c>
      <c r="R23" s="80" t="s">
        <v>2036</v>
      </c>
    </row>
    <row r="24" spans="1:18" x14ac:dyDescent="0.2">
      <c r="A24" s="99"/>
      <c r="B24" s="105" t="s">
        <v>2049</v>
      </c>
      <c r="C24" s="68" t="s">
        <v>415</v>
      </c>
      <c r="D24" s="81" t="str">
        <f t="shared" si="0"/>
        <v>MC7061</v>
      </c>
      <c r="E24" s="82" t="str">
        <f t="shared" si="1"/>
        <v>MASH CENTRAL</v>
      </c>
      <c r="F24" s="82" t="str">
        <f t="shared" si="2"/>
        <v>SILVER</v>
      </c>
      <c r="G24" s="207">
        <v>3</v>
      </c>
      <c r="H24" s="84" t="s">
        <v>2033</v>
      </c>
      <c r="I24" s="68" t="s">
        <v>2034</v>
      </c>
      <c r="J24" s="82" t="str">
        <f t="shared" si="3"/>
        <v>ARTWELL</v>
      </c>
      <c r="K24" s="85">
        <v>0</v>
      </c>
      <c r="L24" s="108">
        <v>0.99998842592592596</v>
      </c>
      <c r="M24" s="92">
        <v>44169</v>
      </c>
      <c r="N24" s="94" t="s">
        <v>3594</v>
      </c>
      <c r="O24" s="90">
        <f t="shared" si="4"/>
        <v>1439.9833333333333</v>
      </c>
      <c r="P24" s="100">
        <f t="shared" si="5"/>
        <v>4319.95</v>
      </c>
      <c r="Q24" s="80" t="s">
        <v>2035</v>
      </c>
      <c r="R24" s="80" t="s">
        <v>2036</v>
      </c>
    </row>
    <row r="25" spans="1:18" x14ac:dyDescent="0.2">
      <c r="A25" s="99"/>
      <c r="B25" s="105" t="s">
        <v>2050</v>
      </c>
      <c r="C25" s="68" t="s">
        <v>491</v>
      </c>
      <c r="D25" s="81" t="str">
        <f t="shared" si="0"/>
        <v>ME7013</v>
      </c>
      <c r="E25" s="82" t="str">
        <f t="shared" si="1"/>
        <v>MASH EAST</v>
      </c>
      <c r="F25" s="82" t="str">
        <f t="shared" si="2"/>
        <v>SILVER</v>
      </c>
      <c r="G25" s="207">
        <v>3</v>
      </c>
      <c r="H25" s="84" t="s">
        <v>2033</v>
      </c>
      <c r="I25" s="68" t="s">
        <v>2034</v>
      </c>
      <c r="J25" s="82" t="str">
        <f t="shared" si="3"/>
        <v>WASHI</v>
      </c>
      <c r="K25" s="85">
        <v>0</v>
      </c>
      <c r="L25" s="108">
        <v>0.99998842592592596</v>
      </c>
      <c r="M25" s="92">
        <v>44169</v>
      </c>
      <c r="N25" s="94" t="s">
        <v>3595</v>
      </c>
      <c r="O25" s="90">
        <f t="shared" si="4"/>
        <v>1439.9833333333333</v>
      </c>
      <c r="P25" s="100">
        <f t="shared" si="5"/>
        <v>4319.95</v>
      </c>
      <c r="Q25" s="80" t="s">
        <v>2035</v>
      </c>
      <c r="R25" s="80" t="s">
        <v>2036</v>
      </c>
    </row>
    <row r="26" spans="1:18" x14ac:dyDescent="0.2">
      <c r="A26" s="99"/>
      <c r="B26" s="122" t="s">
        <v>2051</v>
      </c>
      <c r="C26" s="89" t="s">
        <v>842</v>
      </c>
      <c r="D26" s="81" t="str">
        <f t="shared" si="0"/>
        <v>HA0042</v>
      </c>
      <c r="E26" s="82" t="str">
        <f t="shared" si="1"/>
        <v>HARARE</v>
      </c>
      <c r="F26" s="82" t="str">
        <f t="shared" si="2"/>
        <v>PLATINUM</v>
      </c>
      <c r="G26" s="207">
        <v>3</v>
      </c>
      <c r="H26" s="84" t="s">
        <v>2033</v>
      </c>
      <c r="I26" s="68" t="s">
        <v>2034</v>
      </c>
      <c r="J26" s="82" t="str">
        <f t="shared" si="3"/>
        <v>MODESTA</v>
      </c>
      <c r="K26" s="85">
        <v>0</v>
      </c>
      <c r="L26" s="108">
        <v>0.99998842592592596</v>
      </c>
      <c r="M26" s="92">
        <v>44169</v>
      </c>
      <c r="N26" s="94" t="s">
        <v>3596</v>
      </c>
      <c r="O26" s="90">
        <f t="shared" si="4"/>
        <v>1439.9833333333333</v>
      </c>
      <c r="P26" s="100">
        <f t="shared" si="5"/>
        <v>4319.95</v>
      </c>
      <c r="Q26" s="80" t="s">
        <v>2035</v>
      </c>
      <c r="R26" s="80" t="s">
        <v>2036</v>
      </c>
    </row>
    <row r="27" spans="1:18" x14ac:dyDescent="0.2">
      <c r="A27" s="99"/>
      <c r="B27" s="105" t="s">
        <v>2076</v>
      </c>
      <c r="C27" s="80" t="s">
        <v>1756</v>
      </c>
      <c r="D27" s="81" t="str">
        <f t="shared" si="0"/>
        <v>MW7039</v>
      </c>
      <c r="E27" s="82" t="str">
        <f t="shared" si="1"/>
        <v>MASH WEST</v>
      </c>
      <c r="F27" s="82" t="str">
        <f t="shared" si="2"/>
        <v>GOLD</v>
      </c>
      <c r="G27" s="207">
        <v>3</v>
      </c>
      <c r="H27" s="84" t="s">
        <v>2033</v>
      </c>
      <c r="I27" s="68" t="s">
        <v>2034</v>
      </c>
      <c r="J27" s="82" t="str">
        <f t="shared" si="3"/>
        <v>NGIRAZI</v>
      </c>
      <c r="K27" s="85">
        <v>0</v>
      </c>
      <c r="L27" s="108">
        <v>0.99998842592592596</v>
      </c>
      <c r="M27" s="92">
        <v>44169</v>
      </c>
      <c r="N27" s="94" t="s">
        <v>3597</v>
      </c>
      <c r="O27" s="90">
        <f t="shared" si="4"/>
        <v>1439.9833333333333</v>
      </c>
      <c r="P27" s="100">
        <f t="shared" si="5"/>
        <v>4319.95</v>
      </c>
      <c r="Q27" s="80" t="s">
        <v>2035</v>
      </c>
      <c r="R27" s="80" t="s">
        <v>2036</v>
      </c>
    </row>
    <row r="28" spans="1:18" x14ac:dyDescent="0.2">
      <c r="A28" s="99"/>
      <c r="B28" s="105" t="s">
        <v>2077</v>
      </c>
      <c r="C28" s="80" t="s">
        <v>1555</v>
      </c>
      <c r="D28" s="81" t="str">
        <f t="shared" si="0"/>
        <v>ME0395</v>
      </c>
      <c r="E28" s="82" t="str">
        <f t="shared" si="1"/>
        <v>MASH EAST</v>
      </c>
      <c r="F28" s="82" t="str">
        <f t="shared" si="2"/>
        <v>GOLD</v>
      </c>
      <c r="G28" s="207">
        <v>3</v>
      </c>
      <c r="H28" s="84" t="s">
        <v>2033</v>
      </c>
      <c r="I28" s="68" t="s">
        <v>2034</v>
      </c>
      <c r="J28" s="82" t="str">
        <f t="shared" si="3"/>
        <v>DHLAKAMA</v>
      </c>
      <c r="K28" s="85">
        <v>0</v>
      </c>
      <c r="L28" s="108">
        <v>0.99998842592592596</v>
      </c>
      <c r="M28" s="92">
        <v>44169</v>
      </c>
      <c r="N28" s="94" t="s">
        <v>3598</v>
      </c>
      <c r="O28" s="90">
        <f t="shared" si="4"/>
        <v>1439.9833333333333</v>
      </c>
      <c r="P28" s="100">
        <f t="shared" si="5"/>
        <v>4319.95</v>
      </c>
      <c r="Q28" s="80" t="s">
        <v>2035</v>
      </c>
      <c r="R28" s="80" t="s">
        <v>2036</v>
      </c>
    </row>
    <row r="29" spans="1:18" x14ac:dyDescent="0.2">
      <c r="A29" s="99"/>
      <c r="B29" s="105" t="s">
        <v>2053</v>
      </c>
      <c r="C29" s="80" t="s">
        <v>759</v>
      </c>
      <c r="D29" s="81" t="str">
        <f t="shared" si="0"/>
        <v>MW0124</v>
      </c>
      <c r="E29" s="82" t="str">
        <f t="shared" si="1"/>
        <v>MASH WEST</v>
      </c>
      <c r="F29" s="82" t="str">
        <f t="shared" si="2"/>
        <v>GOLD</v>
      </c>
      <c r="G29" s="207">
        <v>3</v>
      </c>
      <c r="H29" s="84" t="s">
        <v>2033</v>
      </c>
      <c r="I29" s="68" t="s">
        <v>2034</v>
      </c>
      <c r="J29" s="82" t="str">
        <f t="shared" si="3"/>
        <v>MODESTA</v>
      </c>
      <c r="K29" s="85">
        <v>0</v>
      </c>
      <c r="L29" s="108">
        <v>0.99998842592592596</v>
      </c>
      <c r="M29" s="92">
        <v>44169</v>
      </c>
      <c r="N29" s="94" t="s">
        <v>3599</v>
      </c>
      <c r="O29" s="90">
        <f t="shared" si="4"/>
        <v>1439.9833333333333</v>
      </c>
      <c r="P29" s="100">
        <f t="shared" si="5"/>
        <v>4319.95</v>
      </c>
      <c r="Q29" s="80" t="s">
        <v>2035</v>
      </c>
      <c r="R29" s="80" t="s">
        <v>2036</v>
      </c>
    </row>
    <row r="30" spans="1:18" x14ac:dyDescent="0.2">
      <c r="A30" s="99"/>
      <c r="B30" s="122" t="s">
        <v>2053</v>
      </c>
      <c r="C30" s="89" t="s">
        <v>1871</v>
      </c>
      <c r="D30" s="81" t="str">
        <f t="shared" si="0"/>
        <v>MW5017</v>
      </c>
      <c r="E30" s="82" t="str">
        <f t="shared" si="1"/>
        <v>MASH WEST</v>
      </c>
      <c r="F30" s="82" t="str">
        <f t="shared" si="2"/>
        <v>SILVER</v>
      </c>
      <c r="G30" s="207">
        <v>3</v>
      </c>
      <c r="H30" s="84" t="s">
        <v>2033</v>
      </c>
      <c r="I30" s="68" t="s">
        <v>2034</v>
      </c>
      <c r="J30" s="82" t="str">
        <f t="shared" si="3"/>
        <v>MODESTA</v>
      </c>
      <c r="K30" s="85">
        <v>0</v>
      </c>
      <c r="L30" s="108">
        <v>0.99998842592592596</v>
      </c>
      <c r="M30" s="92">
        <v>44169</v>
      </c>
      <c r="N30" s="94" t="s">
        <v>3600</v>
      </c>
      <c r="O30" s="90">
        <f t="shared" si="4"/>
        <v>1439.9833333333333</v>
      </c>
      <c r="P30" s="100">
        <f t="shared" si="5"/>
        <v>4319.95</v>
      </c>
      <c r="Q30" s="80" t="s">
        <v>2035</v>
      </c>
      <c r="R30" s="80" t="s">
        <v>2036</v>
      </c>
    </row>
    <row r="31" spans="1:18" x14ac:dyDescent="0.2">
      <c r="A31" s="99"/>
      <c r="B31" s="105" t="s">
        <v>2054</v>
      </c>
      <c r="C31" s="80" t="s">
        <v>383</v>
      </c>
      <c r="D31" s="81" t="str">
        <f t="shared" si="0"/>
        <v>MW5004</v>
      </c>
      <c r="E31" s="82" t="str">
        <f t="shared" si="1"/>
        <v>MASH WEST</v>
      </c>
      <c r="F31" s="82" t="str">
        <f t="shared" si="2"/>
        <v>SILVER</v>
      </c>
      <c r="G31" s="207">
        <v>3</v>
      </c>
      <c r="H31" s="84" t="s">
        <v>2033</v>
      </c>
      <c r="I31" s="68" t="s">
        <v>2034</v>
      </c>
      <c r="J31" s="82" t="str">
        <f t="shared" si="3"/>
        <v>ARTWELL</v>
      </c>
      <c r="K31" s="85">
        <v>0</v>
      </c>
      <c r="L31" s="108">
        <v>0.99998842592592596</v>
      </c>
      <c r="M31" s="92">
        <v>44169</v>
      </c>
      <c r="N31" s="94" t="s">
        <v>3601</v>
      </c>
      <c r="O31" s="90">
        <f t="shared" si="4"/>
        <v>1439.9833333333333</v>
      </c>
      <c r="P31" s="100">
        <f t="shared" si="5"/>
        <v>4319.95</v>
      </c>
      <c r="Q31" s="80" t="s">
        <v>2035</v>
      </c>
      <c r="R31" s="80" t="s">
        <v>2036</v>
      </c>
    </row>
    <row r="32" spans="1:18" x14ac:dyDescent="0.2">
      <c r="A32" s="99"/>
      <c r="B32" s="105" t="s">
        <v>2054</v>
      </c>
      <c r="C32" s="79" t="s">
        <v>1484</v>
      </c>
      <c r="D32" s="81" t="str">
        <f t="shared" si="0"/>
        <v>MW5238</v>
      </c>
      <c r="E32" s="82" t="str">
        <f t="shared" si="1"/>
        <v>MASH WEST</v>
      </c>
      <c r="F32" s="82" t="str">
        <f t="shared" si="2"/>
        <v>PLATINUM</v>
      </c>
      <c r="G32" s="207">
        <v>3</v>
      </c>
      <c r="H32" s="84" t="s">
        <v>2033</v>
      </c>
      <c r="I32" s="68" t="s">
        <v>2034</v>
      </c>
      <c r="J32" s="82" t="str">
        <f t="shared" si="3"/>
        <v>ARTWELL</v>
      </c>
      <c r="K32" s="85">
        <v>0</v>
      </c>
      <c r="L32" s="108">
        <v>0.99998842592592596</v>
      </c>
      <c r="M32" s="92">
        <v>44169</v>
      </c>
      <c r="N32" s="94" t="s">
        <v>3602</v>
      </c>
      <c r="O32" s="90">
        <f t="shared" si="4"/>
        <v>1439.9833333333333</v>
      </c>
      <c r="P32" s="100">
        <f t="shared" si="5"/>
        <v>4319.95</v>
      </c>
      <c r="Q32" s="80" t="s">
        <v>2035</v>
      </c>
      <c r="R32" s="80" t="s">
        <v>2036</v>
      </c>
    </row>
    <row r="33" spans="1:18" x14ac:dyDescent="0.2">
      <c r="A33" s="99"/>
      <c r="B33" s="122" t="s">
        <v>2078</v>
      </c>
      <c r="C33" s="89" t="s">
        <v>26</v>
      </c>
      <c r="D33" s="81" t="str">
        <f t="shared" si="0"/>
        <v>MA7001</v>
      </c>
      <c r="E33" s="82" t="str">
        <f t="shared" si="1"/>
        <v>MANICALAND</v>
      </c>
      <c r="F33" s="82" t="str">
        <f t="shared" si="2"/>
        <v>BRONZE</v>
      </c>
      <c r="G33" s="207">
        <v>3</v>
      </c>
      <c r="H33" s="84" t="s">
        <v>2033</v>
      </c>
      <c r="I33" s="68" t="s">
        <v>2034</v>
      </c>
      <c r="J33" s="82" t="str">
        <f t="shared" si="3"/>
        <v>MANGWIRO</v>
      </c>
      <c r="K33" s="85">
        <v>0</v>
      </c>
      <c r="L33" s="108">
        <v>0.99998842592592596</v>
      </c>
      <c r="M33" s="92">
        <v>44169</v>
      </c>
      <c r="N33" s="94" t="s">
        <v>3603</v>
      </c>
      <c r="O33" s="90">
        <f t="shared" si="4"/>
        <v>1439.9833333333333</v>
      </c>
      <c r="P33" s="100">
        <f t="shared" si="5"/>
        <v>4319.95</v>
      </c>
      <c r="Q33" s="80" t="s">
        <v>2035</v>
      </c>
      <c r="R33" s="80" t="s">
        <v>2036</v>
      </c>
    </row>
    <row r="34" spans="1:18" x14ac:dyDescent="0.2">
      <c r="A34" s="99"/>
      <c r="B34" s="105" t="s">
        <v>2094</v>
      </c>
      <c r="C34" s="80" t="s">
        <v>1691</v>
      </c>
      <c r="D34" s="81" t="str">
        <f t="shared" si="0"/>
        <v>MA5269</v>
      </c>
      <c r="E34" s="82" t="str">
        <f t="shared" si="1"/>
        <v>MANICALAND</v>
      </c>
      <c r="F34" s="82" t="str">
        <f t="shared" si="2"/>
        <v>PLATINUM</v>
      </c>
      <c r="G34" s="207">
        <v>3</v>
      </c>
      <c r="H34" s="84" t="s">
        <v>2033</v>
      </c>
      <c r="I34" s="68" t="s">
        <v>2034</v>
      </c>
      <c r="J34" s="82" t="str">
        <f t="shared" si="3"/>
        <v>MANGWIRO</v>
      </c>
      <c r="K34" s="85">
        <v>0</v>
      </c>
      <c r="L34" s="108">
        <v>0.99998842592592596</v>
      </c>
      <c r="M34" s="92">
        <v>44169</v>
      </c>
      <c r="N34" s="94" t="s">
        <v>3604</v>
      </c>
      <c r="O34" s="90">
        <f t="shared" si="4"/>
        <v>1439.9833333333333</v>
      </c>
      <c r="P34" s="100">
        <f t="shared" si="5"/>
        <v>4319.95</v>
      </c>
      <c r="Q34" s="80" t="s">
        <v>2035</v>
      </c>
      <c r="R34" s="80" t="s">
        <v>2036</v>
      </c>
    </row>
    <row r="35" spans="1:18" x14ac:dyDescent="0.2">
      <c r="A35" s="99"/>
      <c r="B35" s="105" t="s">
        <v>2108</v>
      </c>
      <c r="C35" s="79" t="s">
        <v>1689</v>
      </c>
      <c r="D35" s="81" t="str">
        <f t="shared" si="0"/>
        <v>MA7037</v>
      </c>
      <c r="E35" s="82" t="str">
        <f t="shared" si="1"/>
        <v>MANICALAND</v>
      </c>
      <c r="F35" s="82" t="str">
        <f t="shared" si="2"/>
        <v>SILVER</v>
      </c>
      <c r="G35" s="207">
        <v>3</v>
      </c>
      <c r="H35" s="84" t="s">
        <v>2033</v>
      </c>
      <c r="I35" s="68" t="s">
        <v>2034</v>
      </c>
      <c r="J35" s="82" t="str">
        <f t="shared" si="3"/>
        <v>MANGWIRO</v>
      </c>
      <c r="K35" s="85">
        <v>0</v>
      </c>
      <c r="L35" s="108">
        <v>0.99998842592592596</v>
      </c>
      <c r="M35" s="92">
        <v>44169</v>
      </c>
      <c r="N35" s="94" t="s">
        <v>3605</v>
      </c>
      <c r="O35" s="90">
        <f t="shared" si="4"/>
        <v>1439.9833333333333</v>
      </c>
      <c r="P35" s="100">
        <f t="shared" si="5"/>
        <v>4319.95</v>
      </c>
      <c r="Q35" s="80" t="s">
        <v>2035</v>
      </c>
      <c r="R35" s="80" t="s">
        <v>2036</v>
      </c>
    </row>
    <row r="36" spans="1:18" x14ac:dyDescent="0.2">
      <c r="A36" s="99"/>
      <c r="B36" s="122" t="s">
        <v>2109</v>
      </c>
      <c r="C36" s="89" t="s">
        <v>67</v>
      </c>
      <c r="D36" s="81" t="str">
        <f t="shared" si="0"/>
        <v>HA5035</v>
      </c>
      <c r="E36" s="82" t="str">
        <f t="shared" si="1"/>
        <v>HARARE</v>
      </c>
      <c r="F36" s="82" t="str">
        <f t="shared" si="2"/>
        <v>GOLD</v>
      </c>
      <c r="G36" s="207">
        <v>3</v>
      </c>
      <c r="H36" s="84" t="s">
        <v>2033</v>
      </c>
      <c r="I36" s="68" t="s">
        <v>2034</v>
      </c>
      <c r="J36" s="82" t="str">
        <f t="shared" si="3"/>
        <v>ENIA</v>
      </c>
      <c r="K36" s="85">
        <v>0</v>
      </c>
      <c r="L36" s="108">
        <v>0.99998842592592596</v>
      </c>
      <c r="M36" s="92">
        <v>44169</v>
      </c>
      <c r="N36" s="94" t="s">
        <v>3606</v>
      </c>
      <c r="O36" s="90">
        <f t="shared" si="4"/>
        <v>1439.9833333333333</v>
      </c>
      <c r="P36" s="100">
        <f t="shared" si="5"/>
        <v>4319.95</v>
      </c>
      <c r="Q36" s="80" t="s">
        <v>2035</v>
      </c>
      <c r="R36" s="80" t="s">
        <v>2036</v>
      </c>
    </row>
    <row r="37" spans="1:18" x14ac:dyDescent="0.2">
      <c r="A37" s="99"/>
      <c r="B37" s="105" t="s">
        <v>2110</v>
      </c>
      <c r="C37" s="68" t="s">
        <v>71</v>
      </c>
      <c r="D37" s="81" t="str">
        <f t="shared" si="0"/>
        <v>HA5035</v>
      </c>
      <c r="E37" s="82" t="str">
        <f t="shared" si="1"/>
        <v>HARARE</v>
      </c>
      <c r="F37" s="82" t="str">
        <f t="shared" si="2"/>
        <v>GOLD</v>
      </c>
      <c r="G37" s="207">
        <v>3</v>
      </c>
      <c r="H37" s="84" t="s">
        <v>2033</v>
      </c>
      <c r="I37" s="68" t="s">
        <v>2034</v>
      </c>
      <c r="J37" s="82" t="str">
        <f t="shared" si="3"/>
        <v>ENIA</v>
      </c>
      <c r="K37" s="85">
        <v>0</v>
      </c>
      <c r="L37" s="108">
        <v>0.99998842592592596</v>
      </c>
      <c r="M37" s="92">
        <v>44169</v>
      </c>
      <c r="N37" s="94" t="s">
        <v>3607</v>
      </c>
      <c r="O37" s="90">
        <f t="shared" si="4"/>
        <v>1439.9833333333333</v>
      </c>
      <c r="P37" s="100">
        <f t="shared" si="5"/>
        <v>4319.95</v>
      </c>
      <c r="Q37" s="80" t="s">
        <v>2035</v>
      </c>
      <c r="R37" s="80" t="s">
        <v>2036</v>
      </c>
    </row>
    <row r="38" spans="1:18" x14ac:dyDescent="0.2">
      <c r="A38" s="99"/>
      <c r="B38" s="122" t="s">
        <v>2105</v>
      </c>
      <c r="C38" s="89" t="s">
        <v>1106</v>
      </c>
      <c r="D38" s="81" t="str">
        <f t="shared" si="0"/>
        <v>HA6067</v>
      </c>
      <c r="E38" s="82" t="str">
        <f t="shared" si="1"/>
        <v>HARARE</v>
      </c>
      <c r="F38" s="82" t="str">
        <f t="shared" si="2"/>
        <v>GOLD</v>
      </c>
      <c r="G38" s="207">
        <v>3</v>
      </c>
      <c r="H38" s="84" t="s">
        <v>2033</v>
      </c>
      <c r="I38" s="68" t="s">
        <v>2034</v>
      </c>
      <c r="J38" s="82" t="str">
        <f t="shared" si="3"/>
        <v>PRIVLEDGE</v>
      </c>
      <c r="K38" s="85">
        <v>0</v>
      </c>
      <c r="L38" s="108">
        <v>0.99998842592592596</v>
      </c>
      <c r="M38" s="92">
        <v>44169</v>
      </c>
      <c r="N38" s="94" t="s">
        <v>3608</v>
      </c>
      <c r="O38" s="90">
        <f t="shared" si="4"/>
        <v>1439.9833333333333</v>
      </c>
      <c r="P38" s="100">
        <f t="shared" si="5"/>
        <v>4319.95</v>
      </c>
      <c r="Q38" s="80" t="s">
        <v>2035</v>
      </c>
      <c r="R38" s="80" t="s">
        <v>2036</v>
      </c>
    </row>
    <row r="39" spans="1:18" x14ac:dyDescent="0.2">
      <c r="A39" s="99"/>
      <c r="B39" s="105" t="s">
        <v>2106</v>
      </c>
      <c r="C39" s="89" t="s">
        <v>1199</v>
      </c>
      <c r="D39" s="81" t="str">
        <f t="shared" si="0"/>
        <v>MC7025</v>
      </c>
      <c r="E39" s="82" t="str">
        <f t="shared" si="1"/>
        <v>MASH CENTRAL</v>
      </c>
      <c r="F39" s="82" t="str">
        <f t="shared" si="2"/>
        <v>PLATINUM</v>
      </c>
      <c r="G39" s="207">
        <v>3</v>
      </c>
      <c r="H39" s="84" t="s">
        <v>2033</v>
      </c>
      <c r="I39" s="68" t="s">
        <v>2034</v>
      </c>
      <c r="J39" s="82" t="str">
        <f t="shared" si="3"/>
        <v>ARCHIE</v>
      </c>
      <c r="K39" s="85">
        <v>0</v>
      </c>
      <c r="L39" s="108">
        <v>0.99998842592592596</v>
      </c>
      <c r="M39" s="92">
        <v>44169</v>
      </c>
      <c r="N39" s="94" t="s">
        <v>3609</v>
      </c>
      <c r="O39" s="90">
        <f t="shared" si="4"/>
        <v>1439.9833333333333</v>
      </c>
      <c r="P39" s="100">
        <f t="shared" si="5"/>
        <v>4319.95</v>
      </c>
      <c r="Q39" s="80" t="s">
        <v>2035</v>
      </c>
      <c r="R39" s="80" t="s">
        <v>2036</v>
      </c>
    </row>
    <row r="40" spans="1:18" x14ac:dyDescent="0.2">
      <c r="A40" s="99"/>
      <c r="B40" s="105" t="s">
        <v>2107</v>
      </c>
      <c r="C40" s="68" t="s">
        <v>1201</v>
      </c>
      <c r="D40" s="81" t="str">
        <f t="shared" si="0"/>
        <v>MC7025</v>
      </c>
      <c r="E40" s="82" t="str">
        <f t="shared" si="1"/>
        <v>MASH CENTRAL</v>
      </c>
      <c r="F40" s="82" t="str">
        <f t="shared" si="2"/>
        <v>PLATINUM</v>
      </c>
      <c r="G40" s="207">
        <v>3</v>
      </c>
      <c r="H40" s="84" t="s">
        <v>2033</v>
      </c>
      <c r="I40" s="68" t="s">
        <v>2034</v>
      </c>
      <c r="J40" s="82" t="str">
        <f t="shared" si="3"/>
        <v>ARCHIE</v>
      </c>
      <c r="K40" s="85">
        <v>0</v>
      </c>
      <c r="L40" s="108">
        <v>0.99998842592592596</v>
      </c>
      <c r="M40" s="92">
        <v>44169</v>
      </c>
      <c r="N40" s="94" t="s">
        <v>3610</v>
      </c>
      <c r="O40" s="90">
        <f t="shared" si="4"/>
        <v>1439.9833333333333</v>
      </c>
      <c r="P40" s="100">
        <f t="shared" si="5"/>
        <v>4319.95</v>
      </c>
      <c r="Q40" s="80" t="s">
        <v>2035</v>
      </c>
      <c r="R40" s="80" t="s">
        <v>2036</v>
      </c>
    </row>
    <row r="41" spans="1:18" x14ac:dyDescent="0.2">
      <c r="A41" s="99"/>
      <c r="B41" s="105" t="s">
        <v>2104</v>
      </c>
      <c r="C41" s="80" t="s">
        <v>735</v>
      </c>
      <c r="D41" s="81" t="str">
        <f t="shared" si="0"/>
        <v>HA0034</v>
      </c>
      <c r="E41" s="82" t="str">
        <f t="shared" si="1"/>
        <v>HARARE</v>
      </c>
      <c r="F41" s="82" t="str">
        <f t="shared" si="2"/>
        <v>PLATINUM</v>
      </c>
      <c r="G41" s="207">
        <v>3</v>
      </c>
      <c r="H41" s="84" t="s">
        <v>2033</v>
      </c>
      <c r="I41" s="68" t="s">
        <v>2034</v>
      </c>
      <c r="J41" s="82" t="str">
        <f t="shared" si="3"/>
        <v>MODESTA</v>
      </c>
      <c r="K41" s="85">
        <v>0</v>
      </c>
      <c r="L41" s="108">
        <v>0.99998842592592596</v>
      </c>
      <c r="M41" s="92">
        <v>44169</v>
      </c>
      <c r="N41" s="94" t="s">
        <v>3611</v>
      </c>
      <c r="O41" s="90">
        <f t="shared" si="4"/>
        <v>1439.9833333333333</v>
      </c>
      <c r="P41" s="100">
        <f t="shared" si="5"/>
        <v>4319.95</v>
      </c>
      <c r="Q41" s="80" t="s">
        <v>2035</v>
      </c>
      <c r="R41" s="80" t="s">
        <v>2036</v>
      </c>
    </row>
    <row r="42" spans="1:18" x14ac:dyDescent="0.2">
      <c r="A42" s="99"/>
      <c r="B42" s="122" t="s">
        <v>2121</v>
      </c>
      <c r="C42" s="89" t="s">
        <v>391</v>
      </c>
      <c r="D42" s="81" t="str">
        <f t="shared" si="0"/>
        <v>HA0015</v>
      </c>
      <c r="E42" s="82" t="str">
        <f t="shared" si="1"/>
        <v>HARARE</v>
      </c>
      <c r="F42" s="82" t="str">
        <f t="shared" si="2"/>
        <v>PLATINUM</v>
      </c>
      <c r="G42" s="207">
        <v>3</v>
      </c>
      <c r="H42" s="84" t="s">
        <v>2033</v>
      </c>
      <c r="I42" s="68" t="s">
        <v>2034</v>
      </c>
      <c r="J42" s="82" t="str">
        <f t="shared" si="3"/>
        <v>LESLIE</v>
      </c>
      <c r="K42" s="85">
        <v>0</v>
      </c>
      <c r="L42" s="108">
        <v>0.99998842592592596</v>
      </c>
      <c r="M42" s="92">
        <v>44169</v>
      </c>
      <c r="N42" s="94" t="s">
        <v>3612</v>
      </c>
      <c r="O42" s="90">
        <f t="shared" si="4"/>
        <v>1439.9833333333333</v>
      </c>
      <c r="P42" s="100">
        <f t="shared" si="5"/>
        <v>4319.95</v>
      </c>
      <c r="Q42" s="80" t="s">
        <v>2035</v>
      </c>
      <c r="R42" s="80" t="s">
        <v>2036</v>
      </c>
    </row>
    <row r="43" spans="1:18" x14ac:dyDescent="0.2">
      <c r="A43" s="99"/>
      <c r="B43" s="122" t="s">
        <v>2122</v>
      </c>
      <c r="C43" s="89" t="s">
        <v>389</v>
      </c>
      <c r="D43" s="81" t="str">
        <f t="shared" si="0"/>
        <v>HA0015</v>
      </c>
      <c r="E43" s="82" t="str">
        <f t="shared" si="1"/>
        <v>HARARE</v>
      </c>
      <c r="F43" s="82" t="str">
        <f t="shared" si="2"/>
        <v>PLATINUM</v>
      </c>
      <c r="G43" s="207">
        <v>3</v>
      </c>
      <c r="H43" s="84" t="s">
        <v>2033</v>
      </c>
      <c r="I43" s="68" t="s">
        <v>2034</v>
      </c>
      <c r="J43" s="82" t="str">
        <f t="shared" si="3"/>
        <v>LESLIE</v>
      </c>
      <c r="K43" s="85">
        <v>0</v>
      </c>
      <c r="L43" s="108">
        <v>0.99998842592592596</v>
      </c>
      <c r="M43" s="92">
        <v>44169</v>
      </c>
      <c r="N43" s="94" t="s">
        <v>3613</v>
      </c>
      <c r="O43" s="90">
        <f t="shared" si="4"/>
        <v>1439.9833333333333</v>
      </c>
      <c r="P43" s="100">
        <f t="shared" si="5"/>
        <v>4319.95</v>
      </c>
      <c r="Q43" s="80" t="s">
        <v>2035</v>
      </c>
      <c r="R43" s="80" t="s">
        <v>2036</v>
      </c>
    </row>
    <row r="44" spans="1:18" x14ac:dyDescent="0.2">
      <c r="A44" s="99"/>
      <c r="B44" s="122" t="s">
        <v>2123</v>
      </c>
      <c r="C44" s="89" t="s">
        <v>392</v>
      </c>
      <c r="D44" s="81" t="str">
        <f t="shared" si="0"/>
        <v>HA0015</v>
      </c>
      <c r="E44" s="82" t="str">
        <f t="shared" si="1"/>
        <v>HARARE</v>
      </c>
      <c r="F44" s="82" t="str">
        <f t="shared" si="2"/>
        <v>PLATINUM</v>
      </c>
      <c r="G44" s="207">
        <v>3</v>
      </c>
      <c r="H44" s="84" t="s">
        <v>2033</v>
      </c>
      <c r="I44" s="68" t="s">
        <v>2034</v>
      </c>
      <c r="J44" s="82" t="str">
        <f t="shared" si="3"/>
        <v>LESLIE</v>
      </c>
      <c r="K44" s="85">
        <v>0</v>
      </c>
      <c r="L44" s="108">
        <v>0.99998842592592596</v>
      </c>
      <c r="M44" s="92">
        <v>44169</v>
      </c>
      <c r="N44" s="94" t="s">
        <v>3614</v>
      </c>
      <c r="O44" s="90">
        <f t="shared" si="4"/>
        <v>1439.9833333333333</v>
      </c>
      <c r="P44" s="100">
        <f t="shared" si="5"/>
        <v>4319.95</v>
      </c>
      <c r="Q44" s="80" t="s">
        <v>2035</v>
      </c>
      <c r="R44" s="80" t="s">
        <v>2036</v>
      </c>
    </row>
    <row r="45" spans="1:18" x14ac:dyDescent="0.2">
      <c r="A45" s="99"/>
      <c r="B45" s="105" t="s">
        <v>2124</v>
      </c>
      <c r="C45" s="80" t="s">
        <v>933</v>
      </c>
      <c r="D45" s="81" t="str">
        <f t="shared" si="0"/>
        <v>MC5027</v>
      </c>
      <c r="E45" s="82" t="str">
        <f t="shared" si="1"/>
        <v>MASH CENTRAL</v>
      </c>
      <c r="F45" s="82" t="str">
        <f t="shared" si="2"/>
        <v>PLATINUM</v>
      </c>
      <c r="G45" s="207">
        <v>3</v>
      </c>
      <c r="H45" s="84" t="s">
        <v>2033</v>
      </c>
      <c r="I45" s="68" t="s">
        <v>2034</v>
      </c>
      <c r="J45" s="82" t="str">
        <f t="shared" si="3"/>
        <v>ARTWELL</v>
      </c>
      <c r="K45" s="85">
        <v>0</v>
      </c>
      <c r="L45" s="108">
        <v>0.99998842592592596</v>
      </c>
      <c r="M45" s="92">
        <v>44169</v>
      </c>
      <c r="N45" s="94" t="s">
        <v>3615</v>
      </c>
      <c r="O45" s="90">
        <f t="shared" si="4"/>
        <v>1439.9833333333333</v>
      </c>
      <c r="P45" s="100">
        <f t="shared" si="5"/>
        <v>4319.95</v>
      </c>
      <c r="Q45" s="80" t="s">
        <v>2035</v>
      </c>
      <c r="R45" s="80" t="s">
        <v>2036</v>
      </c>
    </row>
    <row r="46" spans="1:18" x14ac:dyDescent="0.2">
      <c r="A46" s="99"/>
      <c r="B46" s="105" t="s">
        <v>2206</v>
      </c>
      <c r="C46" s="68" t="s">
        <v>1529</v>
      </c>
      <c r="D46" s="81" t="str">
        <f t="shared" si="0"/>
        <v>HA0205</v>
      </c>
      <c r="E46" s="82" t="str">
        <f t="shared" si="1"/>
        <v>HARARE</v>
      </c>
      <c r="F46" s="82" t="str">
        <f t="shared" si="2"/>
        <v>PLATINUM</v>
      </c>
      <c r="G46" s="207">
        <v>3</v>
      </c>
      <c r="H46" s="84" t="s">
        <v>2033</v>
      </c>
      <c r="I46" s="68" t="s">
        <v>2034</v>
      </c>
      <c r="J46" s="82" t="str">
        <f t="shared" si="3"/>
        <v>RICHARD</v>
      </c>
      <c r="K46" s="85">
        <v>0</v>
      </c>
      <c r="L46" s="108">
        <v>0.99998842592592596</v>
      </c>
      <c r="M46" s="92">
        <v>44169</v>
      </c>
      <c r="N46" s="94" t="s">
        <v>3616</v>
      </c>
      <c r="O46" s="90">
        <f t="shared" si="4"/>
        <v>1439.9833333333333</v>
      </c>
      <c r="P46" s="100">
        <f t="shared" si="5"/>
        <v>4319.95</v>
      </c>
      <c r="Q46" s="80" t="s">
        <v>2035</v>
      </c>
      <c r="R46" s="80" t="s">
        <v>2036</v>
      </c>
    </row>
    <row r="47" spans="1:18" x14ac:dyDescent="0.2">
      <c r="A47" s="99"/>
      <c r="B47" s="105" t="s">
        <v>2206</v>
      </c>
      <c r="C47" s="80" t="s">
        <v>1530</v>
      </c>
      <c r="D47" s="81" t="str">
        <f t="shared" si="0"/>
        <v>HA0205</v>
      </c>
      <c r="E47" s="82" t="str">
        <f t="shared" si="1"/>
        <v>HARARE</v>
      </c>
      <c r="F47" s="82" t="str">
        <f t="shared" si="2"/>
        <v>PLATINUM</v>
      </c>
      <c r="G47" s="207">
        <v>3</v>
      </c>
      <c r="H47" s="84" t="s">
        <v>2033</v>
      </c>
      <c r="I47" s="68" t="s">
        <v>2034</v>
      </c>
      <c r="J47" s="82" t="str">
        <f t="shared" si="3"/>
        <v>RICHARD</v>
      </c>
      <c r="K47" s="85">
        <v>0</v>
      </c>
      <c r="L47" s="108">
        <v>0.99998842592592596</v>
      </c>
      <c r="M47" s="92">
        <v>44169</v>
      </c>
      <c r="N47" s="94" t="s">
        <v>3617</v>
      </c>
      <c r="O47" s="90">
        <f t="shared" si="4"/>
        <v>1439.9833333333333</v>
      </c>
      <c r="P47" s="100">
        <f t="shared" si="5"/>
        <v>4319.95</v>
      </c>
      <c r="Q47" s="80" t="s">
        <v>2035</v>
      </c>
      <c r="R47" s="80" t="s">
        <v>2036</v>
      </c>
    </row>
    <row r="48" spans="1:18" x14ac:dyDescent="0.2">
      <c r="A48" s="99"/>
      <c r="B48" s="105" t="s">
        <v>2208</v>
      </c>
      <c r="C48" s="80" t="s">
        <v>934</v>
      </c>
      <c r="D48" s="81" t="str">
        <f t="shared" si="0"/>
        <v>MC6009</v>
      </c>
      <c r="E48" s="82" t="str">
        <f t="shared" si="1"/>
        <v>MASH CENTRAL</v>
      </c>
      <c r="F48" s="82" t="str">
        <f t="shared" si="2"/>
        <v>PLATINUM</v>
      </c>
      <c r="G48" s="207">
        <v>3</v>
      </c>
      <c r="H48" s="84" t="s">
        <v>2033</v>
      </c>
      <c r="I48" s="68" t="s">
        <v>2034</v>
      </c>
      <c r="J48" s="82" t="str">
        <f t="shared" si="3"/>
        <v>KIWA</v>
      </c>
      <c r="K48" s="85">
        <v>0</v>
      </c>
      <c r="L48" s="108">
        <v>0.99998842592592596</v>
      </c>
      <c r="M48" s="92">
        <v>44169</v>
      </c>
      <c r="N48" s="94" t="s">
        <v>3618</v>
      </c>
      <c r="O48" s="90">
        <f t="shared" si="4"/>
        <v>1439.9833333333333</v>
      </c>
      <c r="P48" s="100">
        <f t="shared" si="5"/>
        <v>4319.95</v>
      </c>
      <c r="Q48" s="80" t="s">
        <v>2035</v>
      </c>
      <c r="R48" s="80" t="s">
        <v>2036</v>
      </c>
    </row>
    <row r="49" spans="1:18" x14ac:dyDescent="0.2">
      <c r="A49" s="99"/>
      <c r="B49" s="105" t="s">
        <v>2209</v>
      </c>
      <c r="C49" s="68" t="s">
        <v>1189</v>
      </c>
      <c r="D49" s="81" t="str">
        <f t="shared" si="0"/>
        <v>MC5029</v>
      </c>
      <c r="E49" s="82" t="str">
        <f t="shared" si="1"/>
        <v>MASH CENTRAL</v>
      </c>
      <c r="F49" s="82" t="str">
        <f t="shared" si="2"/>
        <v>PLATINUM</v>
      </c>
      <c r="G49" s="207">
        <v>3</v>
      </c>
      <c r="H49" s="84" t="s">
        <v>2033</v>
      </c>
      <c r="I49" s="68" t="s">
        <v>2034</v>
      </c>
      <c r="J49" s="82" t="str">
        <f t="shared" si="3"/>
        <v>MUTYANDA</v>
      </c>
      <c r="K49" s="85">
        <v>0</v>
      </c>
      <c r="L49" s="108">
        <v>0.99998842592592596</v>
      </c>
      <c r="M49" s="92">
        <v>44169</v>
      </c>
      <c r="N49" s="94" t="s">
        <v>3619</v>
      </c>
      <c r="O49" s="90">
        <f t="shared" si="4"/>
        <v>1439.9833333333333</v>
      </c>
      <c r="P49" s="100">
        <f t="shared" si="5"/>
        <v>4319.95</v>
      </c>
      <c r="Q49" s="80" t="s">
        <v>2035</v>
      </c>
      <c r="R49" s="80" t="s">
        <v>2036</v>
      </c>
    </row>
    <row r="50" spans="1:18" x14ac:dyDescent="0.2">
      <c r="A50" s="99"/>
      <c r="B50" s="105" t="s">
        <v>2211</v>
      </c>
      <c r="C50" s="80" t="s">
        <v>1716</v>
      </c>
      <c r="D50" s="81" t="str">
        <f t="shared" si="0"/>
        <v>HA6046</v>
      </c>
      <c r="E50" s="82" t="str">
        <f t="shared" si="1"/>
        <v>HARARE</v>
      </c>
      <c r="F50" s="82" t="str">
        <f t="shared" si="2"/>
        <v>PLATINUM</v>
      </c>
      <c r="G50" s="207">
        <v>3</v>
      </c>
      <c r="H50" s="84" t="s">
        <v>2033</v>
      </c>
      <c r="I50" s="68" t="s">
        <v>2034</v>
      </c>
      <c r="J50" s="82" t="str">
        <f t="shared" si="3"/>
        <v>RICHARD</v>
      </c>
      <c r="K50" s="85">
        <v>0</v>
      </c>
      <c r="L50" s="108">
        <v>0.99998842592592596</v>
      </c>
      <c r="M50" s="92">
        <v>44169</v>
      </c>
      <c r="N50" s="94" t="s">
        <v>3620</v>
      </c>
      <c r="O50" s="90">
        <f t="shared" si="4"/>
        <v>1439.9833333333333</v>
      </c>
      <c r="P50" s="100">
        <f t="shared" si="5"/>
        <v>4319.95</v>
      </c>
      <c r="Q50" s="80" t="s">
        <v>2035</v>
      </c>
      <c r="R50" s="80" t="s">
        <v>2036</v>
      </c>
    </row>
    <row r="51" spans="1:18" x14ac:dyDescent="0.2">
      <c r="A51" s="99"/>
      <c r="B51" s="105" t="s">
        <v>2212</v>
      </c>
      <c r="C51" s="89" t="s">
        <v>1719</v>
      </c>
      <c r="D51" s="81" t="str">
        <f t="shared" si="0"/>
        <v>HA6046</v>
      </c>
      <c r="E51" s="82" t="str">
        <f t="shared" si="1"/>
        <v>HARARE</v>
      </c>
      <c r="F51" s="82" t="str">
        <f t="shared" si="2"/>
        <v>PLATINUM</v>
      </c>
      <c r="G51" s="207">
        <v>3</v>
      </c>
      <c r="H51" s="84" t="s">
        <v>2033</v>
      </c>
      <c r="I51" s="68" t="s">
        <v>2034</v>
      </c>
      <c r="J51" s="82" t="str">
        <f t="shared" si="3"/>
        <v>RICHARD</v>
      </c>
      <c r="K51" s="85">
        <v>0</v>
      </c>
      <c r="L51" s="108">
        <v>0.99998842592592596</v>
      </c>
      <c r="M51" s="92">
        <v>44169</v>
      </c>
      <c r="N51" s="94" t="s">
        <v>3621</v>
      </c>
      <c r="O51" s="90">
        <f t="shared" si="4"/>
        <v>1439.9833333333333</v>
      </c>
      <c r="P51" s="100">
        <f t="shared" si="5"/>
        <v>4319.95</v>
      </c>
      <c r="Q51" s="80" t="s">
        <v>2035</v>
      </c>
      <c r="R51" s="80" t="s">
        <v>2036</v>
      </c>
    </row>
    <row r="52" spans="1:18" x14ac:dyDescent="0.2">
      <c r="A52" s="99"/>
      <c r="B52" s="105" t="s">
        <v>2367</v>
      </c>
      <c r="C52" s="80" t="s">
        <v>1493</v>
      </c>
      <c r="D52" s="81" t="str">
        <f t="shared" si="0"/>
        <v>MA5173</v>
      </c>
      <c r="E52" s="82" t="str">
        <f t="shared" si="1"/>
        <v>MANICALAND</v>
      </c>
      <c r="F52" s="82" t="str">
        <f t="shared" si="2"/>
        <v>GOLD</v>
      </c>
      <c r="G52" s="207">
        <v>3</v>
      </c>
      <c r="H52" s="84" t="s">
        <v>2033</v>
      </c>
      <c r="I52" s="68" t="s">
        <v>2034</v>
      </c>
      <c r="J52" s="82" t="str">
        <f t="shared" si="3"/>
        <v>MAPFUMBA</v>
      </c>
      <c r="K52" s="85">
        <v>0</v>
      </c>
      <c r="L52" s="108">
        <v>0.99998842592592596</v>
      </c>
      <c r="M52" s="92">
        <v>44169</v>
      </c>
      <c r="N52" s="94" t="s">
        <v>3622</v>
      </c>
      <c r="O52" s="90">
        <f t="shared" si="4"/>
        <v>1439.9833333333333</v>
      </c>
      <c r="P52" s="100">
        <f t="shared" si="5"/>
        <v>4319.95</v>
      </c>
      <c r="Q52" s="80" t="s">
        <v>2035</v>
      </c>
      <c r="R52" s="80" t="s">
        <v>2036</v>
      </c>
    </row>
    <row r="53" spans="1:18" x14ac:dyDescent="0.2">
      <c r="A53" s="99"/>
      <c r="B53" s="105" t="s">
        <v>2316</v>
      </c>
      <c r="C53" s="68" t="s">
        <v>296</v>
      </c>
      <c r="D53" s="81" t="str">
        <f t="shared" si="0"/>
        <v>MA3000</v>
      </c>
      <c r="E53" s="82" t="str">
        <f t="shared" si="1"/>
        <v>MANICALAND</v>
      </c>
      <c r="F53" s="82" t="str">
        <f t="shared" si="2"/>
        <v>SILVER</v>
      </c>
      <c r="G53" s="207">
        <v>3</v>
      </c>
      <c r="H53" s="84" t="s">
        <v>2033</v>
      </c>
      <c r="I53" s="68" t="s">
        <v>2034</v>
      </c>
      <c r="J53" s="82" t="str">
        <f t="shared" si="3"/>
        <v>MAPFUMBA</v>
      </c>
      <c r="K53" s="85">
        <v>0</v>
      </c>
      <c r="L53" s="108">
        <v>0.99998842592592596</v>
      </c>
      <c r="M53" s="92">
        <v>44169</v>
      </c>
      <c r="N53" s="94" t="s">
        <v>3623</v>
      </c>
      <c r="O53" s="90">
        <f t="shared" si="4"/>
        <v>1439.9833333333333</v>
      </c>
      <c r="P53" s="100">
        <f t="shared" si="5"/>
        <v>4319.95</v>
      </c>
      <c r="Q53" s="80" t="s">
        <v>2035</v>
      </c>
      <c r="R53" s="80" t="s">
        <v>2036</v>
      </c>
    </row>
    <row r="54" spans="1:18" x14ac:dyDescent="0.2">
      <c r="A54" s="99"/>
      <c r="B54" s="122" t="s">
        <v>2368</v>
      </c>
      <c r="C54" s="89" t="s">
        <v>1495</v>
      </c>
      <c r="D54" s="81" t="str">
        <f t="shared" si="0"/>
        <v>MA5173</v>
      </c>
      <c r="E54" s="82" t="str">
        <f t="shared" si="1"/>
        <v>MANICALAND</v>
      </c>
      <c r="F54" s="82" t="str">
        <f t="shared" si="2"/>
        <v>GOLD</v>
      </c>
      <c r="G54" s="207">
        <v>3</v>
      </c>
      <c r="H54" s="84" t="s">
        <v>2033</v>
      </c>
      <c r="I54" s="68" t="s">
        <v>2034</v>
      </c>
      <c r="J54" s="82" t="str">
        <f t="shared" si="3"/>
        <v>MAPFUMBA</v>
      </c>
      <c r="K54" s="85">
        <v>0</v>
      </c>
      <c r="L54" s="108">
        <v>0.99998842592592596</v>
      </c>
      <c r="M54" s="92">
        <v>44169</v>
      </c>
      <c r="N54" s="94" t="s">
        <v>3624</v>
      </c>
      <c r="O54" s="90">
        <f t="shared" si="4"/>
        <v>1439.9833333333333</v>
      </c>
      <c r="P54" s="100">
        <f t="shared" si="5"/>
        <v>4319.95</v>
      </c>
      <c r="Q54" s="80" t="s">
        <v>2035</v>
      </c>
      <c r="R54" s="80" t="s">
        <v>2036</v>
      </c>
    </row>
    <row r="55" spans="1:18" x14ac:dyDescent="0.2">
      <c r="A55" s="99"/>
      <c r="B55" s="105" t="s">
        <v>2317</v>
      </c>
      <c r="C55" s="80" t="s">
        <v>298</v>
      </c>
      <c r="D55" s="81" t="str">
        <f t="shared" si="0"/>
        <v>MA3000</v>
      </c>
      <c r="E55" s="82" t="str">
        <f t="shared" si="1"/>
        <v>MANICALAND</v>
      </c>
      <c r="F55" s="82" t="str">
        <f t="shared" si="2"/>
        <v>SILVER</v>
      </c>
      <c r="G55" s="207">
        <v>3</v>
      </c>
      <c r="H55" s="84" t="s">
        <v>2033</v>
      </c>
      <c r="I55" s="68" t="s">
        <v>2034</v>
      </c>
      <c r="J55" s="82" t="str">
        <f t="shared" si="3"/>
        <v>MAPFUMBA</v>
      </c>
      <c r="K55" s="85">
        <v>0</v>
      </c>
      <c r="L55" s="108">
        <v>0.99998842592592596</v>
      </c>
      <c r="M55" s="92">
        <v>44169</v>
      </c>
      <c r="N55" s="94" t="s">
        <v>3625</v>
      </c>
      <c r="O55" s="90">
        <f t="shared" si="4"/>
        <v>1439.9833333333333</v>
      </c>
      <c r="P55" s="100">
        <f t="shared" si="5"/>
        <v>4319.95</v>
      </c>
      <c r="Q55" s="80" t="s">
        <v>2035</v>
      </c>
      <c r="R55" s="80" t="s">
        <v>2036</v>
      </c>
    </row>
    <row r="56" spans="1:18" x14ac:dyDescent="0.2">
      <c r="A56" s="99"/>
      <c r="B56" s="105" t="s">
        <v>2319</v>
      </c>
      <c r="C56" s="68" t="s">
        <v>385</v>
      </c>
      <c r="D56" s="81" t="str">
        <f t="shared" si="0"/>
        <v>MW5004</v>
      </c>
      <c r="E56" s="82" t="str">
        <f t="shared" si="1"/>
        <v>MASH WEST</v>
      </c>
      <c r="F56" s="82" t="str">
        <f t="shared" si="2"/>
        <v>SILVER</v>
      </c>
      <c r="G56" s="207">
        <v>3</v>
      </c>
      <c r="H56" s="84" t="s">
        <v>2033</v>
      </c>
      <c r="I56" s="68" t="s">
        <v>2034</v>
      </c>
      <c r="J56" s="82" t="str">
        <f t="shared" si="3"/>
        <v>ARTWELL</v>
      </c>
      <c r="K56" s="85">
        <v>0</v>
      </c>
      <c r="L56" s="108">
        <v>0.99998842592592596</v>
      </c>
      <c r="M56" s="92">
        <v>44169</v>
      </c>
      <c r="N56" s="94" t="s">
        <v>3626</v>
      </c>
      <c r="O56" s="90">
        <f t="shared" si="4"/>
        <v>1439.9833333333333</v>
      </c>
      <c r="P56" s="100">
        <f t="shared" si="5"/>
        <v>4319.95</v>
      </c>
      <c r="Q56" s="80" t="s">
        <v>2035</v>
      </c>
      <c r="R56" s="80" t="s">
        <v>2036</v>
      </c>
    </row>
    <row r="57" spans="1:18" x14ac:dyDescent="0.2">
      <c r="A57" s="99"/>
      <c r="B57" s="105" t="s">
        <v>2366</v>
      </c>
      <c r="C57" s="80" t="s">
        <v>1487</v>
      </c>
      <c r="D57" s="81" t="str">
        <f t="shared" si="0"/>
        <v>MW5238</v>
      </c>
      <c r="E57" s="82" t="str">
        <f t="shared" si="1"/>
        <v>MASH WEST</v>
      </c>
      <c r="F57" s="82" t="str">
        <f t="shared" si="2"/>
        <v>PLATINUM</v>
      </c>
      <c r="G57" s="207">
        <v>3</v>
      </c>
      <c r="H57" s="84" t="s">
        <v>2033</v>
      </c>
      <c r="I57" s="68" t="s">
        <v>2034</v>
      </c>
      <c r="J57" s="82" t="str">
        <f t="shared" si="3"/>
        <v>ARTWELL</v>
      </c>
      <c r="K57" s="85">
        <v>0</v>
      </c>
      <c r="L57" s="108">
        <v>0.99998842592592596</v>
      </c>
      <c r="M57" s="92">
        <v>44169</v>
      </c>
      <c r="N57" s="94" t="s">
        <v>3627</v>
      </c>
      <c r="O57" s="90">
        <f t="shared" si="4"/>
        <v>1439.9833333333333</v>
      </c>
      <c r="P57" s="100">
        <f t="shared" si="5"/>
        <v>4319.95</v>
      </c>
      <c r="Q57" s="80" t="s">
        <v>2035</v>
      </c>
      <c r="R57" s="80" t="s">
        <v>2036</v>
      </c>
    </row>
    <row r="58" spans="1:18" x14ac:dyDescent="0.2">
      <c r="A58" s="99"/>
      <c r="B58" s="105" t="s">
        <v>2371</v>
      </c>
      <c r="C58" s="68" t="s">
        <v>1583</v>
      </c>
      <c r="D58" s="81" t="str">
        <f t="shared" si="0"/>
        <v>HA0207</v>
      </c>
      <c r="E58" s="82" t="str">
        <f t="shared" si="1"/>
        <v>HARARE</v>
      </c>
      <c r="F58" s="82" t="str">
        <f t="shared" si="2"/>
        <v>PLATINUM</v>
      </c>
      <c r="G58" s="207">
        <v>3</v>
      </c>
      <c r="H58" s="84" t="s">
        <v>2033</v>
      </c>
      <c r="I58" s="68" t="s">
        <v>2034</v>
      </c>
      <c r="J58" s="82" t="str">
        <f t="shared" si="3"/>
        <v>ENIA</v>
      </c>
      <c r="K58" s="85">
        <v>0</v>
      </c>
      <c r="L58" s="108">
        <v>0.99998842592592596</v>
      </c>
      <c r="M58" s="92">
        <v>44169</v>
      </c>
      <c r="N58" s="94" t="s">
        <v>3628</v>
      </c>
      <c r="O58" s="90">
        <f t="shared" si="4"/>
        <v>1439.9833333333333</v>
      </c>
      <c r="P58" s="100">
        <f t="shared" si="5"/>
        <v>4319.95</v>
      </c>
      <c r="Q58" s="80" t="s">
        <v>2035</v>
      </c>
      <c r="R58" s="80" t="s">
        <v>2036</v>
      </c>
    </row>
    <row r="59" spans="1:18" x14ac:dyDescent="0.2">
      <c r="A59" s="99"/>
      <c r="B59" s="105" t="s">
        <v>2372</v>
      </c>
      <c r="C59" s="68" t="s">
        <v>1585</v>
      </c>
      <c r="D59" s="81" t="str">
        <f t="shared" si="0"/>
        <v>HA0207</v>
      </c>
      <c r="E59" s="82" t="str">
        <f t="shared" si="1"/>
        <v>HARARE</v>
      </c>
      <c r="F59" s="82" t="str">
        <f t="shared" si="2"/>
        <v>PLATINUM</v>
      </c>
      <c r="G59" s="207">
        <v>3</v>
      </c>
      <c r="H59" s="84" t="s">
        <v>2033</v>
      </c>
      <c r="I59" s="68" t="s">
        <v>2034</v>
      </c>
      <c r="J59" s="82" t="str">
        <f t="shared" si="3"/>
        <v>ENIA</v>
      </c>
      <c r="K59" s="85">
        <v>0</v>
      </c>
      <c r="L59" s="108">
        <v>0.99998842592592596</v>
      </c>
      <c r="M59" s="92">
        <v>44169</v>
      </c>
      <c r="N59" s="94" t="s">
        <v>3629</v>
      </c>
      <c r="O59" s="90">
        <f t="shared" si="4"/>
        <v>1439.9833333333333</v>
      </c>
      <c r="P59" s="100">
        <f t="shared" si="5"/>
        <v>4319.95</v>
      </c>
      <c r="Q59" s="80" t="s">
        <v>2035</v>
      </c>
      <c r="R59" s="80" t="s">
        <v>2036</v>
      </c>
    </row>
    <row r="60" spans="1:18" x14ac:dyDescent="0.2">
      <c r="A60" s="99"/>
      <c r="B60" s="105" t="s">
        <v>2345</v>
      </c>
      <c r="C60" s="80" t="s">
        <v>753</v>
      </c>
      <c r="D60" s="81" t="str">
        <f t="shared" si="0"/>
        <v>HA1733</v>
      </c>
      <c r="E60" s="82" t="str">
        <f t="shared" si="1"/>
        <v>HARARE</v>
      </c>
      <c r="F60" s="82" t="str">
        <f t="shared" si="2"/>
        <v>PLATINUM</v>
      </c>
      <c r="G60" s="207">
        <v>3</v>
      </c>
      <c r="H60" s="84" t="s">
        <v>2033</v>
      </c>
      <c r="I60" s="68" t="s">
        <v>2034</v>
      </c>
      <c r="J60" s="82" t="str">
        <f t="shared" si="3"/>
        <v>NGIRAZI</v>
      </c>
      <c r="K60" s="85">
        <v>0</v>
      </c>
      <c r="L60" s="108">
        <v>0.99998842592592596</v>
      </c>
      <c r="M60" s="92">
        <v>44169</v>
      </c>
      <c r="N60" s="94" t="s">
        <v>3630</v>
      </c>
      <c r="O60" s="90">
        <f t="shared" si="4"/>
        <v>1439.9833333333333</v>
      </c>
      <c r="P60" s="100">
        <f t="shared" si="5"/>
        <v>4319.95</v>
      </c>
      <c r="Q60" s="80" t="s">
        <v>2035</v>
      </c>
      <c r="R60" s="80" t="s">
        <v>2036</v>
      </c>
    </row>
    <row r="61" spans="1:18" x14ac:dyDescent="0.2">
      <c r="A61" s="99"/>
      <c r="B61" s="105" t="s">
        <v>2341</v>
      </c>
      <c r="C61" s="80" t="s">
        <v>699</v>
      </c>
      <c r="D61" s="81" t="str">
        <f t="shared" si="0"/>
        <v>HA6031</v>
      </c>
      <c r="E61" s="82" t="str">
        <f t="shared" si="1"/>
        <v>HARARE</v>
      </c>
      <c r="F61" s="82" t="str">
        <f t="shared" si="2"/>
        <v>PLATINUM</v>
      </c>
      <c r="G61" s="207">
        <v>3</v>
      </c>
      <c r="H61" s="84" t="s">
        <v>2033</v>
      </c>
      <c r="I61" s="68" t="s">
        <v>2034</v>
      </c>
      <c r="J61" s="82" t="str">
        <f t="shared" si="3"/>
        <v>ARCHIE</v>
      </c>
      <c r="K61" s="85">
        <v>0</v>
      </c>
      <c r="L61" s="108">
        <v>0.99998842592592596</v>
      </c>
      <c r="M61" s="92">
        <v>44169</v>
      </c>
      <c r="N61" s="94" t="s">
        <v>3631</v>
      </c>
      <c r="O61" s="90">
        <f t="shared" si="4"/>
        <v>1439.9833333333333</v>
      </c>
      <c r="P61" s="100">
        <f t="shared" si="5"/>
        <v>4319.95</v>
      </c>
      <c r="Q61" s="80" t="s">
        <v>2035</v>
      </c>
      <c r="R61" s="80" t="s">
        <v>2036</v>
      </c>
    </row>
    <row r="62" spans="1:18" x14ac:dyDescent="0.2">
      <c r="A62" s="99"/>
      <c r="B62" s="105" t="s">
        <v>2342</v>
      </c>
      <c r="C62" s="80" t="s">
        <v>701</v>
      </c>
      <c r="D62" s="81" t="str">
        <f t="shared" si="0"/>
        <v>HA6031</v>
      </c>
      <c r="E62" s="82" t="str">
        <f t="shared" si="1"/>
        <v>HARARE</v>
      </c>
      <c r="F62" s="82" t="str">
        <f t="shared" si="2"/>
        <v>PLATINUM</v>
      </c>
      <c r="G62" s="207">
        <v>3</v>
      </c>
      <c r="H62" s="84" t="s">
        <v>2033</v>
      </c>
      <c r="I62" s="68" t="s">
        <v>2034</v>
      </c>
      <c r="J62" s="82" t="str">
        <f t="shared" si="3"/>
        <v>ARCHIE</v>
      </c>
      <c r="K62" s="85">
        <v>0</v>
      </c>
      <c r="L62" s="108">
        <v>0.99998842592592596</v>
      </c>
      <c r="M62" s="92">
        <v>44169</v>
      </c>
      <c r="N62" s="94" t="s">
        <v>3632</v>
      </c>
      <c r="O62" s="90">
        <f t="shared" si="4"/>
        <v>1439.9833333333333</v>
      </c>
      <c r="P62" s="100">
        <f t="shared" si="5"/>
        <v>4319.95</v>
      </c>
      <c r="Q62" s="80" t="s">
        <v>2035</v>
      </c>
      <c r="R62" s="80" t="s">
        <v>2036</v>
      </c>
    </row>
    <row r="63" spans="1:18" x14ac:dyDescent="0.2">
      <c r="A63" s="99"/>
      <c r="B63" s="105" t="s">
        <v>2383</v>
      </c>
      <c r="C63" s="80" t="s">
        <v>1937</v>
      </c>
      <c r="D63" s="81" t="str">
        <f t="shared" si="0"/>
        <v>MA7045</v>
      </c>
      <c r="E63" s="82" t="str">
        <f t="shared" si="1"/>
        <v>MANICALAND</v>
      </c>
      <c r="F63" s="82" t="str">
        <f t="shared" si="2"/>
        <v>GOLD</v>
      </c>
      <c r="G63" s="207">
        <v>3</v>
      </c>
      <c r="H63" s="84" t="s">
        <v>2033</v>
      </c>
      <c r="I63" s="68" t="s">
        <v>2034</v>
      </c>
      <c r="J63" s="82" t="str">
        <f t="shared" si="3"/>
        <v>MANGWIRO</v>
      </c>
      <c r="K63" s="85">
        <v>0</v>
      </c>
      <c r="L63" s="108">
        <v>0.99998842592592596</v>
      </c>
      <c r="M63" s="92">
        <v>44169</v>
      </c>
      <c r="N63" s="94" t="s">
        <v>3633</v>
      </c>
      <c r="O63" s="90">
        <f t="shared" si="4"/>
        <v>1439.9833333333333</v>
      </c>
      <c r="P63" s="100">
        <f t="shared" si="5"/>
        <v>4319.95</v>
      </c>
      <c r="Q63" s="80" t="s">
        <v>2035</v>
      </c>
      <c r="R63" s="80" t="s">
        <v>2036</v>
      </c>
    </row>
    <row r="64" spans="1:18" x14ac:dyDescent="0.2">
      <c r="A64" s="99"/>
      <c r="B64" s="105" t="s">
        <v>2333</v>
      </c>
      <c r="C64" s="89" t="s">
        <v>598</v>
      </c>
      <c r="D64" s="81" t="str">
        <f t="shared" si="0"/>
        <v>MC5025</v>
      </c>
      <c r="E64" s="82" t="str">
        <f t="shared" si="1"/>
        <v>MASH CENTRAL</v>
      </c>
      <c r="F64" s="82" t="str">
        <f t="shared" si="2"/>
        <v>PLATINUM</v>
      </c>
      <c r="G64" s="207">
        <v>3</v>
      </c>
      <c r="H64" s="84" t="s">
        <v>2033</v>
      </c>
      <c r="I64" s="68" t="s">
        <v>2034</v>
      </c>
      <c r="J64" s="82" t="str">
        <f t="shared" si="3"/>
        <v>KIWA</v>
      </c>
      <c r="K64" s="85">
        <v>0</v>
      </c>
      <c r="L64" s="108">
        <v>0.99998842592592596</v>
      </c>
      <c r="M64" s="92">
        <v>44169</v>
      </c>
      <c r="N64" s="94" t="s">
        <v>3634</v>
      </c>
      <c r="O64" s="90">
        <f t="shared" si="4"/>
        <v>1439.9833333333333</v>
      </c>
      <c r="P64" s="100">
        <f t="shared" si="5"/>
        <v>4319.95</v>
      </c>
      <c r="Q64" s="80" t="s">
        <v>2035</v>
      </c>
      <c r="R64" s="80" t="s">
        <v>2036</v>
      </c>
    </row>
    <row r="65" spans="1:18" x14ac:dyDescent="0.2">
      <c r="A65" s="99"/>
      <c r="B65" s="105" t="s">
        <v>2350</v>
      </c>
      <c r="C65" s="68" t="s">
        <v>1015</v>
      </c>
      <c r="D65" s="81" t="str">
        <f t="shared" si="0"/>
        <v>MW5010</v>
      </c>
      <c r="E65" s="82" t="str">
        <f t="shared" si="1"/>
        <v>MASH WEST</v>
      </c>
      <c r="F65" s="82" t="str">
        <f t="shared" si="2"/>
        <v>PLATINUM</v>
      </c>
      <c r="G65" s="207">
        <v>3</v>
      </c>
      <c r="H65" s="84" t="s">
        <v>2033</v>
      </c>
      <c r="I65" s="68" t="s">
        <v>2034</v>
      </c>
      <c r="J65" s="82" t="str">
        <f t="shared" si="3"/>
        <v>ARTWELL</v>
      </c>
      <c r="K65" s="85">
        <v>0</v>
      </c>
      <c r="L65" s="108">
        <v>0.99998842592592596</v>
      </c>
      <c r="M65" s="92">
        <v>44169</v>
      </c>
      <c r="N65" s="94" t="s">
        <v>3635</v>
      </c>
      <c r="O65" s="90">
        <f t="shared" si="4"/>
        <v>1439.9833333333333</v>
      </c>
      <c r="P65" s="100">
        <f t="shared" si="5"/>
        <v>4319.95</v>
      </c>
      <c r="Q65" s="80" t="s">
        <v>2035</v>
      </c>
      <c r="R65" s="80" t="s">
        <v>2036</v>
      </c>
    </row>
    <row r="66" spans="1:18" x14ac:dyDescent="0.2">
      <c r="A66" s="99"/>
      <c r="B66" s="83" t="s">
        <v>2310</v>
      </c>
      <c r="C66" s="80" t="s">
        <v>54</v>
      </c>
      <c r="D66" s="81" t="str">
        <f t="shared" ref="D66:D129" si="6">VLOOKUP($C66,TOTAL3,2,FALSE)</f>
        <v>MW5001</v>
      </c>
      <c r="E66" s="82" t="str">
        <f t="shared" ref="E66:E129" si="7">VLOOKUP($C66,TOTAL3,3,FALSE)</f>
        <v>MASH WEST</v>
      </c>
      <c r="F66" s="82" t="str">
        <f t="shared" ref="F66:F129" si="8">VLOOKUP(C66,TOTAL3,4,FALSE)</f>
        <v>PLATINUM</v>
      </c>
      <c r="G66" s="207">
        <v>3</v>
      </c>
      <c r="H66" s="84" t="s">
        <v>2033</v>
      </c>
      <c r="I66" s="68" t="s">
        <v>2034</v>
      </c>
      <c r="J66" s="82" t="str">
        <f t="shared" ref="J66:J129" si="9">VLOOKUP($C66,TOTAL3,5,FALSE)</f>
        <v>ARTWELL</v>
      </c>
      <c r="K66" s="85">
        <v>0</v>
      </c>
      <c r="L66" s="108">
        <v>0.99998842592592596</v>
      </c>
      <c r="M66" s="92">
        <v>44169</v>
      </c>
      <c r="N66" s="94" t="s">
        <v>3636</v>
      </c>
      <c r="O66" s="90">
        <f t="shared" ref="O66:O129" si="10">(L66-K66)*60*24</f>
        <v>1439.9833333333333</v>
      </c>
      <c r="P66" s="100">
        <f t="shared" ref="P66:P129" si="11">O66*G66</f>
        <v>4319.95</v>
      </c>
      <c r="Q66" s="80" t="s">
        <v>2035</v>
      </c>
      <c r="R66" s="80" t="s">
        <v>2036</v>
      </c>
    </row>
    <row r="67" spans="1:18" x14ac:dyDescent="0.2">
      <c r="A67" s="99"/>
      <c r="B67" s="105" t="s">
        <v>2311</v>
      </c>
      <c r="C67" s="89" t="s">
        <v>60</v>
      </c>
      <c r="D67" s="81" t="str">
        <f t="shared" si="6"/>
        <v>MW5001</v>
      </c>
      <c r="E67" s="82" t="str">
        <f t="shared" si="7"/>
        <v>MASH WEST</v>
      </c>
      <c r="F67" s="82" t="str">
        <f t="shared" si="8"/>
        <v>PLATINUM</v>
      </c>
      <c r="G67" s="207">
        <v>3</v>
      </c>
      <c r="H67" s="84" t="s">
        <v>2033</v>
      </c>
      <c r="I67" s="68" t="s">
        <v>2034</v>
      </c>
      <c r="J67" s="82" t="str">
        <f t="shared" si="9"/>
        <v>ARTWELL</v>
      </c>
      <c r="K67" s="85">
        <v>0</v>
      </c>
      <c r="L67" s="108">
        <v>0.99998842592592596</v>
      </c>
      <c r="M67" s="92">
        <v>44169</v>
      </c>
      <c r="N67" s="94" t="s">
        <v>3637</v>
      </c>
      <c r="O67" s="90">
        <f t="shared" si="10"/>
        <v>1439.9833333333333</v>
      </c>
      <c r="P67" s="100">
        <f t="shared" si="11"/>
        <v>4319.95</v>
      </c>
      <c r="Q67" s="80" t="s">
        <v>2035</v>
      </c>
      <c r="R67" s="80" t="s">
        <v>2036</v>
      </c>
    </row>
    <row r="68" spans="1:18" x14ac:dyDescent="0.2">
      <c r="A68" s="99"/>
      <c r="B68" s="105" t="s">
        <v>2351</v>
      </c>
      <c r="C68" s="80" t="s">
        <v>1017</v>
      </c>
      <c r="D68" s="81" t="str">
        <f t="shared" si="6"/>
        <v>MW5010</v>
      </c>
      <c r="E68" s="82" t="str">
        <f t="shared" si="7"/>
        <v>MASH WEST</v>
      </c>
      <c r="F68" s="82" t="str">
        <f t="shared" si="8"/>
        <v>PLATINUM</v>
      </c>
      <c r="G68" s="207">
        <v>3</v>
      </c>
      <c r="H68" s="84" t="s">
        <v>2033</v>
      </c>
      <c r="I68" s="68" t="s">
        <v>2034</v>
      </c>
      <c r="J68" s="82" t="str">
        <f t="shared" si="9"/>
        <v>ARTWELL</v>
      </c>
      <c r="K68" s="85">
        <v>0</v>
      </c>
      <c r="L68" s="108">
        <v>0.99998842592592596</v>
      </c>
      <c r="M68" s="92">
        <v>44169</v>
      </c>
      <c r="N68" s="94" t="s">
        <v>3638</v>
      </c>
      <c r="O68" s="90">
        <f t="shared" si="10"/>
        <v>1439.9833333333333</v>
      </c>
      <c r="P68" s="100">
        <f t="shared" si="11"/>
        <v>4319.95</v>
      </c>
      <c r="Q68" s="80" t="s">
        <v>2035</v>
      </c>
      <c r="R68" s="80" t="s">
        <v>2036</v>
      </c>
    </row>
    <row r="69" spans="1:18" x14ac:dyDescent="0.2">
      <c r="A69" s="99"/>
      <c r="B69" s="105" t="s">
        <v>2239</v>
      </c>
      <c r="C69" s="80" t="s">
        <v>1149</v>
      </c>
      <c r="D69" s="81" t="str">
        <f t="shared" si="6"/>
        <v>MW5215</v>
      </c>
      <c r="E69" s="82" t="str">
        <f t="shared" si="7"/>
        <v>MASH WEST</v>
      </c>
      <c r="F69" s="82" t="str">
        <f t="shared" si="8"/>
        <v>BRONZE</v>
      </c>
      <c r="G69" s="207">
        <v>3</v>
      </c>
      <c r="H69" s="84" t="s">
        <v>2033</v>
      </c>
      <c r="I69" s="68" t="s">
        <v>2034</v>
      </c>
      <c r="J69" s="82" t="str">
        <f t="shared" si="9"/>
        <v>ARTWELL</v>
      </c>
      <c r="K69" s="85">
        <v>0</v>
      </c>
      <c r="L69" s="108">
        <v>0.99998842592592596</v>
      </c>
      <c r="M69" s="92">
        <v>44169</v>
      </c>
      <c r="N69" s="94" t="s">
        <v>3639</v>
      </c>
      <c r="O69" s="90">
        <f t="shared" si="10"/>
        <v>1439.9833333333333</v>
      </c>
      <c r="P69" s="100">
        <f t="shared" si="11"/>
        <v>4319.95</v>
      </c>
      <c r="Q69" s="80" t="s">
        <v>2035</v>
      </c>
      <c r="R69" s="80" t="s">
        <v>2036</v>
      </c>
    </row>
    <row r="70" spans="1:18" x14ac:dyDescent="0.2">
      <c r="A70" s="99"/>
      <c r="B70" s="105" t="s">
        <v>2273</v>
      </c>
      <c r="C70" s="80" t="s">
        <v>938</v>
      </c>
      <c r="D70" s="81" t="str">
        <f t="shared" si="6"/>
        <v>MW0050</v>
      </c>
      <c r="E70" s="82" t="str">
        <f t="shared" si="7"/>
        <v>MASH WEST</v>
      </c>
      <c r="F70" s="82" t="str">
        <f t="shared" si="8"/>
        <v>SILVER</v>
      </c>
      <c r="G70" s="207">
        <v>3</v>
      </c>
      <c r="H70" s="84" t="s">
        <v>2033</v>
      </c>
      <c r="I70" s="68" t="s">
        <v>2034</v>
      </c>
      <c r="J70" s="82" t="str">
        <f t="shared" si="9"/>
        <v>ARTWELL</v>
      </c>
      <c r="K70" s="85">
        <v>0</v>
      </c>
      <c r="L70" s="108">
        <v>0.99998842592592596</v>
      </c>
      <c r="M70" s="92">
        <v>44169</v>
      </c>
      <c r="N70" s="94" t="s">
        <v>3640</v>
      </c>
      <c r="O70" s="90">
        <f t="shared" si="10"/>
        <v>1439.9833333333333</v>
      </c>
      <c r="P70" s="100">
        <f t="shared" si="11"/>
        <v>4319.95</v>
      </c>
      <c r="Q70" s="80" t="s">
        <v>2035</v>
      </c>
      <c r="R70" s="80" t="s">
        <v>2036</v>
      </c>
    </row>
    <row r="71" spans="1:18" x14ac:dyDescent="0.2">
      <c r="A71" s="99"/>
      <c r="B71" s="105" t="s">
        <v>2272</v>
      </c>
      <c r="C71" s="80" t="s">
        <v>941</v>
      </c>
      <c r="D71" s="81" t="str">
        <f t="shared" si="6"/>
        <v>MW0051</v>
      </c>
      <c r="E71" s="82" t="str">
        <f t="shared" si="7"/>
        <v>MASH WEST</v>
      </c>
      <c r="F71" s="82" t="str">
        <f t="shared" si="8"/>
        <v>PLATINUM</v>
      </c>
      <c r="G71" s="207">
        <v>3</v>
      </c>
      <c r="H71" s="84" t="s">
        <v>2033</v>
      </c>
      <c r="I71" s="68" t="s">
        <v>2034</v>
      </c>
      <c r="J71" s="82" t="str">
        <f t="shared" si="9"/>
        <v>ARTWELL</v>
      </c>
      <c r="K71" s="85">
        <v>0</v>
      </c>
      <c r="L71" s="108">
        <v>0.99998842592592596</v>
      </c>
      <c r="M71" s="92">
        <v>44169</v>
      </c>
      <c r="N71" s="94" t="s">
        <v>3641</v>
      </c>
      <c r="O71" s="90">
        <f t="shared" si="10"/>
        <v>1439.9833333333333</v>
      </c>
      <c r="P71" s="100">
        <f t="shared" si="11"/>
        <v>4319.95</v>
      </c>
      <c r="Q71" s="80" t="s">
        <v>2035</v>
      </c>
      <c r="R71" s="80" t="s">
        <v>2036</v>
      </c>
    </row>
    <row r="72" spans="1:18" x14ac:dyDescent="0.2">
      <c r="A72" s="99"/>
      <c r="B72" s="122" t="s">
        <v>2354</v>
      </c>
      <c r="C72" s="89" t="s">
        <v>1084</v>
      </c>
      <c r="D72" s="81" t="str">
        <f t="shared" si="6"/>
        <v>MW6031</v>
      </c>
      <c r="E72" s="82" t="str">
        <f t="shared" si="7"/>
        <v>MASH WEST</v>
      </c>
      <c r="F72" s="82" t="str">
        <f t="shared" si="8"/>
        <v>GOLD</v>
      </c>
      <c r="G72" s="207">
        <v>3</v>
      </c>
      <c r="H72" s="84" t="s">
        <v>2033</v>
      </c>
      <c r="I72" s="68" t="s">
        <v>2034</v>
      </c>
      <c r="J72" s="82" t="str">
        <f t="shared" si="9"/>
        <v>ARTWELL</v>
      </c>
      <c r="K72" s="85">
        <v>0</v>
      </c>
      <c r="L72" s="108">
        <v>0.99998842592592596</v>
      </c>
      <c r="M72" s="92">
        <v>44169</v>
      </c>
      <c r="N72" s="94" t="s">
        <v>3642</v>
      </c>
      <c r="O72" s="90">
        <f t="shared" si="10"/>
        <v>1439.9833333333333</v>
      </c>
      <c r="P72" s="100">
        <f t="shared" si="11"/>
        <v>4319.95</v>
      </c>
      <c r="Q72" s="80" t="s">
        <v>2035</v>
      </c>
      <c r="R72" s="80" t="s">
        <v>2036</v>
      </c>
    </row>
    <row r="73" spans="1:18" x14ac:dyDescent="0.2">
      <c r="A73" s="99"/>
      <c r="B73" s="122" t="s">
        <v>2225</v>
      </c>
      <c r="C73" s="89" t="s">
        <v>171</v>
      </c>
      <c r="D73" s="81" t="str">
        <f t="shared" si="6"/>
        <v>MD5191</v>
      </c>
      <c r="E73" s="82" t="str">
        <f t="shared" si="7"/>
        <v>MIDLANDS</v>
      </c>
      <c r="F73" s="82" t="str">
        <f t="shared" si="8"/>
        <v>GOLD</v>
      </c>
      <c r="G73" s="207">
        <v>3</v>
      </c>
      <c r="H73" s="84" t="s">
        <v>2033</v>
      </c>
      <c r="I73" s="68" t="s">
        <v>2034</v>
      </c>
      <c r="J73" s="82" t="str">
        <f t="shared" si="9"/>
        <v>CHIKWAVAVA</v>
      </c>
      <c r="K73" s="85">
        <v>0</v>
      </c>
      <c r="L73" s="108">
        <v>0.99998842592592596</v>
      </c>
      <c r="M73" s="92">
        <v>44169</v>
      </c>
      <c r="N73" s="94" t="s">
        <v>3643</v>
      </c>
      <c r="O73" s="90">
        <f t="shared" si="10"/>
        <v>1439.9833333333333</v>
      </c>
      <c r="P73" s="100">
        <f t="shared" si="11"/>
        <v>4319.95</v>
      </c>
      <c r="Q73" s="80" t="s">
        <v>2035</v>
      </c>
      <c r="R73" s="80" t="s">
        <v>2036</v>
      </c>
    </row>
    <row r="74" spans="1:18" x14ac:dyDescent="0.2">
      <c r="A74" s="99"/>
      <c r="B74" s="105" t="s">
        <v>2374</v>
      </c>
      <c r="C74" s="68" t="s">
        <v>1631</v>
      </c>
      <c r="D74" s="81" t="str">
        <f t="shared" si="6"/>
        <v>MA0384</v>
      </c>
      <c r="E74" s="82" t="str">
        <f t="shared" si="7"/>
        <v>MANICALAND</v>
      </c>
      <c r="F74" s="82" t="str">
        <f t="shared" si="8"/>
        <v>SILVER</v>
      </c>
      <c r="G74" s="207">
        <v>3</v>
      </c>
      <c r="H74" s="84" t="s">
        <v>2033</v>
      </c>
      <c r="I74" s="68" t="s">
        <v>2034</v>
      </c>
      <c r="J74" s="82" t="str">
        <f t="shared" si="9"/>
        <v>MAPFUMBA</v>
      </c>
      <c r="K74" s="85">
        <v>0</v>
      </c>
      <c r="L74" s="108">
        <v>0.99998842592592596</v>
      </c>
      <c r="M74" s="92">
        <v>44169</v>
      </c>
      <c r="N74" s="94" t="s">
        <v>3644</v>
      </c>
      <c r="O74" s="90">
        <f t="shared" si="10"/>
        <v>1439.9833333333333</v>
      </c>
      <c r="P74" s="100">
        <f t="shared" si="11"/>
        <v>4319.95</v>
      </c>
      <c r="Q74" s="80" t="s">
        <v>2035</v>
      </c>
      <c r="R74" s="80" t="s">
        <v>2036</v>
      </c>
    </row>
    <row r="75" spans="1:18" x14ac:dyDescent="0.2">
      <c r="A75" s="99"/>
      <c r="B75" s="105" t="s">
        <v>2356</v>
      </c>
      <c r="C75" s="89" t="s">
        <v>1297</v>
      </c>
      <c r="D75" s="81" t="str">
        <f t="shared" si="6"/>
        <v>MA5169</v>
      </c>
      <c r="E75" s="82" t="str">
        <f t="shared" si="7"/>
        <v>MANICALAND</v>
      </c>
      <c r="F75" s="82" t="str">
        <f t="shared" si="8"/>
        <v>GOLD</v>
      </c>
      <c r="G75" s="207">
        <v>3</v>
      </c>
      <c r="H75" s="84" t="s">
        <v>2033</v>
      </c>
      <c r="I75" s="68" t="s">
        <v>2034</v>
      </c>
      <c r="J75" s="82" t="str">
        <f t="shared" si="9"/>
        <v>MAPFUMBA</v>
      </c>
      <c r="K75" s="85">
        <v>0</v>
      </c>
      <c r="L75" s="108">
        <v>0.99998842592592596</v>
      </c>
      <c r="M75" s="92">
        <v>44169</v>
      </c>
      <c r="N75" s="94" t="s">
        <v>3645</v>
      </c>
      <c r="O75" s="90">
        <f t="shared" si="10"/>
        <v>1439.9833333333333</v>
      </c>
      <c r="P75" s="100">
        <f t="shared" si="11"/>
        <v>4319.95</v>
      </c>
      <c r="Q75" s="80" t="s">
        <v>2035</v>
      </c>
      <c r="R75" s="80" t="s">
        <v>2036</v>
      </c>
    </row>
    <row r="76" spans="1:18" x14ac:dyDescent="0.2">
      <c r="A76" s="99"/>
      <c r="B76" s="122" t="s">
        <v>2326</v>
      </c>
      <c r="C76" s="89" t="s">
        <v>2039</v>
      </c>
      <c r="D76" s="81" t="str">
        <f t="shared" si="6"/>
        <v>MA0116</v>
      </c>
      <c r="E76" s="82" t="str">
        <f t="shared" si="7"/>
        <v>MANICALAND</v>
      </c>
      <c r="F76" s="82" t="str">
        <f t="shared" si="8"/>
        <v>PLATINUM</v>
      </c>
      <c r="G76" s="207">
        <v>3</v>
      </c>
      <c r="H76" s="84" t="s">
        <v>2033</v>
      </c>
      <c r="I76" s="68" t="s">
        <v>2034</v>
      </c>
      <c r="J76" s="82" t="str">
        <f t="shared" si="9"/>
        <v>MAPFUMBA</v>
      </c>
      <c r="K76" s="85">
        <v>0</v>
      </c>
      <c r="L76" s="108">
        <v>0.99998842592592596</v>
      </c>
      <c r="M76" s="92">
        <v>44169</v>
      </c>
      <c r="N76" s="94" t="s">
        <v>3646</v>
      </c>
      <c r="O76" s="90">
        <f t="shared" si="10"/>
        <v>1439.9833333333333</v>
      </c>
      <c r="P76" s="100">
        <f t="shared" si="11"/>
        <v>4319.95</v>
      </c>
      <c r="Q76" s="80" t="s">
        <v>2035</v>
      </c>
      <c r="R76" s="80" t="s">
        <v>2036</v>
      </c>
    </row>
    <row r="77" spans="1:18" x14ac:dyDescent="0.2">
      <c r="A77" s="99"/>
      <c r="B77" s="105" t="s">
        <v>2336</v>
      </c>
      <c r="C77" s="68" t="s">
        <v>659</v>
      </c>
      <c r="D77" s="81" t="str">
        <f t="shared" si="6"/>
        <v>MA9003</v>
      </c>
      <c r="E77" s="82" t="str">
        <f t="shared" si="7"/>
        <v>MANICALAND</v>
      </c>
      <c r="F77" s="82" t="str">
        <f t="shared" si="8"/>
        <v>SILVER</v>
      </c>
      <c r="G77" s="207">
        <v>3</v>
      </c>
      <c r="H77" s="84" t="s">
        <v>2033</v>
      </c>
      <c r="I77" s="68" t="s">
        <v>2034</v>
      </c>
      <c r="J77" s="82" t="str">
        <f t="shared" si="9"/>
        <v>MAPFUMBA</v>
      </c>
      <c r="K77" s="85">
        <v>0</v>
      </c>
      <c r="L77" s="108">
        <v>0.99998842592592596</v>
      </c>
      <c r="M77" s="92">
        <v>44169</v>
      </c>
      <c r="N77" s="94" t="s">
        <v>3647</v>
      </c>
      <c r="O77" s="90">
        <f t="shared" si="10"/>
        <v>1439.9833333333333</v>
      </c>
      <c r="P77" s="100">
        <f t="shared" si="11"/>
        <v>4319.95</v>
      </c>
      <c r="Q77" s="80" t="s">
        <v>2035</v>
      </c>
      <c r="R77" s="80" t="s">
        <v>2036</v>
      </c>
    </row>
    <row r="78" spans="1:18" x14ac:dyDescent="0.2">
      <c r="A78" s="99"/>
      <c r="B78" s="83" t="s">
        <v>2347</v>
      </c>
      <c r="C78" s="89" t="s">
        <v>852</v>
      </c>
      <c r="D78" s="81" t="str">
        <f t="shared" si="6"/>
        <v>MA7014</v>
      </c>
      <c r="E78" s="82" t="str">
        <f t="shared" si="7"/>
        <v>MANICALAND</v>
      </c>
      <c r="F78" s="82" t="str">
        <f t="shared" si="8"/>
        <v>SILVER</v>
      </c>
      <c r="G78" s="207">
        <v>3</v>
      </c>
      <c r="H78" s="84" t="s">
        <v>2033</v>
      </c>
      <c r="I78" s="68" t="s">
        <v>2034</v>
      </c>
      <c r="J78" s="82" t="str">
        <f t="shared" si="9"/>
        <v>MAPFUMBA</v>
      </c>
      <c r="K78" s="85">
        <v>0</v>
      </c>
      <c r="L78" s="108">
        <v>0.99998842592592596</v>
      </c>
      <c r="M78" s="92">
        <v>44169</v>
      </c>
      <c r="N78" s="94" t="s">
        <v>3648</v>
      </c>
      <c r="O78" s="90">
        <f t="shared" si="10"/>
        <v>1439.9833333333333</v>
      </c>
      <c r="P78" s="100">
        <f t="shared" si="11"/>
        <v>4319.95</v>
      </c>
      <c r="Q78" s="80" t="s">
        <v>2035</v>
      </c>
      <c r="R78" s="80" t="s">
        <v>2036</v>
      </c>
    </row>
    <row r="79" spans="1:18" x14ac:dyDescent="0.2">
      <c r="A79" s="99"/>
      <c r="B79" s="105" t="s">
        <v>2347</v>
      </c>
      <c r="C79" s="80" t="s">
        <v>1394</v>
      </c>
      <c r="D79" s="81" t="str">
        <f t="shared" si="6"/>
        <v>MA3022</v>
      </c>
      <c r="E79" s="82" t="str">
        <f t="shared" si="7"/>
        <v>MANICALAND</v>
      </c>
      <c r="F79" s="82" t="str">
        <f t="shared" si="8"/>
        <v>PLATINUM</v>
      </c>
      <c r="G79" s="207">
        <v>3</v>
      </c>
      <c r="H79" s="84" t="s">
        <v>2033</v>
      </c>
      <c r="I79" s="68" t="s">
        <v>2034</v>
      </c>
      <c r="J79" s="82" t="str">
        <f t="shared" si="9"/>
        <v>MANGWIRO</v>
      </c>
      <c r="K79" s="85">
        <v>0</v>
      </c>
      <c r="L79" s="108">
        <v>0.99998842592592596</v>
      </c>
      <c r="M79" s="92">
        <v>44169</v>
      </c>
      <c r="N79" s="94" t="s">
        <v>3649</v>
      </c>
      <c r="O79" s="90">
        <f t="shared" si="10"/>
        <v>1439.9833333333333</v>
      </c>
      <c r="P79" s="100">
        <f t="shared" si="11"/>
        <v>4319.95</v>
      </c>
      <c r="Q79" s="80" t="s">
        <v>2035</v>
      </c>
      <c r="R79" s="80" t="s">
        <v>2036</v>
      </c>
    </row>
    <row r="80" spans="1:18" x14ac:dyDescent="0.2">
      <c r="A80" s="99"/>
      <c r="B80" s="105" t="s">
        <v>2322</v>
      </c>
      <c r="C80" s="80" t="s">
        <v>440</v>
      </c>
      <c r="D80" s="81" t="str">
        <f t="shared" si="6"/>
        <v>MA0115</v>
      </c>
      <c r="E80" s="82" t="str">
        <f t="shared" si="7"/>
        <v>MANICALAND</v>
      </c>
      <c r="F80" s="82" t="str">
        <f t="shared" si="8"/>
        <v>PLATINUM</v>
      </c>
      <c r="G80" s="207">
        <v>3</v>
      </c>
      <c r="H80" s="84" t="s">
        <v>2033</v>
      </c>
      <c r="I80" s="68" t="s">
        <v>2034</v>
      </c>
      <c r="J80" s="82" t="str">
        <f t="shared" si="9"/>
        <v>MAPFUMBA</v>
      </c>
      <c r="K80" s="85">
        <v>0</v>
      </c>
      <c r="L80" s="108">
        <v>0.99998842592592596</v>
      </c>
      <c r="M80" s="92">
        <v>44169</v>
      </c>
      <c r="N80" s="94" t="s">
        <v>3650</v>
      </c>
      <c r="O80" s="90">
        <f t="shared" si="10"/>
        <v>1439.9833333333333</v>
      </c>
      <c r="P80" s="100">
        <f t="shared" si="11"/>
        <v>4319.95</v>
      </c>
      <c r="Q80" s="80" t="s">
        <v>2035</v>
      </c>
      <c r="R80" s="80" t="s">
        <v>2036</v>
      </c>
    </row>
    <row r="81" spans="1:18" x14ac:dyDescent="0.2">
      <c r="A81" s="99"/>
      <c r="B81" s="105" t="s">
        <v>2327</v>
      </c>
      <c r="C81" s="80" t="s">
        <v>464</v>
      </c>
      <c r="D81" s="81" t="str">
        <f t="shared" si="6"/>
        <v>MA1713</v>
      </c>
      <c r="E81" s="82" t="str">
        <f t="shared" si="7"/>
        <v>MANICALAND</v>
      </c>
      <c r="F81" s="82" t="str">
        <f t="shared" si="8"/>
        <v>PLATINUM</v>
      </c>
      <c r="G81" s="207">
        <v>3</v>
      </c>
      <c r="H81" s="84" t="s">
        <v>2033</v>
      </c>
      <c r="I81" s="68" t="s">
        <v>2034</v>
      </c>
      <c r="J81" s="82" t="str">
        <f t="shared" si="9"/>
        <v>MAPFUMBA</v>
      </c>
      <c r="K81" s="85">
        <v>0</v>
      </c>
      <c r="L81" s="108">
        <v>0.99998842592592596</v>
      </c>
      <c r="M81" s="92">
        <v>44169</v>
      </c>
      <c r="N81" s="94" t="s">
        <v>3651</v>
      </c>
      <c r="O81" s="90">
        <f t="shared" si="10"/>
        <v>1439.9833333333333</v>
      </c>
      <c r="P81" s="100">
        <f t="shared" si="11"/>
        <v>4319.95</v>
      </c>
      <c r="Q81" s="80" t="s">
        <v>2035</v>
      </c>
      <c r="R81" s="80" t="s">
        <v>2036</v>
      </c>
    </row>
    <row r="82" spans="1:18" x14ac:dyDescent="0.2">
      <c r="A82" s="99"/>
      <c r="B82" s="122" t="s">
        <v>2241</v>
      </c>
      <c r="C82" s="89" t="s">
        <v>435</v>
      </c>
      <c r="D82" s="81" t="str">
        <f t="shared" si="6"/>
        <v>MW5006</v>
      </c>
      <c r="E82" s="82" t="str">
        <f t="shared" si="7"/>
        <v>MASH WEST</v>
      </c>
      <c r="F82" s="82" t="str">
        <f t="shared" si="8"/>
        <v>GOLD</v>
      </c>
      <c r="G82" s="207">
        <v>3</v>
      </c>
      <c r="H82" s="84" t="s">
        <v>2033</v>
      </c>
      <c r="I82" s="68" t="s">
        <v>2034</v>
      </c>
      <c r="J82" s="82" t="str">
        <f t="shared" si="9"/>
        <v>ARTWELL</v>
      </c>
      <c r="K82" s="85">
        <v>0</v>
      </c>
      <c r="L82" s="108">
        <v>0.99998842592592596</v>
      </c>
      <c r="M82" s="92">
        <v>44169</v>
      </c>
      <c r="N82" s="94" t="s">
        <v>3652</v>
      </c>
      <c r="O82" s="90">
        <f t="shared" si="10"/>
        <v>1439.9833333333333</v>
      </c>
      <c r="P82" s="100">
        <f t="shared" si="11"/>
        <v>4319.95</v>
      </c>
      <c r="Q82" s="80" t="s">
        <v>2035</v>
      </c>
      <c r="R82" s="80" t="s">
        <v>2036</v>
      </c>
    </row>
    <row r="83" spans="1:18" x14ac:dyDescent="0.2">
      <c r="A83" s="99"/>
      <c r="B83" s="105" t="s">
        <v>2382</v>
      </c>
      <c r="C83" s="89" t="s">
        <v>1883</v>
      </c>
      <c r="D83" s="81" t="str">
        <f t="shared" si="6"/>
        <v>MA5176</v>
      </c>
      <c r="E83" s="82" t="str">
        <f t="shared" si="7"/>
        <v>MANICALAND</v>
      </c>
      <c r="F83" s="82" t="str">
        <f t="shared" si="8"/>
        <v>GOLD</v>
      </c>
      <c r="G83" s="207">
        <v>3</v>
      </c>
      <c r="H83" s="84" t="s">
        <v>2033</v>
      </c>
      <c r="I83" s="68" t="s">
        <v>2034</v>
      </c>
      <c r="J83" s="82" t="str">
        <f t="shared" si="9"/>
        <v>MANGWIRO</v>
      </c>
      <c r="K83" s="85">
        <v>0</v>
      </c>
      <c r="L83" s="108">
        <v>0.99998842592592596</v>
      </c>
      <c r="M83" s="92">
        <v>44169</v>
      </c>
      <c r="N83" s="94" t="s">
        <v>3653</v>
      </c>
      <c r="O83" s="90">
        <f t="shared" si="10"/>
        <v>1439.9833333333333</v>
      </c>
      <c r="P83" s="100">
        <f t="shared" si="11"/>
        <v>4319.95</v>
      </c>
      <c r="Q83" s="80" t="s">
        <v>2035</v>
      </c>
      <c r="R83" s="80" t="s">
        <v>2036</v>
      </c>
    </row>
    <row r="84" spans="1:18" x14ac:dyDescent="0.2">
      <c r="A84" s="99"/>
      <c r="B84" s="105" t="s">
        <v>2353</v>
      </c>
      <c r="C84" s="80" t="s">
        <v>1082</v>
      </c>
      <c r="D84" s="81" t="str">
        <f t="shared" si="6"/>
        <v>MW6031</v>
      </c>
      <c r="E84" s="82" t="str">
        <f t="shared" si="7"/>
        <v>MASH WEST</v>
      </c>
      <c r="F84" s="82" t="str">
        <f t="shared" si="8"/>
        <v>GOLD</v>
      </c>
      <c r="G84" s="207">
        <v>3</v>
      </c>
      <c r="H84" s="84" t="s">
        <v>2033</v>
      </c>
      <c r="I84" s="68" t="s">
        <v>2034</v>
      </c>
      <c r="J84" s="82" t="str">
        <f t="shared" si="9"/>
        <v>ARTWELL</v>
      </c>
      <c r="K84" s="85">
        <v>0</v>
      </c>
      <c r="L84" s="108">
        <v>0.99998842592592596</v>
      </c>
      <c r="M84" s="92">
        <v>44169</v>
      </c>
      <c r="N84" s="94" t="s">
        <v>3654</v>
      </c>
      <c r="O84" s="90">
        <f t="shared" si="10"/>
        <v>1439.9833333333333</v>
      </c>
      <c r="P84" s="100">
        <f t="shared" si="11"/>
        <v>4319.95</v>
      </c>
      <c r="Q84" s="80" t="s">
        <v>2035</v>
      </c>
      <c r="R84" s="80" t="s">
        <v>2036</v>
      </c>
    </row>
    <row r="85" spans="1:18" x14ac:dyDescent="0.2">
      <c r="A85" s="99"/>
      <c r="B85" s="105" t="s">
        <v>2359</v>
      </c>
      <c r="C85" s="68" t="s">
        <v>1328</v>
      </c>
      <c r="D85" s="81" t="str">
        <f t="shared" si="6"/>
        <v>MA0141</v>
      </c>
      <c r="E85" s="82" t="str">
        <f t="shared" si="7"/>
        <v>MANICALAND</v>
      </c>
      <c r="F85" s="82" t="str">
        <f t="shared" si="8"/>
        <v>GOLD</v>
      </c>
      <c r="G85" s="207">
        <v>3</v>
      </c>
      <c r="H85" s="84" t="s">
        <v>2033</v>
      </c>
      <c r="I85" s="68" t="s">
        <v>2034</v>
      </c>
      <c r="J85" s="82" t="str">
        <f t="shared" si="9"/>
        <v>MANGWIRO</v>
      </c>
      <c r="K85" s="85">
        <v>0</v>
      </c>
      <c r="L85" s="108">
        <v>0.99998842592592596</v>
      </c>
      <c r="M85" s="92">
        <v>44169</v>
      </c>
      <c r="N85" s="94" t="s">
        <v>3655</v>
      </c>
      <c r="O85" s="90">
        <f t="shared" si="10"/>
        <v>1439.9833333333333</v>
      </c>
      <c r="P85" s="100">
        <f t="shared" si="11"/>
        <v>4319.95</v>
      </c>
      <c r="Q85" s="80" t="s">
        <v>2035</v>
      </c>
      <c r="R85" s="80" t="s">
        <v>2036</v>
      </c>
    </row>
    <row r="86" spans="1:18" x14ac:dyDescent="0.2">
      <c r="A86" s="99"/>
      <c r="B86" s="105" t="s">
        <v>2365</v>
      </c>
      <c r="C86" s="89" t="s">
        <v>1480</v>
      </c>
      <c r="D86" s="81" t="str">
        <f t="shared" si="6"/>
        <v>MA5172</v>
      </c>
      <c r="E86" s="82" t="str">
        <f t="shared" si="7"/>
        <v>MANICALAND</v>
      </c>
      <c r="F86" s="82" t="str">
        <f t="shared" si="8"/>
        <v>SILVER</v>
      </c>
      <c r="G86" s="207">
        <v>3</v>
      </c>
      <c r="H86" s="84" t="s">
        <v>2033</v>
      </c>
      <c r="I86" s="68" t="s">
        <v>2034</v>
      </c>
      <c r="J86" s="82" t="str">
        <f t="shared" si="9"/>
        <v>MANGWIRO</v>
      </c>
      <c r="K86" s="85">
        <v>0</v>
      </c>
      <c r="L86" s="108">
        <v>0.99998842592592596</v>
      </c>
      <c r="M86" s="92">
        <v>44169</v>
      </c>
      <c r="N86" s="94" t="s">
        <v>3656</v>
      </c>
      <c r="O86" s="90">
        <f t="shared" si="10"/>
        <v>1439.9833333333333</v>
      </c>
      <c r="P86" s="100">
        <f t="shared" si="11"/>
        <v>4319.95</v>
      </c>
      <c r="Q86" s="80" t="s">
        <v>2035</v>
      </c>
      <c r="R86" s="80" t="s">
        <v>2036</v>
      </c>
    </row>
    <row r="87" spans="1:18" x14ac:dyDescent="0.2">
      <c r="A87" s="99"/>
      <c r="B87" s="105" t="s">
        <v>2373</v>
      </c>
      <c r="C87" s="68" t="s">
        <v>1629</v>
      </c>
      <c r="D87" s="81" t="str">
        <f t="shared" si="6"/>
        <v>MA5235</v>
      </c>
      <c r="E87" s="82" t="str">
        <f t="shared" si="7"/>
        <v>MANICALAND</v>
      </c>
      <c r="F87" s="82" t="str">
        <f t="shared" si="8"/>
        <v>SILVER</v>
      </c>
      <c r="G87" s="207">
        <v>3</v>
      </c>
      <c r="H87" s="84" t="s">
        <v>2033</v>
      </c>
      <c r="I87" s="68" t="s">
        <v>2034</v>
      </c>
      <c r="J87" s="82" t="str">
        <f t="shared" si="9"/>
        <v>MANGWIRO</v>
      </c>
      <c r="K87" s="85">
        <v>0</v>
      </c>
      <c r="L87" s="108">
        <v>0.99998842592592596</v>
      </c>
      <c r="M87" s="92">
        <v>44169</v>
      </c>
      <c r="N87" s="94" t="s">
        <v>3657</v>
      </c>
      <c r="O87" s="90">
        <f t="shared" si="10"/>
        <v>1439.9833333333333</v>
      </c>
      <c r="P87" s="100">
        <f t="shared" si="11"/>
        <v>4319.95</v>
      </c>
      <c r="Q87" s="80" t="s">
        <v>2035</v>
      </c>
      <c r="R87" s="80" t="s">
        <v>2036</v>
      </c>
    </row>
    <row r="88" spans="1:18" x14ac:dyDescent="0.2">
      <c r="A88" s="99"/>
      <c r="B88" s="105" t="s">
        <v>2375</v>
      </c>
      <c r="C88" s="68" t="s">
        <v>1662</v>
      </c>
      <c r="D88" s="81" t="str">
        <f t="shared" si="6"/>
        <v>MA5248</v>
      </c>
      <c r="E88" s="82" t="str">
        <f t="shared" si="7"/>
        <v>MANICALAND</v>
      </c>
      <c r="F88" s="82" t="str">
        <f t="shared" si="8"/>
        <v>SILVER</v>
      </c>
      <c r="G88" s="207">
        <v>3</v>
      </c>
      <c r="H88" s="84" t="s">
        <v>2033</v>
      </c>
      <c r="I88" s="68" t="s">
        <v>2034</v>
      </c>
      <c r="J88" s="82" t="str">
        <f t="shared" si="9"/>
        <v>MANGWIRO</v>
      </c>
      <c r="K88" s="85">
        <v>0</v>
      </c>
      <c r="L88" s="108">
        <v>0.99998842592592596</v>
      </c>
      <c r="M88" s="92">
        <v>44169</v>
      </c>
      <c r="N88" s="94" t="s">
        <v>3658</v>
      </c>
      <c r="O88" s="90">
        <f t="shared" si="10"/>
        <v>1439.9833333333333</v>
      </c>
      <c r="P88" s="100">
        <f t="shared" si="11"/>
        <v>4319.95</v>
      </c>
      <c r="Q88" s="80" t="s">
        <v>2035</v>
      </c>
      <c r="R88" s="80" t="s">
        <v>2036</v>
      </c>
    </row>
    <row r="89" spans="1:18" x14ac:dyDescent="0.2">
      <c r="A89" s="99"/>
      <c r="B89" s="122" t="s">
        <v>2362</v>
      </c>
      <c r="C89" s="89" t="s">
        <v>1429</v>
      </c>
      <c r="D89" s="81" t="str">
        <f t="shared" si="6"/>
        <v>ME7031</v>
      </c>
      <c r="E89" s="82" t="str">
        <f t="shared" si="7"/>
        <v>MASH EAST</v>
      </c>
      <c r="F89" s="82" t="str">
        <f t="shared" si="8"/>
        <v>SILVER</v>
      </c>
      <c r="G89" s="207">
        <v>3</v>
      </c>
      <c r="H89" s="84" t="s">
        <v>2033</v>
      </c>
      <c r="I89" s="68" t="s">
        <v>2034</v>
      </c>
      <c r="J89" s="82" t="str">
        <f t="shared" si="9"/>
        <v>MANGWIRO</v>
      </c>
      <c r="K89" s="85">
        <v>0</v>
      </c>
      <c r="L89" s="108">
        <v>0.99998842592592596</v>
      </c>
      <c r="M89" s="92">
        <v>44169</v>
      </c>
      <c r="N89" s="94" t="s">
        <v>3659</v>
      </c>
      <c r="O89" s="90">
        <f t="shared" si="10"/>
        <v>1439.9833333333333</v>
      </c>
      <c r="P89" s="100">
        <f t="shared" si="11"/>
        <v>4319.95</v>
      </c>
      <c r="Q89" s="80" t="s">
        <v>2035</v>
      </c>
      <c r="R89" s="80" t="s">
        <v>2036</v>
      </c>
    </row>
    <row r="90" spans="1:18" x14ac:dyDescent="0.2">
      <c r="A90" s="99"/>
      <c r="B90" s="105" t="s">
        <v>2318</v>
      </c>
      <c r="C90" s="89" t="s">
        <v>343</v>
      </c>
      <c r="D90" s="81" t="str">
        <f t="shared" si="6"/>
        <v>MA5178</v>
      </c>
      <c r="E90" s="82" t="str">
        <f t="shared" si="7"/>
        <v>MANICALAND</v>
      </c>
      <c r="F90" s="82" t="str">
        <f t="shared" si="8"/>
        <v>SILVER</v>
      </c>
      <c r="G90" s="207">
        <v>3</v>
      </c>
      <c r="H90" s="84" t="s">
        <v>2033</v>
      </c>
      <c r="I90" s="68" t="s">
        <v>2034</v>
      </c>
      <c r="J90" s="82" t="str">
        <f t="shared" si="9"/>
        <v>MANGWIRO</v>
      </c>
      <c r="K90" s="85">
        <v>0</v>
      </c>
      <c r="L90" s="108">
        <v>0.99998842592592596</v>
      </c>
      <c r="M90" s="92">
        <v>44169</v>
      </c>
      <c r="N90" s="94" t="s">
        <v>3660</v>
      </c>
      <c r="O90" s="90">
        <f t="shared" si="10"/>
        <v>1439.9833333333333</v>
      </c>
      <c r="P90" s="100">
        <f t="shared" si="11"/>
        <v>4319.95</v>
      </c>
      <c r="Q90" s="80" t="s">
        <v>2035</v>
      </c>
      <c r="R90" s="80" t="s">
        <v>2036</v>
      </c>
    </row>
    <row r="91" spans="1:18" x14ac:dyDescent="0.2">
      <c r="A91" s="99"/>
      <c r="B91" s="83" t="s">
        <v>2348</v>
      </c>
      <c r="C91" s="89" t="s">
        <v>944</v>
      </c>
      <c r="D91" s="81" t="str">
        <f t="shared" si="6"/>
        <v>MW0052</v>
      </c>
      <c r="E91" s="82" t="str">
        <f t="shared" si="7"/>
        <v>MASH WEST</v>
      </c>
      <c r="F91" s="82" t="str">
        <f t="shared" si="8"/>
        <v>PLATINUM</v>
      </c>
      <c r="G91" s="207">
        <v>3</v>
      </c>
      <c r="H91" s="84" t="s">
        <v>2033</v>
      </c>
      <c r="I91" s="68" t="s">
        <v>2034</v>
      </c>
      <c r="J91" s="82" t="str">
        <f t="shared" si="9"/>
        <v>ARTWELL</v>
      </c>
      <c r="K91" s="85">
        <v>0</v>
      </c>
      <c r="L91" s="108">
        <v>0.99998842592592596</v>
      </c>
      <c r="M91" s="92">
        <v>44169</v>
      </c>
      <c r="N91" s="94" t="s">
        <v>3661</v>
      </c>
      <c r="O91" s="90">
        <f t="shared" si="10"/>
        <v>1439.9833333333333</v>
      </c>
      <c r="P91" s="100">
        <f t="shared" si="11"/>
        <v>4319.95</v>
      </c>
      <c r="Q91" s="80" t="s">
        <v>2035</v>
      </c>
      <c r="R91" s="80" t="s">
        <v>2036</v>
      </c>
    </row>
    <row r="92" spans="1:18" x14ac:dyDescent="0.2">
      <c r="A92" s="99"/>
      <c r="B92" s="105" t="s">
        <v>2321</v>
      </c>
      <c r="C92" s="80" t="s">
        <v>431</v>
      </c>
      <c r="D92" s="81" t="str">
        <f t="shared" si="6"/>
        <v>MW6032</v>
      </c>
      <c r="E92" s="82" t="str">
        <f t="shared" si="7"/>
        <v>MASH WEST</v>
      </c>
      <c r="F92" s="82" t="str">
        <f t="shared" si="8"/>
        <v>PLATINUM</v>
      </c>
      <c r="G92" s="207">
        <v>3</v>
      </c>
      <c r="H92" s="84" t="s">
        <v>2033</v>
      </c>
      <c r="I92" s="68" t="s">
        <v>2034</v>
      </c>
      <c r="J92" s="82" t="str">
        <f t="shared" si="9"/>
        <v>ARTWELL</v>
      </c>
      <c r="K92" s="85">
        <v>0</v>
      </c>
      <c r="L92" s="108">
        <v>0.99998842592592596</v>
      </c>
      <c r="M92" s="92">
        <v>44169</v>
      </c>
      <c r="N92" s="94" t="s">
        <v>3662</v>
      </c>
      <c r="O92" s="90">
        <f t="shared" si="10"/>
        <v>1439.9833333333333</v>
      </c>
      <c r="P92" s="100">
        <f t="shared" si="11"/>
        <v>4319.95</v>
      </c>
      <c r="Q92" s="80" t="s">
        <v>2035</v>
      </c>
      <c r="R92" s="80" t="s">
        <v>2036</v>
      </c>
    </row>
    <row r="93" spans="1:18" x14ac:dyDescent="0.2">
      <c r="A93" s="99"/>
      <c r="B93" s="83" t="s">
        <v>2332</v>
      </c>
      <c r="C93" s="89" t="s">
        <v>550</v>
      </c>
      <c r="D93" s="81" t="str">
        <f t="shared" si="6"/>
        <v>HA0202</v>
      </c>
      <c r="E93" s="82" t="str">
        <f t="shared" si="7"/>
        <v>HARARE</v>
      </c>
      <c r="F93" s="82" t="str">
        <f t="shared" si="8"/>
        <v>PLATINUM</v>
      </c>
      <c r="G93" s="207">
        <v>3</v>
      </c>
      <c r="H93" s="84" t="s">
        <v>2033</v>
      </c>
      <c r="I93" s="68" t="s">
        <v>2034</v>
      </c>
      <c r="J93" s="82" t="str">
        <f t="shared" si="9"/>
        <v>MODESTA</v>
      </c>
      <c r="K93" s="85">
        <v>0</v>
      </c>
      <c r="L93" s="108">
        <v>0.99998842592592596</v>
      </c>
      <c r="M93" s="92">
        <v>44169</v>
      </c>
      <c r="N93" s="94" t="s">
        <v>3663</v>
      </c>
      <c r="O93" s="90">
        <f t="shared" si="10"/>
        <v>1439.9833333333333</v>
      </c>
      <c r="P93" s="100">
        <f t="shared" si="11"/>
        <v>4319.95</v>
      </c>
      <c r="Q93" s="80" t="s">
        <v>2035</v>
      </c>
      <c r="R93" s="80" t="s">
        <v>2036</v>
      </c>
    </row>
    <row r="94" spans="1:18" x14ac:dyDescent="0.2">
      <c r="A94" s="99"/>
      <c r="B94" s="105" t="s">
        <v>2253</v>
      </c>
      <c r="C94" s="80" t="s">
        <v>277</v>
      </c>
      <c r="D94" s="81" t="str">
        <f t="shared" si="6"/>
        <v>HA0008</v>
      </c>
      <c r="E94" s="82" t="str">
        <f t="shared" si="7"/>
        <v>HARARE</v>
      </c>
      <c r="F94" s="82" t="str">
        <f t="shared" si="8"/>
        <v>PLATINUM</v>
      </c>
      <c r="G94" s="207">
        <v>3</v>
      </c>
      <c r="H94" s="84" t="s">
        <v>2033</v>
      </c>
      <c r="I94" s="68" t="s">
        <v>2034</v>
      </c>
      <c r="J94" s="82" t="str">
        <f t="shared" si="9"/>
        <v>DHLAKAMA</v>
      </c>
      <c r="K94" s="85">
        <v>0</v>
      </c>
      <c r="L94" s="108">
        <v>0.99998842592592596</v>
      </c>
      <c r="M94" s="92">
        <v>44169</v>
      </c>
      <c r="N94" s="94" t="s">
        <v>3664</v>
      </c>
      <c r="O94" s="90">
        <f t="shared" si="10"/>
        <v>1439.9833333333333</v>
      </c>
      <c r="P94" s="100">
        <f t="shared" si="11"/>
        <v>4319.95</v>
      </c>
      <c r="Q94" s="80" t="s">
        <v>2035</v>
      </c>
      <c r="R94" s="80" t="s">
        <v>2036</v>
      </c>
    </row>
    <row r="95" spans="1:18" x14ac:dyDescent="0.2">
      <c r="A95" s="99"/>
      <c r="B95" s="105" t="s">
        <v>2252</v>
      </c>
      <c r="C95" s="68" t="s">
        <v>1005</v>
      </c>
      <c r="D95" s="81" t="str">
        <f t="shared" si="6"/>
        <v>HA5066</v>
      </c>
      <c r="E95" s="82" t="str">
        <f t="shared" si="7"/>
        <v>HARARE</v>
      </c>
      <c r="F95" s="82" t="str">
        <f t="shared" si="8"/>
        <v>GOLD</v>
      </c>
      <c r="G95" s="207">
        <v>3</v>
      </c>
      <c r="H95" s="84" t="s">
        <v>2033</v>
      </c>
      <c r="I95" s="68" t="s">
        <v>2034</v>
      </c>
      <c r="J95" s="82" t="str">
        <f t="shared" si="9"/>
        <v>DHLAKAMA</v>
      </c>
      <c r="K95" s="85">
        <v>0</v>
      </c>
      <c r="L95" s="108">
        <v>0.99998842592592596</v>
      </c>
      <c r="M95" s="92">
        <v>44169</v>
      </c>
      <c r="N95" s="94" t="s">
        <v>3665</v>
      </c>
      <c r="O95" s="90">
        <f t="shared" si="10"/>
        <v>1439.9833333333333</v>
      </c>
      <c r="P95" s="100">
        <f t="shared" si="11"/>
        <v>4319.95</v>
      </c>
      <c r="Q95" s="80" t="s">
        <v>2035</v>
      </c>
      <c r="R95" s="80" t="s">
        <v>2036</v>
      </c>
    </row>
    <row r="96" spans="1:18" x14ac:dyDescent="0.2">
      <c r="A96" s="99"/>
      <c r="B96" s="105" t="s">
        <v>2358</v>
      </c>
      <c r="C96" s="80" t="s">
        <v>1324</v>
      </c>
      <c r="D96" s="81" t="str">
        <f t="shared" si="6"/>
        <v>HA6072</v>
      </c>
      <c r="E96" s="82" t="str">
        <f t="shared" si="7"/>
        <v>HARARE</v>
      </c>
      <c r="F96" s="82" t="str">
        <f t="shared" si="8"/>
        <v>PLATINUM</v>
      </c>
      <c r="G96" s="207">
        <v>3</v>
      </c>
      <c r="H96" s="84" t="s">
        <v>2033</v>
      </c>
      <c r="I96" s="68" t="s">
        <v>2034</v>
      </c>
      <c r="J96" s="82" t="str">
        <f t="shared" si="9"/>
        <v>LESLIE</v>
      </c>
      <c r="K96" s="85">
        <v>0</v>
      </c>
      <c r="L96" s="108">
        <v>0.99998842592592596</v>
      </c>
      <c r="M96" s="92">
        <v>44169</v>
      </c>
      <c r="N96" s="94" t="s">
        <v>3666</v>
      </c>
      <c r="O96" s="90">
        <f t="shared" si="10"/>
        <v>1439.9833333333333</v>
      </c>
      <c r="P96" s="100">
        <f t="shared" si="11"/>
        <v>4319.95</v>
      </c>
      <c r="Q96" s="80" t="s">
        <v>2035</v>
      </c>
      <c r="R96" s="80" t="s">
        <v>2036</v>
      </c>
    </row>
    <row r="97" spans="1:18" x14ac:dyDescent="0.2">
      <c r="A97" s="99"/>
      <c r="B97" s="105" t="s">
        <v>2349</v>
      </c>
      <c r="C97" s="80" t="s">
        <v>967</v>
      </c>
      <c r="D97" s="81" t="str">
        <f t="shared" si="6"/>
        <v>ME0130</v>
      </c>
      <c r="E97" s="82" t="str">
        <f t="shared" si="7"/>
        <v>MASH EAST</v>
      </c>
      <c r="F97" s="82" t="str">
        <f t="shared" si="8"/>
        <v>PLATINUM</v>
      </c>
      <c r="G97" s="207">
        <v>3</v>
      </c>
      <c r="H97" s="84" t="s">
        <v>2033</v>
      </c>
      <c r="I97" s="68" t="s">
        <v>2034</v>
      </c>
      <c r="J97" s="82" t="str">
        <f t="shared" si="9"/>
        <v>WASHI</v>
      </c>
      <c r="K97" s="85">
        <v>0</v>
      </c>
      <c r="L97" s="108">
        <v>0.99998842592592596</v>
      </c>
      <c r="M97" s="92">
        <v>44169</v>
      </c>
      <c r="N97" s="94" t="s">
        <v>3667</v>
      </c>
      <c r="O97" s="90">
        <f t="shared" si="10"/>
        <v>1439.9833333333333</v>
      </c>
      <c r="P97" s="100">
        <f t="shared" si="11"/>
        <v>4319.95</v>
      </c>
      <c r="Q97" s="80" t="s">
        <v>2035</v>
      </c>
      <c r="R97" s="80" t="s">
        <v>2036</v>
      </c>
    </row>
    <row r="98" spans="1:18" x14ac:dyDescent="0.2">
      <c r="A98" s="99"/>
      <c r="B98" s="105" t="s">
        <v>2312</v>
      </c>
      <c r="C98" s="80" t="s">
        <v>78</v>
      </c>
      <c r="D98" s="81" t="str">
        <f t="shared" si="6"/>
        <v>ME5318</v>
      </c>
      <c r="E98" s="82" t="str">
        <f t="shared" si="7"/>
        <v>MASH EAST</v>
      </c>
      <c r="F98" s="82" t="str">
        <f t="shared" si="8"/>
        <v>GOLD</v>
      </c>
      <c r="G98" s="207">
        <v>3</v>
      </c>
      <c r="H98" s="84" t="s">
        <v>2033</v>
      </c>
      <c r="I98" s="68" t="s">
        <v>2034</v>
      </c>
      <c r="J98" s="82" t="str">
        <f t="shared" si="9"/>
        <v>WASHI</v>
      </c>
      <c r="K98" s="85">
        <v>0</v>
      </c>
      <c r="L98" s="108">
        <v>0.99998842592592596</v>
      </c>
      <c r="M98" s="92">
        <v>44169</v>
      </c>
      <c r="N98" s="94" t="s">
        <v>3668</v>
      </c>
      <c r="O98" s="90">
        <f t="shared" si="10"/>
        <v>1439.9833333333333</v>
      </c>
      <c r="P98" s="100">
        <f t="shared" si="11"/>
        <v>4319.95</v>
      </c>
      <c r="Q98" s="80" t="s">
        <v>2035</v>
      </c>
      <c r="R98" s="80" t="s">
        <v>2036</v>
      </c>
    </row>
    <row r="99" spans="1:18" x14ac:dyDescent="0.2">
      <c r="A99" s="99"/>
      <c r="B99" s="105" t="s">
        <v>2363</v>
      </c>
      <c r="C99" s="80" t="s">
        <v>1477</v>
      </c>
      <c r="D99" s="81" t="str">
        <f t="shared" si="6"/>
        <v>ME3094</v>
      </c>
      <c r="E99" s="82" t="str">
        <f t="shared" si="7"/>
        <v>MASH EAST</v>
      </c>
      <c r="F99" s="82" t="str">
        <f t="shared" si="8"/>
        <v>PLATINUM</v>
      </c>
      <c r="G99" s="207">
        <v>3</v>
      </c>
      <c r="H99" s="84" t="s">
        <v>2033</v>
      </c>
      <c r="I99" s="68" t="s">
        <v>2034</v>
      </c>
      <c r="J99" s="82" t="str">
        <f t="shared" si="9"/>
        <v>WASHI</v>
      </c>
      <c r="K99" s="85">
        <v>0</v>
      </c>
      <c r="L99" s="108">
        <v>0.99998842592592596</v>
      </c>
      <c r="M99" s="92">
        <v>44169</v>
      </c>
      <c r="N99" s="94" t="s">
        <v>3669</v>
      </c>
      <c r="O99" s="90">
        <f t="shared" si="10"/>
        <v>1439.9833333333333</v>
      </c>
      <c r="P99" s="100">
        <f t="shared" si="11"/>
        <v>4319.95</v>
      </c>
      <c r="Q99" s="80" t="s">
        <v>2035</v>
      </c>
      <c r="R99" s="80" t="s">
        <v>2036</v>
      </c>
    </row>
    <row r="100" spans="1:18" x14ac:dyDescent="0.2">
      <c r="A100" s="99"/>
      <c r="B100" s="105" t="s">
        <v>2357</v>
      </c>
      <c r="C100" s="80" t="s">
        <v>1313</v>
      </c>
      <c r="D100" s="81" t="str">
        <f t="shared" si="6"/>
        <v>ME0139</v>
      </c>
      <c r="E100" s="82" t="str">
        <f t="shared" si="7"/>
        <v>MASH EAST</v>
      </c>
      <c r="F100" s="82" t="str">
        <f t="shared" si="8"/>
        <v>PLATINUM</v>
      </c>
      <c r="G100" s="207">
        <v>3</v>
      </c>
      <c r="H100" s="84" t="s">
        <v>2033</v>
      </c>
      <c r="I100" s="68" t="s">
        <v>2034</v>
      </c>
      <c r="J100" s="82" t="str">
        <f t="shared" si="9"/>
        <v>WASHI</v>
      </c>
      <c r="K100" s="85">
        <v>0</v>
      </c>
      <c r="L100" s="108">
        <v>0.99998842592592596</v>
      </c>
      <c r="M100" s="92">
        <v>44169</v>
      </c>
      <c r="N100" s="94" t="s">
        <v>3670</v>
      </c>
      <c r="O100" s="90">
        <f t="shared" si="10"/>
        <v>1439.9833333333333</v>
      </c>
      <c r="P100" s="100">
        <f t="shared" si="11"/>
        <v>4319.95</v>
      </c>
      <c r="Q100" s="80" t="s">
        <v>2035</v>
      </c>
      <c r="R100" s="80" t="s">
        <v>2036</v>
      </c>
    </row>
    <row r="101" spans="1:18" x14ac:dyDescent="0.2">
      <c r="A101" s="99"/>
      <c r="B101" s="105" t="s">
        <v>2360</v>
      </c>
      <c r="C101" s="89" t="s">
        <v>1334</v>
      </c>
      <c r="D101" s="81" t="str">
        <f t="shared" si="6"/>
        <v>ME1742</v>
      </c>
      <c r="E101" s="82" t="str">
        <f t="shared" si="7"/>
        <v>MASH EAST</v>
      </c>
      <c r="F101" s="82" t="str">
        <f t="shared" si="8"/>
        <v>SILVER</v>
      </c>
      <c r="G101" s="207">
        <v>3</v>
      </c>
      <c r="H101" s="84" t="s">
        <v>2033</v>
      </c>
      <c r="I101" s="68" t="s">
        <v>2034</v>
      </c>
      <c r="J101" s="82" t="str">
        <f t="shared" si="9"/>
        <v>WASHI</v>
      </c>
      <c r="K101" s="85">
        <v>0</v>
      </c>
      <c r="L101" s="108">
        <v>0.99998842592592596</v>
      </c>
      <c r="M101" s="92">
        <v>44169</v>
      </c>
      <c r="N101" s="94" t="s">
        <v>3671</v>
      </c>
      <c r="O101" s="90">
        <f t="shared" si="10"/>
        <v>1439.9833333333333</v>
      </c>
      <c r="P101" s="100">
        <f t="shared" si="11"/>
        <v>4319.95</v>
      </c>
      <c r="Q101" s="80" t="s">
        <v>2035</v>
      </c>
      <c r="R101" s="80" t="s">
        <v>2036</v>
      </c>
    </row>
    <row r="102" spans="1:18" x14ac:dyDescent="0.2">
      <c r="A102" s="99"/>
      <c r="B102" s="105" t="s">
        <v>2313</v>
      </c>
      <c r="C102" s="80" t="s">
        <v>81</v>
      </c>
      <c r="D102" s="81" t="str">
        <f t="shared" si="6"/>
        <v>ME5318</v>
      </c>
      <c r="E102" s="82" t="str">
        <f t="shared" si="7"/>
        <v>MASH EAST</v>
      </c>
      <c r="F102" s="82" t="str">
        <f t="shared" si="8"/>
        <v>GOLD</v>
      </c>
      <c r="G102" s="207">
        <v>3</v>
      </c>
      <c r="H102" s="84" t="s">
        <v>2033</v>
      </c>
      <c r="I102" s="68" t="s">
        <v>2034</v>
      </c>
      <c r="J102" s="82" t="str">
        <f t="shared" si="9"/>
        <v>WASHI</v>
      </c>
      <c r="K102" s="85">
        <v>0</v>
      </c>
      <c r="L102" s="108">
        <v>0.99998842592592596</v>
      </c>
      <c r="M102" s="92">
        <v>44169</v>
      </c>
      <c r="N102" s="94" t="s">
        <v>3672</v>
      </c>
      <c r="O102" s="90">
        <f t="shared" si="10"/>
        <v>1439.9833333333333</v>
      </c>
      <c r="P102" s="100">
        <f t="shared" si="11"/>
        <v>4319.95</v>
      </c>
      <c r="Q102" s="80" t="s">
        <v>2035</v>
      </c>
      <c r="R102" s="80" t="s">
        <v>2036</v>
      </c>
    </row>
    <row r="103" spans="1:18" x14ac:dyDescent="0.2">
      <c r="A103" s="99"/>
      <c r="B103" s="122" t="s">
        <v>2364</v>
      </c>
      <c r="C103" s="89" t="s">
        <v>1479</v>
      </c>
      <c r="D103" s="81" t="str">
        <f t="shared" si="6"/>
        <v>ME3094</v>
      </c>
      <c r="E103" s="82" t="str">
        <f t="shared" si="7"/>
        <v>MASH EAST</v>
      </c>
      <c r="F103" s="82" t="str">
        <f t="shared" si="8"/>
        <v>PLATINUM</v>
      </c>
      <c r="G103" s="207">
        <v>3</v>
      </c>
      <c r="H103" s="84" t="s">
        <v>2033</v>
      </c>
      <c r="I103" s="68" t="s">
        <v>2034</v>
      </c>
      <c r="J103" s="82" t="str">
        <f t="shared" si="9"/>
        <v>WASHI</v>
      </c>
      <c r="K103" s="85">
        <v>0</v>
      </c>
      <c r="L103" s="108">
        <v>0.99998842592592596</v>
      </c>
      <c r="M103" s="92">
        <v>44169</v>
      </c>
      <c r="N103" s="94" t="s">
        <v>3673</v>
      </c>
      <c r="O103" s="90">
        <f t="shared" si="10"/>
        <v>1439.9833333333333</v>
      </c>
      <c r="P103" s="100">
        <f t="shared" si="11"/>
        <v>4319.95</v>
      </c>
      <c r="Q103" s="80" t="s">
        <v>2035</v>
      </c>
      <c r="R103" s="80" t="s">
        <v>2036</v>
      </c>
    </row>
    <row r="104" spans="1:18" x14ac:dyDescent="0.2">
      <c r="A104" s="99"/>
      <c r="B104" s="122" t="s">
        <v>3423</v>
      </c>
      <c r="C104" s="89" t="s">
        <v>1474</v>
      </c>
      <c r="D104" s="81" t="str">
        <f t="shared" si="6"/>
        <v>ME5185</v>
      </c>
      <c r="E104" s="82" t="str">
        <f t="shared" si="7"/>
        <v>MASH EAST</v>
      </c>
      <c r="F104" s="82" t="str">
        <f t="shared" si="8"/>
        <v>GOLD</v>
      </c>
      <c r="G104" s="207">
        <v>3</v>
      </c>
      <c r="H104" s="84" t="s">
        <v>2033</v>
      </c>
      <c r="I104" s="68" t="s">
        <v>2034</v>
      </c>
      <c r="J104" s="82" t="str">
        <f t="shared" si="9"/>
        <v>WASHI</v>
      </c>
      <c r="K104" s="85">
        <v>0</v>
      </c>
      <c r="L104" s="108">
        <v>0.99998842592592596</v>
      </c>
      <c r="M104" s="92">
        <v>44169</v>
      </c>
      <c r="N104" s="94" t="s">
        <v>3674</v>
      </c>
      <c r="O104" s="90">
        <f t="shared" si="10"/>
        <v>1439.9833333333333</v>
      </c>
      <c r="P104" s="100">
        <f t="shared" si="11"/>
        <v>4319.95</v>
      </c>
      <c r="Q104" s="80" t="s">
        <v>2035</v>
      </c>
      <c r="R104" s="80" t="s">
        <v>2036</v>
      </c>
    </row>
    <row r="105" spans="1:18" x14ac:dyDescent="0.2">
      <c r="A105" s="99"/>
      <c r="B105" s="105" t="s">
        <v>3424</v>
      </c>
      <c r="C105" s="68" t="s">
        <v>1930</v>
      </c>
      <c r="D105" s="81" t="str">
        <f t="shared" si="6"/>
        <v>MW5223</v>
      </c>
      <c r="E105" s="82" t="str">
        <f t="shared" si="7"/>
        <v>MASH WEST</v>
      </c>
      <c r="F105" s="82" t="str">
        <f t="shared" si="8"/>
        <v>SILVER</v>
      </c>
      <c r="G105" s="207">
        <v>3</v>
      </c>
      <c r="H105" s="84" t="s">
        <v>2033</v>
      </c>
      <c r="I105" s="68" t="s">
        <v>2034</v>
      </c>
      <c r="J105" s="82" t="str">
        <f t="shared" si="9"/>
        <v>ARTWELL</v>
      </c>
      <c r="K105" s="85">
        <v>0</v>
      </c>
      <c r="L105" s="108">
        <v>0.99998842592592596</v>
      </c>
      <c r="M105" s="92">
        <v>44169</v>
      </c>
      <c r="N105" s="94" t="s">
        <v>3675</v>
      </c>
      <c r="O105" s="90">
        <f t="shared" si="10"/>
        <v>1439.9833333333333</v>
      </c>
      <c r="P105" s="100">
        <f t="shared" si="11"/>
        <v>4319.95</v>
      </c>
      <c r="Q105" s="80" t="s">
        <v>2035</v>
      </c>
      <c r="R105" s="80" t="s">
        <v>2036</v>
      </c>
    </row>
    <row r="106" spans="1:18" x14ac:dyDescent="0.2">
      <c r="A106" s="111"/>
      <c r="B106" s="105" t="s">
        <v>3425</v>
      </c>
      <c r="C106" s="68" t="s">
        <v>1073</v>
      </c>
      <c r="D106" s="81" t="str">
        <f t="shared" si="6"/>
        <v>MW5213</v>
      </c>
      <c r="E106" s="82" t="str">
        <f t="shared" si="7"/>
        <v>MASH WEST</v>
      </c>
      <c r="F106" s="82" t="str">
        <f t="shared" si="8"/>
        <v>PLATINUM</v>
      </c>
      <c r="G106" s="207">
        <v>3</v>
      </c>
      <c r="H106" s="84" t="s">
        <v>2033</v>
      </c>
      <c r="I106" s="68" t="s">
        <v>2034</v>
      </c>
      <c r="J106" s="82" t="str">
        <f t="shared" si="9"/>
        <v>ARTWELL</v>
      </c>
      <c r="K106" s="85">
        <v>0</v>
      </c>
      <c r="L106" s="108">
        <v>0.99998842592592596</v>
      </c>
      <c r="M106" s="92">
        <v>44169</v>
      </c>
      <c r="N106" s="94" t="s">
        <v>3676</v>
      </c>
      <c r="O106" s="90">
        <f t="shared" si="10"/>
        <v>1439.9833333333333</v>
      </c>
      <c r="P106" s="100">
        <f t="shared" si="11"/>
        <v>4319.95</v>
      </c>
      <c r="Q106" s="80" t="s">
        <v>2035</v>
      </c>
      <c r="R106" s="80" t="s">
        <v>2036</v>
      </c>
    </row>
    <row r="107" spans="1:18" x14ac:dyDescent="0.2">
      <c r="A107" s="111"/>
      <c r="B107" s="105" t="s">
        <v>3426</v>
      </c>
      <c r="C107" s="80" t="s">
        <v>810</v>
      </c>
      <c r="D107" s="81" t="str">
        <f t="shared" si="6"/>
        <v>MW5009</v>
      </c>
      <c r="E107" s="82" t="str">
        <f t="shared" si="7"/>
        <v>MASH WEST</v>
      </c>
      <c r="F107" s="82" t="str">
        <f t="shared" si="8"/>
        <v>SILVER</v>
      </c>
      <c r="G107" s="207">
        <v>3</v>
      </c>
      <c r="H107" s="84" t="s">
        <v>2033</v>
      </c>
      <c r="I107" s="68" t="s">
        <v>2034</v>
      </c>
      <c r="J107" s="82" t="str">
        <f t="shared" si="9"/>
        <v>ARTWELL</v>
      </c>
      <c r="K107" s="85">
        <v>0</v>
      </c>
      <c r="L107" s="108">
        <v>0.99998842592592596</v>
      </c>
      <c r="M107" s="92">
        <v>44169</v>
      </c>
      <c r="N107" s="94" t="s">
        <v>3677</v>
      </c>
      <c r="O107" s="90">
        <f t="shared" si="10"/>
        <v>1439.9833333333333</v>
      </c>
      <c r="P107" s="100">
        <f t="shared" si="11"/>
        <v>4319.95</v>
      </c>
      <c r="Q107" s="80" t="s">
        <v>2035</v>
      </c>
      <c r="R107" s="80" t="s">
        <v>2036</v>
      </c>
    </row>
    <row r="108" spans="1:18" x14ac:dyDescent="0.2">
      <c r="A108" s="111"/>
      <c r="B108" s="122" t="s">
        <v>3426</v>
      </c>
      <c r="C108" s="89" t="s">
        <v>936</v>
      </c>
      <c r="D108" s="81" t="str">
        <f t="shared" si="6"/>
        <v>MW0050</v>
      </c>
      <c r="E108" s="82" t="str">
        <f t="shared" si="7"/>
        <v>MASH WEST</v>
      </c>
      <c r="F108" s="82" t="str">
        <f t="shared" si="8"/>
        <v>SILVER</v>
      </c>
      <c r="G108" s="207">
        <v>3</v>
      </c>
      <c r="H108" s="84" t="s">
        <v>2033</v>
      </c>
      <c r="I108" s="68" t="s">
        <v>2034</v>
      </c>
      <c r="J108" s="82" t="str">
        <f t="shared" si="9"/>
        <v>ARTWELL</v>
      </c>
      <c r="K108" s="85">
        <v>0</v>
      </c>
      <c r="L108" s="108">
        <v>0.99998842592592596</v>
      </c>
      <c r="M108" s="92">
        <v>44169</v>
      </c>
      <c r="N108" s="94" t="s">
        <v>3678</v>
      </c>
      <c r="O108" s="90">
        <f t="shared" si="10"/>
        <v>1439.9833333333333</v>
      </c>
      <c r="P108" s="100">
        <f t="shared" si="11"/>
        <v>4319.95</v>
      </c>
      <c r="Q108" s="80" t="s">
        <v>2035</v>
      </c>
      <c r="R108" s="80" t="s">
        <v>2036</v>
      </c>
    </row>
    <row r="109" spans="1:18" x14ac:dyDescent="0.2">
      <c r="A109" s="111"/>
      <c r="B109" s="105" t="s">
        <v>3426</v>
      </c>
      <c r="C109" s="89" t="s">
        <v>939</v>
      </c>
      <c r="D109" s="81" t="str">
        <f t="shared" si="6"/>
        <v>MW0051</v>
      </c>
      <c r="E109" s="82" t="str">
        <f t="shared" si="7"/>
        <v>MASH WEST</v>
      </c>
      <c r="F109" s="82" t="str">
        <f t="shared" si="8"/>
        <v>PLATINUM</v>
      </c>
      <c r="G109" s="207">
        <v>3</v>
      </c>
      <c r="H109" s="84" t="s">
        <v>2033</v>
      </c>
      <c r="I109" s="68" t="s">
        <v>2034</v>
      </c>
      <c r="J109" s="82" t="str">
        <f t="shared" si="9"/>
        <v>ARTWELL</v>
      </c>
      <c r="K109" s="85">
        <v>0</v>
      </c>
      <c r="L109" s="108">
        <v>0.99998842592592596</v>
      </c>
      <c r="M109" s="92">
        <v>44169</v>
      </c>
      <c r="N109" s="94" t="s">
        <v>3679</v>
      </c>
      <c r="O109" s="90">
        <f t="shared" si="10"/>
        <v>1439.9833333333333</v>
      </c>
      <c r="P109" s="100">
        <f t="shared" si="11"/>
        <v>4319.95</v>
      </c>
      <c r="Q109" s="80" t="s">
        <v>2035</v>
      </c>
      <c r="R109" s="80" t="s">
        <v>2036</v>
      </c>
    </row>
    <row r="110" spans="1:18" x14ac:dyDescent="0.2">
      <c r="A110" s="111"/>
      <c r="B110" s="105" t="s">
        <v>3426</v>
      </c>
      <c r="C110" s="80" t="s">
        <v>1099</v>
      </c>
      <c r="D110" s="81" t="str">
        <f t="shared" si="6"/>
        <v>MW5214</v>
      </c>
      <c r="E110" s="82" t="str">
        <f t="shared" si="7"/>
        <v>MASH WEST</v>
      </c>
      <c r="F110" s="82" t="str">
        <f t="shared" si="8"/>
        <v>SILVER</v>
      </c>
      <c r="G110" s="207">
        <v>3</v>
      </c>
      <c r="H110" s="84" t="s">
        <v>2033</v>
      </c>
      <c r="I110" s="68" t="s">
        <v>2034</v>
      </c>
      <c r="J110" s="82" t="str">
        <f t="shared" si="9"/>
        <v>ARTWELL</v>
      </c>
      <c r="K110" s="85">
        <v>0</v>
      </c>
      <c r="L110" s="108">
        <v>0.99998842592592596</v>
      </c>
      <c r="M110" s="92">
        <v>44169</v>
      </c>
      <c r="N110" s="94" t="s">
        <v>3680</v>
      </c>
      <c r="O110" s="90">
        <f t="shared" si="10"/>
        <v>1439.9833333333333</v>
      </c>
      <c r="P110" s="100">
        <f t="shared" si="11"/>
        <v>4319.95</v>
      </c>
      <c r="Q110" s="80" t="s">
        <v>2035</v>
      </c>
      <c r="R110" s="80" t="s">
        <v>2036</v>
      </c>
    </row>
    <row r="111" spans="1:18" x14ac:dyDescent="0.2">
      <c r="A111" s="111"/>
      <c r="B111" s="105" t="s">
        <v>3427</v>
      </c>
      <c r="C111" s="80" t="s">
        <v>1911</v>
      </c>
      <c r="D111" s="81" t="str">
        <f t="shared" si="6"/>
        <v>ME6052</v>
      </c>
      <c r="E111" s="82" t="str">
        <f t="shared" si="7"/>
        <v>MASH EAST</v>
      </c>
      <c r="F111" s="82" t="str">
        <f t="shared" si="8"/>
        <v>GOLD</v>
      </c>
      <c r="G111" s="207">
        <v>3</v>
      </c>
      <c r="H111" s="84" t="s">
        <v>2033</v>
      </c>
      <c r="I111" s="68" t="s">
        <v>2034</v>
      </c>
      <c r="J111" s="82" t="str">
        <f t="shared" si="9"/>
        <v>WASHI</v>
      </c>
      <c r="K111" s="85">
        <v>0</v>
      </c>
      <c r="L111" s="108">
        <v>0.99998842592592596</v>
      </c>
      <c r="M111" s="92">
        <v>44169</v>
      </c>
      <c r="N111" s="94" t="s">
        <v>3681</v>
      </c>
      <c r="O111" s="90">
        <f t="shared" si="10"/>
        <v>1439.9833333333333</v>
      </c>
      <c r="P111" s="100">
        <f t="shared" si="11"/>
        <v>4319.95</v>
      </c>
      <c r="Q111" s="80" t="s">
        <v>2035</v>
      </c>
      <c r="R111" s="80" t="s">
        <v>2036</v>
      </c>
    </row>
    <row r="112" spans="1:18" x14ac:dyDescent="0.2">
      <c r="A112" s="111"/>
      <c r="B112" s="105" t="s">
        <v>3428</v>
      </c>
      <c r="C112" s="89" t="s">
        <v>593</v>
      </c>
      <c r="D112" s="81" t="str">
        <f t="shared" si="6"/>
        <v>HA0026</v>
      </c>
      <c r="E112" s="82" t="str">
        <f t="shared" si="7"/>
        <v>HARARE</v>
      </c>
      <c r="F112" s="82" t="str">
        <f t="shared" si="8"/>
        <v>PLATINUM</v>
      </c>
      <c r="G112" s="207">
        <v>3</v>
      </c>
      <c r="H112" s="84" t="s">
        <v>2033</v>
      </c>
      <c r="I112" s="68" t="s">
        <v>2034</v>
      </c>
      <c r="J112" s="82" t="str">
        <f t="shared" si="9"/>
        <v>KIWA</v>
      </c>
      <c r="K112" s="85">
        <v>0</v>
      </c>
      <c r="L112" s="108">
        <v>0.99998842592592596</v>
      </c>
      <c r="M112" s="92">
        <v>44169</v>
      </c>
      <c r="N112" s="94" t="s">
        <v>3682</v>
      </c>
      <c r="O112" s="90">
        <f t="shared" si="10"/>
        <v>1439.9833333333333</v>
      </c>
      <c r="P112" s="100">
        <f t="shared" si="11"/>
        <v>4319.95</v>
      </c>
      <c r="Q112" s="80" t="s">
        <v>2035</v>
      </c>
      <c r="R112" s="80" t="s">
        <v>2036</v>
      </c>
    </row>
    <row r="113" spans="1:18" x14ac:dyDescent="0.2">
      <c r="A113" s="111"/>
      <c r="B113" s="122" t="s">
        <v>3429</v>
      </c>
      <c r="C113" s="89" t="s">
        <v>1346</v>
      </c>
      <c r="D113" s="81" t="str">
        <f t="shared" si="6"/>
        <v>MC5210</v>
      </c>
      <c r="E113" s="82" t="str">
        <f t="shared" si="7"/>
        <v>MASH CENTRAL</v>
      </c>
      <c r="F113" s="82" t="str">
        <f t="shared" si="8"/>
        <v>PLATINUM</v>
      </c>
      <c r="G113" s="207">
        <v>3</v>
      </c>
      <c r="H113" s="84" t="s">
        <v>2033</v>
      </c>
      <c r="I113" s="68" t="s">
        <v>2034</v>
      </c>
      <c r="J113" s="82" t="str">
        <f t="shared" si="9"/>
        <v>ARTWELL</v>
      </c>
      <c r="K113" s="85">
        <v>0</v>
      </c>
      <c r="L113" s="108">
        <v>0.99998842592592596</v>
      </c>
      <c r="M113" s="92">
        <v>44169</v>
      </c>
      <c r="N113" s="94" t="s">
        <v>3683</v>
      </c>
      <c r="O113" s="90">
        <f t="shared" si="10"/>
        <v>1439.9833333333333</v>
      </c>
      <c r="P113" s="100">
        <f t="shared" si="11"/>
        <v>4319.95</v>
      </c>
      <c r="Q113" s="80" t="s">
        <v>2035</v>
      </c>
      <c r="R113" s="80" t="s">
        <v>2036</v>
      </c>
    </row>
    <row r="114" spans="1:18" x14ac:dyDescent="0.2">
      <c r="A114" s="111"/>
      <c r="B114" s="122" t="s">
        <v>3430</v>
      </c>
      <c r="C114" s="89" t="s">
        <v>1906</v>
      </c>
      <c r="D114" s="81" t="str">
        <f t="shared" si="6"/>
        <v>MC5247</v>
      </c>
      <c r="E114" s="82" t="str">
        <f t="shared" si="7"/>
        <v>MASH CENTRAL</v>
      </c>
      <c r="F114" s="82" t="str">
        <f t="shared" si="8"/>
        <v>PLATINUM</v>
      </c>
      <c r="G114" s="207">
        <v>3</v>
      </c>
      <c r="H114" s="84" t="s">
        <v>2033</v>
      </c>
      <c r="I114" s="68" t="s">
        <v>2034</v>
      </c>
      <c r="J114" s="82" t="str">
        <f t="shared" si="9"/>
        <v>ARTWELL</v>
      </c>
      <c r="K114" s="85">
        <v>0</v>
      </c>
      <c r="L114" s="108">
        <v>0.99998842592592596</v>
      </c>
      <c r="M114" s="92">
        <v>44169</v>
      </c>
      <c r="N114" s="94" t="s">
        <v>3684</v>
      </c>
      <c r="O114" s="90">
        <f t="shared" si="10"/>
        <v>1439.9833333333333</v>
      </c>
      <c r="P114" s="100">
        <f t="shared" si="11"/>
        <v>4319.95</v>
      </c>
      <c r="Q114" s="80" t="s">
        <v>2035</v>
      </c>
      <c r="R114" s="80" t="s">
        <v>2036</v>
      </c>
    </row>
    <row r="115" spans="1:18" x14ac:dyDescent="0.2">
      <c r="A115" s="111"/>
      <c r="B115" s="105" t="s">
        <v>3431</v>
      </c>
      <c r="C115" s="80" t="s">
        <v>1376</v>
      </c>
      <c r="D115" s="81" t="str">
        <f t="shared" si="6"/>
        <v>MC5270</v>
      </c>
      <c r="E115" s="82" t="str">
        <f t="shared" si="7"/>
        <v>MASH CENTRAL</v>
      </c>
      <c r="F115" s="82" t="str">
        <f t="shared" si="8"/>
        <v>PLATINUM</v>
      </c>
      <c r="G115" s="207">
        <v>3</v>
      </c>
      <c r="H115" s="84" t="s">
        <v>2033</v>
      </c>
      <c r="I115" s="68" t="s">
        <v>2034</v>
      </c>
      <c r="J115" s="82" t="str">
        <f t="shared" si="9"/>
        <v>ARCHIE</v>
      </c>
      <c r="K115" s="85">
        <v>0</v>
      </c>
      <c r="L115" s="108">
        <v>0.99998842592592596</v>
      </c>
      <c r="M115" s="92">
        <v>44169</v>
      </c>
      <c r="N115" s="94" t="s">
        <v>3685</v>
      </c>
      <c r="O115" s="90">
        <f t="shared" si="10"/>
        <v>1439.9833333333333</v>
      </c>
      <c r="P115" s="100">
        <f t="shared" si="11"/>
        <v>4319.95</v>
      </c>
      <c r="Q115" s="80" t="s">
        <v>2035</v>
      </c>
      <c r="R115" s="80" t="s">
        <v>2036</v>
      </c>
    </row>
    <row r="116" spans="1:18" x14ac:dyDescent="0.2">
      <c r="A116" s="111"/>
      <c r="B116" s="105" t="s">
        <v>3432</v>
      </c>
      <c r="C116" s="80" t="s">
        <v>931</v>
      </c>
      <c r="D116" s="81" t="str">
        <f t="shared" si="6"/>
        <v>MC5027</v>
      </c>
      <c r="E116" s="82" t="str">
        <f t="shared" si="7"/>
        <v>MASH CENTRAL</v>
      </c>
      <c r="F116" s="82" t="str">
        <f t="shared" si="8"/>
        <v>PLATINUM</v>
      </c>
      <c r="G116" s="207">
        <v>3</v>
      </c>
      <c r="H116" s="84" t="s">
        <v>2033</v>
      </c>
      <c r="I116" s="68" t="s">
        <v>2034</v>
      </c>
      <c r="J116" s="82" t="str">
        <f t="shared" si="9"/>
        <v>ARTWELL</v>
      </c>
      <c r="K116" s="85">
        <v>0</v>
      </c>
      <c r="L116" s="108">
        <v>0.99998842592592596</v>
      </c>
      <c r="M116" s="92">
        <v>44169</v>
      </c>
      <c r="N116" s="94" t="s">
        <v>3686</v>
      </c>
      <c r="O116" s="90">
        <f t="shared" si="10"/>
        <v>1439.9833333333333</v>
      </c>
      <c r="P116" s="100">
        <f t="shared" si="11"/>
        <v>4319.95</v>
      </c>
      <c r="Q116" s="80" t="s">
        <v>2035</v>
      </c>
      <c r="R116" s="80" t="s">
        <v>2036</v>
      </c>
    </row>
    <row r="117" spans="1:18" x14ac:dyDescent="0.2">
      <c r="A117" s="111"/>
      <c r="B117" s="122" t="s">
        <v>3433</v>
      </c>
      <c r="C117" s="89" t="s">
        <v>1053</v>
      </c>
      <c r="D117" s="81" t="str">
        <f t="shared" si="6"/>
        <v>ME7160</v>
      </c>
      <c r="E117" s="82" t="str">
        <f t="shared" si="7"/>
        <v>MASH EAST</v>
      </c>
      <c r="F117" s="82" t="str">
        <f t="shared" si="8"/>
        <v>SILVER</v>
      </c>
      <c r="G117" s="207">
        <v>3</v>
      </c>
      <c r="H117" s="84" t="s">
        <v>2033</v>
      </c>
      <c r="I117" s="68" t="s">
        <v>2034</v>
      </c>
      <c r="J117" s="82" t="str">
        <f t="shared" si="9"/>
        <v>RICHARD</v>
      </c>
      <c r="K117" s="85">
        <v>0</v>
      </c>
      <c r="L117" s="108">
        <v>0.99998842592592596</v>
      </c>
      <c r="M117" s="92">
        <v>44169</v>
      </c>
      <c r="N117" s="94" t="s">
        <v>3687</v>
      </c>
      <c r="O117" s="90">
        <f t="shared" si="10"/>
        <v>1439.9833333333333</v>
      </c>
      <c r="P117" s="100">
        <f t="shared" si="11"/>
        <v>4319.95</v>
      </c>
      <c r="Q117" s="80" t="s">
        <v>2035</v>
      </c>
      <c r="R117" s="80" t="s">
        <v>2036</v>
      </c>
    </row>
    <row r="118" spans="1:18" x14ac:dyDescent="0.2">
      <c r="A118" s="111"/>
      <c r="B118" s="105" t="s">
        <v>3433</v>
      </c>
      <c r="C118" s="80" t="s">
        <v>1055</v>
      </c>
      <c r="D118" s="81" t="str">
        <f t="shared" si="6"/>
        <v>ME7207</v>
      </c>
      <c r="E118" s="82" t="str">
        <f t="shared" si="7"/>
        <v>MASH EAST</v>
      </c>
      <c r="F118" s="82" t="str">
        <f t="shared" si="8"/>
        <v>SILVER</v>
      </c>
      <c r="G118" s="207">
        <v>3</v>
      </c>
      <c r="H118" s="84" t="s">
        <v>2033</v>
      </c>
      <c r="I118" s="68" t="s">
        <v>2034</v>
      </c>
      <c r="J118" s="82" t="str">
        <f t="shared" si="9"/>
        <v>RICHARD</v>
      </c>
      <c r="K118" s="85">
        <v>0</v>
      </c>
      <c r="L118" s="108">
        <v>0.99998842592592596</v>
      </c>
      <c r="M118" s="92">
        <v>44169</v>
      </c>
      <c r="N118" s="94" t="s">
        <v>3688</v>
      </c>
      <c r="O118" s="90">
        <f t="shared" si="10"/>
        <v>1439.9833333333333</v>
      </c>
      <c r="P118" s="100">
        <f t="shared" si="11"/>
        <v>4319.95</v>
      </c>
      <c r="Q118" s="80" t="s">
        <v>2035</v>
      </c>
      <c r="R118" s="80" t="s">
        <v>2036</v>
      </c>
    </row>
    <row r="119" spans="1:18" x14ac:dyDescent="0.2">
      <c r="A119" s="111"/>
      <c r="B119" s="105" t="s">
        <v>3434</v>
      </c>
      <c r="C119" s="80" t="s">
        <v>519</v>
      </c>
      <c r="D119" s="81" t="str">
        <f t="shared" si="6"/>
        <v>MA0383</v>
      </c>
      <c r="E119" s="82" t="str">
        <f t="shared" si="7"/>
        <v>MANICALAND</v>
      </c>
      <c r="F119" s="82" t="str">
        <f t="shared" si="8"/>
        <v>PLATINUM</v>
      </c>
      <c r="G119" s="207">
        <v>3</v>
      </c>
      <c r="H119" s="84" t="s">
        <v>2033</v>
      </c>
      <c r="I119" s="68" t="s">
        <v>2034</v>
      </c>
      <c r="J119" s="82" t="str">
        <f t="shared" si="9"/>
        <v>MAPFUMBA</v>
      </c>
      <c r="K119" s="85">
        <v>0</v>
      </c>
      <c r="L119" s="108">
        <v>0.99998842592592596</v>
      </c>
      <c r="M119" s="92">
        <v>44169</v>
      </c>
      <c r="N119" s="94" t="s">
        <v>3689</v>
      </c>
      <c r="O119" s="90">
        <f t="shared" si="10"/>
        <v>1439.9833333333333</v>
      </c>
      <c r="P119" s="100">
        <f t="shared" si="11"/>
        <v>4319.95</v>
      </c>
      <c r="Q119" s="80" t="s">
        <v>2035</v>
      </c>
      <c r="R119" s="80" t="s">
        <v>2036</v>
      </c>
    </row>
    <row r="120" spans="1:18" x14ac:dyDescent="0.2">
      <c r="A120" s="111"/>
      <c r="B120" s="105" t="s">
        <v>3435</v>
      </c>
      <c r="C120" s="80" t="s">
        <v>802</v>
      </c>
      <c r="D120" s="81" t="str">
        <f t="shared" si="6"/>
        <v>HA0230</v>
      </c>
      <c r="E120" s="82" t="str">
        <f t="shared" si="7"/>
        <v>HARARE</v>
      </c>
      <c r="F120" s="82" t="str">
        <f t="shared" si="8"/>
        <v>PLATINUM</v>
      </c>
      <c r="G120" s="207">
        <v>3</v>
      </c>
      <c r="H120" s="84" t="s">
        <v>2033</v>
      </c>
      <c r="I120" s="68" t="s">
        <v>2034</v>
      </c>
      <c r="J120" s="82" t="str">
        <f t="shared" si="9"/>
        <v>MASIMBA</v>
      </c>
      <c r="K120" s="85">
        <v>0</v>
      </c>
      <c r="L120" s="108">
        <v>0.99998842592592596</v>
      </c>
      <c r="M120" s="92">
        <v>44169</v>
      </c>
      <c r="N120" s="94" t="s">
        <v>3690</v>
      </c>
      <c r="O120" s="90">
        <f t="shared" si="10"/>
        <v>1439.9833333333333</v>
      </c>
      <c r="P120" s="100">
        <f t="shared" si="11"/>
        <v>4319.95</v>
      </c>
      <c r="Q120" s="80" t="s">
        <v>2035</v>
      </c>
      <c r="R120" s="80" t="s">
        <v>2036</v>
      </c>
    </row>
    <row r="121" spans="1:18" x14ac:dyDescent="0.2">
      <c r="A121" s="111"/>
      <c r="B121" s="122" t="s">
        <v>3436</v>
      </c>
      <c r="C121" s="89" t="s">
        <v>804</v>
      </c>
      <c r="D121" s="81" t="str">
        <f t="shared" si="6"/>
        <v>HA0230</v>
      </c>
      <c r="E121" s="82" t="str">
        <f t="shared" si="7"/>
        <v>HARARE</v>
      </c>
      <c r="F121" s="82" t="str">
        <f t="shared" si="8"/>
        <v>PLATINUM</v>
      </c>
      <c r="G121" s="207">
        <v>3</v>
      </c>
      <c r="H121" s="84" t="s">
        <v>2033</v>
      </c>
      <c r="I121" s="68" t="s">
        <v>2034</v>
      </c>
      <c r="J121" s="82" t="str">
        <f t="shared" si="9"/>
        <v>MASIMBA</v>
      </c>
      <c r="K121" s="85">
        <v>0</v>
      </c>
      <c r="L121" s="108">
        <v>0.99998842592592596</v>
      </c>
      <c r="M121" s="92">
        <v>44169</v>
      </c>
      <c r="N121" s="94" t="s">
        <v>3691</v>
      </c>
      <c r="O121" s="90">
        <f t="shared" si="10"/>
        <v>1439.9833333333333</v>
      </c>
      <c r="P121" s="100">
        <f t="shared" si="11"/>
        <v>4319.95</v>
      </c>
      <c r="Q121" s="80" t="s">
        <v>2035</v>
      </c>
      <c r="R121" s="80" t="s">
        <v>2036</v>
      </c>
    </row>
    <row r="122" spans="1:18" x14ac:dyDescent="0.2">
      <c r="A122" s="111"/>
      <c r="B122" s="105" t="s">
        <v>3437</v>
      </c>
      <c r="C122" s="80" t="s">
        <v>1932</v>
      </c>
      <c r="D122" s="81" t="str">
        <f t="shared" si="6"/>
        <v>HA0105</v>
      </c>
      <c r="E122" s="82" t="str">
        <f t="shared" si="7"/>
        <v>HARARE</v>
      </c>
      <c r="F122" s="82" t="str">
        <f t="shared" si="8"/>
        <v>PLATINUM</v>
      </c>
      <c r="G122" s="207">
        <v>3</v>
      </c>
      <c r="H122" s="84" t="s">
        <v>2033</v>
      </c>
      <c r="I122" s="68" t="s">
        <v>2034</v>
      </c>
      <c r="J122" s="82" t="str">
        <f t="shared" si="9"/>
        <v>MODESTA</v>
      </c>
      <c r="K122" s="85">
        <v>0</v>
      </c>
      <c r="L122" s="108">
        <v>0.99998842592592596</v>
      </c>
      <c r="M122" s="92">
        <v>44169</v>
      </c>
      <c r="N122" s="94" t="s">
        <v>3692</v>
      </c>
      <c r="O122" s="90">
        <f t="shared" si="10"/>
        <v>1439.9833333333333</v>
      </c>
      <c r="P122" s="100">
        <f t="shared" si="11"/>
        <v>4319.95</v>
      </c>
      <c r="Q122" s="80" t="s">
        <v>2035</v>
      </c>
      <c r="R122" s="80" t="s">
        <v>2036</v>
      </c>
    </row>
    <row r="123" spans="1:18" x14ac:dyDescent="0.2">
      <c r="A123" s="111"/>
      <c r="B123" s="122" t="s">
        <v>3438</v>
      </c>
      <c r="C123" s="89" t="s">
        <v>1392</v>
      </c>
      <c r="D123" s="81" t="str">
        <f t="shared" si="6"/>
        <v>HA7231</v>
      </c>
      <c r="E123" s="82" t="str">
        <f t="shared" si="7"/>
        <v>HARARE</v>
      </c>
      <c r="F123" s="82" t="str">
        <f t="shared" si="8"/>
        <v>SILVER</v>
      </c>
      <c r="G123" s="207">
        <v>3</v>
      </c>
      <c r="H123" s="84" t="s">
        <v>2033</v>
      </c>
      <c r="I123" s="68" t="s">
        <v>2034</v>
      </c>
      <c r="J123" s="82" t="str">
        <f t="shared" si="9"/>
        <v>ENIA</v>
      </c>
      <c r="K123" s="85">
        <v>0</v>
      </c>
      <c r="L123" s="108">
        <v>0.99998842592592596</v>
      </c>
      <c r="M123" s="92">
        <v>44169</v>
      </c>
      <c r="N123" s="94" t="s">
        <v>3693</v>
      </c>
      <c r="O123" s="90">
        <f t="shared" si="10"/>
        <v>1439.9833333333333</v>
      </c>
      <c r="P123" s="100">
        <f t="shared" si="11"/>
        <v>4319.95</v>
      </c>
      <c r="Q123" s="80" t="s">
        <v>2035</v>
      </c>
      <c r="R123" s="80" t="s">
        <v>2036</v>
      </c>
    </row>
    <row r="124" spans="1:18" x14ac:dyDescent="0.2">
      <c r="A124" s="111"/>
      <c r="B124" s="105" t="s">
        <v>3323</v>
      </c>
      <c r="C124" s="68" t="s">
        <v>341</v>
      </c>
      <c r="D124" s="81" t="str">
        <f t="shared" si="6"/>
        <v>MW5209</v>
      </c>
      <c r="E124" s="82" t="str">
        <f t="shared" si="7"/>
        <v>MASH WEST</v>
      </c>
      <c r="F124" s="82" t="str">
        <f t="shared" si="8"/>
        <v>BRONZE</v>
      </c>
      <c r="G124" s="207">
        <v>3</v>
      </c>
      <c r="H124" s="84" t="s">
        <v>2033</v>
      </c>
      <c r="I124" s="68" t="s">
        <v>2034</v>
      </c>
      <c r="J124" s="82" t="str">
        <f t="shared" si="9"/>
        <v>ARTWELL</v>
      </c>
      <c r="K124" s="85">
        <v>0</v>
      </c>
      <c r="L124" s="108">
        <v>0.99998842592592596</v>
      </c>
      <c r="M124" s="92">
        <v>44169</v>
      </c>
      <c r="N124" s="94" t="s">
        <v>3694</v>
      </c>
      <c r="O124" s="90">
        <f t="shared" si="10"/>
        <v>1439.9833333333333</v>
      </c>
      <c r="P124" s="100">
        <f t="shared" si="11"/>
        <v>4319.95</v>
      </c>
      <c r="Q124" s="80" t="s">
        <v>2035</v>
      </c>
      <c r="R124" s="80" t="s">
        <v>2036</v>
      </c>
    </row>
    <row r="125" spans="1:18" x14ac:dyDescent="0.2">
      <c r="A125" s="111"/>
      <c r="B125" s="105" t="s">
        <v>3323</v>
      </c>
      <c r="C125" s="80" t="s">
        <v>1879</v>
      </c>
      <c r="D125" s="81" t="str">
        <f t="shared" si="6"/>
        <v>MW5023</v>
      </c>
      <c r="E125" s="82" t="str">
        <f t="shared" si="7"/>
        <v>MASH WEST</v>
      </c>
      <c r="F125" s="82" t="str">
        <f t="shared" si="8"/>
        <v>GOLD</v>
      </c>
      <c r="G125" s="207">
        <v>3</v>
      </c>
      <c r="H125" s="84" t="s">
        <v>2033</v>
      </c>
      <c r="I125" s="68" t="s">
        <v>2034</v>
      </c>
      <c r="J125" s="82" t="str">
        <f t="shared" si="9"/>
        <v>ARTWELL</v>
      </c>
      <c r="K125" s="85">
        <v>0</v>
      </c>
      <c r="L125" s="108">
        <v>0.99998842592592596</v>
      </c>
      <c r="M125" s="92">
        <v>44169</v>
      </c>
      <c r="N125" s="94" t="s">
        <v>3695</v>
      </c>
      <c r="O125" s="90">
        <f t="shared" si="10"/>
        <v>1439.9833333333333</v>
      </c>
      <c r="P125" s="100">
        <f t="shared" si="11"/>
        <v>4319.95</v>
      </c>
      <c r="Q125" s="80" t="s">
        <v>2035</v>
      </c>
      <c r="R125" s="80" t="s">
        <v>2036</v>
      </c>
    </row>
    <row r="126" spans="1:18" x14ac:dyDescent="0.2">
      <c r="A126" s="111"/>
      <c r="B126" s="122" t="s">
        <v>3327</v>
      </c>
      <c r="C126" s="89" t="s">
        <v>429</v>
      </c>
      <c r="D126" s="81" t="str">
        <f t="shared" si="6"/>
        <v>MW6032</v>
      </c>
      <c r="E126" s="82" t="str">
        <f t="shared" si="7"/>
        <v>MASH WEST</v>
      </c>
      <c r="F126" s="82" t="str">
        <f t="shared" si="8"/>
        <v>PLATINUM</v>
      </c>
      <c r="G126" s="207">
        <v>3</v>
      </c>
      <c r="H126" s="84" t="s">
        <v>2033</v>
      </c>
      <c r="I126" s="68" t="s">
        <v>2034</v>
      </c>
      <c r="J126" s="82" t="str">
        <f t="shared" si="9"/>
        <v>ARTWELL</v>
      </c>
      <c r="K126" s="85">
        <v>0</v>
      </c>
      <c r="L126" s="108">
        <v>0.99998842592592596</v>
      </c>
      <c r="M126" s="92">
        <v>44169</v>
      </c>
      <c r="N126" s="94" t="s">
        <v>3696</v>
      </c>
      <c r="O126" s="90">
        <f t="shared" si="10"/>
        <v>1439.9833333333333</v>
      </c>
      <c r="P126" s="100">
        <f t="shared" si="11"/>
        <v>4319.95</v>
      </c>
      <c r="Q126" s="80" t="s">
        <v>2035</v>
      </c>
      <c r="R126" s="80" t="s">
        <v>2036</v>
      </c>
    </row>
    <row r="127" spans="1:18" x14ac:dyDescent="0.2">
      <c r="A127" s="111"/>
      <c r="B127" s="105" t="s">
        <v>3350</v>
      </c>
      <c r="C127" s="68" t="s">
        <v>942</v>
      </c>
      <c r="D127" s="81" t="str">
        <f t="shared" si="6"/>
        <v>MW0052</v>
      </c>
      <c r="E127" s="82" t="str">
        <f t="shared" si="7"/>
        <v>MASH WEST</v>
      </c>
      <c r="F127" s="82" t="str">
        <f t="shared" si="8"/>
        <v>PLATINUM</v>
      </c>
      <c r="G127" s="207">
        <v>3</v>
      </c>
      <c r="H127" s="84" t="s">
        <v>2033</v>
      </c>
      <c r="I127" s="68" t="s">
        <v>2034</v>
      </c>
      <c r="J127" s="82" t="str">
        <f t="shared" si="9"/>
        <v>ARTWELL</v>
      </c>
      <c r="K127" s="85">
        <v>0</v>
      </c>
      <c r="L127" s="108">
        <v>0.99998842592592596</v>
      </c>
      <c r="M127" s="92">
        <v>44169</v>
      </c>
      <c r="N127" s="94" t="s">
        <v>3697</v>
      </c>
      <c r="O127" s="90">
        <f t="shared" si="10"/>
        <v>1439.9833333333333</v>
      </c>
      <c r="P127" s="100">
        <f t="shared" si="11"/>
        <v>4319.95</v>
      </c>
      <c r="Q127" s="80" t="s">
        <v>2035</v>
      </c>
      <c r="R127" s="80" t="s">
        <v>2036</v>
      </c>
    </row>
    <row r="128" spans="1:18" x14ac:dyDescent="0.2">
      <c r="A128" s="111"/>
      <c r="B128" s="122" t="s">
        <v>3347</v>
      </c>
      <c r="C128" s="89" t="s">
        <v>824</v>
      </c>
      <c r="D128" s="81" t="str">
        <f t="shared" si="6"/>
        <v>MA0126</v>
      </c>
      <c r="E128" s="82" t="str">
        <f t="shared" si="7"/>
        <v>MANICALAND</v>
      </c>
      <c r="F128" s="82" t="str">
        <f t="shared" si="8"/>
        <v>PLATINUM</v>
      </c>
      <c r="G128" s="207">
        <v>3</v>
      </c>
      <c r="H128" s="84" t="s">
        <v>2033</v>
      </c>
      <c r="I128" s="68" t="s">
        <v>2034</v>
      </c>
      <c r="J128" s="82" t="str">
        <f t="shared" si="9"/>
        <v>MANGWIRO</v>
      </c>
      <c r="K128" s="85">
        <v>0</v>
      </c>
      <c r="L128" s="108">
        <v>0.99998842592592596</v>
      </c>
      <c r="M128" s="92">
        <v>44169</v>
      </c>
      <c r="N128" s="94" t="s">
        <v>3698</v>
      </c>
      <c r="O128" s="90">
        <f t="shared" si="10"/>
        <v>1439.9833333333333</v>
      </c>
      <c r="P128" s="100">
        <f t="shared" si="11"/>
        <v>4319.95</v>
      </c>
      <c r="Q128" s="80" t="s">
        <v>2035</v>
      </c>
      <c r="R128" s="80" t="s">
        <v>2036</v>
      </c>
    </row>
    <row r="129" spans="1:18" x14ac:dyDescent="0.2">
      <c r="A129" s="111"/>
      <c r="B129" s="105" t="s">
        <v>3439</v>
      </c>
      <c r="C129" s="79" t="s">
        <v>506</v>
      </c>
      <c r="D129" s="81" t="str">
        <f t="shared" si="6"/>
        <v>MD7052</v>
      </c>
      <c r="E129" s="82" t="str">
        <f t="shared" si="7"/>
        <v>MASH CENTRAL</v>
      </c>
      <c r="F129" s="82" t="str">
        <f t="shared" si="8"/>
        <v>BRONZE</v>
      </c>
      <c r="G129" s="207">
        <v>3</v>
      </c>
      <c r="H129" s="84" t="s">
        <v>2033</v>
      </c>
      <c r="I129" s="68" t="s">
        <v>2034</v>
      </c>
      <c r="J129" s="82" t="str">
        <f t="shared" si="9"/>
        <v>KIWA</v>
      </c>
      <c r="K129" s="85">
        <v>0</v>
      </c>
      <c r="L129" s="108">
        <v>0.99998842592592596</v>
      </c>
      <c r="M129" s="92">
        <v>44169</v>
      </c>
      <c r="N129" s="94" t="s">
        <v>3699</v>
      </c>
      <c r="O129" s="90">
        <f t="shared" si="10"/>
        <v>1439.9833333333333</v>
      </c>
      <c r="P129" s="100">
        <f t="shared" si="11"/>
        <v>4319.95</v>
      </c>
      <c r="Q129" s="80" t="s">
        <v>2035</v>
      </c>
      <c r="R129" s="80" t="s">
        <v>2036</v>
      </c>
    </row>
    <row r="130" spans="1:18" x14ac:dyDescent="0.2">
      <c r="A130" s="111"/>
      <c r="B130" s="105" t="s">
        <v>3440</v>
      </c>
      <c r="C130" s="80" t="s">
        <v>1202</v>
      </c>
      <c r="D130" s="81" t="str">
        <f t="shared" ref="D130:D193" si="12">VLOOKUP($C130,TOTAL3,2,FALSE)</f>
        <v>MW5268</v>
      </c>
      <c r="E130" s="82" t="str">
        <f t="shared" ref="E130:E193" si="13">VLOOKUP($C130,TOTAL3,3,FALSE)</f>
        <v>MASH WEST</v>
      </c>
      <c r="F130" s="82" t="str">
        <f t="shared" ref="F130:F193" si="14">VLOOKUP(C130,TOTAL3,4,FALSE)</f>
        <v>SILVER</v>
      </c>
      <c r="G130" s="207">
        <v>3</v>
      </c>
      <c r="H130" s="84" t="s">
        <v>2033</v>
      </c>
      <c r="I130" s="68" t="s">
        <v>2034</v>
      </c>
      <c r="J130" s="82" t="str">
        <f t="shared" ref="J130:J193" si="15">VLOOKUP($C130,TOTAL3,5,FALSE)</f>
        <v>ARTWELL</v>
      </c>
      <c r="K130" s="85">
        <v>0</v>
      </c>
      <c r="L130" s="108">
        <v>0.99998842592592596</v>
      </c>
      <c r="M130" s="92">
        <v>44169</v>
      </c>
      <c r="N130" s="94" t="s">
        <v>3700</v>
      </c>
      <c r="O130" s="90">
        <f t="shared" ref="O130:O193" si="16">(L130-K130)*60*24</f>
        <v>1439.9833333333333</v>
      </c>
      <c r="P130" s="100">
        <f t="shared" ref="P130:P193" si="17">O130*G130</f>
        <v>4319.95</v>
      </c>
      <c r="Q130" s="80" t="s">
        <v>2035</v>
      </c>
      <c r="R130" s="80" t="s">
        <v>2036</v>
      </c>
    </row>
    <row r="131" spans="1:18" x14ac:dyDescent="0.2">
      <c r="A131" s="111"/>
      <c r="B131" s="105" t="s">
        <v>3441</v>
      </c>
      <c r="C131" s="68" t="s">
        <v>624</v>
      </c>
      <c r="D131" s="81" t="str">
        <f t="shared" si="12"/>
        <v>MW0305</v>
      </c>
      <c r="E131" s="82" t="str">
        <f t="shared" si="13"/>
        <v>MASH WEST</v>
      </c>
      <c r="F131" s="82" t="str">
        <f t="shared" si="14"/>
        <v>PLATINUM</v>
      </c>
      <c r="G131" s="207">
        <v>3</v>
      </c>
      <c r="H131" s="84" t="s">
        <v>2033</v>
      </c>
      <c r="I131" s="68" t="s">
        <v>2034</v>
      </c>
      <c r="J131" s="82" t="str">
        <f t="shared" si="15"/>
        <v>NGIRAZI</v>
      </c>
      <c r="K131" s="85">
        <v>0</v>
      </c>
      <c r="L131" s="108">
        <v>0.99998842592592596</v>
      </c>
      <c r="M131" s="92">
        <v>44169</v>
      </c>
      <c r="N131" s="94" t="s">
        <v>3701</v>
      </c>
      <c r="O131" s="90">
        <f t="shared" si="16"/>
        <v>1439.9833333333333</v>
      </c>
      <c r="P131" s="100">
        <f t="shared" si="17"/>
        <v>4319.95</v>
      </c>
      <c r="Q131" s="80" t="s">
        <v>2035</v>
      </c>
      <c r="R131" s="80" t="s">
        <v>2036</v>
      </c>
    </row>
    <row r="132" spans="1:18" x14ac:dyDescent="0.2">
      <c r="A132" s="111"/>
      <c r="B132" s="105" t="s">
        <v>3442</v>
      </c>
      <c r="C132" s="89" t="s">
        <v>626</v>
      </c>
      <c r="D132" s="81" t="str">
        <f t="shared" si="12"/>
        <v>MW0305</v>
      </c>
      <c r="E132" s="82" t="str">
        <f t="shared" si="13"/>
        <v>MASH WEST</v>
      </c>
      <c r="F132" s="82" t="str">
        <f t="shared" si="14"/>
        <v>PLATINUM</v>
      </c>
      <c r="G132" s="207">
        <v>3</v>
      </c>
      <c r="H132" s="84" t="s">
        <v>2033</v>
      </c>
      <c r="I132" s="68" t="s">
        <v>2034</v>
      </c>
      <c r="J132" s="82" t="str">
        <f t="shared" si="15"/>
        <v>NGIRAZI</v>
      </c>
      <c r="K132" s="85">
        <v>0</v>
      </c>
      <c r="L132" s="108">
        <v>0.99998842592592596</v>
      </c>
      <c r="M132" s="92">
        <v>44169</v>
      </c>
      <c r="N132" s="94" t="s">
        <v>3702</v>
      </c>
      <c r="O132" s="90">
        <f t="shared" si="16"/>
        <v>1439.9833333333333</v>
      </c>
      <c r="P132" s="100">
        <f t="shared" si="17"/>
        <v>4319.95</v>
      </c>
      <c r="Q132" s="80" t="s">
        <v>2035</v>
      </c>
      <c r="R132" s="80" t="s">
        <v>2036</v>
      </c>
    </row>
    <row r="133" spans="1:18" x14ac:dyDescent="0.2">
      <c r="A133" s="111"/>
      <c r="B133" s="122" t="s">
        <v>3443</v>
      </c>
      <c r="C133" s="89" t="s">
        <v>1919</v>
      </c>
      <c r="D133" s="81" t="str">
        <f t="shared" si="12"/>
        <v>MW7043</v>
      </c>
      <c r="E133" s="82" t="str">
        <f t="shared" si="13"/>
        <v>MASH WEST</v>
      </c>
      <c r="F133" s="82" t="str">
        <f t="shared" si="14"/>
        <v>PLATINUM</v>
      </c>
      <c r="G133" s="207">
        <v>3</v>
      </c>
      <c r="H133" s="84" t="s">
        <v>2033</v>
      </c>
      <c r="I133" s="68" t="s">
        <v>2034</v>
      </c>
      <c r="J133" s="82" t="str">
        <f t="shared" si="15"/>
        <v>NGIRZAI</v>
      </c>
      <c r="K133" s="85">
        <v>0</v>
      </c>
      <c r="L133" s="108">
        <v>0.99998842592592596</v>
      </c>
      <c r="M133" s="92">
        <v>44169</v>
      </c>
      <c r="N133" s="94" t="s">
        <v>3703</v>
      </c>
      <c r="O133" s="90">
        <f t="shared" si="16"/>
        <v>1439.9833333333333</v>
      </c>
      <c r="P133" s="100">
        <f t="shared" si="17"/>
        <v>4319.95</v>
      </c>
      <c r="Q133" s="80" t="s">
        <v>2035</v>
      </c>
      <c r="R133" s="80" t="s">
        <v>2036</v>
      </c>
    </row>
    <row r="134" spans="1:18" x14ac:dyDescent="0.2">
      <c r="A134" s="111"/>
      <c r="B134" s="105">
        <v>44169.028784722221</v>
      </c>
      <c r="C134" s="80" t="s">
        <v>1526</v>
      </c>
      <c r="D134" s="81" t="str">
        <f t="shared" si="12"/>
        <v>HA5041</v>
      </c>
      <c r="E134" s="82" t="str">
        <f t="shared" si="13"/>
        <v>HARARE</v>
      </c>
      <c r="F134" s="82" t="str">
        <f t="shared" si="14"/>
        <v>GOLD</v>
      </c>
      <c r="G134" s="207">
        <v>3</v>
      </c>
      <c r="H134" s="84" t="s">
        <v>2033</v>
      </c>
      <c r="I134" s="68" t="s">
        <v>2034</v>
      </c>
      <c r="J134" s="82" t="str">
        <f t="shared" si="15"/>
        <v>RITA</v>
      </c>
      <c r="K134" s="85">
        <v>2.8784722222222225E-2</v>
      </c>
      <c r="L134" s="85">
        <v>9.3865740740740736E-2</v>
      </c>
      <c r="M134" s="92">
        <v>44169</v>
      </c>
      <c r="N134" s="94" t="s">
        <v>3704</v>
      </c>
      <c r="O134" s="90">
        <f t="shared" si="16"/>
        <v>93.716666666666654</v>
      </c>
      <c r="P134" s="100">
        <f t="shared" si="17"/>
        <v>281.14999999999998</v>
      </c>
      <c r="Q134" s="80" t="s">
        <v>2035</v>
      </c>
      <c r="R134" s="80" t="s">
        <v>2038</v>
      </c>
    </row>
    <row r="135" spans="1:18" x14ac:dyDescent="0.2">
      <c r="A135" s="111"/>
      <c r="B135" s="105">
        <v>44169.028854166667</v>
      </c>
      <c r="C135" s="80" t="s">
        <v>1536</v>
      </c>
      <c r="D135" s="81" t="str">
        <f t="shared" si="12"/>
        <v>HA6064</v>
      </c>
      <c r="E135" s="82" t="str">
        <f t="shared" si="13"/>
        <v>HARARE</v>
      </c>
      <c r="F135" s="82" t="str">
        <f t="shared" si="14"/>
        <v>SILVER</v>
      </c>
      <c r="G135" s="207">
        <v>3</v>
      </c>
      <c r="H135" s="84" t="s">
        <v>2033</v>
      </c>
      <c r="I135" s="68" t="s">
        <v>2034</v>
      </c>
      <c r="J135" s="82" t="str">
        <f t="shared" si="15"/>
        <v>MUTYANDA</v>
      </c>
      <c r="K135" s="85">
        <v>2.8854166666666667E-2</v>
      </c>
      <c r="L135" s="85">
        <v>9.5590277777777774E-2</v>
      </c>
      <c r="M135" s="92">
        <v>44169</v>
      </c>
      <c r="N135" s="94" t="s">
        <v>3705</v>
      </c>
      <c r="O135" s="90">
        <f t="shared" si="16"/>
        <v>96.1</v>
      </c>
      <c r="P135" s="100">
        <f t="shared" si="17"/>
        <v>288.29999999999995</v>
      </c>
      <c r="Q135" s="80" t="s">
        <v>2035</v>
      </c>
      <c r="R135" s="80" t="s">
        <v>2038</v>
      </c>
    </row>
    <row r="136" spans="1:18" x14ac:dyDescent="0.2">
      <c r="A136" s="111"/>
      <c r="B136" s="105">
        <v>44169.058125000003</v>
      </c>
      <c r="C136" s="80" t="s">
        <v>1666</v>
      </c>
      <c r="D136" s="81" t="str">
        <f t="shared" si="12"/>
        <v>HA5063</v>
      </c>
      <c r="E136" s="82" t="str">
        <f t="shared" si="13"/>
        <v>HARARE</v>
      </c>
      <c r="F136" s="82" t="str">
        <f t="shared" si="14"/>
        <v>SILVER</v>
      </c>
      <c r="G136" s="207">
        <v>3</v>
      </c>
      <c r="H136" s="84" t="s">
        <v>2033</v>
      </c>
      <c r="I136" s="68" t="s">
        <v>2034</v>
      </c>
      <c r="J136" s="82" t="str">
        <f t="shared" si="15"/>
        <v>WASHI</v>
      </c>
      <c r="K136" s="85">
        <v>5.8125000000000003E-2</v>
      </c>
      <c r="L136" s="85">
        <v>0.12440972222222223</v>
      </c>
      <c r="M136" s="92">
        <v>44169</v>
      </c>
      <c r="N136" s="94" t="s">
        <v>3706</v>
      </c>
      <c r="O136" s="90">
        <f t="shared" si="16"/>
        <v>95.450000000000017</v>
      </c>
      <c r="P136" s="100">
        <f t="shared" si="17"/>
        <v>286.35000000000002</v>
      </c>
      <c r="Q136" s="80" t="s">
        <v>2035</v>
      </c>
      <c r="R136" s="80" t="s">
        <v>2038</v>
      </c>
    </row>
    <row r="137" spans="1:18" x14ac:dyDescent="0.2">
      <c r="A137" s="111"/>
      <c r="B137" s="105">
        <v>44169.060416666667</v>
      </c>
      <c r="C137" s="80" t="s">
        <v>1668</v>
      </c>
      <c r="D137" s="81" t="str">
        <f t="shared" si="12"/>
        <v>HA5063</v>
      </c>
      <c r="E137" s="82" t="str">
        <f t="shared" si="13"/>
        <v>HARARE</v>
      </c>
      <c r="F137" s="82" t="str">
        <f t="shared" si="14"/>
        <v>SILVER</v>
      </c>
      <c r="G137" s="207">
        <v>3</v>
      </c>
      <c r="H137" s="84" t="s">
        <v>2033</v>
      </c>
      <c r="I137" s="68" t="s">
        <v>2034</v>
      </c>
      <c r="J137" s="82" t="str">
        <f t="shared" si="15"/>
        <v>WASHI</v>
      </c>
      <c r="K137" s="85">
        <v>6.0416666666666667E-2</v>
      </c>
      <c r="L137" s="85">
        <v>0.12622685185185187</v>
      </c>
      <c r="M137" s="92">
        <v>44169</v>
      </c>
      <c r="N137" s="94" t="s">
        <v>3707</v>
      </c>
      <c r="O137" s="90">
        <f t="shared" si="16"/>
        <v>94.76666666666668</v>
      </c>
      <c r="P137" s="100">
        <f t="shared" si="17"/>
        <v>284.30000000000007</v>
      </c>
      <c r="Q137" s="80" t="s">
        <v>2035</v>
      </c>
      <c r="R137" s="80" t="s">
        <v>2038</v>
      </c>
    </row>
    <row r="138" spans="1:18" x14ac:dyDescent="0.2">
      <c r="A138" s="111"/>
      <c r="B138" s="122" t="s">
        <v>3444</v>
      </c>
      <c r="C138" s="89" t="s">
        <v>1009</v>
      </c>
      <c r="D138" s="81" t="str">
        <f t="shared" si="12"/>
        <v>ME7076</v>
      </c>
      <c r="E138" s="82" t="str">
        <f t="shared" si="13"/>
        <v>MASH EAST</v>
      </c>
      <c r="F138" s="82" t="str">
        <f t="shared" si="14"/>
        <v>GOLD</v>
      </c>
      <c r="G138" s="207">
        <v>3</v>
      </c>
      <c r="H138" s="84" t="s">
        <v>2033</v>
      </c>
      <c r="I138" s="68" t="s">
        <v>2034</v>
      </c>
      <c r="J138" s="82" t="str">
        <f t="shared" si="15"/>
        <v>DHLAKAMA</v>
      </c>
      <c r="K138" s="85">
        <v>9.5740740740740737E-2</v>
      </c>
      <c r="L138" s="85">
        <v>0.44733796296296297</v>
      </c>
      <c r="M138" s="92">
        <v>44169</v>
      </c>
      <c r="N138" s="94" t="s">
        <v>3708</v>
      </c>
      <c r="O138" s="90">
        <f t="shared" si="16"/>
        <v>506.30000000000007</v>
      </c>
      <c r="P138" s="100">
        <f t="shared" si="17"/>
        <v>1518.9</v>
      </c>
      <c r="Q138" s="80" t="s">
        <v>2035</v>
      </c>
      <c r="R138" s="80" t="s">
        <v>2038</v>
      </c>
    </row>
    <row r="139" spans="1:18" x14ac:dyDescent="0.2">
      <c r="A139" s="111"/>
      <c r="B139" s="105" t="s">
        <v>3444</v>
      </c>
      <c r="C139" s="68" t="s">
        <v>567</v>
      </c>
      <c r="D139" s="81" t="str">
        <f t="shared" si="12"/>
        <v>HA5179</v>
      </c>
      <c r="E139" s="82" t="str">
        <f t="shared" si="13"/>
        <v>HARARE</v>
      </c>
      <c r="F139" s="82" t="str">
        <f t="shared" si="14"/>
        <v>PLATINUM</v>
      </c>
      <c r="G139" s="207">
        <v>3</v>
      </c>
      <c r="H139" s="84" t="s">
        <v>2033</v>
      </c>
      <c r="I139" s="68" t="s">
        <v>2034</v>
      </c>
      <c r="J139" s="82" t="str">
        <f t="shared" si="15"/>
        <v>DHLAKAMA</v>
      </c>
      <c r="K139" s="85">
        <v>9.5740740740740737E-2</v>
      </c>
      <c r="L139" s="85">
        <v>0.44828703703703704</v>
      </c>
      <c r="M139" s="92">
        <v>44169</v>
      </c>
      <c r="N139" s="94" t="s">
        <v>3709</v>
      </c>
      <c r="O139" s="90">
        <f t="shared" si="16"/>
        <v>507.66666666666669</v>
      </c>
      <c r="P139" s="100">
        <f t="shared" si="17"/>
        <v>1523</v>
      </c>
      <c r="Q139" s="80" t="s">
        <v>2035</v>
      </c>
      <c r="R139" s="80" t="s">
        <v>2038</v>
      </c>
    </row>
    <row r="140" spans="1:18" x14ac:dyDescent="0.2">
      <c r="A140" s="111"/>
      <c r="B140" s="122" t="s">
        <v>3445</v>
      </c>
      <c r="C140" s="89" t="s">
        <v>319</v>
      </c>
      <c r="D140" s="81" t="str">
        <f t="shared" si="12"/>
        <v>HA6074</v>
      </c>
      <c r="E140" s="82" t="str">
        <f t="shared" si="13"/>
        <v>HARARE</v>
      </c>
      <c r="F140" s="82" t="str">
        <f t="shared" si="14"/>
        <v>PLATINUM</v>
      </c>
      <c r="G140" s="207">
        <v>3</v>
      </c>
      <c r="H140" s="84" t="s">
        <v>2033</v>
      </c>
      <c r="I140" s="68" t="s">
        <v>2034</v>
      </c>
      <c r="J140" s="82" t="str">
        <f t="shared" si="15"/>
        <v>MUTYANDA</v>
      </c>
      <c r="K140" s="85">
        <v>0.13168981481481482</v>
      </c>
      <c r="L140" s="108">
        <v>0.99998842592592596</v>
      </c>
      <c r="M140" s="92">
        <v>44169</v>
      </c>
      <c r="N140" s="94" t="s">
        <v>3710</v>
      </c>
      <c r="O140" s="90">
        <f t="shared" si="16"/>
        <v>1250.3500000000001</v>
      </c>
      <c r="P140" s="100">
        <f t="shared" si="17"/>
        <v>3751.05</v>
      </c>
      <c r="Q140" s="80" t="s">
        <v>2035</v>
      </c>
      <c r="R140" s="80" t="s">
        <v>2036</v>
      </c>
    </row>
    <row r="141" spans="1:18" x14ac:dyDescent="0.2">
      <c r="A141" s="93"/>
      <c r="B141" s="122" t="s">
        <v>3446</v>
      </c>
      <c r="C141" s="89" t="s">
        <v>913</v>
      </c>
      <c r="D141" s="81" t="str">
        <f t="shared" si="12"/>
        <v>MW6033</v>
      </c>
      <c r="E141" s="82" t="str">
        <f t="shared" si="13"/>
        <v>MASH WEST</v>
      </c>
      <c r="F141" s="82" t="str">
        <f t="shared" si="14"/>
        <v>PLATINUM</v>
      </c>
      <c r="G141" s="207">
        <v>3</v>
      </c>
      <c r="H141" s="84" t="s">
        <v>2033</v>
      </c>
      <c r="I141" s="68" t="s">
        <v>2034</v>
      </c>
      <c r="J141" s="82" t="str">
        <f t="shared" si="15"/>
        <v>NGIRAZI</v>
      </c>
      <c r="K141" s="85">
        <v>0.15212962962962964</v>
      </c>
      <c r="L141" s="85">
        <v>0.77166666666666661</v>
      </c>
      <c r="M141" s="92">
        <v>44169</v>
      </c>
      <c r="N141" s="94" t="s">
        <v>3708</v>
      </c>
      <c r="O141" s="90">
        <f t="shared" si="16"/>
        <v>892.13333333333321</v>
      </c>
      <c r="P141" s="100">
        <f t="shared" si="17"/>
        <v>2676.3999999999996</v>
      </c>
      <c r="Q141" s="80" t="s">
        <v>2035</v>
      </c>
      <c r="R141" s="80" t="s">
        <v>2038</v>
      </c>
    </row>
    <row r="142" spans="1:18" x14ac:dyDescent="0.2">
      <c r="A142" s="111"/>
      <c r="B142" s="122" t="s">
        <v>3447</v>
      </c>
      <c r="C142" s="89" t="s">
        <v>917</v>
      </c>
      <c r="D142" s="81" t="str">
        <f t="shared" si="12"/>
        <v>MW6033</v>
      </c>
      <c r="E142" s="82" t="str">
        <f t="shared" si="13"/>
        <v>MASH WEST</v>
      </c>
      <c r="F142" s="82" t="str">
        <f t="shared" si="14"/>
        <v>PLATINUM</v>
      </c>
      <c r="G142" s="207">
        <v>3</v>
      </c>
      <c r="H142" s="84" t="s">
        <v>2033</v>
      </c>
      <c r="I142" s="68" t="s">
        <v>2034</v>
      </c>
      <c r="J142" s="82" t="str">
        <f t="shared" si="15"/>
        <v>NGIRZAI</v>
      </c>
      <c r="K142" s="85">
        <v>0.15435185185185185</v>
      </c>
      <c r="L142" s="108">
        <v>0.99998842592592596</v>
      </c>
      <c r="M142" s="92">
        <v>44169</v>
      </c>
      <c r="N142" s="94" t="s">
        <v>3709</v>
      </c>
      <c r="O142" s="90">
        <f t="shared" si="16"/>
        <v>1217.7166666666667</v>
      </c>
      <c r="P142" s="100">
        <f t="shared" si="17"/>
        <v>3653.15</v>
      </c>
      <c r="Q142" s="80" t="s">
        <v>2035</v>
      </c>
      <c r="R142" s="80" t="s">
        <v>2036</v>
      </c>
    </row>
    <row r="143" spans="1:18" x14ac:dyDescent="0.2">
      <c r="A143" s="111"/>
      <c r="B143" s="105">
        <v>44169.165706018517</v>
      </c>
      <c r="C143" s="80" t="s">
        <v>1619</v>
      </c>
      <c r="D143" s="81" t="str">
        <f t="shared" si="12"/>
        <v>MW5016</v>
      </c>
      <c r="E143" s="82" t="str">
        <f t="shared" si="13"/>
        <v>MASH WEST</v>
      </c>
      <c r="F143" s="82" t="str">
        <f t="shared" si="14"/>
        <v>GOLD</v>
      </c>
      <c r="G143" s="207">
        <v>3</v>
      </c>
      <c r="H143" s="84" t="s">
        <v>2033</v>
      </c>
      <c r="I143" s="68" t="s">
        <v>2034</v>
      </c>
      <c r="J143" s="82" t="str">
        <f t="shared" si="15"/>
        <v>ARTWELL</v>
      </c>
      <c r="K143" s="85">
        <v>0.16570601851851852</v>
      </c>
      <c r="L143" s="85">
        <v>0.16880787037037037</v>
      </c>
      <c r="M143" s="92">
        <v>44169</v>
      </c>
      <c r="N143" s="94" t="s">
        <v>3703</v>
      </c>
      <c r="O143" s="90">
        <f t="shared" si="16"/>
        <v>4.4666666666666721</v>
      </c>
      <c r="P143" s="100">
        <f t="shared" si="17"/>
        <v>13.400000000000016</v>
      </c>
      <c r="Q143" s="80" t="s">
        <v>2035</v>
      </c>
      <c r="R143" s="80" t="s">
        <v>2038</v>
      </c>
    </row>
    <row r="144" spans="1:18" x14ac:dyDescent="0.2">
      <c r="A144" s="111"/>
      <c r="B144" s="122" t="s">
        <v>3448</v>
      </c>
      <c r="C144" s="89" t="s">
        <v>177</v>
      </c>
      <c r="D144" s="81" t="str">
        <f t="shared" si="12"/>
        <v>MC5252</v>
      </c>
      <c r="E144" s="82" t="str">
        <f t="shared" si="13"/>
        <v>MASH CENTRAL</v>
      </c>
      <c r="F144" s="82" t="str">
        <f t="shared" si="14"/>
        <v>SILVER</v>
      </c>
      <c r="G144" s="207">
        <v>3</v>
      </c>
      <c r="H144" s="84" t="s">
        <v>2033</v>
      </c>
      <c r="I144" s="68" t="s">
        <v>2034</v>
      </c>
      <c r="J144" s="82" t="str">
        <f t="shared" si="15"/>
        <v>ARTWELL</v>
      </c>
      <c r="K144" s="85">
        <v>0.17923611111111112</v>
      </c>
      <c r="L144" s="108">
        <v>0.99998842592592596</v>
      </c>
      <c r="M144" s="92">
        <v>44169</v>
      </c>
      <c r="N144" s="94" t="s">
        <v>3702</v>
      </c>
      <c r="O144" s="90">
        <f t="shared" si="16"/>
        <v>1181.8833333333332</v>
      </c>
      <c r="P144" s="100">
        <f t="shared" si="17"/>
        <v>3545.6499999999996</v>
      </c>
      <c r="Q144" s="80" t="s">
        <v>2035</v>
      </c>
      <c r="R144" s="80" t="s">
        <v>2036</v>
      </c>
    </row>
    <row r="145" spans="1:18" x14ac:dyDescent="0.2">
      <c r="A145" s="111"/>
      <c r="B145" s="105" t="s">
        <v>3449</v>
      </c>
      <c r="C145" s="80" t="s">
        <v>1301</v>
      </c>
      <c r="D145" s="81" t="str">
        <f t="shared" si="12"/>
        <v>MW0315</v>
      </c>
      <c r="E145" s="82" t="str">
        <f t="shared" si="13"/>
        <v>MASH WEST</v>
      </c>
      <c r="F145" s="82" t="str">
        <f t="shared" si="14"/>
        <v>GOLD</v>
      </c>
      <c r="G145" s="207">
        <v>3</v>
      </c>
      <c r="H145" s="84" t="s">
        <v>2033</v>
      </c>
      <c r="I145" s="68" t="s">
        <v>2034</v>
      </c>
      <c r="J145" s="82" t="str">
        <f t="shared" si="15"/>
        <v>LESLIE</v>
      </c>
      <c r="K145" s="85">
        <v>0.21928240740740743</v>
      </c>
      <c r="L145" s="85">
        <v>0.83296296296296291</v>
      </c>
      <c r="M145" s="92">
        <v>44169</v>
      </c>
      <c r="N145" s="94" t="s">
        <v>3701</v>
      </c>
      <c r="O145" s="90">
        <f t="shared" si="16"/>
        <v>883.69999999999982</v>
      </c>
      <c r="P145" s="100">
        <f t="shared" si="17"/>
        <v>2651.0999999999995</v>
      </c>
      <c r="Q145" s="80" t="s">
        <v>2035</v>
      </c>
      <c r="R145" s="80" t="s">
        <v>2038</v>
      </c>
    </row>
    <row r="146" spans="1:18" x14ac:dyDescent="0.2">
      <c r="A146" s="111"/>
      <c r="B146" s="105" t="s">
        <v>3450</v>
      </c>
      <c r="C146" s="68" t="s">
        <v>1693</v>
      </c>
      <c r="D146" s="81" t="str">
        <f t="shared" si="12"/>
        <v>ME7080</v>
      </c>
      <c r="E146" s="82" t="str">
        <f t="shared" si="13"/>
        <v>MASH EAST</v>
      </c>
      <c r="F146" s="82" t="str">
        <f t="shared" si="14"/>
        <v>SILVER</v>
      </c>
      <c r="G146" s="207">
        <v>3</v>
      </c>
      <c r="H146" s="84" t="s">
        <v>2033</v>
      </c>
      <c r="I146" s="68" t="s">
        <v>2034</v>
      </c>
      <c r="J146" s="82" t="str">
        <f t="shared" si="15"/>
        <v>LESLIE</v>
      </c>
      <c r="K146" s="85">
        <v>0.21930555555555556</v>
      </c>
      <c r="L146" s="85">
        <v>0.83486111111111105</v>
      </c>
      <c r="M146" s="92">
        <v>44169</v>
      </c>
      <c r="N146" s="94" t="s">
        <v>3711</v>
      </c>
      <c r="O146" s="90">
        <f t="shared" si="16"/>
        <v>886.39999999999986</v>
      </c>
      <c r="P146" s="100">
        <f t="shared" si="17"/>
        <v>2659.2</v>
      </c>
      <c r="Q146" s="80" t="s">
        <v>2035</v>
      </c>
      <c r="R146" s="80" t="s">
        <v>2038</v>
      </c>
    </row>
    <row r="147" spans="1:18" x14ac:dyDescent="0.2">
      <c r="A147" s="111"/>
      <c r="B147" s="105" t="s">
        <v>3451</v>
      </c>
      <c r="C147" s="80" t="s">
        <v>1064</v>
      </c>
      <c r="D147" s="81" t="str">
        <f t="shared" si="12"/>
        <v>ME0405</v>
      </c>
      <c r="E147" s="82" t="str">
        <f t="shared" si="13"/>
        <v>MASH EAST</v>
      </c>
      <c r="F147" s="82" t="str">
        <f t="shared" si="14"/>
        <v>PLATINUM</v>
      </c>
      <c r="G147" s="207">
        <v>3</v>
      </c>
      <c r="H147" s="84" t="s">
        <v>2033</v>
      </c>
      <c r="I147" s="68" t="s">
        <v>2034</v>
      </c>
      <c r="J147" s="82" t="str">
        <f t="shared" si="15"/>
        <v>DHLAKAMA</v>
      </c>
      <c r="K147" s="85">
        <v>0.23288194444444443</v>
      </c>
      <c r="L147" s="85">
        <v>0.51604166666666662</v>
      </c>
      <c r="M147" s="92">
        <v>44169</v>
      </c>
      <c r="N147" s="94" t="s">
        <v>3712</v>
      </c>
      <c r="O147" s="90">
        <f t="shared" si="16"/>
        <v>407.75</v>
      </c>
      <c r="P147" s="100">
        <f t="shared" si="17"/>
        <v>1223.25</v>
      </c>
      <c r="Q147" s="80" t="s">
        <v>2035</v>
      </c>
      <c r="R147" s="80" t="s">
        <v>2038</v>
      </c>
    </row>
    <row r="148" spans="1:18" x14ac:dyDescent="0.2">
      <c r="A148" s="111"/>
      <c r="B148" s="105" t="s">
        <v>3452</v>
      </c>
      <c r="C148" s="80" t="s">
        <v>826</v>
      </c>
      <c r="D148" s="81" t="str">
        <f t="shared" si="12"/>
        <v>MA0406</v>
      </c>
      <c r="E148" s="82" t="str">
        <f t="shared" si="13"/>
        <v>MANICALAND</v>
      </c>
      <c r="F148" s="82" t="str">
        <f t="shared" si="14"/>
        <v>SILVER</v>
      </c>
      <c r="G148" s="207">
        <v>3</v>
      </c>
      <c r="H148" s="84" t="s">
        <v>2033</v>
      </c>
      <c r="I148" s="68" t="s">
        <v>2034</v>
      </c>
      <c r="J148" s="82" t="str">
        <f t="shared" si="15"/>
        <v>DHLAKAMA</v>
      </c>
      <c r="K148" s="85">
        <v>0.23290509259259259</v>
      </c>
      <c r="L148" s="85">
        <v>0.51878472222222227</v>
      </c>
      <c r="M148" s="92">
        <v>44169</v>
      </c>
      <c r="N148" s="94" t="s">
        <v>3713</v>
      </c>
      <c r="O148" s="90">
        <f t="shared" si="16"/>
        <v>411.66666666666669</v>
      </c>
      <c r="P148" s="100">
        <f t="shared" si="17"/>
        <v>1235</v>
      </c>
      <c r="Q148" s="80" t="s">
        <v>2035</v>
      </c>
      <c r="R148" s="80" t="s">
        <v>2038</v>
      </c>
    </row>
    <row r="149" spans="1:18" x14ac:dyDescent="0.2">
      <c r="A149" s="111"/>
      <c r="B149" s="105" t="s">
        <v>3453</v>
      </c>
      <c r="C149" s="68" t="s">
        <v>1975</v>
      </c>
      <c r="D149" s="81" t="str">
        <f t="shared" si="12"/>
        <v>MA0169</v>
      </c>
      <c r="E149" s="82" t="str">
        <f t="shared" si="13"/>
        <v>MANICALAND</v>
      </c>
      <c r="F149" s="82" t="str">
        <f t="shared" si="14"/>
        <v>GOLD</v>
      </c>
      <c r="G149" s="207">
        <v>3</v>
      </c>
      <c r="H149" s="84" t="s">
        <v>2033</v>
      </c>
      <c r="I149" s="68" t="s">
        <v>2034</v>
      </c>
      <c r="J149" s="82" t="str">
        <f t="shared" si="15"/>
        <v>DHLAKAMA</v>
      </c>
      <c r="K149" s="85">
        <v>0.23295138888888889</v>
      </c>
      <c r="L149" s="85">
        <v>0.58613425925925922</v>
      </c>
      <c r="M149" s="92">
        <v>44169</v>
      </c>
      <c r="N149" s="94" t="s">
        <v>3714</v>
      </c>
      <c r="O149" s="90">
        <f t="shared" si="16"/>
        <v>508.58333333333331</v>
      </c>
      <c r="P149" s="100">
        <f t="shared" si="17"/>
        <v>1525.75</v>
      </c>
      <c r="Q149" s="80" t="s">
        <v>2035</v>
      </c>
      <c r="R149" s="80" t="s">
        <v>2038</v>
      </c>
    </row>
    <row r="150" spans="1:18" x14ac:dyDescent="0.2">
      <c r="A150" s="111"/>
      <c r="B150" s="105" t="s">
        <v>3454</v>
      </c>
      <c r="C150" s="68" t="s">
        <v>118</v>
      </c>
      <c r="D150" s="81" t="str">
        <f t="shared" si="12"/>
        <v>HA6002</v>
      </c>
      <c r="E150" s="82" t="str">
        <f t="shared" si="13"/>
        <v>HARARE</v>
      </c>
      <c r="F150" s="82" t="str">
        <f t="shared" si="14"/>
        <v>PLATINUM</v>
      </c>
      <c r="G150" s="207">
        <v>3</v>
      </c>
      <c r="H150" s="84" t="s">
        <v>2033</v>
      </c>
      <c r="I150" s="68" t="s">
        <v>2034</v>
      </c>
      <c r="J150" s="82" t="str">
        <f t="shared" si="15"/>
        <v>WASHI</v>
      </c>
      <c r="K150" s="85">
        <v>0.24584490740740739</v>
      </c>
      <c r="L150" s="85">
        <v>0.58652777777777776</v>
      </c>
      <c r="M150" s="92">
        <v>44169</v>
      </c>
      <c r="N150" s="94" t="s">
        <v>3699</v>
      </c>
      <c r="O150" s="90">
        <f t="shared" si="16"/>
        <v>490.58333333333331</v>
      </c>
      <c r="P150" s="100">
        <f t="shared" si="17"/>
        <v>1471.75</v>
      </c>
      <c r="Q150" s="80" t="s">
        <v>2035</v>
      </c>
      <c r="R150" s="80" t="s">
        <v>2038</v>
      </c>
    </row>
    <row r="151" spans="1:18" x14ac:dyDescent="0.2">
      <c r="A151" s="111"/>
      <c r="B151" s="105" t="s">
        <v>3455</v>
      </c>
      <c r="C151" s="89" t="s">
        <v>1675</v>
      </c>
      <c r="D151" s="81" t="str">
        <f t="shared" si="12"/>
        <v>MC0154</v>
      </c>
      <c r="E151" s="82" t="str">
        <f t="shared" si="13"/>
        <v>MASH CENTRAL</v>
      </c>
      <c r="F151" s="82" t="str">
        <f t="shared" si="14"/>
        <v>PLATINUM</v>
      </c>
      <c r="G151" s="207">
        <v>3</v>
      </c>
      <c r="H151" s="84" t="s">
        <v>2033</v>
      </c>
      <c r="I151" s="68" t="s">
        <v>2034</v>
      </c>
      <c r="J151" s="82" t="str">
        <f t="shared" si="15"/>
        <v>KIWA</v>
      </c>
      <c r="K151" s="85">
        <v>0.29145833333333332</v>
      </c>
      <c r="L151" s="85">
        <v>0.48543981481481485</v>
      </c>
      <c r="M151" s="92">
        <v>44169</v>
      </c>
      <c r="N151" s="94" t="s">
        <v>3715</v>
      </c>
      <c r="O151" s="90">
        <f t="shared" si="16"/>
        <v>279.33333333333343</v>
      </c>
      <c r="P151" s="100">
        <f t="shared" si="17"/>
        <v>838.00000000000023</v>
      </c>
      <c r="Q151" s="80" t="s">
        <v>2035</v>
      </c>
      <c r="R151" s="80" t="s">
        <v>2038</v>
      </c>
    </row>
    <row r="152" spans="1:18" x14ac:dyDescent="0.2">
      <c r="A152" s="111"/>
      <c r="B152" s="122" t="s">
        <v>3456</v>
      </c>
      <c r="C152" s="89" t="s">
        <v>1284</v>
      </c>
      <c r="D152" s="81" t="str">
        <f t="shared" si="12"/>
        <v>MC1757</v>
      </c>
      <c r="E152" s="82" t="str">
        <f t="shared" si="13"/>
        <v>MASH CENTRAL</v>
      </c>
      <c r="F152" s="82" t="str">
        <f t="shared" si="14"/>
        <v>PLATINUM</v>
      </c>
      <c r="G152" s="207">
        <v>3</v>
      </c>
      <c r="H152" s="84" t="s">
        <v>2033</v>
      </c>
      <c r="I152" s="68" t="s">
        <v>2034</v>
      </c>
      <c r="J152" s="82" t="str">
        <f t="shared" si="15"/>
        <v>KIWA</v>
      </c>
      <c r="K152" s="85">
        <v>0.29158564814814814</v>
      </c>
      <c r="L152" s="85">
        <v>0.48545138888888889</v>
      </c>
      <c r="M152" s="92">
        <v>44169</v>
      </c>
      <c r="N152" s="94" t="s">
        <v>3716</v>
      </c>
      <c r="O152" s="90">
        <f t="shared" si="16"/>
        <v>279.16666666666669</v>
      </c>
      <c r="P152" s="100">
        <f t="shared" si="17"/>
        <v>837.5</v>
      </c>
      <c r="Q152" s="80" t="s">
        <v>2035</v>
      </c>
      <c r="R152" s="80" t="s">
        <v>2038</v>
      </c>
    </row>
    <row r="153" spans="1:18" x14ac:dyDescent="0.2">
      <c r="A153" s="111"/>
      <c r="B153" s="105" t="s">
        <v>3457</v>
      </c>
      <c r="C153" s="68" t="s">
        <v>451</v>
      </c>
      <c r="D153" s="81" t="str">
        <f t="shared" si="12"/>
        <v>MW0017</v>
      </c>
      <c r="E153" s="82" t="str">
        <f t="shared" si="13"/>
        <v>MASH WEST</v>
      </c>
      <c r="F153" s="82" t="str">
        <f t="shared" si="14"/>
        <v>PLATINUM</v>
      </c>
      <c r="G153" s="207">
        <v>3</v>
      </c>
      <c r="H153" s="84" t="s">
        <v>2033</v>
      </c>
      <c r="I153" s="68" t="s">
        <v>2034</v>
      </c>
      <c r="J153" s="82" t="str">
        <f t="shared" si="15"/>
        <v>ARTWELL</v>
      </c>
      <c r="K153" s="85">
        <v>0.30269675925925926</v>
      </c>
      <c r="L153" s="85">
        <v>0.60258101851851853</v>
      </c>
      <c r="M153" s="92">
        <v>44169</v>
      </c>
      <c r="N153" s="94" t="s">
        <v>3717</v>
      </c>
      <c r="O153" s="90">
        <f t="shared" si="16"/>
        <v>431.83333333333337</v>
      </c>
      <c r="P153" s="100">
        <f t="shared" si="17"/>
        <v>1295.5</v>
      </c>
      <c r="Q153" s="80" t="s">
        <v>2035</v>
      </c>
      <c r="R153" s="80" t="s">
        <v>2038</v>
      </c>
    </row>
    <row r="154" spans="1:18" x14ac:dyDescent="0.2">
      <c r="A154" s="111"/>
      <c r="B154" s="122" t="s">
        <v>3458</v>
      </c>
      <c r="C154" s="89" t="s">
        <v>513</v>
      </c>
      <c r="D154" s="81" t="str">
        <f t="shared" si="12"/>
        <v>MD0118</v>
      </c>
      <c r="E154" s="82" t="str">
        <f t="shared" si="13"/>
        <v>MIDLANDS</v>
      </c>
      <c r="F154" s="82" t="str">
        <f t="shared" si="14"/>
        <v>SILVER</v>
      </c>
      <c r="G154" s="207">
        <v>3</v>
      </c>
      <c r="H154" s="84" t="s">
        <v>2033</v>
      </c>
      <c r="I154" s="68" t="s">
        <v>2034</v>
      </c>
      <c r="J154" s="82" t="str">
        <f t="shared" si="15"/>
        <v>CHIKWAVAVA</v>
      </c>
      <c r="K154" s="85">
        <v>0.31290509259259258</v>
      </c>
      <c r="L154" s="108">
        <v>0.99998842592592596</v>
      </c>
      <c r="M154" s="92">
        <v>44169</v>
      </c>
      <c r="N154" s="94" t="s">
        <v>3718</v>
      </c>
      <c r="O154" s="90">
        <f t="shared" si="16"/>
        <v>989.40000000000009</v>
      </c>
      <c r="P154" s="100">
        <f t="shared" si="17"/>
        <v>2968.2000000000003</v>
      </c>
      <c r="Q154" s="80" t="s">
        <v>2035</v>
      </c>
      <c r="R154" s="80" t="s">
        <v>2036</v>
      </c>
    </row>
    <row r="155" spans="1:18" x14ac:dyDescent="0.2">
      <c r="A155" s="111"/>
      <c r="B155" s="122" t="s">
        <v>3459</v>
      </c>
      <c r="C155" s="89" t="s">
        <v>1797</v>
      </c>
      <c r="D155" s="81" t="str">
        <f t="shared" si="12"/>
        <v>MC6007</v>
      </c>
      <c r="E155" s="82" t="str">
        <f t="shared" si="13"/>
        <v>MASH CENTRAL</v>
      </c>
      <c r="F155" s="82" t="str">
        <f t="shared" si="14"/>
        <v>PLATINUM</v>
      </c>
      <c r="G155" s="207">
        <v>3</v>
      </c>
      <c r="H155" s="84" t="s">
        <v>2033</v>
      </c>
      <c r="I155" s="68" t="s">
        <v>2034</v>
      </c>
      <c r="J155" s="82" t="str">
        <f t="shared" si="15"/>
        <v>ARCHIE</v>
      </c>
      <c r="K155" s="85">
        <v>0.31658564814814816</v>
      </c>
      <c r="L155" s="85">
        <v>0.41643518518518513</v>
      </c>
      <c r="M155" s="92">
        <v>44169</v>
      </c>
      <c r="N155" s="94" t="s">
        <v>3719</v>
      </c>
      <c r="O155" s="90">
        <f t="shared" si="16"/>
        <v>143.78333333333325</v>
      </c>
      <c r="P155" s="100">
        <f t="shared" si="17"/>
        <v>431.34999999999974</v>
      </c>
      <c r="Q155" s="80" t="s">
        <v>2035</v>
      </c>
      <c r="R155" s="80" t="s">
        <v>2038</v>
      </c>
    </row>
    <row r="156" spans="1:18" x14ac:dyDescent="0.2">
      <c r="A156" s="111"/>
      <c r="B156" s="105" t="s">
        <v>3459</v>
      </c>
      <c r="C156" s="68" t="s">
        <v>1299</v>
      </c>
      <c r="D156" s="81" t="str">
        <f t="shared" si="12"/>
        <v>MC0071</v>
      </c>
      <c r="E156" s="82" t="str">
        <f t="shared" si="13"/>
        <v>MASH CENTRAL</v>
      </c>
      <c r="F156" s="82" t="str">
        <f t="shared" si="14"/>
        <v>PLATINUM</v>
      </c>
      <c r="G156" s="207">
        <v>3</v>
      </c>
      <c r="H156" s="84" t="s">
        <v>2033</v>
      </c>
      <c r="I156" s="68" t="s">
        <v>2034</v>
      </c>
      <c r="J156" s="82" t="str">
        <f t="shared" si="15"/>
        <v>KIWA</v>
      </c>
      <c r="K156" s="85">
        <v>0.31658564814814816</v>
      </c>
      <c r="L156" s="85">
        <v>0.49217592592592596</v>
      </c>
      <c r="M156" s="92">
        <v>44169</v>
      </c>
      <c r="N156" s="94" t="s">
        <v>3720</v>
      </c>
      <c r="O156" s="90">
        <f t="shared" si="16"/>
        <v>252.85000000000002</v>
      </c>
      <c r="P156" s="100">
        <f t="shared" si="17"/>
        <v>758.55000000000007</v>
      </c>
      <c r="Q156" s="80" t="s">
        <v>2035</v>
      </c>
      <c r="R156" s="80" t="s">
        <v>2038</v>
      </c>
    </row>
    <row r="157" spans="1:18" x14ac:dyDescent="0.2">
      <c r="A157" s="93"/>
      <c r="B157" s="122" t="s">
        <v>3460</v>
      </c>
      <c r="C157" s="89" t="s">
        <v>1225</v>
      </c>
      <c r="D157" s="81" t="str">
        <f t="shared" si="12"/>
        <v>ME0407</v>
      </c>
      <c r="E157" s="82" t="str">
        <f t="shared" si="13"/>
        <v>MASH EAST</v>
      </c>
      <c r="F157" s="82" t="str">
        <f t="shared" si="14"/>
        <v>SILVER</v>
      </c>
      <c r="G157" s="207">
        <v>3</v>
      </c>
      <c r="H157" s="84" t="s">
        <v>2033</v>
      </c>
      <c r="I157" s="68" t="s">
        <v>2034</v>
      </c>
      <c r="J157" s="82" t="str">
        <f t="shared" si="15"/>
        <v>DHLAKAMA</v>
      </c>
      <c r="K157" s="108">
        <v>0.3348842592592593</v>
      </c>
      <c r="L157" s="108">
        <v>0.97564814814814815</v>
      </c>
      <c r="M157" s="92">
        <v>44169</v>
      </c>
      <c r="N157" s="94" t="s">
        <v>3721</v>
      </c>
      <c r="O157" s="90">
        <f t="shared" si="16"/>
        <v>922.7</v>
      </c>
      <c r="P157" s="100">
        <f t="shared" si="17"/>
        <v>2768.1000000000004</v>
      </c>
      <c r="Q157" s="80" t="s">
        <v>2035</v>
      </c>
      <c r="R157" s="80" t="s">
        <v>2038</v>
      </c>
    </row>
    <row r="158" spans="1:18" x14ac:dyDescent="0.2">
      <c r="A158" s="111"/>
      <c r="B158" s="105" t="s">
        <v>3461</v>
      </c>
      <c r="C158" s="68" t="s">
        <v>442</v>
      </c>
      <c r="D158" s="81" t="str">
        <f t="shared" si="12"/>
        <v>MW7007</v>
      </c>
      <c r="E158" s="82" t="str">
        <f t="shared" si="13"/>
        <v>MASH WEST</v>
      </c>
      <c r="F158" s="82" t="str">
        <f t="shared" si="14"/>
        <v>SILVER</v>
      </c>
      <c r="G158" s="207">
        <v>3</v>
      </c>
      <c r="H158" s="84" t="s">
        <v>2033</v>
      </c>
      <c r="I158" s="68" t="s">
        <v>2034</v>
      </c>
      <c r="J158" s="82" t="str">
        <f t="shared" si="15"/>
        <v>NGIRAZI</v>
      </c>
      <c r="K158" s="85">
        <v>0.34832175925925929</v>
      </c>
      <c r="L158" s="85">
        <v>0.91839120370370375</v>
      </c>
      <c r="M158" s="92">
        <v>44169</v>
      </c>
      <c r="N158" s="94" t="s">
        <v>3721</v>
      </c>
      <c r="O158" s="90">
        <f t="shared" si="16"/>
        <v>820.90000000000009</v>
      </c>
      <c r="P158" s="100">
        <f t="shared" si="17"/>
        <v>2462.7000000000003</v>
      </c>
      <c r="Q158" s="80" t="s">
        <v>2035</v>
      </c>
      <c r="R158" s="80" t="s">
        <v>2038</v>
      </c>
    </row>
    <row r="159" spans="1:18" x14ac:dyDescent="0.2">
      <c r="A159" s="93"/>
      <c r="B159" s="122" t="s">
        <v>3462</v>
      </c>
      <c r="C159" s="89" t="s">
        <v>1799</v>
      </c>
      <c r="D159" s="81" t="str">
        <f t="shared" si="12"/>
        <v>MC6007</v>
      </c>
      <c r="E159" s="82" t="str">
        <f t="shared" si="13"/>
        <v>MASH CENTRAL</v>
      </c>
      <c r="F159" s="82" t="str">
        <f t="shared" si="14"/>
        <v>PLATINUM</v>
      </c>
      <c r="G159" s="207">
        <v>3</v>
      </c>
      <c r="H159" s="84" t="s">
        <v>2033</v>
      </c>
      <c r="I159" s="68" t="s">
        <v>2034</v>
      </c>
      <c r="J159" s="82" t="str">
        <f t="shared" si="15"/>
        <v>ARCHIE</v>
      </c>
      <c r="K159" s="85">
        <v>0.41643518518518513</v>
      </c>
      <c r="L159" s="85">
        <v>0.76656250000000004</v>
      </c>
      <c r="M159" s="92">
        <v>44169</v>
      </c>
      <c r="N159" s="94" t="s">
        <v>3698</v>
      </c>
      <c r="O159" s="90">
        <f t="shared" si="16"/>
        <v>504.18333333333351</v>
      </c>
      <c r="P159" s="100">
        <f t="shared" si="17"/>
        <v>1512.5500000000006</v>
      </c>
      <c r="Q159" s="80" t="s">
        <v>2035</v>
      </c>
      <c r="R159" s="80" t="s">
        <v>2038</v>
      </c>
    </row>
    <row r="160" spans="1:18" x14ac:dyDescent="0.2">
      <c r="A160" s="125"/>
      <c r="B160" s="105" t="s">
        <v>3463</v>
      </c>
      <c r="C160" s="89" t="s">
        <v>1356</v>
      </c>
      <c r="D160" s="81" t="str">
        <f t="shared" si="12"/>
        <v>MW7063</v>
      </c>
      <c r="E160" s="82" t="str">
        <f t="shared" si="13"/>
        <v>MASH WEST</v>
      </c>
      <c r="F160" s="82" t="str">
        <f t="shared" si="14"/>
        <v>GOLD</v>
      </c>
      <c r="G160" s="207">
        <v>3</v>
      </c>
      <c r="H160" s="84" t="s">
        <v>2033</v>
      </c>
      <c r="I160" s="68" t="s">
        <v>2034</v>
      </c>
      <c r="J160" s="82" t="str">
        <f t="shared" si="15"/>
        <v>ARTWELL</v>
      </c>
      <c r="K160" s="85">
        <v>0.43033564814814818</v>
      </c>
      <c r="L160" s="108">
        <v>0.99998842592592596</v>
      </c>
      <c r="M160" s="92">
        <v>44169</v>
      </c>
      <c r="N160" s="94" t="s">
        <v>3697</v>
      </c>
      <c r="O160" s="90">
        <f t="shared" si="16"/>
        <v>820.3</v>
      </c>
      <c r="P160" s="100">
        <f t="shared" si="17"/>
        <v>2460.8999999999996</v>
      </c>
      <c r="Q160" s="80" t="s">
        <v>2035</v>
      </c>
      <c r="R160" s="80" t="s">
        <v>2036</v>
      </c>
    </row>
    <row r="161" spans="1:18" x14ac:dyDescent="0.2">
      <c r="A161" s="93"/>
      <c r="B161" s="122" t="s">
        <v>3464</v>
      </c>
      <c r="C161" s="89" t="s">
        <v>1617</v>
      </c>
      <c r="D161" s="81" t="str">
        <f t="shared" si="12"/>
        <v>MW5016</v>
      </c>
      <c r="E161" s="82" t="str">
        <f t="shared" si="13"/>
        <v>MASH WEST</v>
      </c>
      <c r="F161" s="82" t="str">
        <f t="shared" si="14"/>
        <v>GOLD</v>
      </c>
      <c r="G161" s="207">
        <v>3</v>
      </c>
      <c r="H161" s="84" t="s">
        <v>2033</v>
      </c>
      <c r="I161" s="68" t="s">
        <v>2034</v>
      </c>
      <c r="J161" s="82" t="str">
        <f t="shared" si="15"/>
        <v>ARTWELL</v>
      </c>
      <c r="K161" s="85">
        <v>0.4343981481481482</v>
      </c>
      <c r="L161" s="85">
        <v>0.65435185185185185</v>
      </c>
      <c r="M161" s="92">
        <v>44169</v>
      </c>
      <c r="N161" s="94" t="s">
        <v>3696</v>
      </c>
      <c r="O161" s="90">
        <f t="shared" si="16"/>
        <v>316.73333333333323</v>
      </c>
      <c r="P161" s="100">
        <f t="shared" si="17"/>
        <v>950.1999999999997</v>
      </c>
      <c r="Q161" s="80" t="s">
        <v>2035</v>
      </c>
      <c r="R161" s="80" t="s">
        <v>2038</v>
      </c>
    </row>
    <row r="162" spans="1:18" x14ac:dyDescent="0.2">
      <c r="A162" s="125"/>
      <c r="B162" s="105" t="s">
        <v>3465</v>
      </c>
      <c r="C162" s="89" t="s">
        <v>705</v>
      </c>
      <c r="D162" s="81" t="str">
        <f t="shared" si="12"/>
        <v>ME7011</v>
      </c>
      <c r="E162" s="82" t="str">
        <f t="shared" si="13"/>
        <v>MASH EAST</v>
      </c>
      <c r="F162" s="82" t="str">
        <f t="shared" si="14"/>
        <v>PLATINUM</v>
      </c>
      <c r="G162" s="207">
        <v>3</v>
      </c>
      <c r="H162" s="84" t="s">
        <v>2033</v>
      </c>
      <c r="I162" s="68" t="s">
        <v>2034</v>
      </c>
      <c r="J162" s="82" t="str">
        <f t="shared" si="15"/>
        <v>LESLIE</v>
      </c>
      <c r="K162" s="85">
        <v>0.43548611111111107</v>
      </c>
      <c r="L162" s="108">
        <v>0.99998842592592596</v>
      </c>
      <c r="M162" s="92">
        <v>44169</v>
      </c>
      <c r="N162" s="94" t="s">
        <v>3695</v>
      </c>
      <c r="O162" s="90">
        <f t="shared" si="16"/>
        <v>812.88333333333344</v>
      </c>
      <c r="P162" s="100">
        <f t="shared" si="17"/>
        <v>2438.6500000000005</v>
      </c>
      <c r="Q162" s="80" t="s">
        <v>2035</v>
      </c>
      <c r="R162" s="80" t="s">
        <v>2036</v>
      </c>
    </row>
    <row r="163" spans="1:18" x14ac:dyDescent="0.2">
      <c r="A163" s="93"/>
      <c r="B163" s="122" t="s">
        <v>3466</v>
      </c>
      <c r="C163" s="89" t="s">
        <v>1619</v>
      </c>
      <c r="D163" s="81" t="str">
        <f t="shared" si="12"/>
        <v>MW5016</v>
      </c>
      <c r="E163" s="82" t="str">
        <f t="shared" si="13"/>
        <v>MASH WEST</v>
      </c>
      <c r="F163" s="82" t="str">
        <f t="shared" si="14"/>
        <v>GOLD</v>
      </c>
      <c r="G163" s="207">
        <v>3</v>
      </c>
      <c r="H163" s="84" t="s">
        <v>2033</v>
      </c>
      <c r="I163" s="68" t="s">
        <v>2034</v>
      </c>
      <c r="J163" s="82" t="str">
        <f t="shared" si="15"/>
        <v>ARTWELL</v>
      </c>
      <c r="K163" s="85">
        <v>0.4654861111111111</v>
      </c>
      <c r="L163" s="85">
        <v>0.68649305555555562</v>
      </c>
      <c r="M163" s="92">
        <v>44169</v>
      </c>
      <c r="N163" s="94" t="s">
        <v>3694</v>
      </c>
      <c r="O163" s="90">
        <f t="shared" si="16"/>
        <v>318.25000000000011</v>
      </c>
      <c r="P163" s="100">
        <f t="shared" si="17"/>
        <v>954.75000000000034</v>
      </c>
      <c r="Q163" s="80" t="s">
        <v>2035</v>
      </c>
      <c r="R163" s="80" t="s">
        <v>2038</v>
      </c>
    </row>
    <row r="164" spans="1:18" x14ac:dyDescent="0.2">
      <c r="A164" s="125"/>
      <c r="B164" s="105" t="s">
        <v>3467</v>
      </c>
      <c r="C164" s="89" t="s">
        <v>1735</v>
      </c>
      <c r="D164" s="81" t="str">
        <f t="shared" si="12"/>
        <v>MW0157</v>
      </c>
      <c r="E164" s="82" t="str">
        <f t="shared" si="13"/>
        <v>MASH WEST</v>
      </c>
      <c r="F164" s="82" t="str">
        <f t="shared" si="14"/>
        <v>SILVER</v>
      </c>
      <c r="G164" s="207">
        <v>3</v>
      </c>
      <c r="H164" s="84" t="s">
        <v>2033</v>
      </c>
      <c r="I164" s="68" t="s">
        <v>2034</v>
      </c>
      <c r="J164" s="82" t="str">
        <f t="shared" si="15"/>
        <v>NGIRAZI</v>
      </c>
      <c r="K164" s="85">
        <v>0.46936342592592589</v>
      </c>
      <c r="L164" s="108">
        <v>0.99998842592592596</v>
      </c>
      <c r="M164" s="92">
        <v>44169</v>
      </c>
      <c r="N164" s="94" t="s">
        <v>3722</v>
      </c>
      <c r="O164" s="90">
        <f t="shared" si="16"/>
        <v>764.10000000000014</v>
      </c>
      <c r="P164" s="100">
        <f t="shared" si="17"/>
        <v>2292.3000000000002</v>
      </c>
      <c r="Q164" s="80" t="s">
        <v>2035</v>
      </c>
      <c r="R164" s="80" t="s">
        <v>2036</v>
      </c>
    </row>
    <row r="165" spans="1:18" x14ac:dyDescent="0.2">
      <c r="A165" s="93"/>
      <c r="B165" s="122" t="s">
        <v>3468</v>
      </c>
      <c r="C165" s="89" t="s">
        <v>605</v>
      </c>
      <c r="D165" s="81" t="str">
        <f t="shared" si="12"/>
        <v>MW6035</v>
      </c>
      <c r="E165" s="82" t="str">
        <f t="shared" si="13"/>
        <v>MASH WEST</v>
      </c>
      <c r="F165" s="82" t="str">
        <f t="shared" si="14"/>
        <v>PLATINUM</v>
      </c>
      <c r="G165" s="207">
        <v>3</v>
      </c>
      <c r="H165" s="84" t="s">
        <v>2033</v>
      </c>
      <c r="I165" s="68" t="s">
        <v>2034</v>
      </c>
      <c r="J165" s="82" t="str">
        <f t="shared" si="15"/>
        <v>NGIRAZI</v>
      </c>
      <c r="K165" s="85">
        <v>0.52249999999999996</v>
      </c>
      <c r="L165" s="85">
        <v>0.65039351851851845</v>
      </c>
      <c r="M165" s="92">
        <v>44169</v>
      </c>
      <c r="N165" s="94" t="s">
        <v>3577</v>
      </c>
      <c r="O165" s="90">
        <f t="shared" si="16"/>
        <v>184.16666666666663</v>
      </c>
      <c r="P165" s="100">
        <f t="shared" si="17"/>
        <v>552.49999999999989</v>
      </c>
      <c r="Q165" s="80" t="s">
        <v>2035</v>
      </c>
      <c r="R165" s="80" t="s">
        <v>2038</v>
      </c>
    </row>
    <row r="166" spans="1:18" x14ac:dyDescent="0.2">
      <c r="A166" s="93"/>
      <c r="B166" s="122" t="s">
        <v>3469</v>
      </c>
      <c r="C166" s="89" t="s">
        <v>381</v>
      </c>
      <c r="D166" s="81" t="str">
        <f t="shared" si="12"/>
        <v>MW0309</v>
      </c>
      <c r="E166" s="82" t="str">
        <f t="shared" si="13"/>
        <v>MASH WEST</v>
      </c>
      <c r="F166" s="82" t="str">
        <f t="shared" si="14"/>
        <v>PLATINUM</v>
      </c>
      <c r="G166" s="207">
        <v>3</v>
      </c>
      <c r="H166" s="84" t="s">
        <v>2033</v>
      </c>
      <c r="I166" s="68" t="s">
        <v>2034</v>
      </c>
      <c r="J166" s="82" t="str">
        <f t="shared" si="15"/>
        <v>NGIRAZI</v>
      </c>
      <c r="K166" s="85">
        <v>0.53421296296296295</v>
      </c>
      <c r="L166" s="85">
        <v>0.82194444444444448</v>
      </c>
      <c r="M166" s="92">
        <v>44169</v>
      </c>
      <c r="N166" s="94" t="s">
        <v>3576</v>
      </c>
      <c r="O166" s="90">
        <f t="shared" si="16"/>
        <v>414.33333333333343</v>
      </c>
      <c r="P166" s="100">
        <f t="shared" si="17"/>
        <v>1243.0000000000002</v>
      </c>
      <c r="Q166" s="80" t="s">
        <v>2035</v>
      </c>
      <c r="R166" s="80" t="s">
        <v>2038</v>
      </c>
    </row>
    <row r="167" spans="1:18" x14ac:dyDescent="0.2">
      <c r="A167" s="93"/>
      <c r="B167" s="122" t="s">
        <v>3470</v>
      </c>
      <c r="C167" s="89" t="s">
        <v>423</v>
      </c>
      <c r="D167" s="81" t="str">
        <f t="shared" si="12"/>
        <v>MA5167</v>
      </c>
      <c r="E167" s="82" t="str">
        <f t="shared" si="13"/>
        <v>MANICALAND</v>
      </c>
      <c r="F167" s="82" t="str">
        <f t="shared" si="14"/>
        <v>PLATINUM</v>
      </c>
      <c r="G167" s="207">
        <v>3</v>
      </c>
      <c r="H167" s="84" t="s">
        <v>2033</v>
      </c>
      <c r="I167" s="68" t="s">
        <v>2034</v>
      </c>
      <c r="J167" s="82" t="str">
        <f t="shared" si="15"/>
        <v>MAPFUMBA</v>
      </c>
      <c r="K167" s="85">
        <v>0.53582175925925923</v>
      </c>
      <c r="L167" s="85">
        <v>0.64714120370370376</v>
      </c>
      <c r="M167" s="92">
        <v>44169</v>
      </c>
      <c r="N167" s="94" t="s">
        <v>3692</v>
      </c>
      <c r="O167" s="90">
        <f t="shared" si="16"/>
        <v>160.30000000000013</v>
      </c>
      <c r="P167" s="100">
        <f t="shared" si="17"/>
        <v>480.90000000000038</v>
      </c>
      <c r="Q167" s="80" t="s">
        <v>2035</v>
      </c>
      <c r="R167" s="80" t="s">
        <v>2038</v>
      </c>
    </row>
    <row r="168" spans="1:18" x14ac:dyDescent="0.2">
      <c r="A168" s="206"/>
      <c r="B168" s="83" t="s">
        <v>3471</v>
      </c>
      <c r="C168" s="89" t="s">
        <v>426</v>
      </c>
      <c r="D168" s="81" t="str">
        <f t="shared" si="12"/>
        <v>MA5163</v>
      </c>
      <c r="E168" s="82" t="str">
        <f t="shared" si="13"/>
        <v>MANICALAND</v>
      </c>
      <c r="F168" s="82" t="str">
        <f t="shared" si="14"/>
        <v>PLATINUM</v>
      </c>
      <c r="G168" s="207">
        <v>3</v>
      </c>
      <c r="H168" s="84" t="s">
        <v>2033</v>
      </c>
      <c r="I168" s="68" t="s">
        <v>2034</v>
      </c>
      <c r="J168" s="82" t="str">
        <f t="shared" si="15"/>
        <v>MAPFUMBA</v>
      </c>
      <c r="K168" s="85">
        <v>0.53582175925925923</v>
      </c>
      <c r="L168" s="85">
        <v>0.85315972222222225</v>
      </c>
      <c r="M168" s="92">
        <v>44169</v>
      </c>
      <c r="N168" s="94" t="s">
        <v>3693</v>
      </c>
      <c r="O168" s="90">
        <f t="shared" si="16"/>
        <v>456.96666666666675</v>
      </c>
      <c r="P168" s="100">
        <f t="shared" si="17"/>
        <v>1370.9000000000003</v>
      </c>
      <c r="Q168" s="80" t="s">
        <v>2035</v>
      </c>
      <c r="R168" s="80" t="s">
        <v>2038</v>
      </c>
    </row>
    <row r="169" spans="1:18" x14ac:dyDescent="0.2">
      <c r="A169" s="93"/>
      <c r="B169" s="83" t="s">
        <v>3472</v>
      </c>
      <c r="C169" s="89" t="s">
        <v>1996</v>
      </c>
      <c r="D169" s="81" t="str">
        <f t="shared" si="12"/>
        <v>MA5151</v>
      </c>
      <c r="E169" s="82" t="str">
        <f t="shared" si="13"/>
        <v>MANICALAND</v>
      </c>
      <c r="F169" s="82" t="str">
        <f t="shared" si="14"/>
        <v>GOLD</v>
      </c>
      <c r="G169" s="207">
        <v>3</v>
      </c>
      <c r="H169" s="84" t="s">
        <v>2033</v>
      </c>
      <c r="I169" s="68" t="s">
        <v>2034</v>
      </c>
      <c r="J169" s="82" t="str">
        <f t="shared" si="15"/>
        <v>MAPFUMBA</v>
      </c>
      <c r="K169" s="85">
        <v>0.53582175925925923</v>
      </c>
      <c r="L169" s="85">
        <v>0.90591435185185187</v>
      </c>
      <c r="M169" s="92">
        <v>44169</v>
      </c>
      <c r="N169" s="94" t="s">
        <v>3691</v>
      </c>
      <c r="O169" s="90">
        <f t="shared" si="16"/>
        <v>532.93333333333339</v>
      </c>
      <c r="P169" s="100">
        <f t="shared" si="17"/>
        <v>1598.8000000000002</v>
      </c>
      <c r="Q169" s="80" t="s">
        <v>2035</v>
      </c>
      <c r="R169" s="80" t="s">
        <v>2038</v>
      </c>
    </row>
    <row r="170" spans="1:18" x14ac:dyDescent="0.2">
      <c r="A170" s="125"/>
      <c r="B170" s="105" t="s">
        <v>3473</v>
      </c>
      <c r="C170" s="89" t="s">
        <v>451</v>
      </c>
      <c r="D170" s="81" t="str">
        <f t="shared" si="12"/>
        <v>MW0017</v>
      </c>
      <c r="E170" s="82" t="str">
        <f t="shared" si="13"/>
        <v>MASH WEST</v>
      </c>
      <c r="F170" s="82" t="str">
        <f t="shared" si="14"/>
        <v>PLATINUM</v>
      </c>
      <c r="G170" s="207">
        <v>3</v>
      </c>
      <c r="H170" s="84" t="s">
        <v>2033</v>
      </c>
      <c r="I170" s="68" t="s">
        <v>2034</v>
      </c>
      <c r="J170" s="82" t="str">
        <f t="shared" si="15"/>
        <v>ARTWELL</v>
      </c>
      <c r="K170" s="85">
        <v>0.55125000000000002</v>
      </c>
      <c r="L170" s="85">
        <v>0.89184027777777775</v>
      </c>
      <c r="M170" s="92">
        <v>44169</v>
      </c>
      <c r="N170" s="94" t="s">
        <v>3690</v>
      </c>
      <c r="O170" s="90">
        <f t="shared" si="16"/>
        <v>490.44999999999993</v>
      </c>
      <c r="P170" s="100">
        <f t="shared" si="17"/>
        <v>1471.35</v>
      </c>
      <c r="Q170" s="80" t="s">
        <v>2035</v>
      </c>
      <c r="R170" s="80" t="s">
        <v>2038</v>
      </c>
    </row>
    <row r="171" spans="1:18" x14ac:dyDescent="0.2">
      <c r="A171" s="124"/>
      <c r="B171" s="105" t="s">
        <v>3474</v>
      </c>
      <c r="C171" s="89" t="s">
        <v>428</v>
      </c>
      <c r="D171" s="81" t="str">
        <f t="shared" si="12"/>
        <v>MA5163</v>
      </c>
      <c r="E171" s="82" t="str">
        <f t="shared" si="13"/>
        <v>MANICALAND</v>
      </c>
      <c r="F171" s="82" t="str">
        <f t="shared" si="14"/>
        <v>PLATINUM</v>
      </c>
      <c r="G171" s="207">
        <v>3</v>
      </c>
      <c r="H171" s="84" t="s">
        <v>2033</v>
      </c>
      <c r="I171" s="68" t="s">
        <v>2034</v>
      </c>
      <c r="J171" s="82" t="str">
        <f t="shared" si="15"/>
        <v>MAPFUMBA</v>
      </c>
      <c r="K171" s="85">
        <v>0.55424768518518519</v>
      </c>
      <c r="L171" s="85">
        <v>0.75185185185185188</v>
      </c>
      <c r="M171" s="92">
        <v>44169</v>
      </c>
      <c r="N171" s="94" t="s">
        <v>3689</v>
      </c>
      <c r="O171" s="90">
        <f t="shared" si="16"/>
        <v>284.55</v>
      </c>
      <c r="P171" s="100">
        <f t="shared" si="17"/>
        <v>853.65000000000009</v>
      </c>
      <c r="Q171" s="80" t="s">
        <v>2035</v>
      </c>
      <c r="R171" s="80" t="s">
        <v>2038</v>
      </c>
    </row>
    <row r="172" spans="1:18" x14ac:dyDescent="0.2">
      <c r="A172" s="78"/>
      <c r="B172" s="122" t="s">
        <v>3475</v>
      </c>
      <c r="C172" s="89" t="s">
        <v>425</v>
      </c>
      <c r="D172" s="81" t="str">
        <f t="shared" si="12"/>
        <v>MA5167</v>
      </c>
      <c r="E172" s="82" t="str">
        <f t="shared" si="13"/>
        <v>MANICALAND</v>
      </c>
      <c r="F172" s="82" t="str">
        <f t="shared" si="14"/>
        <v>PLATINUM</v>
      </c>
      <c r="G172" s="207">
        <v>3</v>
      </c>
      <c r="H172" s="84" t="s">
        <v>2033</v>
      </c>
      <c r="I172" s="68" t="s">
        <v>2034</v>
      </c>
      <c r="J172" s="82" t="str">
        <f t="shared" si="15"/>
        <v>MAPFUMBA</v>
      </c>
      <c r="K172" s="85">
        <v>0.55425925925925923</v>
      </c>
      <c r="L172" s="85">
        <v>0.66615740740740736</v>
      </c>
      <c r="M172" s="92">
        <v>44169</v>
      </c>
      <c r="N172" s="94" t="s">
        <v>3687</v>
      </c>
      <c r="O172" s="90">
        <f t="shared" si="16"/>
        <v>161.13333333333333</v>
      </c>
      <c r="P172" s="100">
        <f t="shared" si="17"/>
        <v>483.4</v>
      </c>
      <c r="Q172" s="80" t="s">
        <v>2035</v>
      </c>
      <c r="R172" s="80" t="s">
        <v>2038</v>
      </c>
    </row>
    <row r="173" spans="1:18" x14ac:dyDescent="0.2">
      <c r="A173" s="99"/>
      <c r="B173" s="105" t="s">
        <v>3475</v>
      </c>
      <c r="C173" s="89" t="s">
        <v>1998</v>
      </c>
      <c r="D173" s="81" t="str">
        <f t="shared" si="12"/>
        <v>MA5151</v>
      </c>
      <c r="E173" s="82" t="str">
        <f t="shared" si="13"/>
        <v>MANICALAND</v>
      </c>
      <c r="F173" s="82" t="str">
        <f t="shared" si="14"/>
        <v>GOLD</v>
      </c>
      <c r="G173" s="207">
        <v>3</v>
      </c>
      <c r="H173" s="84" t="s">
        <v>2033</v>
      </c>
      <c r="I173" s="68" t="s">
        <v>2034</v>
      </c>
      <c r="J173" s="82" t="str">
        <f t="shared" si="15"/>
        <v>MAPFUMBA</v>
      </c>
      <c r="K173" s="85">
        <v>0.55425925925925923</v>
      </c>
      <c r="L173" s="85">
        <v>0.75192129629629623</v>
      </c>
      <c r="M173" s="92">
        <v>44169</v>
      </c>
      <c r="N173" s="94" t="s">
        <v>3688</v>
      </c>
      <c r="O173" s="90">
        <f t="shared" si="16"/>
        <v>284.63333333333333</v>
      </c>
      <c r="P173" s="100">
        <f t="shared" si="17"/>
        <v>853.9</v>
      </c>
      <c r="Q173" s="80" t="s">
        <v>2035</v>
      </c>
      <c r="R173" s="80" t="s">
        <v>2038</v>
      </c>
    </row>
    <row r="174" spans="1:18" x14ac:dyDescent="0.2">
      <c r="A174" s="78"/>
      <c r="B174" s="122" t="s">
        <v>3476</v>
      </c>
      <c r="C174" s="89" t="s">
        <v>687</v>
      </c>
      <c r="D174" s="81" t="str">
        <f t="shared" si="12"/>
        <v>MC0009</v>
      </c>
      <c r="E174" s="82" t="str">
        <f t="shared" si="13"/>
        <v>MASH CENTRAL</v>
      </c>
      <c r="F174" s="82" t="str">
        <f t="shared" si="14"/>
        <v>GOLD</v>
      </c>
      <c r="G174" s="207">
        <v>3</v>
      </c>
      <c r="H174" s="84" t="s">
        <v>2033</v>
      </c>
      <c r="I174" s="68" t="s">
        <v>2034</v>
      </c>
      <c r="J174" s="82" t="str">
        <f t="shared" si="15"/>
        <v>KIWA</v>
      </c>
      <c r="K174" s="85">
        <v>0.56013888888888885</v>
      </c>
      <c r="L174" s="85">
        <v>0.73949074074074073</v>
      </c>
      <c r="M174" s="92">
        <v>44169</v>
      </c>
      <c r="N174" s="94" t="s">
        <v>3686</v>
      </c>
      <c r="O174" s="90">
        <f t="shared" si="16"/>
        <v>258.26666666666671</v>
      </c>
      <c r="P174" s="100">
        <f t="shared" si="17"/>
        <v>774.80000000000018</v>
      </c>
      <c r="Q174" s="80" t="s">
        <v>3835</v>
      </c>
      <c r="R174" s="80" t="s">
        <v>2038</v>
      </c>
    </row>
    <row r="175" spans="1:18" x14ac:dyDescent="0.2">
      <c r="A175" s="78"/>
      <c r="B175" s="122" t="s">
        <v>3476</v>
      </c>
      <c r="C175" s="89" t="s">
        <v>1878</v>
      </c>
      <c r="D175" s="81" t="str">
        <f t="shared" si="12"/>
        <v>MC5212</v>
      </c>
      <c r="E175" s="82" t="str">
        <f t="shared" si="13"/>
        <v>MASH CENTRAL</v>
      </c>
      <c r="F175" s="82" t="str">
        <f t="shared" si="14"/>
        <v>PLATINUM</v>
      </c>
      <c r="G175" s="207">
        <v>3</v>
      </c>
      <c r="H175" s="84" t="s">
        <v>2033</v>
      </c>
      <c r="I175" s="68" t="s">
        <v>2034</v>
      </c>
      <c r="J175" s="82" t="str">
        <f t="shared" si="15"/>
        <v>KIWA</v>
      </c>
      <c r="K175" s="85">
        <v>0.56013888888888885</v>
      </c>
      <c r="L175" s="85">
        <v>0.73950231481481488</v>
      </c>
      <c r="M175" s="92">
        <v>44169</v>
      </c>
      <c r="N175" s="94" t="s">
        <v>3685</v>
      </c>
      <c r="O175" s="90">
        <f t="shared" si="16"/>
        <v>258.28333333333347</v>
      </c>
      <c r="P175" s="100">
        <f t="shared" si="17"/>
        <v>774.85000000000036</v>
      </c>
      <c r="Q175" s="80" t="s">
        <v>3835</v>
      </c>
      <c r="R175" s="80" t="s">
        <v>2038</v>
      </c>
    </row>
    <row r="176" spans="1:18" x14ac:dyDescent="0.2">
      <c r="A176" s="78"/>
      <c r="B176" s="122" t="s">
        <v>3477</v>
      </c>
      <c r="C176" s="89" t="s">
        <v>291</v>
      </c>
      <c r="D176" s="81" t="str">
        <f t="shared" si="12"/>
        <v>MN5107</v>
      </c>
      <c r="E176" s="82" t="str">
        <f t="shared" si="13"/>
        <v>MASH CENTRAL</v>
      </c>
      <c r="F176" s="82" t="str">
        <f t="shared" si="14"/>
        <v>BRONZE</v>
      </c>
      <c r="G176" s="207">
        <v>3</v>
      </c>
      <c r="H176" s="84" t="s">
        <v>2033</v>
      </c>
      <c r="I176" s="68" t="s">
        <v>2034</v>
      </c>
      <c r="J176" s="82" t="str">
        <f t="shared" si="15"/>
        <v>KIWA</v>
      </c>
      <c r="K176" s="85">
        <v>0.56015046296296289</v>
      </c>
      <c r="L176" s="85">
        <v>0.73950231481481488</v>
      </c>
      <c r="M176" s="92">
        <v>44169</v>
      </c>
      <c r="N176" s="94" t="s">
        <v>3684</v>
      </c>
      <c r="O176" s="90">
        <f t="shared" si="16"/>
        <v>258.26666666666688</v>
      </c>
      <c r="P176" s="100">
        <f t="shared" si="17"/>
        <v>774.80000000000064</v>
      </c>
      <c r="Q176" s="80" t="s">
        <v>3835</v>
      </c>
      <c r="R176" s="80" t="s">
        <v>2038</v>
      </c>
    </row>
    <row r="177" spans="1:18" x14ac:dyDescent="0.2">
      <c r="A177" s="124"/>
      <c r="B177" s="105" t="s">
        <v>3477</v>
      </c>
      <c r="C177" s="89" t="s">
        <v>461</v>
      </c>
      <c r="D177" s="81" t="str">
        <f t="shared" si="12"/>
        <v>MC6008</v>
      </c>
      <c r="E177" s="82" t="str">
        <f t="shared" si="13"/>
        <v>MASH CENTRAL</v>
      </c>
      <c r="F177" s="82" t="str">
        <f t="shared" si="14"/>
        <v>PLATINUM</v>
      </c>
      <c r="G177" s="207">
        <v>3</v>
      </c>
      <c r="H177" s="84" t="s">
        <v>2033</v>
      </c>
      <c r="I177" s="68" t="s">
        <v>2034</v>
      </c>
      <c r="J177" s="82" t="str">
        <f t="shared" si="15"/>
        <v>KIWA</v>
      </c>
      <c r="K177" s="85">
        <v>0.56015046296296289</v>
      </c>
      <c r="L177" s="85">
        <v>0.74936342592592586</v>
      </c>
      <c r="M177" s="92">
        <v>44169</v>
      </c>
      <c r="N177" s="94" t="s">
        <v>3683</v>
      </c>
      <c r="O177" s="90">
        <f t="shared" si="16"/>
        <v>272.4666666666667</v>
      </c>
      <c r="P177" s="100">
        <f t="shared" si="17"/>
        <v>817.40000000000009</v>
      </c>
      <c r="Q177" s="80" t="s">
        <v>3835</v>
      </c>
      <c r="R177" s="80" t="s">
        <v>2038</v>
      </c>
    </row>
    <row r="178" spans="1:18" x14ac:dyDescent="0.2">
      <c r="A178" s="78"/>
      <c r="B178" s="122" t="s">
        <v>3478</v>
      </c>
      <c r="C178" s="89" t="s">
        <v>714</v>
      </c>
      <c r="D178" s="81" t="str">
        <f t="shared" si="12"/>
        <v>MC1728</v>
      </c>
      <c r="E178" s="82" t="str">
        <f t="shared" si="13"/>
        <v>MASH CENTRAL</v>
      </c>
      <c r="F178" s="82" t="str">
        <f t="shared" si="14"/>
        <v>BRONZE</v>
      </c>
      <c r="G178" s="207">
        <v>3</v>
      </c>
      <c r="H178" s="84" t="s">
        <v>2033</v>
      </c>
      <c r="I178" s="68" t="s">
        <v>2034</v>
      </c>
      <c r="J178" s="82" t="str">
        <f t="shared" si="15"/>
        <v>KIWA</v>
      </c>
      <c r="K178" s="85">
        <v>0.56017361111111108</v>
      </c>
      <c r="L178" s="85">
        <v>0.73950231481481488</v>
      </c>
      <c r="M178" s="92">
        <v>44169</v>
      </c>
      <c r="N178" s="94" t="s">
        <v>3682</v>
      </c>
      <c r="O178" s="90">
        <f t="shared" si="16"/>
        <v>258.23333333333346</v>
      </c>
      <c r="P178" s="100">
        <f t="shared" si="17"/>
        <v>774.70000000000039</v>
      </c>
      <c r="Q178" s="80" t="s">
        <v>3835</v>
      </c>
      <c r="R178" s="80" t="s">
        <v>2038</v>
      </c>
    </row>
    <row r="179" spans="1:18" x14ac:dyDescent="0.2">
      <c r="A179" s="124"/>
      <c r="B179" s="105" t="s">
        <v>3479</v>
      </c>
      <c r="C179" s="89" t="s">
        <v>506</v>
      </c>
      <c r="D179" s="81" t="str">
        <f t="shared" si="12"/>
        <v>MD7052</v>
      </c>
      <c r="E179" s="82" t="str">
        <f t="shared" si="13"/>
        <v>MASH CENTRAL</v>
      </c>
      <c r="F179" s="82" t="str">
        <f t="shared" si="14"/>
        <v>BRONZE</v>
      </c>
      <c r="G179" s="207">
        <v>3</v>
      </c>
      <c r="H179" s="84" t="s">
        <v>2033</v>
      </c>
      <c r="I179" s="68" t="s">
        <v>2034</v>
      </c>
      <c r="J179" s="82" t="str">
        <f t="shared" si="15"/>
        <v>KIWA</v>
      </c>
      <c r="K179" s="85">
        <v>0.56019675925925927</v>
      </c>
      <c r="L179" s="85">
        <v>0.74820601851851853</v>
      </c>
      <c r="M179" s="92">
        <v>44169</v>
      </c>
      <c r="N179" s="94" t="s">
        <v>3681</v>
      </c>
      <c r="O179" s="90">
        <f t="shared" si="16"/>
        <v>270.73333333333335</v>
      </c>
      <c r="P179" s="100">
        <f t="shared" si="17"/>
        <v>812.2</v>
      </c>
      <c r="Q179" s="80" t="s">
        <v>3835</v>
      </c>
      <c r="R179" s="80" t="s">
        <v>2038</v>
      </c>
    </row>
    <row r="180" spans="1:18" x14ac:dyDescent="0.2">
      <c r="A180" s="78"/>
      <c r="B180" s="122" t="s">
        <v>3480</v>
      </c>
      <c r="C180" s="89" t="s">
        <v>94</v>
      </c>
      <c r="D180" s="81" t="str">
        <f t="shared" si="12"/>
        <v>MD0386</v>
      </c>
      <c r="E180" s="82" t="str">
        <f t="shared" si="13"/>
        <v>MIDLANDS</v>
      </c>
      <c r="F180" s="82" t="str">
        <f t="shared" si="14"/>
        <v>PLATINUM</v>
      </c>
      <c r="G180" s="207">
        <v>3</v>
      </c>
      <c r="H180" s="84" t="s">
        <v>2033</v>
      </c>
      <c r="I180" s="68" t="s">
        <v>2034</v>
      </c>
      <c r="J180" s="82" t="str">
        <f t="shared" si="15"/>
        <v>CHIKWAVAVA</v>
      </c>
      <c r="K180" s="85">
        <v>0.57181712962962961</v>
      </c>
      <c r="L180" s="85">
        <v>0.75541666666666663</v>
      </c>
      <c r="M180" s="92">
        <v>44169</v>
      </c>
      <c r="N180" s="94" t="s">
        <v>3677</v>
      </c>
      <c r="O180" s="90">
        <f t="shared" si="16"/>
        <v>264.38333333333333</v>
      </c>
      <c r="P180" s="100">
        <f t="shared" si="17"/>
        <v>793.15</v>
      </c>
      <c r="Q180" s="80" t="s">
        <v>2035</v>
      </c>
      <c r="R180" s="80" t="s">
        <v>2038</v>
      </c>
    </row>
    <row r="181" spans="1:18" x14ac:dyDescent="0.2">
      <c r="A181" s="124"/>
      <c r="B181" s="105" t="s">
        <v>3481</v>
      </c>
      <c r="C181" s="89" t="s">
        <v>1867</v>
      </c>
      <c r="D181" s="81" t="str">
        <f t="shared" si="12"/>
        <v>MD0412</v>
      </c>
      <c r="E181" s="82" t="str">
        <f t="shared" si="13"/>
        <v>MIDLANDS</v>
      </c>
      <c r="F181" s="82" t="str">
        <f t="shared" si="14"/>
        <v>PLATINUM</v>
      </c>
      <c r="G181" s="207">
        <v>3</v>
      </c>
      <c r="H181" s="84" t="s">
        <v>2033</v>
      </c>
      <c r="I181" s="68" t="s">
        <v>2034</v>
      </c>
      <c r="J181" s="82" t="str">
        <f t="shared" si="15"/>
        <v>CHIKWAVAVA</v>
      </c>
      <c r="K181" s="85">
        <v>0.57289351851851855</v>
      </c>
      <c r="L181" s="85">
        <v>0.89284722222222224</v>
      </c>
      <c r="M181" s="92">
        <v>44169</v>
      </c>
      <c r="N181" s="94" t="s">
        <v>3680</v>
      </c>
      <c r="O181" s="90">
        <f t="shared" si="16"/>
        <v>460.73333333333335</v>
      </c>
      <c r="P181" s="100">
        <f t="shared" si="17"/>
        <v>1382.2</v>
      </c>
      <c r="Q181" s="80" t="s">
        <v>2035</v>
      </c>
      <c r="R181" s="80" t="s">
        <v>2038</v>
      </c>
    </row>
    <row r="182" spans="1:18" x14ac:dyDescent="0.2">
      <c r="A182" s="78"/>
      <c r="B182" s="122" t="s">
        <v>3482</v>
      </c>
      <c r="C182" s="89" t="s">
        <v>715</v>
      </c>
      <c r="D182" s="81" t="str">
        <f t="shared" si="12"/>
        <v>MC0035</v>
      </c>
      <c r="E182" s="82" t="str">
        <f t="shared" si="13"/>
        <v>MASH CENTRAL</v>
      </c>
      <c r="F182" s="82" t="str">
        <f t="shared" si="14"/>
        <v>PLATINUM</v>
      </c>
      <c r="G182" s="207">
        <v>3</v>
      </c>
      <c r="H182" s="84" t="s">
        <v>2033</v>
      </c>
      <c r="I182" s="68" t="s">
        <v>2034</v>
      </c>
      <c r="J182" s="82" t="str">
        <f t="shared" si="15"/>
        <v>KIWA</v>
      </c>
      <c r="K182" s="85">
        <v>0.57547453703703699</v>
      </c>
      <c r="L182" s="85">
        <v>0.71302083333333333</v>
      </c>
      <c r="M182" s="92">
        <v>44169</v>
      </c>
      <c r="N182" s="94" t="s">
        <v>3678</v>
      </c>
      <c r="O182" s="90">
        <f t="shared" si="16"/>
        <v>198.06666666666672</v>
      </c>
      <c r="P182" s="100">
        <f t="shared" si="17"/>
        <v>594.20000000000016</v>
      </c>
      <c r="Q182" s="80" t="s">
        <v>3289</v>
      </c>
      <c r="R182" s="80" t="s">
        <v>2038</v>
      </c>
    </row>
    <row r="183" spans="1:18" x14ac:dyDescent="0.2">
      <c r="A183" s="78"/>
      <c r="B183" s="122" t="s">
        <v>3483</v>
      </c>
      <c r="C183" s="89" t="s">
        <v>685</v>
      </c>
      <c r="D183" s="81" t="str">
        <f t="shared" si="12"/>
        <v>MC0009</v>
      </c>
      <c r="E183" s="82" t="str">
        <f t="shared" si="13"/>
        <v>MASH CENTRAL</v>
      </c>
      <c r="F183" s="82" t="str">
        <f t="shared" si="14"/>
        <v>GOLD</v>
      </c>
      <c r="G183" s="207">
        <v>3</v>
      </c>
      <c r="H183" s="84" t="s">
        <v>2033</v>
      </c>
      <c r="I183" s="68" t="s">
        <v>2034</v>
      </c>
      <c r="J183" s="82" t="str">
        <f t="shared" si="15"/>
        <v>KIWA</v>
      </c>
      <c r="K183" s="85">
        <v>0.57549768518518518</v>
      </c>
      <c r="L183" s="85">
        <v>0.70770833333333327</v>
      </c>
      <c r="M183" s="92">
        <v>44169</v>
      </c>
      <c r="N183" s="94" t="s">
        <v>3679</v>
      </c>
      <c r="O183" s="90">
        <f t="shared" si="16"/>
        <v>190.38333333333324</v>
      </c>
      <c r="P183" s="100">
        <f t="shared" si="17"/>
        <v>571.14999999999975</v>
      </c>
      <c r="Q183" s="80" t="s">
        <v>3835</v>
      </c>
      <c r="R183" s="80" t="s">
        <v>2038</v>
      </c>
    </row>
    <row r="184" spans="1:18" x14ac:dyDescent="0.2">
      <c r="A184" s="78"/>
      <c r="B184" s="122" t="s">
        <v>3484</v>
      </c>
      <c r="C184" s="89" t="s">
        <v>1752</v>
      </c>
      <c r="D184" s="81" t="str">
        <f t="shared" si="12"/>
        <v>MC0159</v>
      </c>
      <c r="E184" s="82" t="str">
        <f t="shared" si="13"/>
        <v>MASH CENTRAL</v>
      </c>
      <c r="F184" s="82" t="str">
        <f t="shared" si="14"/>
        <v>PLATINUM</v>
      </c>
      <c r="G184" s="207">
        <v>3</v>
      </c>
      <c r="H184" s="84" t="s">
        <v>2033</v>
      </c>
      <c r="I184" s="68" t="s">
        <v>2034</v>
      </c>
      <c r="J184" s="82" t="str">
        <f t="shared" si="15"/>
        <v>KIWA</v>
      </c>
      <c r="K184" s="85">
        <v>0.57552083333333337</v>
      </c>
      <c r="L184" s="85">
        <v>0.71113425925925933</v>
      </c>
      <c r="M184" s="92">
        <v>44169</v>
      </c>
      <c r="N184" s="94" t="s">
        <v>3676</v>
      </c>
      <c r="O184" s="90">
        <f t="shared" si="16"/>
        <v>195.28333333333339</v>
      </c>
      <c r="P184" s="100">
        <f t="shared" si="17"/>
        <v>585.85000000000014</v>
      </c>
      <c r="Q184" s="80" t="s">
        <v>3835</v>
      </c>
      <c r="R184" s="80" t="s">
        <v>2038</v>
      </c>
    </row>
    <row r="185" spans="1:18" x14ac:dyDescent="0.2">
      <c r="A185" s="78"/>
      <c r="B185" s="122" t="s">
        <v>3485</v>
      </c>
      <c r="C185" s="89" t="s">
        <v>800</v>
      </c>
      <c r="D185" s="81" t="str">
        <f t="shared" si="12"/>
        <v>MC5026</v>
      </c>
      <c r="E185" s="82" t="str">
        <f t="shared" si="13"/>
        <v>MASH CENTRAL</v>
      </c>
      <c r="F185" s="82" t="str">
        <f t="shared" si="14"/>
        <v>PLATINUM</v>
      </c>
      <c r="G185" s="207">
        <v>3</v>
      </c>
      <c r="H185" s="84" t="s">
        <v>2033</v>
      </c>
      <c r="I185" s="68" t="s">
        <v>2034</v>
      </c>
      <c r="J185" s="82" t="str">
        <f t="shared" si="15"/>
        <v>KIWA</v>
      </c>
      <c r="K185" s="85">
        <v>0.57557870370370368</v>
      </c>
      <c r="L185" s="85">
        <v>0.70892361111111113</v>
      </c>
      <c r="M185" s="92">
        <v>44169</v>
      </c>
      <c r="N185" s="94" t="s">
        <v>3675</v>
      </c>
      <c r="O185" s="90">
        <f t="shared" si="16"/>
        <v>192.01666666666671</v>
      </c>
      <c r="P185" s="100">
        <f t="shared" si="17"/>
        <v>576.05000000000018</v>
      </c>
      <c r="Q185" s="80" t="s">
        <v>3835</v>
      </c>
      <c r="R185" s="80" t="s">
        <v>2038</v>
      </c>
    </row>
    <row r="186" spans="1:18" x14ac:dyDescent="0.2">
      <c r="A186" s="78"/>
      <c r="B186" s="122" t="s">
        <v>3486</v>
      </c>
      <c r="C186" s="89" t="s">
        <v>1876</v>
      </c>
      <c r="D186" s="81" t="str">
        <f t="shared" si="12"/>
        <v>MC5212</v>
      </c>
      <c r="E186" s="82" t="str">
        <f t="shared" si="13"/>
        <v>MASH CENTRAL</v>
      </c>
      <c r="F186" s="82" t="str">
        <f t="shared" si="14"/>
        <v>PLATINUM</v>
      </c>
      <c r="G186" s="207">
        <v>3</v>
      </c>
      <c r="H186" s="84" t="s">
        <v>2033</v>
      </c>
      <c r="I186" s="68" t="s">
        <v>2034</v>
      </c>
      <c r="J186" s="82" t="str">
        <f t="shared" si="15"/>
        <v>KIWA</v>
      </c>
      <c r="K186" s="85">
        <v>0.57559027777777783</v>
      </c>
      <c r="L186" s="85">
        <v>0.70721064814814805</v>
      </c>
      <c r="M186" s="92">
        <v>44169</v>
      </c>
      <c r="N186" s="94" t="s">
        <v>3579</v>
      </c>
      <c r="O186" s="90">
        <f t="shared" si="16"/>
        <v>189.53333333333313</v>
      </c>
      <c r="P186" s="100">
        <f t="shared" si="17"/>
        <v>568.59999999999945</v>
      </c>
      <c r="Q186" s="80" t="s">
        <v>3835</v>
      </c>
      <c r="R186" s="80" t="s">
        <v>2038</v>
      </c>
    </row>
    <row r="187" spans="1:18" x14ac:dyDescent="0.2">
      <c r="A187" s="124"/>
      <c r="B187" s="105" t="s">
        <v>3486</v>
      </c>
      <c r="C187" s="89" t="s">
        <v>459</v>
      </c>
      <c r="D187" s="81" t="str">
        <f t="shared" si="12"/>
        <v>MC6008</v>
      </c>
      <c r="E187" s="82" t="str">
        <f t="shared" si="13"/>
        <v>MASH CENTRAL</v>
      </c>
      <c r="F187" s="82" t="str">
        <f t="shared" si="14"/>
        <v>PLATINUM</v>
      </c>
      <c r="G187" s="207">
        <v>3</v>
      </c>
      <c r="H187" s="84" t="s">
        <v>2033</v>
      </c>
      <c r="I187" s="68" t="s">
        <v>2034</v>
      </c>
      <c r="J187" s="82" t="str">
        <f t="shared" si="15"/>
        <v>KIWA</v>
      </c>
      <c r="K187" s="85">
        <v>0.57559027777777783</v>
      </c>
      <c r="L187" s="85">
        <v>0.71611111111111114</v>
      </c>
      <c r="M187" s="92">
        <v>44169</v>
      </c>
      <c r="N187" s="94" t="s">
        <v>3674</v>
      </c>
      <c r="O187" s="90">
        <f t="shared" si="16"/>
        <v>202.34999999999997</v>
      </c>
      <c r="P187" s="100">
        <f t="shared" si="17"/>
        <v>607.04999999999995</v>
      </c>
      <c r="Q187" s="80" t="s">
        <v>3835</v>
      </c>
      <c r="R187" s="80" t="s">
        <v>2038</v>
      </c>
    </row>
    <row r="188" spans="1:18" x14ac:dyDescent="0.2">
      <c r="A188" s="78"/>
      <c r="B188" s="122" t="s">
        <v>3487</v>
      </c>
      <c r="C188" s="89" t="s">
        <v>711</v>
      </c>
      <c r="D188" s="81" t="str">
        <f t="shared" si="12"/>
        <v>MC1728</v>
      </c>
      <c r="E188" s="82" t="str">
        <f t="shared" si="13"/>
        <v>MASH CENTRAL</v>
      </c>
      <c r="F188" s="82" t="str">
        <f t="shared" si="14"/>
        <v>BRONZE</v>
      </c>
      <c r="G188" s="207">
        <v>3</v>
      </c>
      <c r="H188" s="84" t="s">
        <v>2033</v>
      </c>
      <c r="I188" s="68" t="s">
        <v>2034</v>
      </c>
      <c r="J188" s="82" t="str">
        <f t="shared" si="15"/>
        <v>KIWA</v>
      </c>
      <c r="K188" s="85">
        <v>0.57576388888888885</v>
      </c>
      <c r="L188" s="85">
        <v>0.70840277777777771</v>
      </c>
      <c r="M188" s="92">
        <v>44169</v>
      </c>
      <c r="N188" s="94" t="s">
        <v>3723</v>
      </c>
      <c r="O188" s="90">
        <f t="shared" si="16"/>
        <v>190.99999999999997</v>
      </c>
      <c r="P188" s="100">
        <f t="shared" si="17"/>
        <v>572.99999999999989</v>
      </c>
      <c r="Q188" s="80" t="s">
        <v>3835</v>
      </c>
      <c r="R188" s="80" t="s">
        <v>2038</v>
      </c>
    </row>
    <row r="189" spans="1:18" x14ac:dyDescent="0.2">
      <c r="A189" s="124"/>
      <c r="B189" s="105" t="s">
        <v>3488</v>
      </c>
      <c r="C189" s="89" t="s">
        <v>1777</v>
      </c>
      <c r="D189" s="81" t="str">
        <f t="shared" si="12"/>
        <v>MC1756</v>
      </c>
      <c r="E189" s="82" t="str">
        <f t="shared" si="13"/>
        <v>MASH CENTRAL</v>
      </c>
      <c r="F189" s="82" t="str">
        <f t="shared" si="14"/>
        <v>BRONZE</v>
      </c>
      <c r="G189" s="207">
        <v>3</v>
      </c>
      <c r="H189" s="84" t="s">
        <v>2033</v>
      </c>
      <c r="I189" s="68" t="s">
        <v>2034</v>
      </c>
      <c r="J189" s="82" t="str">
        <f t="shared" si="15"/>
        <v>ARTWELL</v>
      </c>
      <c r="K189" s="85">
        <v>0.60510416666666667</v>
      </c>
      <c r="L189" s="85">
        <v>0.69814814814814818</v>
      </c>
      <c r="M189" s="92">
        <v>44169</v>
      </c>
      <c r="N189" s="94" t="s">
        <v>3724</v>
      </c>
      <c r="O189" s="90">
        <f t="shared" si="16"/>
        <v>133.98333333333338</v>
      </c>
      <c r="P189" s="100">
        <f t="shared" si="17"/>
        <v>401.95000000000016</v>
      </c>
      <c r="Q189" s="80" t="s">
        <v>2035</v>
      </c>
      <c r="R189" s="80" t="s">
        <v>2038</v>
      </c>
    </row>
    <row r="190" spans="1:18" x14ac:dyDescent="0.2">
      <c r="A190" s="124"/>
      <c r="B190" s="105" t="s">
        <v>3489</v>
      </c>
      <c r="C190" s="89" t="s">
        <v>830</v>
      </c>
      <c r="D190" s="81" t="str">
        <f t="shared" si="12"/>
        <v>HA5062</v>
      </c>
      <c r="E190" s="82" t="str">
        <f t="shared" si="13"/>
        <v>HARARE</v>
      </c>
      <c r="F190" s="82" t="str">
        <f t="shared" si="14"/>
        <v>SILVER</v>
      </c>
      <c r="G190" s="207">
        <v>3</v>
      </c>
      <c r="H190" s="84" t="s">
        <v>2033</v>
      </c>
      <c r="I190" s="68" t="s">
        <v>2034</v>
      </c>
      <c r="J190" s="82" t="str">
        <f t="shared" si="15"/>
        <v>KIWA</v>
      </c>
      <c r="K190" s="85">
        <v>0.61155092592592586</v>
      </c>
      <c r="L190" s="108">
        <v>0.99998842592592596</v>
      </c>
      <c r="M190" s="92">
        <v>44169</v>
      </c>
      <c r="N190" s="94" t="s">
        <v>3582</v>
      </c>
      <c r="O190" s="90">
        <f t="shared" si="16"/>
        <v>559.35000000000014</v>
      </c>
      <c r="P190" s="100">
        <f t="shared" si="17"/>
        <v>1678.0500000000004</v>
      </c>
      <c r="Q190" s="80" t="s">
        <v>2035</v>
      </c>
      <c r="R190" s="80" t="s">
        <v>2036</v>
      </c>
    </row>
    <row r="191" spans="1:18" x14ac:dyDescent="0.2">
      <c r="A191" s="78"/>
      <c r="B191" s="122" t="s">
        <v>3490</v>
      </c>
      <c r="C191" s="89" t="s">
        <v>1408</v>
      </c>
      <c r="D191" s="81" t="str">
        <f t="shared" si="12"/>
        <v>HA5067</v>
      </c>
      <c r="E191" s="82" t="str">
        <f t="shared" si="13"/>
        <v>HARARE</v>
      </c>
      <c r="F191" s="82" t="str">
        <f t="shared" si="14"/>
        <v>PLATINUM</v>
      </c>
      <c r="G191" s="207">
        <v>3</v>
      </c>
      <c r="H191" s="84" t="s">
        <v>2033</v>
      </c>
      <c r="I191" s="68" t="s">
        <v>2034</v>
      </c>
      <c r="J191" s="82" t="str">
        <f t="shared" si="15"/>
        <v>MUTANDA</v>
      </c>
      <c r="K191" s="85">
        <v>0.61930555555555555</v>
      </c>
      <c r="L191" s="85">
        <v>0.64687499999999998</v>
      </c>
      <c r="M191" s="92">
        <v>44169</v>
      </c>
      <c r="N191" s="94" t="s">
        <v>3672</v>
      </c>
      <c r="O191" s="90">
        <f t="shared" si="16"/>
        <v>39.699999999999974</v>
      </c>
      <c r="P191" s="100">
        <f t="shared" si="17"/>
        <v>119.09999999999992</v>
      </c>
      <c r="Q191" s="80" t="s">
        <v>2035</v>
      </c>
      <c r="R191" s="80" t="s">
        <v>2038</v>
      </c>
    </row>
    <row r="192" spans="1:18" x14ac:dyDescent="0.2">
      <c r="A192" s="124"/>
      <c r="B192" s="105" t="s">
        <v>3490</v>
      </c>
      <c r="C192" s="89" t="s">
        <v>1408</v>
      </c>
      <c r="D192" s="81" t="str">
        <f t="shared" si="12"/>
        <v>HA5067</v>
      </c>
      <c r="E192" s="82" t="str">
        <f t="shared" si="13"/>
        <v>HARARE</v>
      </c>
      <c r="F192" s="82" t="str">
        <f t="shared" si="14"/>
        <v>PLATINUM</v>
      </c>
      <c r="G192" s="207">
        <v>3</v>
      </c>
      <c r="H192" s="84" t="s">
        <v>2033</v>
      </c>
      <c r="I192" s="68" t="s">
        <v>2034</v>
      </c>
      <c r="J192" s="82" t="str">
        <f t="shared" si="15"/>
        <v>MUTANDA</v>
      </c>
      <c r="K192" s="85">
        <v>0.61930555555555555</v>
      </c>
      <c r="L192" s="108">
        <v>0.99998842592592596</v>
      </c>
      <c r="M192" s="92">
        <v>44169</v>
      </c>
      <c r="N192" s="94" t="s">
        <v>3673</v>
      </c>
      <c r="O192" s="90">
        <f t="shared" si="16"/>
        <v>548.18333333333339</v>
      </c>
      <c r="P192" s="100">
        <f t="shared" si="17"/>
        <v>1644.5500000000002</v>
      </c>
      <c r="Q192" s="80" t="s">
        <v>2035</v>
      </c>
      <c r="R192" s="80" t="s">
        <v>2036</v>
      </c>
    </row>
    <row r="193" spans="1:18" x14ac:dyDescent="0.2">
      <c r="A193" s="124"/>
      <c r="B193" s="105" t="s">
        <v>3491</v>
      </c>
      <c r="C193" s="89" t="s">
        <v>1014</v>
      </c>
      <c r="D193" s="81" t="str">
        <f t="shared" si="12"/>
        <v>HA0059</v>
      </c>
      <c r="E193" s="82" t="str">
        <f t="shared" si="13"/>
        <v>HARARE</v>
      </c>
      <c r="F193" s="82" t="str">
        <f t="shared" si="14"/>
        <v>PLATINUM</v>
      </c>
      <c r="G193" s="207">
        <v>3</v>
      </c>
      <c r="H193" s="84" t="s">
        <v>2033</v>
      </c>
      <c r="I193" s="68" t="s">
        <v>2034</v>
      </c>
      <c r="J193" s="82" t="str">
        <f t="shared" si="15"/>
        <v>KIWA</v>
      </c>
      <c r="K193" s="85">
        <v>0.62062499999999998</v>
      </c>
      <c r="L193" s="85">
        <v>0.73231481481481486</v>
      </c>
      <c r="M193" s="92">
        <v>44169</v>
      </c>
      <c r="N193" s="94" t="s">
        <v>3671</v>
      </c>
      <c r="O193" s="90">
        <f t="shared" si="16"/>
        <v>160.83333333333343</v>
      </c>
      <c r="P193" s="100">
        <f t="shared" si="17"/>
        <v>482.50000000000028</v>
      </c>
      <c r="Q193" s="80" t="s">
        <v>2035</v>
      </c>
      <c r="R193" s="80" t="s">
        <v>2038</v>
      </c>
    </row>
    <row r="194" spans="1:18" x14ac:dyDescent="0.2">
      <c r="A194" s="78"/>
      <c r="B194" s="122" t="s">
        <v>3492</v>
      </c>
      <c r="C194" s="89" t="s">
        <v>534</v>
      </c>
      <c r="D194" s="81" t="str">
        <f t="shared" ref="D194:D257" si="18">VLOOKUP($C194,TOTAL3,2,FALSE)</f>
        <v>MD7047</v>
      </c>
      <c r="E194" s="82" t="str">
        <f t="shared" ref="E194:E257" si="19">VLOOKUP($C194,TOTAL3,3,FALSE)</f>
        <v>MIDLANDS</v>
      </c>
      <c r="F194" s="82" t="str">
        <f t="shared" ref="F194:F257" si="20">VLOOKUP(C194,TOTAL3,4,FALSE)</f>
        <v>SILVER</v>
      </c>
      <c r="G194" s="207">
        <v>3</v>
      </c>
      <c r="H194" s="84" t="s">
        <v>2033</v>
      </c>
      <c r="I194" s="68" t="s">
        <v>2034</v>
      </c>
      <c r="J194" s="82" t="str">
        <f t="shared" ref="J194:J257" si="21">VLOOKUP($C194,TOTAL3,5,FALSE)</f>
        <v>CHIKWAVAVA</v>
      </c>
      <c r="K194" s="85">
        <v>0.63910879629629636</v>
      </c>
      <c r="L194" s="85">
        <v>0.7583333333333333</v>
      </c>
      <c r="M194" s="92">
        <v>44169</v>
      </c>
      <c r="N194" s="94" t="s">
        <v>3670</v>
      </c>
      <c r="O194" s="90">
        <f t="shared" ref="O194:O257" si="22">(L194-K194)*60*24</f>
        <v>171.6833333333332</v>
      </c>
      <c r="P194" s="100">
        <f t="shared" ref="P194:P257" si="23">O194*G194</f>
        <v>515.04999999999961</v>
      </c>
      <c r="Q194" s="80" t="s">
        <v>2035</v>
      </c>
      <c r="R194" s="80" t="s">
        <v>2038</v>
      </c>
    </row>
    <row r="195" spans="1:18" x14ac:dyDescent="0.2">
      <c r="A195" s="78"/>
      <c r="B195" s="122" t="s">
        <v>3493</v>
      </c>
      <c r="C195" s="89" t="s">
        <v>1697</v>
      </c>
      <c r="D195" s="81" t="str">
        <f t="shared" si="18"/>
        <v>MA0271</v>
      </c>
      <c r="E195" s="82" t="str">
        <f t="shared" si="19"/>
        <v>MANICALAND</v>
      </c>
      <c r="F195" s="82" t="str">
        <f t="shared" si="20"/>
        <v>PLATINUM</v>
      </c>
      <c r="G195" s="207">
        <v>3</v>
      </c>
      <c r="H195" s="84" t="s">
        <v>2033</v>
      </c>
      <c r="I195" s="68" t="s">
        <v>2055</v>
      </c>
      <c r="J195" s="82" t="str">
        <f t="shared" si="21"/>
        <v>MAPFUMBA</v>
      </c>
      <c r="K195" s="85">
        <v>0.64515046296296297</v>
      </c>
      <c r="L195" s="85">
        <v>0.65391203703703704</v>
      </c>
      <c r="M195" s="92">
        <v>44169</v>
      </c>
      <c r="N195" s="94" t="s">
        <v>3669</v>
      </c>
      <c r="O195" s="90">
        <f t="shared" si="22"/>
        <v>12.616666666666667</v>
      </c>
      <c r="P195" s="100">
        <f t="shared" si="23"/>
        <v>37.85</v>
      </c>
      <c r="Q195" s="80" t="s">
        <v>2035</v>
      </c>
      <c r="R195" s="80" t="s">
        <v>2038</v>
      </c>
    </row>
    <row r="196" spans="1:18" x14ac:dyDescent="0.2">
      <c r="A196" s="78"/>
      <c r="B196" s="122" t="s">
        <v>3494</v>
      </c>
      <c r="C196" s="89" t="s">
        <v>1919</v>
      </c>
      <c r="D196" s="81" t="str">
        <f t="shared" si="18"/>
        <v>MW7043</v>
      </c>
      <c r="E196" s="82" t="str">
        <f t="shared" si="19"/>
        <v>MASH WEST</v>
      </c>
      <c r="F196" s="82" t="str">
        <f t="shared" si="20"/>
        <v>PLATINUM</v>
      </c>
      <c r="G196" s="207">
        <v>3</v>
      </c>
      <c r="H196" s="84" t="s">
        <v>2033</v>
      </c>
      <c r="I196" s="68" t="s">
        <v>2055</v>
      </c>
      <c r="J196" s="82" t="str">
        <f t="shared" si="21"/>
        <v>NGIRZAI</v>
      </c>
      <c r="K196" s="85">
        <v>0.6619328703703703</v>
      </c>
      <c r="L196" s="108">
        <v>0.99998842592592596</v>
      </c>
      <c r="M196" s="92">
        <v>44169</v>
      </c>
      <c r="N196" s="94" t="s">
        <v>3668</v>
      </c>
      <c r="O196" s="90">
        <f t="shared" si="22"/>
        <v>486.80000000000013</v>
      </c>
      <c r="P196" s="100">
        <f t="shared" si="23"/>
        <v>1460.4000000000003</v>
      </c>
      <c r="Q196" s="80" t="s">
        <v>2035</v>
      </c>
      <c r="R196" s="80" t="s">
        <v>2036</v>
      </c>
    </row>
    <row r="197" spans="1:18" x14ac:dyDescent="0.2">
      <c r="A197" s="78"/>
      <c r="B197" s="122" t="s">
        <v>3495</v>
      </c>
      <c r="C197" s="89" t="s">
        <v>454</v>
      </c>
      <c r="D197" s="81" t="str">
        <f t="shared" si="18"/>
        <v>MW0017</v>
      </c>
      <c r="E197" s="82" t="str">
        <f t="shared" si="19"/>
        <v>MASH WEST</v>
      </c>
      <c r="F197" s="82" t="str">
        <f t="shared" si="20"/>
        <v>PLATINUM</v>
      </c>
      <c r="G197" s="207">
        <v>3</v>
      </c>
      <c r="H197" s="84" t="s">
        <v>2033</v>
      </c>
      <c r="I197" s="68" t="s">
        <v>2055</v>
      </c>
      <c r="J197" s="82" t="str">
        <f t="shared" si="21"/>
        <v>ARTWELL</v>
      </c>
      <c r="K197" s="85">
        <v>0.70356481481481481</v>
      </c>
      <c r="L197" s="108">
        <v>0.99998842592592596</v>
      </c>
      <c r="M197" s="92">
        <v>44169</v>
      </c>
      <c r="N197" s="94" t="s">
        <v>3667</v>
      </c>
      <c r="O197" s="90">
        <f t="shared" si="22"/>
        <v>426.85000000000008</v>
      </c>
      <c r="P197" s="100">
        <f t="shared" si="23"/>
        <v>1280.5500000000002</v>
      </c>
      <c r="Q197" s="80" t="s">
        <v>2035</v>
      </c>
      <c r="R197" s="80" t="s">
        <v>2036</v>
      </c>
    </row>
    <row r="198" spans="1:18" x14ac:dyDescent="0.2">
      <c r="A198" s="78"/>
      <c r="B198" s="122" t="s">
        <v>3496</v>
      </c>
      <c r="C198" s="89" t="s">
        <v>1424</v>
      </c>
      <c r="D198" s="81" t="str">
        <f t="shared" si="18"/>
        <v>MW0145</v>
      </c>
      <c r="E198" s="82" t="str">
        <f t="shared" si="19"/>
        <v>MASH WEST</v>
      </c>
      <c r="F198" s="82" t="str">
        <f t="shared" si="20"/>
        <v>PLATINUM</v>
      </c>
      <c r="G198" s="207">
        <v>3</v>
      </c>
      <c r="H198" s="84" t="s">
        <v>2033</v>
      </c>
      <c r="I198" s="68" t="s">
        <v>2055</v>
      </c>
      <c r="J198" s="82" t="str">
        <f t="shared" si="21"/>
        <v>NGIRAZI</v>
      </c>
      <c r="K198" s="85">
        <v>0.70496527777777773</v>
      </c>
      <c r="L198" s="85">
        <v>0.8059722222222222</v>
      </c>
      <c r="M198" s="92">
        <v>44169</v>
      </c>
      <c r="N198" s="94" t="s">
        <v>3575</v>
      </c>
      <c r="O198" s="90">
        <f t="shared" si="22"/>
        <v>145.45000000000005</v>
      </c>
      <c r="P198" s="100">
        <f t="shared" si="23"/>
        <v>436.35000000000014</v>
      </c>
      <c r="Q198" s="80" t="s">
        <v>2035</v>
      </c>
      <c r="R198" s="80" t="s">
        <v>2038</v>
      </c>
    </row>
    <row r="199" spans="1:18" x14ac:dyDescent="0.2">
      <c r="A199" s="78"/>
      <c r="B199" s="122" t="s">
        <v>3497</v>
      </c>
      <c r="C199" s="89" t="s">
        <v>1939</v>
      </c>
      <c r="D199" s="81" t="str">
        <f t="shared" si="18"/>
        <v>ME0166</v>
      </c>
      <c r="E199" s="82" t="str">
        <f t="shared" si="19"/>
        <v>MASH EAST</v>
      </c>
      <c r="F199" s="82" t="str">
        <f t="shared" si="20"/>
        <v>PLATINUM</v>
      </c>
      <c r="G199" s="207">
        <v>3</v>
      </c>
      <c r="H199" s="84" t="s">
        <v>2033</v>
      </c>
      <c r="I199" s="68" t="s">
        <v>2055</v>
      </c>
      <c r="J199" s="82" t="str">
        <f t="shared" si="21"/>
        <v>RICHARD</v>
      </c>
      <c r="K199" s="85">
        <v>0.71412037037037035</v>
      </c>
      <c r="L199" s="85">
        <v>0.73481481481481481</v>
      </c>
      <c r="M199" s="92">
        <v>44169</v>
      </c>
      <c r="N199" s="94" t="s">
        <v>3666</v>
      </c>
      <c r="O199" s="90">
        <f t="shared" si="22"/>
        <v>29.800000000000022</v>
      </c>
      <c r="P199" s="100">
        <f t="shared" si="23"/>
        <v>89.400000000000063</v>
      </c>
      <c r="Q199" s="80" t="s">
        <v>2035</v>
      </c>
      <c r="R199" s="80" t="s">
        <v>2038</v>
      </c>
    </row>
    <row r="200" spans="1:18" x14ac:dyDescent="0.2">
      <c r="A200" s="78"/>
      <c r="B200" s="122" t="s">
        <v>3498</v>
      </c>
      <c r="C200" s="89" t="s">
        <v>1695</v>
      </c>
      <c r="D200" s="81" t="str">
        <f t="shared" si="18"/>
        <v>ME5186</v>
      </c>
      <c r="E200" s="82" t="str">
        <f t="shared" si="19"/>
        <v>MASH EAST</v>
      </c>
      <c r="F200" s="82" t="str">
        <f t="shared" si="20"/>
        <v>GOLD</v>
      </c>
      <c r="G200" s="207">
        <v>3</v>
      </c>
      <c r="H200" s="84" t="s">
        <v>2033</v>
      </c>
      <c r="I200" s="68" t="s">
        <v>2055</v>
      </c>
      <c r="J200" s="82" t="str">
        <f t="shared" si="21"/>
        <v>RICHARD</v>
      </c>
      <c r="K200" s="85">
        <v>0.7141319444444445</v>
      </c>
      <c r="L200" s="85">
        <v>0.73468750000000005</v>
      </c>
      <c r="M200" s="92">
        <v>44169</v>
      </c>
      <c r="N200" s="94" t="s">
        <v>3725</v>
      </c>
      <c r="O200" s="90">
        <f t="shared" si="22"/>
        <v>29.599999999999991</v>
      </c>
      <c r="P200" s="100">
        <f t="shared" si="23"/>
        <v>88.799999999999969</v>
      </c>
      <c r="Q200" s="80" t="s">
        <v>2035</v>
      </c>
      <c r="R200" s="80" t="s">
        <v>2038</v>
      </c>
    </row>
    <row r="201" spans="1:18" x14ac:dyDescent="0.2">
      <c r="A201" s="78"/>
      <c r="B201" s="122" t="s">
        <v>3499</v>
      </c>
      <c r="C201" s="89" t="s">
        <v>1496</v>
      </c>
      <c r="D201" s="81" t="str">
        <f t="shared" si="18"/>
        <v>MA0151</v>
      </c>
      <c r="E201" s="82" t="str">
        <f t="shared" si="19"/>
        <v>MANICALAND</v>
      </c>
      <c r="F201" s="82" t="str">
        <f t="shared" si="20"/>
        <v>PLATINUM</v>
      </c>
      <c r="G201" s="207">
        <v>3</v>
      </c>
      <c r="H201" s="84" t="s">
        <v>2033</v>
      </c>
      <c r="I201" s="68" t="s">
        <v>2055</v>
      </c>
      <c r="J201" s="82" t="str">
        <f t="shared" si="21"/>
        <v>MANGWIRO</v>
      </c>
      <c r="K201" s="85">
        <v>0.71418981481481481</v>
      </c>
      <c r="L201" s="85">
        <v>0.73854166666666676</v>
      </c>
      <c r="M201" s="92">
        <v>44169</v>
      </c>
      <c r="N201" s="94" t="s">
        <v>3665</v>
      </c>
      <c r="O201" s="90">
        <f t="shared" si="22"/>
        <v>35.066666666666819</v>
      </c>
      <c r="P201" s="100">
        <f t="shared" si="23"/>
        <v>105.20000000000046</v>
      </c>
      <c r="Q201" s="80" t="s">
        <v>2035</v>
      </c>
      <c r="R201" s="80" t="s">
        <v>2038</v>
      </c>
    </row>
    <row r="202" spans="1:18" x14ac:dyDescent="0.2">
      <c r="A202" s="78"/>
      <c r="B202" s="122" t="s">
        <v>3500</v>
      </c>
      <c r="C202" s="89" t="s">
        <v>1401</v>
      </c>
      <c r="D202" s="81" t="str">
        <f t="shared" si="18"/>
        <v>MW5272</v>
      </c>
      <c r="E202" s="82" t="str">
        <f t="shared" si="19"/>
        <v>MASH WEST</v>
      </c>
      <c r="F202" s="82" t="str">
        <f t="shared" si="20"/>
        <v>SILVER</v>
      </c>
      <c r="G202" s="207">
        <v>3</v>
      </c>
      <c r="H202" s="84" t="s">
        <v>2033</v>
      </c>
      <c r="I202" s="68" t="s">
        <v>2055</v>
      </c>
      <c r="J202" s="82" t="str">
        <f t="shared" si="21"/>
        <v>LESLIE</v>
      </c>
      <c r="K202" s="85">
        <v>0.72324074074074074</v>
      </c>
      <c r="L202" s="85">
        <v>0.80243055555555554</v>
      </c>
      <c r="M202" s="92">
        <v>44169</v>
      </c>
      <c r="N202" s="94" t="s">
        <v>3664</v>
      </c>
      <c r="O202" s="90">
        <f t="shared" si="22"/>
        <v>114.03333333333332</v>
      </c>
      <c r="P202" s="100">
        <f t="shared" si="23"/>
        <v>342.09999999999997</v>
      </c>
      <c r="Q202" s="80" t="s">
        <v>2035</v>
      </c>
      <c r="R202" s="80" t="s">
        <v>2038</v>
      </c>
    </row>
    <row r="203" spans="1:18" x14ac:dyDescent="0.2">
      <c r="A203" s="78"/>
      <c r="B203" s="122" t="s">
        <v>3501</v>
      </c>
      <c r="C203" s="89" t="s">
        <v>1852</v>
      </c>
      <c r="D203" s="81" t="str">
        <f t="shared" si="18"/>
        <v>HA3001</v>
      </c>
      <c r="E203" s="82" t="str">
        <f t="shared" si="19"/>
        <v>HARARE</v>
      </c>
      <c r="F203" s="82" t="str">
        <f t="shared" si="20"/>
        <v>PLATINUM</v>
      </c>
      <c r="G203" s="207">
        <v>3</v>
      </c>
      <c r="H203" s="84" t="s">
        <v>2033</v>
      </c>
      <c r="I203" s="68" t="s">
        <v>2055</v>
      </c>
      <c r="J203" s="82" t="str">
        <f t="shared" si="21"/>
        <v>ARCHIE</v>
      </c>
      <c r="K203" s="85">
        <v>0.7272453703703704</v>
      </c>
      <c r="L203" s="108">
        <v>0.99998842592592596</v>
      </c>
      <c r="M203" s="92">
        <v>44169</v>
      </c>
      <c r="N203" s="94" t="s">
        <v>3583</v>
      </c>
      <c r="O203" s="90">
        <f t="shared" si="22"/>
        <v>392.75</v>
      </c>
      <c r="P203" s="100">
        <f t="shared" si="23"/>
        <v>1178.25</v>
      </c>
      <c r="Q203" s="80" t="s">
        <v>2035</v>
      </c>
      <c r="R203" s="80" t="s">
        <v>2036</v>
      </c>
    </row>
    <row r="204" spans="1:18" x14ac:dyDescent="0.2">
      <c r="A204" s="78"/>
      <c r="B204" s="122" t="s">
        <v>3502</v>
      </c>
      <c r="C204" s="89" t="s">
        <v>1854</v>
      </c>
      <c r="D204" s="81" t="str">
        <f t="shared" si="18"/>
        <v>HA3001</v>
      </c>
      <c r="E204" s="82" t="str">
        <f t="shared" si="19"/>
        <v>HARARE</v>
      </c>
      <c r="F204" s="82" t="str">
        <f t="shared" si="20"/>
        <v>PLATINUM</v>
      </c>
      <c r="G204" s="207">
        <v>3</v>
      </c>
      <c r="H204" s="84" t="s">
        <v>2033</v>
      </c>
      <c r="I204" s="68" t="s">
        <v>2055</v>
      </c>
      <c r="J204" s="82" t="str">
        <f t="shared" si="21"/>
        <v>ARCHIE</v>
      </c>
      <c r="K204" s="85">
        <v>0.72730324074074071</v>
      </c>
      <c r="L204" s="108">
        <v>0.99998842592592596</v>
      </c>
      <c r="M204" s="92">
        <v>44169</v>
      </c>
      <c r="N204" s="94" t="s">
        <v>3663</v>
      </c>
      <c r="O204" s="90">
        <f t="shared" si="22"/>
        <v>392.66666666666674</v>
      </c>
      <c r="P204" s="100">
        <f t="shared" si="23"/>
        <v>1178.0000000000002</v>
      </c>
      <c r="Q204" s="80" t="s">
        <v>2035</v>
      </c>
      <c r="R204" s="80" t="s">
        <v>2036</v>
      </c>
    </row>
    <row r="205" spans="1:18" x14ac:dyDescent="0.2">
      <c r="A205" s="78"/>
      <c r="B205" s="122" t="s">
        <v>3503</v>
      </c>
      <c r="C205" s="89" t="s">
        <v>335</v>
      </c>
      <c r="D205" s="81" t="str">
        <f t="shared" si="18"/>
        <v>HA1700</v>
      </c>
      <c r="E205" s="82" t="str">
        <f t="shared" si="19"/>
        <v>HARARE</v>
      </c>
      <c r="F205" s="82" t="str">
        <f t="shared" si="20"/>
        <v>PLATINUM</v>
      </c>
      <c r="G205" s="207">
        <v>3</v>
      </c>
      <c r="H205" s="84" t="s">
        <v>2033</v>
      </c>
      <c r="I205" s="68" t="s">
        <v>2055</v>
      </c>
      <c r="J205" s="82" t="str">
        <f t="shared" si="21"/>
        <v>ARCHIE</v>
      </c>
      <c r="K205" s="85">
        <v>0.72950231481481476</v>
      </c>
      <c r="L205" s="108">
        <v>0.99998842592592596</v>
      </c>
      <c r="M205" s="92">
        <v>44169</v>
      </c>
      <c r="N205" s="94" t="s">
        <v>3662</v>
      </c>
      <c r="O205" s="90">
        <f t="shared" si="22"/>
        <v>389.50000000000011</v>
      </c>
      <c r="P205" s="100">
        <f t="shared" si="23"/>
        <v>1168.5000000000005</v>
      </c>
      <c r="Q205" s="80" t="s">
        <v>2035</v>
      </c>
      <c r="R205" s="80" t="s">
        <v>2036</v>
      </c>
    </row>
    <row r="206" spans="1:18" x14ac:dyDescent="0.2">
      <c r="A206" s="78"/>
      <c r="B206" s="122" t="s">
        <v>3503</v>
      </c>
      <c r="C206" s="89" t="s">
        <v>1855</v>
      </c>
      <c r="D206" s="81" t="str">
        <f t="shared" si="18"/>
        <v>HA3001</v>
      </c>
      <c r="E206" s="82" t="str">
        <f t="shared" si="19"/>
        <v>HARARE</v>
      </c>
      <c r="F206" s="82" t="str">
        <f t="shared" si="20"/>
        <v>PLATINUM</v>
      </c>
      <c r="G206" s="207">
        <v>3</v>
      </c>
      <c r="H206" s="84" t="s">
        <v>2033</v>
      </c>
      <c r="I206" s="68" t="s">
        <v>2055</v>
      </c>
      <c r="J206" s="82" t="str">
        <f t="shared" si="21"/>
        <v>ARCHIE</v>
      </c>
      <c r="K206" s="85">
        <v>0.72950231481481476</v>
      </c>
      <c r="L206" s="108">
        <v>0.99998842592592596</v>
      </c>
      <c r="M206" s="92">
        <v>44169</v>
      </c>
      <c r="N206" s="94" t="s">
        <v>3661</v>
      </c>
      <c r="O206" s="90">
        <f t="shared" si="22"/>
        <v>389.50000000000011</v>
      </c>
      <c r="P206" s="100">
        <f t="shared" si="23"/>
        <v>1168.5000000000005</v>
      </c>
      <c r="Q206" s="80" t="s">
        <v>2035</v>
      </c>
      <c r="R206" s="80" t="s">
        <v>2036</v>
      </c>
    </row>
    <row r="207" spans="1:18" x14ac:dyDescent="0.2">
      <c r="A207" s="78"/>
      <c r="B207" s="122" t="s">
        <v>3504</v>
      </c>
      <c r="C207" s="89" t="s">
        <v>1760</v>
      </c>
      <c r="D207" s="81" t="str">
        <f t="shared" si="18"/>
        <v>HA1753</v>
      </c>
      <c r="E207" s="82" t="str">
        <f t="shared" si="19"/>
        <v>HARARE</v>
      </c>
      <c r="F207" s="82" t="str">
        <f t="shared" si="20"/>
        <v>BRONZE</v>
      </c>
      <c r="G207" s="207">
        <v>3</v>
      </c>
      <c r="H207" s="84" t="s">
        <v>2033</v>
      </c>
      <c r="I207" s="68" t="s">
        <v>2055</v>
      </c>
      <c r="J207" s="82" t="str">
        <f t="shared" si="21"/>
        <v>ARCHIE</v>
      </c>
      <c r="K207" s="85">
        <v>0.72953703703703709</v>
      </c>
      <c r="L207" s="85">
        <v>0.7537152777777778</v>
      </c>
      <c r="M207" s="92">
        <v>44169</v>
      </c>
      <c r="N207" s="94" t="s">
        <v>3660</v>
      </c>
      <c r="O207" s="90">
        <f t="shared" si="22"/>
        <v>34.81666666666662</v>
      </c>
      <c r="P207" s="100">
        <f t="shared" si="23"/>
        <v>104.44999999999986</v>
      </c>
      <c r="Q207" s="80" t="s">
        <v>2035</v>
      </c>
      <c r="R207" s="80" t="s">
        <v>2038</v>
      </c>
    </row>
    <row r="208" spans="1:18" x14ac:dyDescent="0.2">
      <c r="A208" s="78"/>
      <c r="B208" s="122" t="s">
        <v>3505</v>
      </c>
      <c r="C208" s="89" t="s">
        <v>745</v>
      </c>
      <c r="D208" s="81" t="str">
        <f t="shared" si="18"/>
        <v>ME5181</v>
      </c>
      <c r="E208" s="82" t="str">
        <f t="shared" si="19"/>
        <v>MASH EAST</v>
      </c>
      <c r="F208" s="82" t="str">
        <f t="shared" si="20"/>
        <v>PLATINUM</v>
      </c>
      <c r="G208" s="207">
        <v>3</v>
      </c>
      <c r="H208" s="84" t="s">
        <v>2033</v>
      </c>
      <c r="I208" s="68" t="s">
        <v>2055</v>
      </c>
      <c r="J208" s="82" t="str">
        <f t="shared" si="21"/>
        <v>DHLAKAMA</v>
      </c>
      <c r="K208" s="85">
        <v>0.73050925925925936</v>
      </c>
      <c r="L208" s="108">
        <v>0.99998842592592596</v>
      </c>
      <c r="M208" s="92">
        <v>44169</v>
      </c>
      <c r="N208" s="94" t="s">
        <v>3659</v>
      </c>
      <c r="O208" s="90">
        <f t="shared" si="22"/>
        <v>388.0499999999999</v>
      </c>
      <c r="P208" s="100">
        <f t="shared" si="23"/>
        <v>1164.1499999999996</v>
      </c>
      <c r="Q208" s="80" t="s">
        <v>2035</v>
      </c>
      <c r="R208" s="80" t="s">
        <v>2036</v>
      </c>
    </row>
    <row r="209" spans="1:18" x14ac:dyDescent="0.2">
      <c r="A209" s="78"/>
      <c r="B209" s="122" t="s">
        <v>3506</v>
      </c>
      <c r="C209" s="89" t="s">
        <v>18</v>
      </c>
      <c r="D209" s="81" t="str">
        <f t="shared" si="18"/>
        <v>ME0110</v>
      </c>
      <c r="E209" s="82" t="str">
        <f t="shared" si="19"/>
        <v>MASH EAST</v>
      </c>
      <c r="F209" s="82" t="str">
        <f t="shared" si="20"/>
        <v>GOLD</v>
      </c>
      <c r="G209" s="207">
        <v>3</v>
      </c>
      <c r="H209" s="84" t="s">
        <v>2033</v>
      </c>
      <c r="I209" s="68" t="s">
        <v>2055</v>
      </c>
      <c r="J209" s="82" t="str">
        <f t="shared" si="21"/>
        <v>WASHI</v>
      </c>
      <c r="K209" s="85">
        <v>0.73062499999999997</v>
      </c>
      <c r="L209" s="85">
        <v>0.81755787037037031</v>
      </c>
      <c r="M209" s="92">
        <v>44169</v>
      </c>
      <c r="N209" s="94" t="s">
        <v>3658</v>
      </c>
      <c r="O209" s="90">
        <f t="shared" si="22"/>
        <v>125.18333333333328</v>
      </c>
      <c r="P209" s="100">
        <f t="shared" si="23"/>
        <v>375.54999999999984</v>
      </c>
      <c r="Q209" s="80" t="s">
        <v>2035</v>
      </c>
      <c r="R209" s="80" t="s">
        <v>2038</v>
      </c>
    </row>
    <row r="210" spans="1:18" x14ac:dyDescent="0.2">
      <c r="A210" s="78"/>
      <c r="B210" s="122" t="s">
        <v>3507</v>
      </c>
      <c r="C210" s="89" t="s">
        <v>573</v>
      </c>
      <c r="D210" s="81" t="str">
        <f t="shared" si="18"/>
        <v>MA0025</v>
      </c>
      <c r="E210" s="82" t="str">
        <f t="shared" si="19"/>
        <v>MANICALAND</v>
      </c>
      <c r="F210" s="82" t="str">
        <f t="shared" si="20"/>
        <v>PLATINUM</v>
      </c>
      <c r="G210" s="207">
        <v>3</v>
      </c>
      <c r="H210" s="84" t="s">
        <v>2033</v>
      </c>
      <c r="I210" s="68" t="s">
        <v>2055</v>
      </c>
      <c r="J210" s="82" t="str">
        <f t="shared" si="21"/>
        <v>MAPFUMBA</v>
      </c>
      <c r="K210" s="85">
        <v>0.73103009259259266</v>
      </c>
      <c r="L210" s="108">
        <v>0.99998842592592596</v>
      </c>
      <c r="M210" s="92">
        <v>44169</v>
      </c>
      <c r="N210" s="94" t="s">
        <v>3657</v>
      </c>
      <c r="O210" s="90">
        <f t="shared" si="22"/>
        <v>387.29999999999995</v>
      </c>
      <c r="P210" s="100">
        <f t="shared" si="23"/>
        <v>1161.8999999999999</v>
      </c>
      <c r="Q210" s="80" t="s">
        <v>2035</v>
      </c>
      <c r="R210" s="80" t="s">
        <v>2036</v>
      </c>
    </row>
    <row r="211" spans="1:18" x14ac:dyDescent="0.2">
      <c r="A211" s="78"/>
      <c r="B211" s="122" t="s">
        <v>3508</v>
      </c>
      <c r="C211" s="89" t="s">
        <v>1999</v>
      </c>
      <c r="D211" s="81" t="str">
        <f t="shared" si="18"/>
        <v>MA0272</v>
      </c>
      <c r="E211" s="82" t="str">
        <f t="shared" si="19"/>
        <v>MANICALAND</v>
      </c>
      <c r="F211" s="82" t="str">
        <f t="shared" si="20"/>
        <v>PLATINUM</v>
      </c>
      <c r="G211" s="207">
        <v>3</v>
      </c>
      <c r="H211" s="84" t="s">
        <v>2033</v>
      </c>
      <c r="I211" s="68" t="s">
        <v>2055</v>
      </c>
      <c r="J211" s="82" t="str">
        <f t="shared" si="21"/>
        <v>MAPFUMBA</v>
      </c>
      <c r="K211" s="85">
        <v>0.73111111111111116</v>
      </c>
      <c r="L211" s="108">
        <v>0.99998842592592596</v>
      </c>
      <c r="M211" s="92">
        <v>44169</v>
      </c>
      <c r="N211" s="94" t="s">
        <v>3656</v>
      </c>
      <c r="O211" s="90">
        <f t="shared" si="22"/>
        <v>387.18333333333328</v>
      </c>
      <c r="P211" s="100">
        <f t="shared" si="23"/>
        <v>1161.5499999999997</v>
      </c>
      <c r="Q211" s="80" t="s">
        <v>2035</v>
      </c>
      <c r="R211" s="80" t="s">
        <v>2036</v>
      </c>
    </row>
    <row r="212" spans="1:18" x14ac:dyDescent="0.2">
      <c r="A212" s="78"/>
      <c r="B212" s="122" t="s">
        <v>3509</v>
      </c>
      <c r="C212" s="89" t="s">
        <v>568</v>
      </c>
      <c r="D212" s="81" t="str">
        <f t="shared" si="18"/>
        <v>MA0261</v>
      </c>
      <c r="E212" s="82" t="str">
        <f t="shared" si="19"/>
        <v>MANICALAND</v>
      </c>
      <c r="F212" s="82" t="str">
        <f t="shared" si="20"/>
        <v>PLATINUM</v>
      </c>
      <c r="G212" s="207">
        <v>3</v>
      </c>
      <c r="H212" s="84" t="s">
        <v>2033</v>
      </c>
      <c r="I212" s="68" t="s">
        <v>2055</v>
      </c>
      <c r="J212" s="82" t="str">
        <f t="shared" si="21"/>
        <v>MAPFUMBA</v>
      </c>
      <c r="K212" s="85">
        <v>0.73114583333333327</v>
      </c>
      <c r="L212" s="108">
        <v>0.99998842592592596</v>
      </c>
      <c r="M212" s="92">
        <v>44169</v>
      </c>
      <c r="N212" s="94" t="s">
        <v>3655</v>
      </c>
      <c r="O212" s="90">
        <f t="shared" si="22"/>
        <v>387.13333333333344</v>
      </c>
      <c r="P212" s="100">
        <f t="shared" si="23"/>
        <v>1161.4000000000003</v>
      </c>
      <c r="Q212" s="80" t="s">
        <v>2035</v>
      </c>
      <c r="R212" s="80" t="s">
        <v>2036</v>
      </c>
    </row>
    <row r="213" spans="1:18" x14ac:dyDescent="0.2">
      <c r="A213" s="78"/>
      <c r="B213" s="122" t="s">
        <v>3510</v>
      </c>
      <c r="C213" s="89" t="s">
        <v>1504</v>
      </c>
      <c r="D213" s="81" t="str">
        <f t="shared" si="18"/>
        <v>MA0153</v>
      </c>
      <c r="E213" s="82" t="str">
        <f t="shared" si="19"/>
        <v>MANICALAND</v>
      </c>
      <c r="F213" s="82" t="str">
        <f t="shared" si="20"/>
        <v>GOLD</v>
      </c>
      <c r="G213" s="207">
        <v>3</v>
      </c>
      <c r="H213" s="84" t="s">
        <v>2033</v>
      </c>
      <c r="I213" s="68" t="s">
        <v>2055</v>
      </c>
      <c r="J213" s="82" t="str">
        <f t="shared" si="21"/>
        <v>MANGWIRO</v>
      </c>
      <c r="K213" s="85">
        <v>0.73119212962962965</v>
      </c>
      <c r="L213" s="108">
        <v>0.99998842592592596</v>
      </c>
      <c r="M213" s="92">
        <v>44169</v>
      </c>
      <c r="N213" s="94" t="s">
        <v>3654</v>
      </c>
      <c r="O213" s="90">
        <f t="shared" si="22"/>
        <v>387.06666666666672</v>
      </c>
      <c r="P213" s="100">
        <f t="shared" si="23"/>
        <v>1161.2000000000003</v>
      </c>
      <c r="Q213" s="80" t="s">
        <v>2035</v>
      </c>
      <c r="R213" s="80" t="s">
        <v>2036</v>
      </c>
    </row>
    <row r="214" spans="1:18" x14ac:dyDescent="0.2">
      <c r="A214" s="78"/>
      <c r="B214" s="122" t="s">
        <v>3511</v>
      </c>
      <c r="C214" s="89" t="s">
        <v>1724</v>
      </c>
      <c r="D214" s="81" t="str">
        <f t="shared" si="18"/>
        <v>HA3027</v>
      </c>
      <c r="E214" s="82" t="str">
        <f t="shared" si="19"/>
        <v>HARARE</v>
      </c>
      <c r="F214" s="82" t="str">
        <f t="shared" si="20"/>
        <v>PLATINUM</v>
      </c>
      <c r="G214" s="207">
        <v>3</v>
      </c>
      <c r="H214" s="84" t="s">
        <v>2033</v>
      </c>
      <c r="I214" s="68" t="s">
        <v>2055</v>
      </c>
      <c r="J214" s="82" t="str">
        <f t="shared" si="21"/>
        <v>RICHARD</v>
      </c>
      <c r="K214" s="85">
        <v>0.74366898148148142</v>
      </c>
      <c r="L214" s="108">
        <v>0.99998842592592596</v>
      </c>
      <c r="M214" s="92">
        <v>44169</v>
      </c>
      <c r="N214" s="94" t="s">
        <v>3653</v>
      </c>
      <c r="O214" s="90">
        <f t="shared" si="22"/>
        <v>369.10000000000014</v>
      </c>
      <c r="P214" s="100">
        <f t="shared" si="23"/>
        <v>1107.3000000000004</v>
      </c>
      <c r="Q214" s="80" t="s">
        <v>2035</v>
      </c>
      <c r="R214" s="80" t="s">
        <v>2036</v>
      </c>
    </row>
    <row r="215" spans="1:18" x14ac:dyDescent="0.2">
      <c r="A215" s="78"/>
      <c r="B215" s="122" t="s">
        <v>3512</v>
      </c>
      <c r="C215" s="89" t="s">
        <v>581</v>
      </c>
      <c r="D215" s="81" t="str">
        <f t="shared" si="18"/>
        <v>ME5180</v>
      </c>
      <c r="E215" s="82" t="str">
        <f t="shared" si="19"/>
        <v>MASH EAST</v>
      </c>
      <c r="F215" s="82" t="str">
        <f t="shared" si="20"/>
        <v>PLATINUM</v>
      </c>
      <c r="G215" s="207">
        <v>3</v>
      </c>
      <c r="H215" s="84" t="s">
        <v>2033</v>
      </c>
      <c r="I215" s="68" t="s">
        <v>2055</v>
      </c>
      <c r="J215" s="82" t="str">
        <f t="shared" si="21"/>
        <v>RICHARD</v>
      </c>
      <c r="K215" s="85">
        <v>0.74369212962962961</v>
      </c>
      <c r="L215" s="108">
        <v>0.99998842592592596</v>
      </c>
      <c r="M215" s="92">
        <v>44169</v>
      </c>
      <c r="N215" s="94" t="s">
        <v>3652</v>
      </c>
      <c r="O215" s="90">
        <f t="shared" si="22"/>
        <v>369.06666666666678</v>
      </c>
      <c r="P215" s="100">
        <f t="shared" si="23"/>
        <v>1107.2000000000003</v>
      </c>
      <c r="Q215" s="80" t="s">
        <v>2035</v>
      </c>
      <c r="R215" s="80" t="s">
        <v>2036</v>
      </c>
    </row>
    <row r="216" spans="1:18" x14ac:dyDescent="0.2">
      <c r="A216" s="78"/>
      <c r="B216" s="122" t="s">
        <v>3513</v>
      </c>
      <c r="C216" s="89" t="s">
        <v>583</v>
      </c>
      <c r="D216" s="81" t="str">
        <f t="shared" si="18"/>
        <v>ME5180</v>
      </c>
      <c r="E216" s="82" t="str">
        <f t="shared" si="19"/>
        <v>MASH EAST</v>
      </c>
      <c r="F216" s="82" t="str">
        <f t="shared" si="20"/>
        <v>PLATINUM</v>
      </c>
      <c r="G216" s="207">
        <v>3</v>
      </c>
      <c r="H216" s="84" t="s">
        <v>2033</v>
      </c>
      <c r="I216" s="68" t="s">
        <v>2055</v>
      </c>
      <c r="J216" s="82" t="str">
        <f t="shared" si="21"/>
        <v>RICHARD</v>
      </c>
      <c r="K216" s="85">
        <v>0.74581018518518516</v>
      </c>
      <c r="L216" s="108">
        <v>0.99998842592592596</v>
      </c>
      <c r="M216" s="92">
        <v>44169</v>
      </c>
      <c r="N216" s="94" t="s">
        <v>3651</v>
      </c>
      <c r="O216" s="90">
        <f t="shared" si="22"/>
        <v>366.01666666666677</v>
      </c>
      <c r="P216" s="100">
        <f t="shared" si="23"/>
        <v>1098.0500000000002</v>
      </c>
      <c r="Q216" s="80" t="s">
        <v>2035</v>
      </c>
      <c r="R216" s="80" t="s">
        <v>2036</v>
      </c>
    </row>
    <row r="217" spans="1:18" x14ac:dyDescent="0.2">
      <c r="A217" s="78"/>
      <c r="B217" s="122" t="s">
        <v>3513</v>
      </c>
      <c r="C217" s="89" t="s">
        <v>1727</v>
      </c>
      <c r="D217" s="81" t="str">
        <f t="shared" si="18"/>
        <v>HA3027</v>
      </c>
      <c r="E217" s="82" t="str">
        <f t="shared" si="19"/>
        <v>HARARE</v>
      </c>
      <c r="F217" s="82" t="str">
        <f t="shared" si="20"/>
        <v>PLATINUM</v>
      </c>
      <c r="G217" s="207">
        <v>3</v>
      </c>
      <c r="H217" s="84" t="s">
        <v>2033</v>
      </c>
      <c r="I217" s="68" t="s">
        <v>2055</v>
      </c>
      <c r="J217" s="82" t="str">
        <f t="shared" si="21"/>
        <v>RICHARD</v>
      </c>
      <c r="K217" s="85">
        <v>0.74581018518518516</v>
      </c>
      <c r="L217" s="108">
        <v>0.99998842592592596</v>
      </c>
      <c r="M217" s="92">
        <v>44169</v>
      </c>
      <c r="N217" s="94" t="s">
        <v>3650</v>
      </c>
      <c r="O217" s="90">
        <f t="shared" si="22"/>
        <v>366.01666666666677</v>
      </c>
      <c r="P217" s="100">
        <f t="shared" si="23"/>
        <v>1098.0500000000002</v>
      </c>
      <c r="Q217" s="80" t="s">
        <v>2035</v>
      </c>
      <c r="R217" s="80" t="s">
        <v>2036</v>
      </c>
    </row>
    <row r="218" spans="1:18" x14ac:dyDescent="0.2">
      <c r="A218" s="78"/>
      <c r="B218" s="122" t="s">
        <v>3514</v>
      </c>
      <c r="C218" s="89" t="s">
        <v>1371</v>
      </c>
      <c r="D218" s="81" t="str">
        <f t="shared" si="18"/>
        <v>ME0075</v>
      </c>
      <c r="E218" s="82" t="str">
        <f t="shared" si="19"/>
        <v>MASH EAST</v>
      </c>
      <c r="F218" s="82" t="str">
        <f t="shared" si="20"/>
        <v>PLATINUM</v>
      </c>
      <c r="G218" s="207">
        <v>3</v>
      </c>
      <c r="H218" s="84" t="s">
        <v>2033</v>
      </c>
      <c r="I218" s="68" t="s">
        <v>2055</v>
      </c>
      <c r="J218" s="82" t="str">
        <f t="shared" si="21"/>
        <v>WASHI</v>
      </c>
      <c r="K218" s="85">
        <v>0.74618055555555562</v>
      </c>
      <c r="L218" s="108">
        <v>0.99998842592592596</v>
      </c>
      <c r="M218" s="92">
        <v>44169</v>
      </c>
      <c r="N218" s="94" t="s">
        <v>3649</v>
      </c>
      <c r="O218" s="90">
        <f t="shared" si="22"/>
        <v>365.48333333333323</v>
      </c>
      <c r="P218" s="100">
        <f t="shared" si="23"/>
        <v>1096.4499999999998</v>
      </c>
      <c r="Q218" s="80" t="s">
        <v>2035</v>
      </c>
      <c r="R218" s="80" t="s">
        <v>2036</v>
      </c>
    </row>
    <row r="219" spans="1:18" x14ac:dyDescent="0.2">
      <c r="A219" s="78"/>
      <c r="B219" s="122" t="s">
        <v>3515</v>
      </c>
      <c r="C219" s="89" t="s">
        <v>2081</v>
      </c>
      <c r="D219" s="81" t="e">
        <f t="shared" si="18"/>
        <v>#N/A</v>
      </c>
      <c r="E219" s="82" t="e">
        <f t="shared" si="19"/>
        <v>#N/A</v>
      </c>
      <c r="F219" s="82" t="e">
        <f t="shared" si="20"/>
        <v>#N/A</v>
      </c>
      <c r="G219" s="207">
        <v>3</v>
      </c>
      <c r="H219" s="84" t="s">
        <v>2033</v>
      </c>
      <c r="I219" s="68" t="s">
        <v>2055</v>
      </c>
      <c r="J219" s="82" t="e">
        <f t="shared" si="21"/>
        <v>#N/A</v>
      </c>
      <c r="K219" s="108">
        <v>0.74949074074074085</v>
      </c>
      <c r="L219" s="108">
        <v>0.93114583333333334</v>
      </c>
      <c r="M219" s="92">
        <v>44169</v>
      </c>
      <c r="N219" s="94" t="s">
        <v>3648</v>
      </c>
      <c r="O219" s="90">
        <f t="shared" si="22"/>
        <v>261.5833333333332</v>
      </c>
      <c r="P219" s="100">
        <f t="shared" si="23"/>
        <v>784.74999999999955</v>
      </c>
      <c r="Q219" s="80" t="s">
        <v>2035</v>
      </c>
      <c r="R219" s="80" t="s">
        <v>2038</v>
      </c>
    </row>
    <row r="220" spans="1:18" x14ac:dyDescent="0.2">
      <c r="A220" s="78"/>
      <c r="B220" s="122" t="s">
        <v>3515</v>
      </c>
      <c r="C220" s="89" t="s">
        <v>570</v>
      </c>
      <c r="D220" s="81" t="str">
        <f t="shared" si="18"/>
        <v>MA0261</v>
      </c>
      <c r="E220" s="82" t="str">
        <f t="shared" si="19"/>
        <v>MANICALAND</v>
      </c>
      <c r="F220" s="82" t="str">
        <f t="shared" si="20"/>
        <v>PLATINUM</v>
      </c>
      <c r="G220" s="207">
        <v>3</v>
      </c>
      <c r="H220" s="84" t="s">
        <v>2033</v>
      </c>
      <c r="I220" s="68" t="s">
        <v>2055</v>
      </c>
      <c r="J220" s="82" t="str">
        <f t="shared" si="21"/>
        <v>MAPFUMBA</v>
      </c>
      <c r="K220" s="85">
        <v>0.74949074074074085</v>
      </c>
      <c r="L220" s="108">
        <v>0.99998842592592596</v>
      </c>
      <c r="M220" s="92">
        <v>44169</v>
      </c>
      <c r="N220" s="94" t="s">
        <v>3647</v>
      </c>
      <c r="O220" s="90">
        <f t="shared" si="22"/>
        <v>360.71666666666658</v>
      </c>
      <c r="P220" s="100">
        <f t="shared" si="23"/>
        <v>1082.1499999999996</v>
      </c>
      <c r="Q220" s="80" t="s">
        <v>2035</v>
      </c>
      <c r="R220" s="80" t="s">
        <v>2036</v>
      </c>
    </row>
    <row r="221" spans="1:18" x14ac:dyDescent="0.2">
      <c r="A221" s="78"/>
      <c r="B221" s="122" t="s">
        <v>3515</v>
      </c>
      <c r="C221" s="89" t="s">
        <v>574</v>
      </c>
      <c r="D221" s="81" t="str">
        <f t="shared" si="18"/>
        <v>MA0025</v>
      </c>
      <c r="E221" s="82" t="str">
        <f t="shared" si="19"/>
        <v>MANICALAND</v>
      </c>
      <c r="F221" s="82" t="str">
        <f t="shared" si="20"/>
        <v>PLATINUM</v>
      </c>
      <c r="G221" s="207">
        <v>3</v>
      </c>
      <c r="H221" s="84" t="s">
        <v>2033</v>
      </c>
      <c r="I221" s="68" t="s">
        <v>2055</v>
      </c>
      <c r="J221" s="82" t="str">
        <f t="shared" si="21"/>
        <v>MAPFUMBA</v>
      </c>
      <c r="K221" s="85">
        <v>0.74949074074074085</v>
      </c>
      <c r="L221" s="108">
        <v>0.99998842592592596</v>
      </c>
      <c r="M221" s="92">
        <v>44169</v>
      </c>
      <c r="N221" s="94" t="s">
        <v>3646</v>
      </c>
      <c r="O221" s="90">
        <f t="shared" si="22"/>
        <v>360.71666666666658</v>
      </c>
      <c r="P221" s="100">
        <f t="shared" si="23"/>
        <v>1082.1499999999996</v>
      </c>
      <c r="Q221" s="80" t="s">
        <v>2035</v>
      </c>
      <c r="R221" s="80" t="s">
        <v>2036</v>
      </c>
    </row>
    <row r="222" spans="1:18" x14ac:dyDescent="0.2">
      <c r="A222" s="78"/>
      <c r="B222" s="122" t="s">
        <v>3515</v>
      </c>
      <c r="C222" s="89" t="s">
        <v>2001</v>
      </c>
      <c r="D222" s="81" t="str">
        <f t="shared" si="18"/>
        <v>MA0272</v>
      </c>
      <c r="E222" s="82" t="str">
        <f t="shared" si="19"/>
        <v>MANICALAND</v>
      </c>
      <c r="F222" s="82" t="str">
        <f t="shared" si="20"/>
        <v>PLATINUM</v>
      </c>
      <c r="G222" s="207">
        <v>3</v>
      </c>
      <c r="H222" s="84" t="s">
        <v>2033</v>
      </c>
      <c r="I222" s="68" t="s">
        <v>2055</v>
      </c>
      <c r="J222" s="82" t="str">
        <f t="shared" si="21"/>
        <v>MAPFUMBA</v>
      </c>
      <c r="K222" s="85">
        <v>0.74949074074074085</v>
      </c>
      <c r="L222" s="108">
        <v>0.99998842592592596</v>
      </c>
      <c r="M222" s="92">
        <v>44169</v>
      </c>
      <c r="N222" s="94" t="s">
        <v>3645</v>
      </c>
      <c r="O222" s="90">
        <f t="shared" si="22"/>
        <v>360.71666666666658</v>
      </c>
      <c r="P222" s="100">
        <f t="shared" si="23"/>
        <v>1082.1499999999996</v>
      </c>
      <c r="Q222" s="80" t="s">
        <v>2035</v>
      </c>
      <c r="R222" s="80" t="s">
        <v>2036</v>
      </c>
    </row>
    <row r="223" spans="1:18" x14ac:dyDescent="0.2">
      <c r="A223" s="78"/>
      <c r="B223" s="122" t="s">
        <v>3516</v>
      </c>
      <c r="C223" s="89" t="s">
        <v>1983</v>
      </c>
      <c r="D223" s="81" t="str">
        <f t="shared" si="18"/>
        <v>HA3032</v>
      </c>
      <c r="E223" s="82" t="str">
        <f t="shared" si="19"/>
        <v>HARARE</v>
      </c>
      <c r="F223" s="82" t="str">
        <f t="shared" si="20"/>
        <v>PLATINUM</v>
      </c>
      <c r="G223" s="207">
        <v>3</v>
      </c>
      <c r="H223" s="84" t="s">
        <v>2033</v>
      </c>
      <c r="I223" s="68" t="s">
        <v>2055</v>
      </c>
      <c r="J223" s="82" t="str">
        <f t="shared" si="21"/>
        <v>RICHARD</v>
      </c>
      <c r="K223" s="85">
        <v>0.75215277777777778</v>
      </c>
      <c r="L223" s="85">
        <v>0.75947916666666659</v>
      </c>
      <c r="M223" s="92">
        <v>44169</v>
      </c>
      <c r="N223" s="94" t="s">
        <v>3644</v>
      </c>
      <c r="O223" s="90">
        <f t="shared" si="22"/>
        <v>10.549999999999891</v>
      </c>
      <c r="P223" s="100">
        <f t="shared" si="23"/>
        <v>31.649999999999672</v>
      </c>
      <c r="Q223" s="80" t="s">
        <v>2035</v>
      </c>
      <c r="R223" s="80" t="s">
        <v>2038</v>
      </c>
    </row>
    <row r="224" spans="1:18" x14ac:dyDescent="0.2">
      <c r="A224" s="78"/>
      <c r="B224" s="122" t="s">
        <v>3517</v>
      </c>
      <c r="C224" s="89" t="s">
        <v>1978</v>
      </c>
      <c r="D224" s="81" t="str">
        <f t="shared" si="18"/>
        <v>HA1720</v>
      </c>
      <c r="E224" s="82" t="str">
        <f t="shared" si="19"/>
        <v>HARARE</v>
      </c>
      <c r="F224" s="82" t="str">
        <f t="shared" si="20"/>
        <v>PLATINUM</v>
      </c>
      <c r="G224" s="207">
        <v>3</v>
      </c>
      <c r="H224" s="84" t="s">
        <v>2033</v>
      </c>
      <c r="I224" s="68" t="s">
        <v>2055</v>
      </c>
      <c r="J224" s="82" t="str">
        <f t="shared" si="21"/>
        <v>RICHARD</v>
      </c>
      <c r="K224" s="85">
        <v>0.75434027777777779</v>
      </c>
      <c r="L224" s="85">
        <v>0.76245370370370369</v>
      </c>
      <c r="M224" s="92">
        <v>44169</v>
      </c>
      <c r="N224" s="94" t="s">
        <v>3643</v>
      </c>
      <c r="O224" s="90">
        <f t="shared" si="22"/>
        <v>11.683333333333294</v>
      </c>
      <c r="P224" s="100">
        <f t="shared" si="23"/>
        <v>35.049999999999883</v>
      </c>
      <c r="Q224" s="80" t="s">
        <v>2035</v>
      </c>
      <c r="R224" s="80" t="s">
        <v>2038</v>
      </c>
    </row>
    <row r="225" spans="1:18" x14ac:dyDescent="0.2">
      <c r="A225" s="78"/>
      <c r="B225" s="122" t="s">
        <v>3518</v>
      </c>
      <c r="C225" s="89" t="s">
        <v>1984</v>
      </c>
      <c r="D225" s="81" t="str">
        <f t="shared" si="18"/>
        <v>HA6043</v>
      </c>
      <c r="E225" s="82" t="str">
        <f t="shared" si="19"/>
        <v>HARARE</v>
      </c>
      <c r="F225" s="82" t="str">
        <f t="shared" si="20"/>
        <v>PLATINUM</v>
      </c>
      <c r="G225" s="207">
        <v>3</v>
      </c>
      <c r="H225" s="84" t="s">
        <v>2033</v>
      </c>
      <c r="I225" s="68" t="s">
        <v>2055</v>
      </c>
      <c r="J225" s="82" t="str">
        <f t="shared" si="21"/>
        <v>RICHARD</v>
      </c>
      <c r="K225" s="85">
        <v>0.75436342592592587</v>
      </c>
      <c r="L225" s="85">
        <v>0.76248842592592592</v>
      </c>
      <c r="M225" s="92">
        <v>44169</v>
      </c>
      <c r="N225" s="94" t="s">
        <v>3642</v>
      </c>
      <c r="O225" s="90">
        <f t="shared" si="22"/>
        <v>11.70000000000007</v>
      </c>
      <c r="P225" s="100">
        <f t="shared" si="23"/>
        <v>35.100000000000207</v>
      </c>
      <c r="Q225" s="80" t="s">
        <v>2035</v>
      </c>
      <c r="R225" s="80" t="s">
        <v>2038</v>
      </c>
    </row>
    <row r="226" spans="1:18" x14ac:dyDescent="0.2">
      <c r="A226" s="78"/>
      <c r="B226" s="122" t="s">
        <v>3519</v>
      </c>
      <c r="C226" s="89" t="s">
        <v>228</v>
      </c>
      <c r="D226" s="81" t="str">
        <f t="shared" si="18"/>
        <v>ME0112</v>
      </c>
      <c r="E226" s="82" t="str">
        <f t="shared" si="19"/>
        <v>MASH EAST</v>
      </c>
      <c r="F226" s="82" t="str">
        <f t="shared" si="20"/>
        <v>GOLD</v>
      </c>
      <c r="G226" s="207">
        <v>3</v>
      </c>
      <c r="H226" s="84" t="s">
        <v>2033</v>
      </c>
      <c r="I226" s="68" t="s">
        <v>2055</v>
      </c>
      <c r="J226" s="82" t="str">
        <f t="shared" si="21"/>
        <v>LESLIE</v>
      </c>
      <c r="K226" s="85">
        <v>0.75446759259259266</v>
      </c>
      <c r="L226" s="85">
        <v>0.8346527777777778</v>
      </c>
      <c r="M226" s="92">
        <v>44169</v>
      </c>
      <c r="N226" s="94" t="s">
        <v>3641</v>
      </c>
      <c r="O226" s="90">
        <f t="shared" si="22"/>
        <v>115.4666666666666</v>
      </c>
      <c r="P226" s="100">
        <f t="shared" si="23"/>
        <v>346.39999999999981</v>
      </c>
      <c r="Q226" s="80" t="s">
        <v>2035</v>
      </c>
      <c r="R226" s="80" t="s">
        <v>2038</v>
      </c>
    </row>
    <row r="227" spans="1:18" x14ac:dyDescent="0.2">
      <c r="A227" s="78"/>
      <c r="B227" s="122" t="s">
        <v>3520</v>
      </c>
      <c r="C227" s="89" t="s">
        <v>232</v>
      </c>
      <c r="D227" s="81" t="str">
        <f t="shared" si="18"/>
        <v>ME0112</v>
      </c>
      <c r="E227" s="82" t="str">
        <f t="shared" si="19"/>
        <v>MASH EAST</v>
      </c>
      <c r="F227" s="82" t="str">
        <f t="shared" si="20"/>
        <v>GOLD</v>
      </c>
      <c r="G227" s="207">
        <v>3</v>
      </c>
      <c r="H227" s="84" t="s">
        <v>2033</v>
      </c>
      <c r="I227" s="68" t="s">
        <v>2055</v>
      </c>
      <c r="J227" s="82" t="str">
        <f t="shared" si="21"/>
        <v>LESLIE</v>
      </c>
      <c r="K227" s="85">
        <v>0.75680555555555562</v>
      </c>
      <c r="L227" s="108">
        <v>0.99998842592592596</v>
      </c>
      <c r="M227" s="92">
        <v>44169</v>
      </c>
      <c r="N227" s="94" t="s">
        <v>3640</v>
      </c>
      <c r="O227" s="90">
        <f t="shared" si="22"/>
        <v>350.18333333333328</v>
      </c>
      <c r="P227" s="100">
        <f t="shared" si="23"/>
        <v>1050.5499999999997</v>
      </c>
      <c r="Q227" s="80" t="s">
        <v>2035</v>
      </c>
      <c r="R227" s="80" t="s">
        <v>2036</v>
      </c>
    </row>
    <row r="228" spans="1:18" x14ac:dyDescent="0.2">
      <c r="A228" s="78"/>
      <c r="B228" s="122" t="s">
        <v>3521</v>
      </c>
      <c r="C228" s="89" t="s">
        <v>1373</v>
      </c>
      <c r="D228" s="81" t="str">
        <f t="shared" si="18"/>
        <v>ME0075</v>
      </c>
      <c r="E228" s="82" t="str">
        <f t="shared" si="19"/>
        <v>MASH EAST</v>
      </c>
      <c r="F228" s="82" t="str">
        <f t="shared" si="20"/>
        <v>PLATINUM</v>
      </c>
      <c r="G228" s="207">
        <v>3</v>
      </c>
      <c r="H228" s="84" t="s">
        <v>2033</v>
      </c>
      <c r="I228" s="68" t="s">
        <v>2055</v>
      </c>
      <c r="J228" s="82" t="str">
        <f t="shared" si="21"/>
        <v>WASHI</v>
      </c>
      <c r="K228" s="85">
        <v>0.76633101851851848</v>
      </c>
      <c r="L228" s="108">
        <v>0.99998842592592596</v>
      </c>
      <c r="M228" s="92">
        <v>44169</v>
      </c>
      <c r="N228" s="94" t="s">
        <v>3639</v>
      </c>
      <c r="O228" s="90">
        <f t="shared" si="22"/>
        <v>336.46666666666681</v>
      </c>
      <c r="P228" s="100">
        <f t="shared" si="23"/>
        <v>1009.4000000000004</v>
      </c>
      <c r="Q228" s="80" t="s">
        <v>2035</v>
      </c>
      <c r="R228" s="80" t="s">
        <v>2036</v>
      </c>
    </row>
    <row r="229" spans="1:18" x14ac:dyDescent="0.2">
      <c r="A229" s="78"/>
      <c r="B229" s="122" t="s">
        <v>3522</v>
      </c>
      <c r="C229" s="89" t="s">
        <v>2002</v>
      </c>
      <c r="D229" s="81" t="str">
        <f t="shared" si="18"/>
        <v>HA5033</v>
      </c>
      <c r="E229" s="82" t="str">
        <f t="shared" si="19"/>
        <v>HARARE</v>
      </c>
      <c r="F229" s="82" t="str">
        <f t="shared" si="20"/>
        <v>PLATINUM</v>
      </c>
      <c r="G229" s="207">
        <v>3</v>
      </c>
      <c r="H229" s="84" t="s">
        <v>2033</v>
      </c>
      <c r="I229" s="68" t="s">
        <v>2055</v>
      </c>
      <c r="J229" s="82" t="str">
        <f t="shared" si="21"/>
        <v>ENIA</v>
      </c>
      <c r="K229" s="85">
        <v>0.7860300925925926</v>
      </c>
      <c r="L229" s="85">
        <v>0.83130787037037035</v>
      </c>
      <c r="M229" s="92">
        <v>44169</v>
      </c>
      <c r="N229" s="94" t="s">
        <v>3638</v>
      </c>
      <c r="O229" s="90">
        <f t="shared" si="22"/>
        <v>65.19999999999996</v>
      </c>
      <c r="P229" s="100">
        <f t="shared" si="23"/>
        <v>195.59999999999988</v>
      </c>
      <c r="Q229" s="80" t="s">
        <v>2035</v>
      </c>
      <c r="R229" s="80" t="s">
        <v>2038</v>
      </c>
    </row>
    <row r="230" spans="1:18" x14ac:dyDescent="0.2">
      <c r="A230" s="78"/>
      <c r="B230" s="122" t="s">
        <v>3523</v>
      </c>
      <c r="C230" s="89" t="s">
        <v>2004</v>
      </c>
      <c r="D230" s="81" t="str">
        <f t="shared" si="18"/>
        <v>HA5033</v>
      </c>
      <c r="E230" s="82" t="str">
        <f t="shared" si="19"/>
        <v>HARARE</v>
      </c>
      <c r="F230" s="82" t="str">
        <f t="shared" si="20"/>
        <v>PLATINUM</v>
      </c>
      <c r="G230" s="207">
        <v>3</v>
      </c>
      <c r="H230" s="84" t="s">
        <v>2033</v>
      </c>
      <c r="I230" s="68" t="s">
        <v>2055</v>
      </c>
      <c r="J230" s="82" t="str">
        <f t="shared" si="21"/>
        <v>ENIA</v>
      </c>
      <c r="K230" s="85">
        <v>0.78820601851851846</v>
      </c>
      <c r="L230" s="85">
        <v>0.83407407407407408</v>
      </c>
      <c r="M230" s="92">
        <v>44169</v>
      </c>
      <c r="N230" s="94" t="s">
        <v>3637</v>
      </c>
      <c r="O230" s="90">
        <f t="shared" si="22"/>
        <v>66.050000000000097</v>
      </c>
      <c r="P230" s="100">
        <f t="shared" si="23"/>
        <v>198.15000000000029</v>
      </c>
      <c r="Q230" s="80" t="s">
        <v>2035</v>
      </c>
      <c r="R230" s="80" t="s">
        <v>2038</v>
      </c>
    </row>
    <row r="231" spans="1:18" x14ac:dyDescent="0.2">
      <c r="A231" s="78"/>
      <c r="B231" s="122" t="s">
        <v>3524</v>
      </c>
      <c r="C231" s="89" t="s">
        <v>1728</v>
      </c>
      <c r="D231" s="81" t="str">
        <f t="shared" si="18"/>
        <v>HA6047</v>
      </c>
      <c r="E231" s="82" t="str">
        <f t="shared" si="19"/>
        <v>HARARE</v>
      </c>
      <c r="F231" s="82" t="str">
        <f t="shared" si="20"/>
        <v>PLATINUM</v>
      </c>
      <c r="G231" s="207">
        <v>3</v>
      </c>
      <c r="H231" s="84" t="s">
        <v>2033</v>
      </c>
      <c r="I231" s="68" t="s">
        <v>2055</v>
      </c>
      <c r="J231" s="82" t="str">
        <f t="shared" si="21"/>
        <v>RICHARD</v>
      </c>
      <c r="K231" s="85">
        <v>0.81212962962962953</v>
      </c>
      <c r="L231" s="85">
        <v>0.84519675925925919</v>
      </c>
      <c r="M231" s="92">
        <v>44169</v>
      </c>
      <c r="N231" s="94" t="s">
        <v>3636</v>
      </c>
      <c r="O231" s="90">
        <f t="shared" si="22"/>
        <v>47.616666666666703</v>
      </c>
      <c r="P231" s="100">
        <f t="shared" si="23"/>
        <v>142.85000000000011</v>
      </c>
      <c r="Q231" s="80" t="s">
        <v>2035</v>
      </c>
      <c r="R231" s="80" t="s">
        <v>2038</v>
      </c>
    </row>
    <row r="232" spans="1:18" x14ac:dyDescent="0.2">
      <c r="A232" s="78"/>
      <c r="B232" s="122" t="s">
        <v>3525</v>
      </c>
      <c r="C232" s="89" t="s">
        <v>1713</v>
      </c>
      <c r="D232" s="81" t="str">
        <f t="shared" si="18"/>
        <v>HA0094</v>
      </c>
      <c r="E232" s="82" t="str">
        <f t="shared" si="19"/>
        <v>HARARE</v>
      </c>
      <c r="F232" s="82" t="str">
        <f t="shared" si="20"/>
        <v>PLATINUM</v>
      </c>
      <c r="G232" s="207">
        <v>3</v>
      </c>
      <c r="H232" s="84" t="s">
        <v>2033</v>
      </c>
      <c r="I232" s="68" t="s">
        <v>2055</v>
      </c>
      <c r="J232" s="82" t="str">
        <f t="shared" si="21"/>
        <v>RICHARD</v>
      </c>
      <c r="K232" s="85">
        <v>0.81226851851851845</v>
      </c>
      <c r="L232" s="85">
        <v>0.84173611111111113</v>
      </c>
      <c r="M232" s="92">
        <v>44169</v>
      </c>
      <c r="N232" s="94" t="s">
        <v>3635</v>
      </c>
      <c r="O232" s="90">
        <f t="shared" si="22"/>
        <v>42.433333333333465</v>
      </c>
      <c r="P232" s="100">
        <f t="shared" si="23"/>
        <v>127.3000000000004</v>
      </c>
      <c r="Q232" s="80" t="s">
        <v>2035</v>
      </c>
      <c r="R232" s="80" t="s">
        <v>2038</v>
      </c>
    </row>
    <row r="233" spans="1:18" x14ac:dyDescent="0.2">
      <c r="A233" s="78"/>
      <c r="B233" s="122" t="s">
        <v>3526</v>
      </c>
      <c r="C233" s="89" t="s">
        <v>3185</v>
      </c>
      <c r="D233" s="81" t="e">
        <f t="shared" si="18"/>
        <v>#N/A</v>
      </c>
      <c r="E233" s="82" t="e">
        <f t="shared" si="19"/>
        <v>#N/A</v>
      </c>
      <c r="F233" s="82" t="e">
        <f t="shared" si="20"/>
        <v>#N/A</v>
      </c>
      <c r="G233" s="207">
        <v>3</v>
      </c>
      <c r="H233" s="84" t="s">
        <v>2033</v>
      </c>
      <c r="I233" s="68" t="s">
        <v>2055</v>
      </c>
      <c r="J233" s="82" t="e">
        <f t="shared" si="21"/>
        <v>#N/A</v>
      </c>
      <c r="K233" s="85">
        <v>0.814386574074074</v>
      </c>
      <c r="L233" s="85">
        <v>0.84329861111111104</v>
      </c>
      <c r="M233" s="92">
        <v>44169</v>
      </c>
      <c r="N233" s="94" t="s">
        <v>3633</v>
      </c>
      <c r="O233" s="90">
        <f t="shared" si="22"/>
        <v>41.63333333333334</v>
      </c>
      <c r="P233" s="100">
        <f t="shared" si="23"/>
        <v>124.90000000000002</v>
      </c>
      <c r="Q233" s="80" t="s">
        <v>2035</v>
      </c>
      <c r="R233" s="80" t="s">
        <v>2038</v>
      </c>
    </row>
    <row r="234" spans="1:18" x14ac:dyDescent="0.2">
      <c r="A234" s="78"/>
      <c r="B234" s="122" t="s">
        <v>3526</v>
      </c>
      <c r="C234" s="89" t="s">
        <v>1715</v>
      </c>
      <c r="D234" s="81" t="str">
        <f t="shared" si="18"/>
        <v>HA0094</v>
      </c>
      <c r="E234" s="82" t="str">
        <f t="shared" si="19"/>
        <v>HARARE</v>
      </c>
      <c r="F234" s="82" t="str">
        <f t="shared" si="20"/>
        <v>PLATINUM</v>
      </c>
      <c r="G234" s="207">
        <v>3</v>
      </c>
      <c r="H234" s="84" t="s">
        <v>2033</v>
      </c>
      <c r="I234" s="68" t="s">
        <v>2055</v>
      </c>
      <c r="J234" s="82" t="str">
        <f t="shared" si="21"/>
        <v>RICHARD</v>
      </c>
      <c r="K234" s="85">
        <v>0.814386574074074</v>
      </c>
      <c r="L234" s="85">
        <v>0.84464120370370377</v>
      </c>
      <c r="M234" s="92">
        <v>44169</v>
      </c>
      <c r="N234" s="94" t="s">
        <v>3634</v>
      </c>
      <c r="O234" s="90">
        <f t="shared" si="22"/>
        <v>43.566666666666869</v>
      </c>
      <c r="P234" s="100">
        <f t="shared" si="23"/>
        <v>130.70000000000061</v>
      </c>
      <c r="Q234" s="80" t="s">
        <v>2035</v>
      </c>
      <c r="R234" s="80" t="s">
        <v>2038</v>
      </c>
    </row>
    <row r="235" spans="1:18" x14ac:dyDescent="0.2">
      <c r="A235" s="78"/>
      <c r="B235" s="122" t="s">
        <v>3526</v>
      </c>
      <c r="C235" s="89" t="s">
        <v>1731</v>
      </c>
      <c r="D235" s="81" t="str">
        <f t="shared" si="18"/>
        <v>HA6047</v>
      </c>
      <c r="E235" s="82" t="str">
        <f t="shared" si="19"/>
        <v>HARARE</v>
      </c>
      <c r="F235" s="82" t="str">
        <f t="shared" si="20"/>
        <v>PLATINUM</v>
      </c>
      <c r="G235" s="207">
        <v>3</v>
      </c>
      <c r="H235" s="84" t="s">
        <v>2033</v>
      </c>
      <c r="I235" s="68" t="s">
        <v>2055</v>
      </c>
      <c r="J235" s="82" t="str">
        <f t="shared" si="21"/>
        <v>RICHARD</v>
      </c>
      <c r="K235" s="85">
        <v>0.814386574074074</v>
      </c>
      <c r="L235" s="85">
        <v>0.84468750000000004</v>
      </c>
      <c r="M235" s="92">
        <v>44169</v>
      </c>
      <c r="N235" s="94" t="s">
        <v>3631</v>
      </c>
      <c r="O235" s="90">
        <f t="shared" si="22"/>
        <v>43.633333333333496</v>
      </c>
      <c r="P235" s="100">
        <f t="shared" si="23"/>
        <v>130.90000000000049</v>
      </c>
      <c r="Q235" s="80" t="s">
        <v>2035</v>
      </c>
      <c r="R235" s="80" t="s">
        <v>2038</v>
      </c>
    </row>
    <row r="236" spans="1:18" x14ac:dyDescent="0.2">
      <c r="A236" s="78"/>
      <c r="B236" s="122" t="s">
        <v>3526</v>
      </c>
      <c r="C236" s="89" t="s">
        <v>1730</v>
      </c>
      <c r="D236" s="81" t="str">
        <f t="shared" si="18"/>
        <v>HA6047</v>
      </c>
      <c r="E236" s="82" t="str">
        <f t="shared" si="19"/>
        <v>HARARE</v>
      </c>
      <c r="F236" s="82" t="str">
        <f t="shared" si="20"/>
        <v>PLATINUM</v>
      </c>
      <c r="G236" s="207">
        <v>3</v>
      </c>
      <c r="H236" s="84" t="s">
        <v>2033</v>
      </c>
      <c r="I236" s="68" t="s">
        <v>2055</v>
      </c>
      <c r="J236" s="82" t="str">
        <f t="shared" si="21"/>
        <v>RICHARD</v>
      </c>
      <c r="K236" s="85">
        <v>0.814386574074074</v>
      </c>
      <c r="L236" s="85">
        <v>0.84482638888888895</v>
      </c>
      <c r="M236" s="92">
        <v>44169</v>
      </c>
      <c r="N236" s="94" t="s">
        <v>3632</v>
      </c>
      <c r="O236" s="90">
        <f t="shared" si="22"/>
        <v>43.833333333333528</v>
      </c>
      <c r="P236" s="100">
        <f t="shared" si="23"/>
        <v>131.50000000000057</v>
      </c>
      <c r="Q236" s="80" t="s">
        <v>2035</v>
      </c>
      <c r="R236" s="80" t="s">
        <v>2038</v>
      </c>
    </row>
    <row r="237" spans="1:18" x14ac:dyDescent="0.2">
      <c r="A237" s="78"/>
      <c r="B237" s="122" t="s">
        <v>3527</v>
      </c>
      <c r="C237" s="89" t="s">
        <v>542</v>
      </c>
      <c r="D237" s="81" t="str">
        <f t="shared" si="18"/>
        <v>HA6048</v>
      </c>
      <c r="E237" s="82" t="str">
        <f t="shared" si="19"/>
        <v>HARARE</v>
      </c>
      <c r="F237" s="82" t="str">
        <f t="shared" si="20"/>
        <v>PLATINUM</v>
      </c>
      <c r="G237" s="207">
        <v>3</v>
      </c>
      <c r="H237" s="84" t="s">
        <v>2033</v>
      </c>
      <c r="I237" s="68" t="s">
        <v>2055</v>
      </c>
      <c r="J237" s="82" t="str">
        <f t="shared" si="21"/>
        <v>ENIA</v>
      </c>
      <c r="K237" s="85">
        <v>0.8181828703703703</v>
      </c>
      <c r="L237" s="108">
        <v>0.99998842592592596</v>
      </c>
      <c r="M237" s="92">
        <v>44169</v>
      </c>
      <c r="N237" s="94" t="s">
        <v>3573</v>
      </c>
      <c r="O237" s="90">
        <f t="shared" si="22"/>
        <v>261.80000000000018</v>
      </c>
      <c r="P237" s="100">
        <f t="shared" si="23"/>
        <v>785.40000000000055</v>
      </c>
      <c r="Q237" s="80" t="s">
        <v>2035</v>
      </c>
      <c r="R237" s="80" t="s">
        <v>2036</v>
      </c>
    </row>
    <row r="238" spans="1:18" x14ac:dyDescent="0.2">
      <c r="A238" s="78"/>
      <c r="B238" s="122" t="s">
        <v>3528</v>
      </c>
      <c r="C238" s="89" t="s">
        <v>1005</v>
      </c>
      <c r="D238" s="81" t="str">
        <f t="shared" si="18"/>
        <v>HA5066</v>
      </c>
      <c r="E238" s="82" t="str">
        <f t="shared" si="19"/>
        <v>HARARE</v>
      </c>
      <c r="F238" s="82" t="str">
        <f t="shared" si="20"/>
        <v>GOLD</v>
      </c>
      <c r="G238" s="207">
        <v>3</v>
      </c>
      <c r="H238" s="84" t="s">
        <v>2033</v>
      </c>
      <c r="I238" s="68" t="s">
        <v>2055</v>
      </c>
      <c r="J238" s="82" t="str">
        <f t="shared" si="21"/>
        <v>DHLAKAMA</v>
      </c>
      <c r="K238" s="85">
        <v>0.81824074074074071</v>
      </c>
      <c r="L238" s="108">
        <v>0.99998842592592596</v>
      </c>
      <c r="M238" s="92">
        <v>44169</v>
      </c>
      <c r="N238" s="94" t="s">
        <v>3630</v>
      </c>
      <c r="O238" s="90">
        <f t="shared" si="22"/>
        <v>261.71666666666675</v>
      </c>
      <c r="P238" s="100">
        <f t="shared" si="23"/>
        <v>785.15000000000032</v>
      </c>
      <c r="Q238" s="80" t="s">
        <v>2035</v>
      </c>
      <c r="R238" s="80" t="s">
        <v>2036</v>
      </c>
    </row>
    <row r="239" spans="1:18" x14ac:dyDescent="0.2">
      <c r="A239" s="78"/>
      <c r="B239" s="122" t="s">
        <v>3529</v>
      </c>
      <c r="C239" s="89" t="s">
        <v>773</v>
      </c>
      <c r="D239" s="81" t="str">
        <f t="shared" si="18"/>
        <v>MC0125</v>
      </c>
      <c r="E239" s="82" t="str">
        <f t="shared" si="19"/>
        <v>MASH CENTRAL</v>
      </c>
      <c r="F239" s="82" t="str">
        <f t="shared" si="20"/>
        <v>PLATINUM</v>
      </c>
      <c r="G239" s="207">
        <v>3</v>
      </c>
      <c r="H239" s="84" t="s">
        <v>2033</v>
      </c>
      <c r="I239" s="68" t="s">
        <v>2055</v>
      </c>
      <c r="J239" s="82" t="str">
        <f t="shared" si="21"/>
        <v>ARTWELL</v>
      </c>
      <c r="K239" s="85">
        <v>0.82902777777777781</v>
      </c>
      <c r="L239" s="108">
        <v>0.99998842592592596</v>
      </c>
      <c r="M239" s="92">
        <v>44169</v>
      </c>
      <c r="N239" s="94" t="s">
        <v>3629</v>
      </c>
      <c r="O239" s="90">
        <f t="shared" si="22"/>
        <v>246.18333333333334</v>
      </c>
      <c r="P239" s="100">
        <f t="shared" si="23"/>
        <v>738.55</v>
      </c>
      <c r="Q239" s="80" t="s">
        <v>2035</v>
      </c>
      <c r="R239" s="80" t="s">
        <v>2036</v>
      </c>
    </row>
    <row r="240" spans="1:18" x14ac:dyDescent="0.2">
      <c r="A240" s="78"/>
      <c r="B240" s="122" t="s">
        <v>3530</v>
      </c>
      <c r="C240" s="89" t="s">
        <v>1735</v>
      </c>
      <c r="D240" s="81" t="str">
        <f t="shared" si="18"/>
        <v>MW0157</v>
      </c>
      <c r="E240" s="82" t="str">
        <f t="shared" si="19"/>
        <v>MASH WEST</v>
      </c>
      <c r="F240" s="82" t="str">
        <f t="shared" si="20"/>
        <v>SILVER</v>
      </c>
      <c r="G240" s="207">
        <v>3</v>
      </c>
      <c r="H240" s="84" t="s">
        <v>2033</v>
      </c>
      <c r="I240" s="68" t="s">
        <v>2055</v>
      </c>
      <c r="J240" s="82" t="str">
        <f t="shared" si="21"/>
        <v>NGIRAZI</v>
      </c>
      <c r="K240" s="85">
        <v>0.83608796296296306</v>
      </c>
      <c r="L240" s="108">
        <v>0.99998842592592596</v>
      </c>
      <c r="M240" s="92">
        <v>44169</v>
      </c>
      <c r="N240" s="94" t="s">
        <v>3628</v>
      </c>
      <c r="O240" s="90">
        <f t="shared" si="22"/>
        <v>236.01666666666657</v>
      </c>
      <c r="P240" s="100">
        <f t="shared" si="23"/>
        <v>708.04999999999973</v>
      </c>
      <c r="Q240" s="80" t="s">
        <v>2035</v>
      </c>
      <c r="R240" s="80" t="s">
        <v>2036</v>
      </c>
    </row>
    <row r="241" spans="1:18" x14ac:dyDescent="0.2">
      <c r="A241" s="78"/>
      <c r="B241" s="122" t="s">
        <v>3531</v>
      </c>
      <c r="C241" s="89" t="s">
        <v>1683</v>
      </c>
      <c r="D241" s="81" t="str">
        <f t="shared" si="18"/>
        <v>ME7086</v>
      </c>
      <c r="E241" s="82" t="str">
        <f t="shared" si="19"/>
        <v>MASH EAST</v>
      </c>
      <c r="F241" s="82" t="str">
        <f t="shared" si="20"/>
        <v>PLATINUM</v>
      </c>
      <c r="G241" s="207">
        <v>3</v>
      </c>
      <c r="H241" s="84" t="s">
        <v>2033</v>
      </c>
      <c r="I241" s="68" t="s">
        <v>2055</v>
      </c>
      <c r="J241" s="82" t="str">
        <f t="shared" si="21"/>
        <v>DHLAKAMA</v>
      </c>
      <c r="K241" s="85">
        <v>0.8539699074074073</v>
      </c>
      <c r="L241" s="108">
        <v>0.99998842592592596</v>
      </c>
      <c r="M241" s="92">
        <v>44169</v>
      </c>
      <c r="N241" s="94" t="s">
        <v>3627</v>
      </c>
      <c r="O241" s="90">
        <f t="shared" si="22"/>
        <v>210.26666666666688</v>
      </c>
      <c r="P241" s="100">
        <f t="shared" si="23"/>
        <v>630.80000000000064</v>
      </c>
      <c r="Q241" s="80" t="s">
        <v>2035</v>
      </c>
      <c r="R241" s="80" t="s">
        <v>2036</v>
      </c>
    </row>
    <row r="242" spans="1:18" x14ac:dyDescent="0.2">
      <c r="A242" s="78"/>
      <c r="B242" s="122" t="s">
        <v>3532</v>
      </c>
      <c r="C242" s="89" t="s">
        <v>1797</v>
      </c>
      <c r="D242" s="81" t="str">
        <f t="shared" si="18"/>
        <v>MC6007</v>
      </c>
      <c r="E242" s="82" t="str">
        <f t="shared" si="19"/>
        <v>MASH CENTRAL</v>
      </c>
      <c r="F242" s="82" t="str">
        <f t="shared" si="20"/>
        <v>PLATINUM</v>
      </c>
      <c r="G242" s="207">
        <v>3</v>
      </c>
      <c r="H242" s="84" t="s">
        <v>2033</v>
      </c>
      <c r="I242" s="68" t="s">
        <v>2055</v>
      </c>
      <c r="J242" s="82" t="str">
        <f t="shared" si="21"/>
        <v>ARCHIE</v>
      </c>
      <c r="K242" s="85">
        <v>0.85842592592592604</v>
      </c>
      <c r="L242" s="108">
        <v>0.99998842592592596</v>
      </c>
      <c r="M242" s="92">
        <v>44169</v>
      </c>
      <c r="N242" s="94" t="s">
        <v>3626</v>
      </c>
      <c r="O242" s="90">
        <f t="shared" si="22"/>
        <v>203.84999999999988</v>
      </c>
      <c r="P242" s="100">
        <f t="shared" si="23"/>
        <v>611.54999999999961</v>
      </c>
      <c r="Q242" s="80" t="s">
        <v>2035</v>
      </c>
      <c r="R242" s="80" t="s">
        <v>2036</v>
      </c>
    </row>
    <row r="243" spans="1:18" x14ac:dyDescent="0.2">
      <c r="A243" s="78"/>
      <c r="B243" s="122" t="s">
        <v>3533</v>
      </c>
      <c r="C243" s="89" t="s">
        <v>478</v>
      </c>
      <c r="D243" s="81" t="str">
        <f t="shared" si="18"/>
        <v>MW0408</v>
      </c>
      <c r="E243" s="82" t="str">
        <f t="shared" si="19"/>
        <v>MASH WEST</v>
      </c>
      <c r="F243" s="82" t="str">
        <f t="shared" si="20"/>
        <v>PLATINUM</v>
      </c>
      <c r="G243" s="207">
        <v>3</v>
      </c>
      <c r="H243" s="84" t="s">
        <v>2033</v>
      </c>
      <c r="I243" s="68" t="s">
        <v>2055</v>
      </c>
      <c r="J243" s="82" t="str">
        <f t="shared" si="21"/>
        <v>NGIRAZI</v>
      </c>
      <c r="K243" s="85">
        <v>0.85859953703703706</v>
      </c>
      <c r="L243" s="85">
        <v>0.87883101851851853</v>
      </c>
      <c r="M243" s="92">
        <v>44169</v>
      </c>
      <c r="N243" s="94" t="s">
        <v>3625</v>
      </c>
      <c r="O243" s="90">
        <f t="shared" si="22"/>
        <v>29.133333333333304</v>
      </c>
      <c r="P243" s="100">
        <f t="shared" si="23"/>
        <v>87.39999999999992</v>
      </c>
      <c r="Q243" s="80" t="s">
        <v>2035</v>
      </c>
      <c r="R243" s="80" t="s">
        <v>2038</v>
      </c>
    </row>
    <row r="244" spans="1:18" x14ac:dyDescent="0.2">
      <c r="A244" s="78"/>
      <c r="B244" s="122" t="s">
        <v>3534</v>
      </c>
      <c r="C244" s="89" t="s">
        <v>1420</v>
      </c>
      <c r="D244" s="81" t="str">
        <f t="shared" si="18"/>
        <v>MW0145</v>
      </c>
      <c r="E244" s="82" t="str">
        <f t="shared" si="19"/>
        <v>MASH WEST</v>
      </c>
      <c r="F244" s="82" t="str">
        <f t="shared" si="20"/>
        <v>PLATINUM</v>
      </c>
      <c r="G244" s="207">
        <v>3</v>
      </c>
      <c r="H244" s="84" t="s">
        <v>2033</v>
      </c>
      <c r="I244" s="68" t="s">
        <v>2055</v>
      </c>
      <c r="J244" s="82" t="str">
        <f t="shared" si="21"/>
        <v>COLLEN</v>
      </c>
      <c r="K244" s="85">
        <v>0.85865740740740737</v>
      </c>
      <c r="L244" s="85">
        <v>0.87877314814814822</v>
      </c>
      <c r="M244" s="92">
        <v>44169</v>
      </c>
      <c r="N244" s="94" t="s">
        <v>3624</v>
      </c>
      <c r="O244" s="90">
        <f t="shared" si="22"/>
        <v>28.966666666666825</v>
      </c>
      <c r="P244" s="100">
        <f t="shared" si="23"/>
        <v>86.900000000000475</v>
      </c>
      <c r="Q244" s="80" t="s">
        <v>2035</v>
      </c>
      <c r="R244" s="80" t="s">
        <v>2038</v>
      </c>
    </row>
    <row r="245" spans="1:18" x14ac:dyDescent="0.2">
      <c r="A245" s="78"/>
      <c r="B245" s="122" t="s">
        <v>3534</v>
      </c>
      <c r="C245" s="89" t="s">
        <v>1648</v>
      </c>
      <c r="D245" s="81" t="str">
        <f t="shared" si="18"/>
        <v>MW6036</v>
      </c>
      <c r="E245" s="82" t="str">
        <f t="shared" si="19"/>
        <v>MASH WEST</v>
      </c>
      <c r="F245" s="82" t="str">
        <f t="shared" si="20"/>
        <v>PLATINUM</v>
      </c>
      <c r="G245" s="207">
        <v>3</v>
      </c>
      <c r="H245" s="84" t="s">
        <v>2033</v>
      </c>
      <c r="I245" s="68" t="s">
        <v>2055</v>
      </c>
      <c r="J245" s="82" t="str">
        <f t="shared" si="21"/>
        <v>NGIRAZI</v>
      </c>
      <c r="K245" s="85">
        <v>0.85865740740740737</v>
      </c>
      <c r="L245" s="85">
        <v>0.88</v>
      </c>
      <c r="M245" s="92">
        <v>44169</v>
      </c>
      <c r="N245" s="94" t="s">
        <v>3623</v>
      </c>
      <c r="O245" s="90">
        <f t="shared" si="22"/>
        <v>30.733333333333395</v>
      </c>
      <c r="P245" s="100">
        <f t="shared" si="23"/>
        <v>92.200000000000188</v>
      </c>
      <c r="Q245" s="80" t="s">
        <v>2035</v>
      </c>
      <c r="R245" s="80" t="s">
        <v>2038</v>
      </c>
    </row>
    <row r="246" spans="1:18" x14ac:dyDescent="0.2">
      <c r="A246" s="78"/>
      <c r="B246" s="122" t="s">
        <v>3535</v>
      </c>
      <c r="C246" s="89" t="s">
        <v>1526</v>
      </c>
      <c r="D246" s="81" t="str">
        <f t="shared" si="18"/>
        <v>HA5041</v>
      </c>
      <c r="E246" s="82" t="str">
        <f t="shared" si="19"/>
        <v>HARARE</v>
      </c>
      <c r="F246" s="82" t="str">
        <f t="shared" si="20"/>
        <v>GOLD</v>
      </c>
      <c r="G246" s="207">
        <v>3</v>
      </c>
      <c r="H246" s="84" t="s">
        <v>2033</v>
      </c>
      <c r="I246" s="68" t="s">
        <v>2055</v>
      </c>
      <c r="J246" s="82" t="str">
        <f t="shared" si="21"/>
        <v>RITA</v>
      </c>
      <c r="K246" s="85">
        <v>0.86076388888888899</v>
      </c>
      <c r="L246" s="108">
        <v>0.99998842592592596</v>
      </c>
      <c r="M246" s="92">
        <v>44169</v>
      </c>
      <c r="N246" s="94" t="s">
        <v>3726</v>
      </c>
      <c r="O246" s="90">
        <f t="shared" si="22"/>
        <v>200.48333333333323</v>
      </c>
      <c r="P246" s="100">
        <f t="shared" si="23"/>
        <v>601.4499999999997</v>
      </c>
      <c r="Q246" s="80" t="s">
        <v>2035</v>
      </c>
      <c r="R246" s="80" t="s">
        <v>2036</v>
      </c>
    </row>
    <row r="247" spans="1:18" x14ac:dyDescent="0.2">
      <c r="A247" s="78"/>
      <c r="B247" s="122" t="s">
        <v>3536</v>
      </c>
      <c r="C247" s="89" t="s">
        <v>1536</v>
      </c>
      <c r="D247" s="81" t="str">
        <f t="shared" si="18"/>
        <v>HA6064</v>
      </c>
      <c r="E247" s="82" t="str">
        <f t="shared" si="19"/>
        <v>HARARE</v>
      </c>
      <c r="F247" s="82" t="str">
        <f t="shared" si="20"/>
        <v>SILVER</v>
      </c>
      <c r="G247" s="207">
        <v>3</v>
      </c>
      <c r="H247" s="84" t="s">
        <v>2033</v>
      </c>
      <c r="I247" s="68" t="s">
        <v>2055</v>
      </c>
      <c r="J247" s="82" t="str">
        <f t="shared" si="21"/>
        <v>MUTYANDA</v>
      </c>
      <c r="K247" s="85">
        <v>0.86077546296296292</v>
      </c>
      <c r="L247" s="108">
        <v>0.99998842592592596</v>
      </c>
      <c r="M247" s="92">
        <v>44169</v>
      </c>
      <c r="N247" s="94" t="s">
        <v>3622</v>
      </c>
      <c r="O247" s="90">
        <f t="shared" si="22"/>
        <v>200.46666666666675</v>
      </c>
      <c r="P247" s="100">
        <f t="shared" si="23"/>
        <v>601.40000000000032</v>
      </c>
      <c r="Q247" s="80" t="s">
        <v>2035</v>
      </c>
      <c r="R247" s="80" t="s">
        <v>2036</v>
      </c>
    </row>
    <row r="248" spans="1:18" x14ac:dyDescent="0.2">
      <c r="A248" s="78"/>
      <c r="B248" s="122" t="s">
        <v>3537</v>
      </c>
      <c r="C248" s="89" t="s">
        <v>993</v>
      </c>
      <c r="D248" s="81" t="str">
        <f t="shared" si="18"/>
        <v>MD0058</v>
      </c>
      <c r="E248" s="82" t="str">
        <f t="shared" si="19"/>
        <v>MIDLANDS</v>
      </c>
      <c r="F248" s="82" t="str">
        <f t="shared" si="20"/>
        <v>GOLD</v>
      </c>
      <c r="G248" s="207">
        <v>3</v>
      </c>
      <c r="H248" s="84" t="s">
        <v>2033</v>
      </c>
      <c r="I248" s="68" t="s">
        <v>2055</v>
      </c>
      <c r="J248" s="82" t="str">
        <f t="shared" si="21"/>
        <v>CHIKWAVAVA</v>
      </c>
      <c r="K248" s="85">
        <v>0.86613425925925924</v>
      </c>
      <c r="L248" s="85">
        <v>0.89476851851851846</v>
      </c>
      <c r="M248" s="92">
        <v>44169</v>
      </c>
      <c r="N248" s="94" t="s">
        <v>3727</v>
      </c>
      <c r="O248" s="90">
        <f t="shared" si="22"/>
        <v>41.233333333333277</v>
      </c>
      <c r="P248" s="100">
        <f t="shared" si="23"/>
        <v>123.69999999999983</v>
      </c>
      <c r="Q248" s="80" t="s">
        <v>2035</v>
      </c>
      <c r="R248" s="80" t="s">
        <v>2038</v>
      </c>
    </row>
    <row r="249" spans="1:18" x14ac:dyDescent="0.2">
      <c r="A249" s="78"/>
      <c r="B249" s="122" t="s">
        <v>3538</v>
      </c>
      <c r="C249" s="89" t="s">
        <v>1627</v>
      </c>
      <c r="D249" s="81" t="str">
        <f t="shared" si="18"/>
        <v>MD0090</v>
      </c>
      <c r="E249" s="82" t="str">
        <f t="shared" si="19"/>
        <v>MIDLANDS</v>
      </c>
      <c r="F249" s="82" t="str">
        <f t="shared" si="20"/>
        <v>PLATINUM</v>
      </c>
      <c r="G249" s="207">
        <v>3</v>
      </c>
      <c r="H249" s="84" t="s">
        <v>2033</v>
      </c>
      <c r="I249" s="68" t="s">
        <v>2055</v>
      </c>
      <c r="J249" s="82" t="str">
        <f t="shared" si="21"/>
        <v>CHIKWAVAVA</v>
      </c>
      <c r="K249" s="85">
        <v>0.86614583333333339</v>
      </c>
      <c r="L249" s="85">
        <v>0.88886574074074076</v>
      </c>
      <c r="M249" s="92">
        <v>44169</v>
      </c>
      <c r="N249" s="94" t="s">
        <v>3621</v>
      </c>
      <c r="O249" s="90">
        <f t="shared" si="22"/>
        <v>32.716666666666612</v>
      </c>
      <c r="P249" s="100">
        <f t="shared" si="23"/>
        <v>98.149999999999835</v>
      </c>
      <c r="Q249" s="80" t="s">
        <v>2035</v>
      </c>
      <c r="R249" s="80" t="s">
        <v>2038</v>
      </c>
    </row>
    <row r="250" spans="1:18" x14ac:dyDescent="0.2">
      <c r="A250" s="78"/>
      <c r="B250" s="122" t="s">
        <v>3539</v>
      </c>
      <c r="C250" s="89" t="s">
        <v>1678</v>
      </c>
      <c r="D250" s="81" t="str">
        <f t="shared" si="18"/>
        <v>MD6016</v>
      </c>
      <c r="E250" s="82" t="str">
        <f t="shared" si="19"/>
        <v>MIDLANDS</v>
      </c>
      <c r="F250" s="82" t="str">
        <f t="shared" si="20"/>
        <v>PLATINUM</v>
      </c>
      <c r="G250" s="207">
        <v>3</v>
      </c>
      <c r="H250" s="84" t="s">
        <v>2033</v>
      </c>
      <c r="I250" s="68" t="s">
        <v>2055</v>
      </c>
      <c r="J250" s="82" t="str">
        <f t="shared" si="21"/>
        <v>CHIKWAVAVA</v>
      </c>
      <c r="K250" s="85">
        <v>0.86618055555555562</v>
      </c>
      <c r="L250" s="85">
        <v>0.88887731481481491</v>
      </c>
      <c r="M250" s="92">
        <v>44169</v>
      </c>
      <c r="N250" s="94" t="s">
        <v>3620</v>
      </c>
      <c r="O250" s="90">
        <f t="shared" si="22"/>
        <v>32.68333333333338</v>
      </c>
      <c r="P250" s="100">
        <f t="shared" si="23"/>
        <v>98.050000000000139</v>
      </c>
      <c r="Q250" s="80" t="s">
        <v>2035</v>
      </c>
      <c r="R250" s="80" t="s">
        <v>2038</v>
      </c>
    </row>
    <row r="251" spans="1:18" x14ac:dyDescent="0.2">
      <c r="A251" s="78"/>
      <c r="B251" s="122" t="s">
        <v>3540</v>
      </c>
      <c r="C251" s="89" t="s">
        <v>1284</v>
      </c>
      <c r="D251" s="81" t="str">
        <f t="shared" si="18"/>
        <v>MC1757</v>
      </c>
      <c r="E251" s="82" t="str">
        <f t="shared" si="19"/>
        <v>MASH CENTRAL</v>
      </c>
      <c r="F251" s="82" t="str">
        <f t="shared" si="20"/>
        <v>PLATINUM</v>
      </c>
      <c r="G251" s="207">
        <v>3</v>
      </c>
      <c r="H251" s="84" t="s">
        <v>2033</v>
      </c>
      <c r="I251" s="68" t="s">
        <v>2055</v>
      </c>
      <c r="J251" s="82" t="str">
        <f t="shared" si="21"/>
        <v>KIWA</v>
      </c>
      <c r="K251" s="85">
        <v>0.8669675925925926</v>
      </c>
      <c r="L251" s="108">
        <v>0.99998842592592596</v>
      </c>
      <c r="M251" s="92">
        <v>44169</v>
      </c>
      <c r="N251" s="94" t="s">
        <v>3619</v>
      </c>
      <c r="O251" s="90">
        <f t="shared" si="22"/>
        <v>191.55000000000004</v>
      </c>
      <c r="P251" s="100">
        <f t="shared" si="23"/>
        <v>574.65000000000009</v>
      </c>
      <c r="Q251" s="80" t="s">
        <v>2035</v>
      </c>
      <c r="R251" s="80" t="s">
        <v>2036</v>
      </c>
    </row>
    <row r="252" spans="1:18" x14ac:dyDescent="0.2">
      <c r="A252" s="78"/>
      <c r="B252" s="122" t="s">
        <v>3541</v>
      </c>
      <c r="C252" s="89" t="s">
        <v>1299</v>
      </c>
      <c r="D252" s="81" t="str">
        <f t="shared" si="18"/>
        <v>MC0071</v>
      </c>
      <c r="E252" s="82" t="str">
        <f t="shared" si="19"/>
        <v>MASH CENTRAL</v>
      </c>
      <c r="F252" s="82" t="str">
        <f t="shared" si="20"/>
        <v>PLATINUM</v>
      </c>
      <c r="G252" s="207">
        <v>3</v>
      </c>
      <c r="H252" s="84" t="s">
        <v>2033</v>
      </c>
      <c r="I252" s="68" t="s">
        <v>2055</v>
      </c>
      <c r="J252" s="82" t="str">
        <f t="shared" si="21"/>
        <v>KIWA</v>
      </c>
      <c r="K252" s="85">
        <v>0.86699074074074067</v>
      </c>
      <c r="L252" s="85">
        <v>0.87842592592592583</v>
      </c>
      <c r="M252" s="92">
        <v>44169</v>
      </c>
      <c r="N252" s="94" t="s">
        <v>3618</v>
      </c>
      <c r="O252" s="90">
        <f t="shared" si="22"/>
        <v>16.466666666666629</v>
      </c>
      <c r="P252" s="100">
        <f t="shared" si="23"/>
        <v>49.399999999999892</v>
      </c>
      <c r="Q252" s="80" t="s">
        <v>2035</v>
      </c>
      <c r="R252" s="80" t="s">
        <v>2038</v>
      </c>
    </row>
    <row r="253" spans="1:18" x14ac:dyDescent="0.2">
      <c r="A253" s="78"/>
      <c r="B253" s="122" t="s">
        <v>3542</v>
      </c>
      <c r="C253" s="89" t="s">
        <v>331</v>
      </c>
      <c r="D253" s="81" t="str">
        <f t="shared" si="18"/>
        <v>HA5030</v>
      </c>
      <c r="E253" s="82" t="str">
        <f t="shared" si="19"/>
        <v>HARARE</v>
      </c>
      <c r="F253" s="82" t="str">
        <f t="shared" si="20"/>
        <v>PLATINUM</v>
      </c>
      <c r="G253" s="207">
        <v>3</v>
      </c>
      <c r="H253" s="84" t="s">
        <v>2033</v>
      </c>
      <c r="I253" s="68" t="s">
        <v>2055</v>
      </c>
      <c r="J253" s="82" t="str">
        <f t="shared" si="21"/>
        <v>ARCHIE</v>
      </c>
      <c r="K253" s="85">
        <v>0.88429398148148142</v>
      </c>
      <c r="L253" s="108">
        <v>0.9417592592592593</v>
      </c>
      <c r="M253" s="92">
        <v>44169</v>
      </c>
      <c r="N253" s="94" t="s">
        <v>3617</v>
      </c>
      <c r="O253" s="90">
        <f t="shared" si="22"/>
        <v>82.750000000000142</v>
      </c>
      <c r="P253" s="100">
        <f t="shared" si="23"/>
        <v>248.25000000000043</v>
      </c>
      <c r="Q253" s="80" t="s">
        <v>2035</v>
      </c>
      <c r="R253" s="80" t="s">
        <v>2036</v>
      </c>
    </row>
    <row r="254" spans="1:18" x14ac:dyDescent="0.2">
      <c r="A254" s="78"/>
      <c r="B254" s="122" t="s">
        <v>3543</v>
      </c>
      <c r="C254" s="89" t="s">
        <v>334</v>
      </c>
      <c r="D254" s="81" t="str">
        <f t="shared" si="18"/>
        <v>HA5030</v>
      </c>
      <c r="E254" s="82" t="str">
        <f t="shared" si="19"/>
        <v>HARARE</v>
      </c>
      <c r="F254" s="82" t="str">
        <f t="shared" si="20"/>
        <v>PLATINUM</v>
      </c>
      <c r="G254" s="207">
        <v>3</v>
      </c>
      <c r="H254" s="84" t="s">
        <v>2033</v>
      </c>
      <c r="I254" s="68" t="s">
        <v>2055</v>
      </c>
      <c r="J254" s="82" t="str">
        <f t="shared" si="21"/>
        <v>ARCHIE</v>
      </c>
      <c r="K254" s="85">
        <v>0.88642361111111112</v>
      </c>
      <c r="L254" s="108">
        <v>0.94653935185185178</v>
      </c>
      <c r="M254" s="92">
        <v>44169</v>
      </c>
      <c r="N254" s="94" t="s">
        <v>3616</v>
      </c>
      <c r="O254" s="90">
        <f t="shared" si="22"/>
        <v>86.566666666666549</v>
      </c>
      <c r="P254" s="100">
        <f t="shared" si="23"/>
        <v>259.69999999999965</v>
      </c>
      <c r="Q254" s="80" t="s">
        <v>2035</v>
      </c>
      <c r="R254" s="80" t="s">
        <v>2036</v>
      </c>
    </row>
    <row r="255" spans="1:18" x14ac:dyDescent="0.2">
      <c r="A255" s="78"/>
      <c r="B255" s="122" t="s">
        <v>3544</v>
      </c>
      <c r="C255" s="89" t="s">
        <v>1666</v>
      </c>
      <c r="D255" s="81" t="str">
        <f t="shared" si="18"/>
        <v>HA5063</v>
      </c>
      <c r="E255" s="82" t="str">
        <f t="shared" si="19"/>
        <v>HARARE</v>
      </c>
      <c r="F255" s="82" t="str">
        <f t="shared" si="20"/>
        <v>SILVER</v>
      </c>
      <c r="G255" s="207">
        <v>3</v>
      </c>
      <c r="H255" s="84" t="s">
        <v>2033</v>
      </c>
      <c r="I255" s="68" t="s">
        <v>2055</v>
      </c>
      <c r="J255" s="82" t="str">
        <f t="shared" si="21"/>
        <v>WASHI</v>
      </c>
      <c r="K255" s="85">
        <v>0.89023148148148146</v>
      </c>
      <c r="L255" s="108">
        <v>0.99998842592592596</v>
      </c>
      <c r="M255" s="92">
        <v>44169</v>
      </c>
      <c r="N255" s="94" t="s">
        <v>3615</v>
      </c>
      <c r="O255" s="90">
        <f t="shared" si="22"/>
        <v>158.0500000000001</v>
      </c>
      <c r="P255" s="100">
        <f t="shared" si="23"/>
        <v>474.15000000000032</v>
      </c>
      <c r="Q255" s="80" t="s">
        <v>2035</v>
      </c>
      <c r="R255" s="80" t="s">
        <v>2036</v>
      </c>
    </row>
    <row r="256" spans="1:18" x14ac:dyDescent="0.2">
      <c r="A256" s="78"/>
      <c r="B256" s="122" t="s">
        <v>3545</v>
      </c>
      <c r="C256" s="89" t="s">
        <v>118</v>
      </c>
      <c r="D256" s="81" t="str">
        <f t="shared" si="18"/>
        <v>HA6002</v>
      </c>
      <c r="E256" s="82" t="str">
        <f t="shared" si="19"/>
        <v>HARARE</v>
      </c>
      <c r="F256" s="82" t="str">
        <f t="shared" si="20"/>
        <v>PLATINUM</v>
      </c>
      <c r="G256" s="207">
        <v>3</v>
      </c>
      <c r="H256" s="84" t="s">
        <v>2033</v>
      </c>
      <c r="I256" s="68" t="s">
        <v>2055</v>
      </c>
      <c r="J256" s="82" t="str">
        <f t="shared" si="21"/>
        <v>WASHI</v>
      </c>
      <c r="K256" s="85">
        <v>0.89063657407407415</v>
      </c>
      <c r="L256" s="108">
        <v>0.99998842592592596</v>
      </c>
      <c r="M256" s="92">
        <v>44169</v>
      </c>
      <c r="N256" s="94" t="s">
        <v>3578</v>
      </c>
      <c r="O256" s="90">
        <f t="shared" si="22"/>
        <v>157.46666666666658</v>
      </c>
      <c r="P256" s="100">
        <f t="shared" si="23"/>
        <v>472.39999999999975</v>
      </c>
      <c r="Q256" s="80" t="s">
        <v>2035</v>
      </c>
      <c r="R256" s="80" t="s">
        <v>2036</v>
      </c>
    </row>
    <row r="257" spans="1:18" x14ac:dyDescent="0.2">
      <c r="A257" s="78"/>
      <c r="B257" s="122" t="s">
        <v>3546</v>
      </c>
      <c r="C257" s="89" t="s">
        <v>1668</v>
      </c>
      <c r="D257" s="81" t="str">
        <f t="shared" si="18"/>
        <v>HA5063</v>
      </c>
      <c r="E257" s="82" t="str">
        <f t="shared" si="19"/>
        <v>HARARE</v>
      </c>
      <c r="F257" s="82" t="str">
        <f t="shared" si="20"/>
        <v>SILVER</v>
      </c>
      <c r="G257" s="207">
        <v>3</v>
      </c>
      <c r="H257" s="84" t="s">
        <v>2033</v>
      </c>
      <c r="I257" s="68" t="s">
        <v>2055</v>
      </c>
      <c r="J257" s="82" t="str">
        <f t="shared" si="21"/>
        <v>WASHI</v>
      </c>
      <c r="K257" s="85">
        <v>0.89241898148148147</v>
      </c>
      <c r="L257" s="108">
        <v>0.99998842592592596</v>
      </c>
      <c r="M257" s="92">
        <v>44169</v>
      </c>
      <c r="N257" s="94" t="s">
        <v>3614</v>
      </c>
      <c r="O257" s="90">
        <f t="shared" si="22"/>
        <v>154.90000000000006</v>
      </c>
      <c r="P257" s="100">
        <f t="shared" si="23"/>
        <v>464.70000000000016</v>
      </c>
      <c r="Q257" s="80" t="s">
        <v>2035</v>
      </c>
      <c r="R257" s="80" t="s">
        <v>2036</v>
      </c>
    </row>
    <row r="258" spans="1:18" x14ac:dyDescent="0.2">
      <c r="A258" s="78"/>
      <c r="B258" s="122" t="s">
        <v>3547</v>
      </c>
      <c r="C258" s="89" t="s">
        <v>575</v>
      </c>
      <c r="D258" s="81" t="str">
        <f t="shared" ref="D258:D281" si="24">VLOOKUP($C258,TOTAL3,2,FALSE)</f>
        <v>MW5008</v>
      </c>
      <c r="E258" s="82" t="str">
        <f t="shared" ref="E258:E306" si="25">VLOOKUP($C258,TOTAL3,3,FALSE)</f>
        <v>MASH WEST</v>
      </c>
      <c r="F258" s="82" t="str">
        <f t="shared" ref="F258:F306" si="26">VLOOKUP(C258,TOTAL3,4,FALSE)</f>
        <v>SILVER</v>
      </c>
      <c r="G258" s="207">
        <v>3</v>
      </c>
      <c r="H258" s="84" t="s">
        <v>2033</v>
      </c>
      <c r="I258" s="68" t="s">
        <v>2055</v>
      </c>
      <c r="J258" s="82" t="str">
        <f t="shared" ref="J258:J279" si="27">VLOOKUP($C258,TOTAL3,5,FALSE)</f>
        <v>MODESTA</v>
      </c>
      <c r="K258" s="108">
        <v>0.90940972222222216</v>
      </c>
      <c r="L258" s="108">
        <v>0.91693287037037041</v>
      </c>
      <c r="M258" s="92">
        <v>44169</v>
      </c>
      <c r="N258" s="94" t="s">
        <v>3613</v>
      </c>
      <c r="O258" s="90">
        <f t="shared" ref="O258:O321" si="28">(L258-K258)*60*24</f>
        <v>10.833333333333481</v>
      </c>
      <c r="P258" s="100">
        <f t="shared" ref="P258:P321" si="29">O258*G258</f>
        <v>32.500000000000441</v>
      </c>
      <c r="Q258" s="80" t="s">
        <v>2035</v>
      </c>
      <c r="R258" s="80" t="s">
        <v>2038</v>
      </c>
    </row>
    <row r="259" spans="1:18" x14ac:dyDescent="0.2">
      <c r="A259" s="78"/>
      <c r="B259" s="122" t="s">
        <v>3548</v>
      </c>
      <c r="C259" s="89" t="s">
        <v>1541</v>
      </c>
      <c r="D259" s="81" t="str">
        <f t="shared" si="24"/>
        <v>HA5060</v>
      </c>
      <c r="E259" s="82" t="str">
        <f t="shared" si="25"/>
        <v>HARARE</v>
      </c>
      <c r="F259" s="82" t="str">
        <f t="shared" si="26"/>
        <v>PLATINUM</v>
      </c>
      <c r="G259" s="207">
        <v>3</v>
      </c>
      <c r="H259" s="84" t="s">
        <v>2033</v>
      </c>
      <c r="I259" s="68" t="s">
        <v>2055</v>
      </c>
      <c r="J259" s="82" t="str">
        <f t="shared" si="27"/>
        <v>ENIA</v>
      </c>
      <c r="K259" s="85">
        <v>0.92204861111111114</v>
      </c>
      <c r="L259" s="108">
        <v>0.99998842592592596</v>
      </c>
      <c r="M259" s="92">
        <v>44169</v>
      </c>
      <c r="N259" s="94" t="s">
        <v>3612</v>
      </c>
      <c r="O259" s="90">
        <f t="shared" si="28"/>
        <v>112.23333333333333</v>
      </c>
      <c r="P259" s="100">
        <f t="shared" si="29"/>
        <v>336.7</v>
      </c>
      <c r="Q259" s="80" t="s">
        <v>2035</v>
      </c>
      <c r="R259" s="80" t="s">
        <v>2036</v>
      </c>
    </row>
    <row r="260" spans="1:18" x14ac:dyDescent="0.2">
      <c r="A260" s="78"/>
      <c r="B260" s="122" t="s">
        <v>3549</v>
      </c>
      <c r="C260" s="89" t="s">
        <v>1282</v>
      </c>
      <c r="D260" s="81" t="str">
        <f t="shared" si="24"/>
        <v>ME5183</v>
      </c>
      <c r="E260" s="82" t="str">
        <f t="shared" si="25"/>
        <v>MASH EAST</v>
      </c>
      <c r="F260" s="82" t="str">
        <f t="shared" si="26"/>
        <v>PLATINUM</v>
      </c>
      <c r="G260" s="207">
        <v>3</v>
      </c>
      <c r="H260" s="84" t="s">
        <v>2033</v>
      </c>
      <c r="I260" s="68" t="s">
        <v>2055</v>
      </c>
      <c r="J260" s="82" t="str">
        <f t="shared" si="27"/>
        <v>WASHI</v>
      </c>
      <c r="K260" s="85">
        <v>0.92591435185185178</v>
      </c>
      <c r="L260" s="108">
        <v>0.99998842592592596</v>
      </c>
      <c r="M260" s="92">
        <v>44169</v>
      </c>
      <c r="N260" s="94" t="s">
        <v>3611</v>
      </c>
      <c r="O260" s="90">
        <f t="shared" si="28"/>
        <v>106.66666666666683</v>
      </c>
      <c r="P260" s="100">
        <f t="shared" si="29"/>
        <v>320.00000000000045</v>
      </c>
      <c r="Q260" s="80" t="s">
        <v>2035</v>
      </c>
      <c r="R260" s="80" t="s">
        <v>2036</v>
      </c>
    </row>
    <row r="261" spans="1:18" x14ac:dyDescent="0.2">
      <c r="A261" s="78"/>
      <c r="B261" s="122" t="s">
        <v>3550</v>
      </c>
      <c r="C261" s="89" t="s">
        <v>1071</v>
      </c>
      <c r="D261" s="81" t="str">
        <f t="shared" si="24"/>
        <v>MC5028</v>
      </c>
      <c r="E261" s="82" t="str">
        <f t="shared" si="25"/>
        <v>MASH CENTRAL</v>
      </c>
      <c r="F261" s="82" t="str">
        <f t="shared" si="26"/>
        <v>SILVER</v>
      </c>
      <c r="G261" s="207">
        <v>3</v>
      </c>
      <c r="H261" s="84" t="s">
        <v>2033</v>
      </c>
      <c r="I261" s="68" t="s">
        <v>2055</v>
      </c>
      <c r="J261" s="82" t="str">
        <f t="shared" si="27"/>
        <v>KIWA</v>
      </c>
      <c r="K261" s="85">
        <v>0.92593749999999997</v>
      </c>
      <c r="L261" s="108">
        <v>0.99998842592592596</v>
      </c>
      <c r="M261" s="92">
        <v>44169</v>
      </c>
      <c r="N261" s="94" t="s">
        <v>3610</v>
      </c>
      <c r="O261" s="90">
        <f t="shared" si="28"/>
        <v>106.63333333333344</v>
      </c>
      <c r="P261" s="100">
        <f t="shared" si="29"/>
        <v>319.90000000000032</v>
      </c>
      <c r="Q261" s="80" t="s">
        <v>2035</v>
      </c>
      <c r="R261" s="80" t="s">
        <v>2036</v>
      </c>
    </row>
    <row r="262" spans="1:18" x14ac:dyDescent="0.2">
      <c r="A262" s="78"/>
      <c r="B262" s="122" t="s">
        <v>3551</v>
      </c>
      <c r="C262" s="89" t="s">
        <v>862</v>
      </c>
      <c r="D262" s="81" t="str">
        <f t="shared" si="24"/>
        <v>MW0044</v>
      </c>
      <c r="E262" s="82" t="str">
        <f t="shared" si="25"/>
        <v>MASH WEST</v>
      </c>
      <c r="F262" s="82" t="str">
        <f t="shared" si="26"/>
        <v>PLATINUM</v>
      </c>
      <c r="G262" s="207">
        <v>3</v>
      </c>
      <c r="H262" s="84" t="s">
        <v>2033</v>
      </c>
      <c r="I262" s="68" t="s">
        <v>2055</v>
      </c>
      <c r="J262" s="82" t="str">
        <f t="shared" si="27"/>
        <v>NGIRAZI</v>
      </c>
      <c r="K262" s="108">
        <v>0.93879629629629635</v>
      </c>
      <c r="L262" s="108">
        <v>0.9488078703703704</v>
      </c>
      <c r="M262" s="92">
        <v>44169</v>
      </c>
      <c r="N262" s="94" t="s">
        <v>3609</v>
      </c>
      <c r="O262" s="90">
        <f t="shared" si="28"/>
        <v>14.416666666666629</v>
      </c>
      <c r="P262" s="100">
        <f t="shared" si="29"/>
        <v>43.249999999999886</v>
      </c>
      <c r="Q262" s="80" t="s">
        <v>2035</v>
      </c>
      <c r="R262" s="80" t="s">
        <v>2038</v>
      </c>
    </row>
    <row r="263" spans="1:18" x14ac:dyDescent="0.2">
      <c r="A263" s="78"/>
      <c r="B263" s="122" t="s">
        <v>3552</v>
      </c>
      <c r="C263" s="89" t="s">
        <v>945</v>
      </c>
      <c r="D263" s="81" t="str">
        <f t="shared" si="24"/>
        <v>MW5310</v>
      </c>
      <c r="E263" s="82" t="str">
        <f t="shared" si="25"/>
        <v>MASH WEST</v>
      </c>
      <c r="F263" s="82" t="str">
        <f t="shared" si="26"/>
        <v>PLATINUM</v>
      </c>
      <c r="G263" s="207">
        <v>3</v>
      </c>
      <c r="H263" s="84" t="s">
        <v>2033</v>
      </c>
      <c r="I263" s="68" t="s">
        <v>2055</v>
      </c>
      <c r="J263" s="82" t="str">
        <f t="shared" si="27"/>
        <v>NGIRAZI</v>
      </c>
      <c r="K263" s="108">
        <v>0.93881944444444443</v>
      </c>
      <c r="L263" s="108">
        <v>0.94732638888888887</v>
      </c>
      <c r="M263" s="92">
        <v>44169</v>
      </c>
      <c r="N263" s="94" t="s">
        <v>3608</v>
      </c>
      <c r="O263" s="90">
        <f t="shared" si="28"/>
        <v>12.249999999999996</v>
      </c>
      <c r="P263" s="100">
        <f t="shared" si="29"/>
        <v>36.749999999999986</v>
      </c>
      <c r="Q263" s="80" t="s">
        <v>2035</v>
      </c>
      <c r="R263" s="80" t="s">
        <v>2038</v>
      </c>
    </row>
    <row r="264" spans="1:18" x14ac:dyDescent="0.2">
      <c r="A264" s="78"/>
      <c r="B264" s="122" t="s">
        <v>3553</v>
      </c>
      <c r="C264" s="89" t="s">
        <v>1140</v>
      </c>
      <c r="D264" s="81" t="str">
        <f t="shared" si="24"/>
        <v>MW0303</v>
      </c>
      <c r="E264" s="82" t="str">
        <f t="shared" si="25"/>
        <v>MASH WEST</v>
      </c>
      <c r="F264" s="82" t="str">
        <f t="shared" si="26"/>
        <v>PLATINUM</v>
      </c>
      <c r="G264" s="207">
        <v>3</v>
      </c>
      <c r="H264" s="84" t="s">
        <v>2033</v>
      </c>
      <c r="I264" s="68" t="s">
        <v>2055</v>
      </c>
      <c r="J264" s="82" t="str">
        <f t="shared" si="27"/>
        <v>NGIRAZI</v>
      </c>
      <c r="K264" s="108">
        <v>0.93883101851851858</v>
      </c>
      <c r="L264" s="108">
        <v>0.94803240740740735</v>
      </c>
      <c r="M264" s="92">
        <v>44169</v>
      </c>
      <c r="N264" s="94" t="s">
        <v>3607</v>
      </c>
      <c r="O264" s="90">
        <f t="shared" si="28"/>
        <v>13.249999999999833</v>
      </c>
      <c r="P264" s="100">
        <f t="shared" si="29"/>
        <v>39.749999999999503</v>
      </c>
      <c r="Q264" s="80" t="s">
        <v>2035</v>
      </c>
      <c r="R264" s="80" t="s">
        <v>2038</v>
      </c>
    </row>
    <row r="265" spans="1:18" x14ac:dyDescent="0.2">
      <c r="A265" s="78"/>
      <c r="B265" s="122" t="s">
        <v>3554</v>
      </c>
      <c r="C265" s="89" t="s">
        <v>1867</v>
      </c>
      <c r="D265" s="81" t="str">
        <f t="shared" si="24"/>
        <v>MD0412</v>
      </c>
      <c r="E265" s="82" t="str">
        <f t="shared" si="25"/>
        <v>MIDLANDS</v>
      </c>
      <c r="F265" s="82" t="str">
        <f t="shared" si="26"/>
        <v>PLATINUM</v>
      </c>
      <c r="G265" s="207">
        <v>3</v>
      </c>
      <c r="H265" s="84" t="s">
        <v>2033</v>
      </c>
      <c r="I265" s="68" t="s">
        <v>2055</v>
      </c>
      <c r="J265" s="82" t="str">
        <f t="shared" si="27"/>
        <v>CHIKWAVAVA</v>
      </c>
      <c r="K265" s="85">
        <v>0.93898148148148142</v>
      </c>
      <c r="L265" s="108">
        <v>0.99998842592592596</v>
      </c>
      <c r="M265" s="92">
        <v>44169</v>
      </c>
      <c r="N265" s="94" t="s">
        <v>3606</v>
      </c>
      <c r="O265" s="90">
        <f t="shared" si="28"/>
        <v>87.850000000000136</v>
      </c>
      <c r="P265" s="100">
        <f t="shared" si="29"/>
        <v>263.55000000000041</v>
      </c>
      <c r="Q265" s="80" t="s">
        <v>2035</v>
      </c>
      <c r="R265" s="80" t="s">
        <v>2036</v>
      </c>
    </row>
    <row r="266" spans="1:18" x14ac:dyDescent="0.2">
      <c r="A266" s="78"/>
      <c r="B266" s="122" t="s">
        <v>3555</v>
      </c>
      <c r="C266" s="89" t="s">
        <v>993</v>
      </c>
      <c r="D266" s="81" t="str">
        <f t="shared" si="24"/>
        <v>MD0058</v>
      </c>
      <c r="E266" s="82" t="str">
        <f t="shared" si="25"/>
        <v>MIDLANDS</v>
      </c>
      <c r="F266" s="82" t="str">
        <f t="shared" si="26"/>
        <v>GOLD</v>
      </c>
      <c r="G266" s="207">
        <v>3</v>
      </c>
      <c r="H266" s="84" t="s">
        <v>2033</v>
      </c>
      <c r="I266" s="68" t="s">
        <v>2055</v>
      </c>
      <c r="J266" s="82" t="str">
        <f t="shared" si="27"/>
        <v>CHIKWAVAVA</v>
      </c>
      <c r="K266" s="85">
        <v>0.93905092592592598</v>
      </c>
      <c r="L266" s="108">
        <v>0.99998842592592596</v>
      </c>
      <c r="M266" s="92">
        <v>44169</v>
      </c>
      <c r="N266" s="94" t="s">
        <v>3605</v>
      </c>
      <c r="O266" s="90">
        <f t="shared" si="28"/>
        <v>87.749999999999972</v>
      </c>
      <c r="P266" s="100">
        <f t="shared" si="29"/>
        <v>263.24999999999989</v>
      </c>
      <c r="Q266" s="80" t="s">
        <v>2035</v>
      </c>
      <c r="R266" s="80" t="s">
        <v>2036</v>
      </c>
    </row>
    <row r="267" spans="1:18" x14ac:dyDescent="0.2">
      <c r="A267" s="78"/>
      <c r="B267" s="122" t="s">
        <v>3556</v>
      </c>
      <c r="C267" s="89" t="s">
        <v>1627</v>
      </c>
      <c r="D267" s="81" t="str">
        <f t="shared" si="24"/>
        <v>MD0090</v>
      </c>
      <c r="E267" s="82" t="str">
        <f t="shared" si="25"/>
        <v>MIDLANDS</v>
      </c>
      <c r="F267" s="82" t="str">
        <f t="shared" si="26"/>
        <v>PLATINUM</v>
      </c>
      <c r="G267" s="207">
        <v>3</v>
      </c>
      <c r="H267" s="84" t="s">
        <v>2033</v>
      </c>
      <c r="I267" s="68" t="s">
        <v>2055</v>
      </c>
      <c r="J267" s="82" t="str">
        <f t="shared" si="27"/>
        <v>CHIKWAVAVA</v>
      </c>
      <c r="K267" s="85">
        <v>0.93906250000000002</v>
      </c>
      <c r="L267" s="108">
        <v>0.99998842592592596</v>
      </c>
      <c r="M267" s="92">
        <v>44169</v>
      </c>
      <c r="N267" s="94" t="s">
        <v>3604</v>
      </c>
      <c r="O267" s="90">
        <f t="shared" si="28"/>
        <v>87.733333333333348</v>
      </c>
      <c r="P267" s="100">
        <f t="shared" si="29"/>
        <v>263.20000000000005</v>
      </c>
      <c r="Q267" s="80" t="s">
        <v>2035</v>
      </c>
      <c r="R267" s="80" t="s">
        <v>2036</v>
      </c>
    </row>
    <row r="268" spans="1:18" x14ac:dyDescent="0.2">
      <c r="A268" s="78"/>
      <c r="B268" s="122" t="s">
        <v>3557</v>
      </c>
      <c r="C268" s="89" t="s">
        <v>1678</v>
      </c>
      <c r="D268" s="81" t="str">
        <f t="shared" si="24"/>
        <v>MD6016</v>
      </c>
      <c r="E268" s="82" t="str">
        <f t="shared" si="25"/>
        <v>MIDLANDS</v>
      </c>
      <c r="F268" s="82" t="str">
        <f t="shared" si="26"/>
        <v>PLATINUM</v>
      </c>
      <c r="G268" s="207">
        <v>3</v>
      </c>
      <c r="H268" s="84" t="s">
        <v>2033</v>
      </c>
      <c r="I268" s="68" t="s">
        <v>2055</v>
      </c>
      <c r="J268" s="82" t="str">
        <f t="shared" si="27"/>
        <v>CHIKWAVAVA</v>
      </c>
      <c r="K268" s="85">
        <v>0.93909722222222225</v>
      </c>
      <c r="L268" s="108">
        <v>0.99998842592592596</v>
      </c>
      <c r="M268" s="92">
        <v>44169</v>
      </c>
      <c r="N268" s="94" t="s">
        <v>3603</v>
      </c>
      <c r="O268" s="90">
        <f t="shared" si="28"/>
        <v>87.683333333333337</v>
      </c>
      <c r="P268" s="100">
        <f t="shared" si="29"/>
        <v>263.05</v>
      </c>
      <c r="Q268" s="80" t="s">
        <v>2035</v>
      </c>
      <c r="R268" s="80" t="s">
        <v>2036</v>
      </c>
    </row>
    <row r="269" spans="1:18" x14ac:dyDescent="0.2">
      <c r="A269" s="78"/>
      <c r="B269" s="122" t="s">
        <v>3558</v>
      </c>
      <c r="C269" s="89" t="s">
        <v>947</v>
      </c>
      <c r="D269" s="81" t="str">
        <f t="shared" si="24"/>
        <v>MW5310</v>
      </c>
      <c r="E269" s="82" t="str">
        <f t="shared" si="25"/>
        <v>MASH WEST</v>
      </c>
      <c r="F269" s="82" t="str">
        <f t="shared" si="26"/>
        <v>PLATINUM</v>
      </c>
      <c r="G269" s="207">
        <v>3</v>
      </c>
      <c r="H269" s="84" t="s">
        <v>2033</v>
      </c>
      <c r="I269" s="68" t="s">
        <v>2055</v>
      </c>
      <c r="J269" s="82" t="str">
        <f t="shared" si="27"/>
        <v>NGIRAZI</v>
      </c>
      <c r="K269" s="108">
        <v>0.94104166666666667</v>
      </c>
      <c r="L269" s="108">
        <v>0.95040509259259265</v>
      </c>
      <c r="M269" s="92">
        <v>44169</v>
      </c>
      <c r="N269" s="94" t="s">
        <v>3601</v>
      </c>
      <c r="O269" s="90">
        <f t="shared" si="28"/>
        <v>13.483333333333416</v>
      </c>
      <c r="P269" s="100">
        <f t="shared" si="29"/>
        <v>40.450000000000244</v>
      </c>
      <c r="Q269" s="80" t="s">
        <v>2035</v>
      </c>
      <c r="R269" s="80" t="s">
        <v>2038</v>
      </c>
    </row>
    <row r="270" spans="1:18" x14ac:dyDescent="0.2">
      <c r="A270" s="78"/>
      <c r="B270" s="122" t="s">
        <v>3558</v>
      </c>
      <c r="C270" s="89" t="s">
        <v>1142</v>
      </c>
      <c r="D270" s="81" t="str">
        <f t="shared" si="24"/>
        <v>MW0303</v>
      </c>
      <c r="E270" s="82" t="str">
        <f t="shared" si="25"/>
        <v>MASH WEST</v>
      </c>
      <c r="F270" s="82" t="str">
        <f t="shared" si="26"/>
        <v>PLATINUM</v>
      </c>
      <c r="G270" s="207">
        <v>3</v>
      </c>
      <c r="H270" s="84" t="s">
        <v>2033</v>
      </c>
      <c r="I270" s="68" t="s">
        <v>2055</v>
      </c>
      <c r="J270" s="82" t="str">
        <f t="shared" si="27"/>
        <v>NGIRAZI</v>
      </c>
      <c r="K270" s="108">
        <v>0.94104166666666667</v>
      </c>
      <c r="L270" s="108">
        <v>0.95081018518518512</v>
      </c>
      <c r="M270" s="92">
        <v>44169</v>
      </c>
      <c r="N270" s="94" t="s">
        <v>3602</v>
      </c>
      <c r="O270" s="90">
        <f t="shared" si="28"/>
        <v>14.066666666666574</v>
      </c>
      <c r="P270" s="100">
        <f t="shared" si="29"/>
        <v>42.199999999999719</v>
      </c>
      <c r="Q270" s="80" t="s">
        <v>2035</v>
      </c>
      <c r="R270" s="80" t="s">
        <v>2038</v>
      </c>
    </row>
    <row r="271" spans="1:18" x14ac:dyDescent="0.2">
      <c r="A271" s="78"/>
      <c r="B271" s="122" t="s">
        <v>3559</v>
      </c>
      <c r="C271" s="89" t="s">
        <v>864</v>
      </c>
      <c r="D271" s="81" t="str">
        <f t="shared" si="24"/>
        <v>MW0044</v>
      </c>
      <c r="E271" s="82" t="str">
        <f t="shared" si="25"/>
        <v>MASH WEST</v>
      </c>
      <c r="F271" s="82" t="str">
        <f t="shared" si="26"/>
        <v>PLATINUM</v>
      </c>
      <c r="G271" s="207">
        <v>3</v>
      </c>
      <c r="H271" s="84" t="s">
        <v>2033</v>
      </c>
      <c r="I271" s="68" t="s">
        <v>2055</v>
      </c>
      <c r="J271" s="82" t="str">
        <f t="shared" si="27"/>
        <v>NGIRAZI</v>
      </c>
      <c r="K271" s="108">
        <v>0.9410532407407407</v>
      </c>
      <c r="L271" s="108">
        <v>0.95083333333333331</v>
      </c>
      <c r="M271" s="92">
        <v>44169</v>
      </c>
      <c r="N271" s="94" t="s">
        <v>3600</v>
      </c>
      <c r="O271" s="90">
        <f t="shared" si="28"/>
        <v>14.08333333333335</v>
      </c>
      <c r="P271" s="100">
        <f t="shared" si="29"/>
        <v>42.25000000000005</v>
      </c>
      <c r="Q271" s="80" t="s">
        <v>2035</v>
      </c>
      <c r="R271" s="80" t="s">
        <v>2038</v>
      </c>
    </row>
    <row r="272" spans="1:18" x14ac:dyDescent="0.2">
      <c r="A272" s="78"/>
      <c r="B272" s="122" t="s">
        <v>3560</v>
      </c>
      <c r="C272" s="89" t="s">
        <v>1999</v>
      </c>
      <c r="D272" s="81" t="str">
        <f t="shared" si="24"/>
        <v>MA0272</v>
      </c>
      <c r="E272" s="82" t="str">
        <f t="shared" si="25"/>
        <v>MANICALAND</v>
      </c>
      <c r="F272" s="82" t="str">
        <f t="shared" si="26"/>
        <v>PLATINUM</v>
      </c>
      <c r="G272" s="207">
        <v>3</v>
      </c>
      <c r="H272" s="84" t="s">
        <v>2033</v>
      </c>
      <c r="I272" s="68" t="s">
        <v>2055</v>
      </c>
      <c r="J272" s="82" t="str">
        <f t="shared" si="27"/>
        <v>MAPFUMBA</v>
      </c>
      <c r="K272" s="85">
        <v>0.9564583333333333</v>
      </c>
      <c r="L272" s="108">
        <v>0.99998842592592596</v>
      </c>
      <c r="M272" s="92">
        <v>44169</v>
      </c>
      <c r="N272" s="94" t="s">
        <v>3599</v>
      </c>
      <c r="O272" s="90">
        <f t="shared" si="28"/>
        <v>62.683333333333437</v>
      </c>
      <c r="P272" s="100">
        <f t="shared" si="29"/>
        <v>188.0500000000003</v>
      </c>
      <c r="Q272" s="80" t="s">
        <v>2035</v>
      </c>
      <c r="R272" s="80" t="s">
        <v>2036</v>
      </c>
    </row>
    <row r="273" spans="1:18" x14ac:dyDescent="0.2">
      <c r="A273" s="78"/>
      <c r="B273" s="122" t="s">
        <v>3561</v>
      </c>
      <c r="C273" s="89" t="s">
        <v>1504</v>
      </c>
      <c r="D273" s="81" t="str">
        <f t="shared" si="24"/>
        <v>MA0153</v>
      </c>
      <c r="E273" s="82" t="str">
        <f t="shared" si="25"/>
        <v>MANICALAND</v>
      </c>
      <c r="F273" s="82" t="str">
        <f t="shared" si="26"/>
        <v>GOLD</v>
      </c>
      <c r="G273" s="207">
        <v>3</v>
      </c>
      <c r="H273" s="84" t="s">
        <v>2033</v>
      </c>
      <c r="I273" s="68" t="s">
        <v>2055</v>
      </c>
      <c r="J273" s="82" t="str">
        <f t="shared" si="27"/>
        <v>MANGWIRO</v>
      </c>
      <c r="K273" s="85">
        <v>0.9565393518518519</v>
      </c>
      <c r="L273" s="108">
        <v>0.99998842592592596</v>
      </c>
      <c r="M273" s="92">
        <v>44169</v>
      </c>
      <c r="N273" s="94" t="s">
        <v>3580</v>
      </c>
      <c r="O273" s="90">
        <f t="shared" si="28"/>
        <v>62.566666666666642</v>
      </c>
      <c r="P273" s="100">
        <f t="shared" si="29"/>
        <v>187.69999999999993</v>
      </c>
      <c r="Q273" s="80" t="s">
        <v>2035</v>
      </c>
      <c r="R273" s="80" t="s">
        <v>2036</v>
      </c>
    </row>
    <row r="274" spans="1:18" x14ac:dyDescent="0.2">
      <c r="A274" s="78"/>
      <c r="B274" s="122" t="s">
        <v>3562</v>
      </c>
      <c r="C274" s="89" t="s">
        <v>2001</v>
      </c>
      <c r="D274" s="81" t="str">
        <f t="shared" si="24"/>
        <v>MA0272</v>
      </c>
      <c r="E274" s="82" t="str">
        <f t="shared" si="25"/>
        <v>MANICALAND</v>
      </c>
      <c r="F274" s="82" t="str">
        <f t="shared" si="26"/>
        <v>PLATINUM</v>
      </c>
      <c r="G274" s="207">
        <v>3</v>
      </c>
      <c r="H274" s="84" t="s">
        <v>2033</v>
      </c>
      <c r="I274" s="68" t="s">
        <v>2055</v>
      </c>
      <c r="J274" s="82" t="str">
        <f t="shared" si="27"/>
        <v>MAPFUMBA</v>
      </c>
      <c r="K274" s="85">
        <v>0.97487268518518511</v>
      </c>
      <c r="L274" s="108">
        <v>0.99998842592592596</v>
      </c>
      <c r="M274" s="92">
        <v>44169</v>
      </c>
      <c r="N274" s="94" t="s">
        <v>3598</v>
      </c>
      <c r="O274" s="90">
        <f t="shared" si="28"/>
        <v>36.166666666666828</v>
      </c>
      <c r="P274" s="100">
        <f t="shared" si="29"/>
        <v>108.50000000000048</v>
      </c>
      <c r="Q274" s="80" t="s">
        <v>2035</v>
      </c>
      <c r="R274" s="80" t="s">
        <v>2036</v>
      </c>
    </row>
    <row r="275" spans="1:18" x14ac:dyDescent="0.2">
      <c r="A275" s="78"/>
      <c r="B275" s="122" t="s">
        <v>3563</v>
      </c>
      <c r="C275" s="89" t="s">
        <v>2081</v>
      </c>
      <c r="D275" s="81" t="e">
        <f t="shared" si="24"/>
        <v>#N/A</v>
      </c>
      <c r="E275" s="82" t="e">
        <f t="shared" si="25"/>
        <v>#N/A</v>
      </c>
      <c r="F275" s="82" t="e">
        <f t="shared" si="26"/>
        <v>#N/A</v>
      </c>
      <c r="G275" s="207">
        <v>3</v>
      </c>
      <c r="H275" s="84" t="s">
        <v>2033</v>
      </c>
      <c r="I275" s="68" t="s">
        <v>2055</v>
      </c>
      <c r="J275" s="82" t="e">
        <f t="shared" si="27"/>
        <v>#N/A</v>
      </c>
      <c r="K275" s="85">
        <v>0.97489583333333341</v>
      </c>
      <c r="L275" s="108">
        <v>0.99998842592592596</v>
      </c>
      <c r="M275" s="92">
        <v>44169</v>
      </c>
      <c r="N275" s="94" t="s">
        <v>3597</v>
      </c>
      <c r="O275" s="90">
        <f t="shared" si="28"/>
        <v>36.133333333333283</v>
      </c>
      <c r="P275" s="100">
        <f t="shared" si="29"/>
        <v>108.39999999999985</v>
      </c>
      <c r="Q275" s="80" t="s">
        <v>2035</v>
      </c>
      <c r="R275" s="80" t="s">
        <v>2036</v>
      </c>
    </row>
    <row r="276" spans="1:18" x14ac:dyDescent="0.2">
      <c r="A276" s="78"/>
      <c r="B276" s="122" t="s">
        <v>3564</v>
      </c>
      <c r="C276" s="89" t="s">
        <v>3565</v>
      </c>
      <c r="D276" s="81" t="e">
        <f t="shared" si="24"/>
        <v>#N/A</v>
      </c>
      <c r="E276" s="82" t="e">
        <f t="shared" si="25"/>
        <v>#N/A</v>
      </c>
      <c r="F276" s="82" t="e">
        <f t="shared" si="26"/>
        <v>#N/A</v>
      </c>
      <c r="G276" s="207">
        <v>3</v>
      </c>
      <c r="H276" s="84" t="s">
        <v>2033</v>
      </c>
      <c r="I276" s="68" t="s">
        <v>2055</v>
      </c>
      <c r="J276" s="82" t="e">
        <f t="shared" si="27"/>
        <v>#N/A</v>
      </c>
      <c r="K276" s="85">
        <v>0.97491898148148148</v>
      </c>
      <c r="L276" s="108">
        <v>0.99998842592592596</v>
      </c>
      <c r="M276" s="92">
        <v>44169</v>
      </c>
      <c r="N276" s="94" t="s">
        <v>3596</v>
      </c>
      <c r="O276" s="90">
        <f t="shared" si="28"/>
        <v>36.100000000000051</v>
      </c>
      <c r="P276" s="100">
        <f t="shared" si="29"/>
        <v>108.30000000000015</v>
      </c>
      <c r="Q276" s="80" t="s">
        <v>2035</v>
      </c>
      <c r="R276" s="80" t="s">
        <v>2036</v>
      </c>
    </row>
    <row r="277" spans="1:18" x14ac:dyDescent="0.2">
      <c r="A277" s="78"/>
      <c r="B277" s="122" t="s">
        <v>3566</v>
      </c>
      <c r="C277" s="89" t="s">
        <v>534</v>
      </c>
      <c r="D277" s="81" t="str">
        <f t="shared" si="24"/>
        <v>MD7047</v>
      </c>
      <c r="E277" s="82" t="str">
        <f t="shared" si="25"/>
        <v>MIDLANDS</v>
      </c>
      <c r="F277" s="82" t="str">
        <f t="shared" si="26"/>
        <v>SILVER</v>
      </c>
      <c r="G277" s="207">
        <v>3</v>
      </c>
      <c r="H277" s="84" t="s">
        <v>2033</v>
      </c>
      <c r="I277" s="68" t="s">
        <v>2055</v>
      </c>
      <c r="J277" s="82" t="str">
        <f t="shared" si="27"/>
        <v>CHIKWAVAVA</v>
      </c>
      <c r="K277" s="85">
        <v>0.9840740740740741</v>
      </c>
      <c r="L277" s="108">
        <v>0.99998842592592596</v>
      </c>
      <c r="M277" s="92">
        <v>44169</v>
      </c>
      <c r="N277" s="94" t="s">
        <v>3595</v>
      </c>
      <c r="O277" s="90">
        <f t="shared" si="28"/>
        <v>22.916666666666679</v>
      </c>
      <c r="P277" s="100">
        <f t="shared" si="29"/>
        <v>68.750000000000028</v>
      </c>
      <c r="Q277" s="80" t="s">
        <v>2035</v>
      </c>
      <c r="R277" s="80" t="s">
        <v>2036</v>
      </c>
    </row>
    <row r="278" spans="1:18" x14ac:dyDescent="0.2">
      <c r="A278" s="78"/>
      <c r="B278" s="122" t="s">
        <v>3567</v>
      </c>
      <c r="C278" s="89" t="s">
        <v>193</v>
      </c>
      <c r="D278" s="81" t="str">
        <f t="shared" si="24"/>
        <v>MW0004</v>
      </c>
      <c r="E278" s="82" t="str">
        <f t="shared" si="25"/>
        <v>MASH WEST</v>
      </c>
      <c r="F278" s="82" t="str">
        <f t="shared" si="26"/>
        <v>PLATINUM</v>
      </c>
      <c r="G278" s="207">
        <v>3</v>
      </c>
      <c r="H278" s="84" t="s">
        <v>2033</v>
      </c>
      <c r="I278" s="68" t="s">
        <v>2055</v>
      </c>
      <c r="J278" s="82" t="str">
        <f t="shared" si="27"/>
        <v>ARTWELL</v>
      </c>
      <c r="K278" s="85">
        <v>0.98939814814814808</v>
      </c>
      <c r="L278" s="108">
        <v>0.99998842592592596</v>
      </c>
      <c r="M278" s="92">
        <v>44169</v>
      </c>
      <c r="N278" s="94" t="s">
        <v>3594</v>
      </c>
      <c r="O278" s="90">
        <f t="shared" si="28"/>
        <v>15.250000000000146</v>
      </c>
      <c r="P278" s="100">
        <f t="shared" si="29"/>
        <v>45.750000000000441</v>
      </c>
      <c r="Q278" s="80" t="s">
        <v>2035</v>
      </c>
      <c r="R278" s="80" t="s">
        <v>2036</v>
      </c>
    </row>
    <row r="279" spans="1:18" x14ac:dyDescent="0.2">
      <c r="A279" s="78"/>
      <c r="B279" s="122" t="s">
        <v>3568</v>
      </c>
      <c r="C279" s="89" t="s">
        <v>198</v>
      </c>
      <c r="D279" s="81" t="str">
        <f t="shared" si="24"/>
        <v>MW5208</v>
      </c>
      <c r="E279" s="82" t="str">
        <f t="shared" si="25"/>
        <v>MASH WEST</v>
      </c>
      <c r="F279" s="82" t="str">
        <f t="shared" si="26"/>
        <v>PLATINUM</v>
      </c>
      <c r="G279" s="207">
        <v>3</v>
      </c>
      <c r="H279" s="84" t="s">
        <v>2033</v>
      </c>
      <c r="I279" s="68" t="s">
        <v>2055</v>
      </c>
      <c r="J279" s="82" t="str">
        <f t="shared" si="27"/>
        <v>ARTWELL</v>
      </c>
      <c r="K279" s="85">
        <v>0.98942129629629638</v>
      </c>
      <c r="L279" s="108">
        <v>0.99998842592592596</v>
      </c>
      <c r="M279" s="92">
        <v>44169</v>
      </c>
      <c r="N279" s="94" t="s">
        <v>3593</v>
      </c>
      <c r="O279" s="90">
        <f t="shared" si="28"/>
        <v>15.216666666666594</v>
      </c>
      <c r="P279" s="100">
        <f t="shared" si="29"/>
        <v>45.649999999999778</v>
      </c>
      <c r="Q279" s="80" t="s">
        <v>2035</v>
      </c>
      <c r="R279" s="80" t="s">
        <v>2036</v>
      </c>
    </row>
    <row r="280" spans="1:18" x14ac:dyDescent="0.2">
      <c r="A280" s="78">
        <v>32</v>
      </c>
      <c r="B280" s="105">
        <v>44168.182638888888</v>
      </c>
      <c r="C280" s="68" t="str">
        <f t="shared" ref="C280:C306" si="30">VLOOKUP(A280,nsn,2,FALSE)</f>
        <v>LUPANE-G</v>
      </c>
      <c r="D280" s="81" t="str">
        <f t="shared" si="24"/>
        <v>MN0131</v>
      </c>
      <c r="E280" s="91" t="str">
        <f t="shared" si="25"/>
        <v>MAT NORTH</v>
      </c>
      <c r="F280" s="82" t="str">
        <f t="shared" si="26"/>
        <v>BRONZE</v>
      </c>
      <c r="G280" s="207">
        <v>3</v>
      </c>
      <c r="H280" s="83" t="s">
        <v>2033</v>
      </c>
      <c r="I280" s="110" t="s">
        <v>2058</v>
      </c>
      <c r="J280" s="68" t="str">
        <f t="shared" ref="J280:J306" si="31">VLOOKUP(A280,nsn,3,FALSE)</f>
        <v>BHEKANI</v>
      </c>
      <c r="K280" s="85">
        <v>0</v>
      </c>
      <c r="L280" s="85">
        <v>0.99722222222222223</v>
      </c>
      <c r="M280" s="204">
        <v>44169</v>
      </c>
      <c r="N280" s="94" t="s">
        <v>3024</v>
      </c>
      <c r="O280" s="90">
        <f t="shared" si="28"/>
        <v>1436</v>
      </c>
      <c r="P280" s="100">
        <f t="shared" si="29"/>
        <v>4308</v>
      </c>
      <c r="Q280" s="68" t="s">
        <v>2035</v>
      </c>
      <c r="R280" s="68" t="s">
        <v>2036</v>
      </c>
    </row>
    <row r="281" spans="1:18" x14ac:dyDescent="0.2">
      <c r="A281" s="78">
        <v>38</v>
      </c>
      <c r="B281" s="105">
        <v>44167.796527777777</v>
      </c>
      <c r="C281" s="68" t="str">
        <f t="shared" si="30"/>
        <v>ZANKUNJA-G</v>
      </c>
      <c r="D281" s="81" t="str">
        <f t="shared" si="24"/>
        <v>MN7047</v>
      </c>
      <c r="E281" s="91" t="str">
        <f t="shared" si="25"/>
        <v>MAT NORTH</v>
      </c>
      <c r="F281" s="82" t="str">
        <f t="shared" si="26"/>
        <v>BRONZE</v>
      </c>
      <c r="G281" s="207">
        <v>3</v>
      </c>
      <c r="H281" s="83" t="s">
        <v>2033</v>
      </c>
      <c r="I281" s="110" t="s">
        <v>2058</v>
      </c>
      <c r="J281" s="68" t="str">
        <f t="shared" si="31"/>
        <v>HARRIET</v>
      </c>
      <c r="K281" s="85">
        <v>0</v>
      </c>
      <c r="L281" s="85">
        <v>0.99722222222222223</v>
      </c>
      <c r="M281" s="204">
        <v>44169</v>
      </c>
      <c r="N281" s="94" t="s">
        <v>3024</v>
      </c>
      <c r="O281" s="90">
        <f t="shared" si="28"/>
        <v>1436</v>
      </c>
      <c r="P281" s="100">
        <f t="shared" si="29"/>
        <v>4308</v>
      </c>
      <c r="Q281" s="68" t="s">
        <v>2035</v>
      </c>
      <c r="R281" s="68" t="s">
        <v>2036</v>
      </c>
    </row>
    <row r="282" spans="1:18" x14ac:dyDescent="0.2">
      <c r="A282" s="78">
        <v>41</v>
      </c>
      <c r="B282" s="105">
        <v>43519.111206481481</v>
      </c>
      <c r="C282" s="68" t="str">
        <f t="shared" si="30"/>
        <v>MALOTA-G</v>
      </c>
      <c r="D282" s="83" t="s">
        <v>1111</v>
      </c>
      <c r="E282" s="91" t="str">
        <f t="shared" si="25"/>
        <v>MAT NORTH</v>
      </c>
      <c r="F282" s="82" t="str">
        <f t="shared" si="26"/>
        <v>BRONZE</v>
      </c>
      <c r="G282" s="207">
        <v>3</v>
      </c>
      <c r="H282" s="83" t="s">
        <v>2033</v>
      </c>
      <c r="I282" s="68" t="s">
        <v>2055</v>
      </c>
      <c r="J282" s="68" t="str">
        <f t="shared" si="31"/>
        <v>HARRIET</v>
      </c>
      <c r="K282" s="85">
        <v>0</v>
      </c>
      <c r="L282" s="85">
        <v>0.99722222222222223</v>
      </c>
      <c r="M282" s="204">
        <v>44169</v>
      </c>
      <c r="N282" s="94" t="s">
        <v>2149</v>
      </c>
      <c r="O282" s="90">
        <f t="shared" si="28"/>
        <v>1436</v>
      </c>
      <c r="P282" s="100">
        <f t="shared" si="29"/>
        <v>4308</v>
      </c>
      <c r="Q282" s="68" t="s">
        <v>2035</v>
      </c>
      <c r="R282" s="68" t="s">
        <v>2036</v>
      </c>
    </row>
    <row r="283" spans="1:18" x14ac:dyDescent="0.2">
      <c r="A283" s="78">
        <v>44</v>
      </c>
      <c r="B283" s="105">
        <v>43589.80756296296</v>
      </c>
      <c r="C283" s="68" t="str">
        <f t="shared" si="30"/>
        <v>BHANDA-G</v>
      </c>
      <c r="D283" s="83" t="s">
        <v>187</v>
      </c>
      <c r="E283" s="91" t="str">
        <f t="shared" si="25"/>
        <v>MAT NORTH</v>
      </c>
      <c r="F283" s="82" t="str">
        <f t="shared" si="26"/>
        <v>BRONZE</v>
      </c>
      <c r="G283" s="207">
        <v>3</v>
      </c>
      <c r="H283" s="83" t="s">
        <v>2033</v>
      </c>
      <c r="I283" s="68" t="s">
        <v>2055</v>
      </c>
      <c r="J283" s="68" t="str">
        <f t="shared" si="31"/>
        <v>BHEKANI</v>
      </c>
      <c r="K283" s="85">
        <v>0</v>
      </c>
      <c r="L283" s="85">
        <v>0.99722222222222223</v>
      </c>
      <c r="M283" s="204">
        <v>44169</v>
      </c>
      <c r="N283" s="94" t="s">
        <v>2150</v>
      </c>
      <c r="O283" s="90">
        <f t="shared" si="28"/>
        <v>1436</v>
      </c>
      <c r="P283" s="100">
        <f t="shared" si="29"/>
        <v>4308</v>
      </c>
      <c r="Q283" s="68" t="s">
        <v>2035</v>
      </c>
      <c r="R283" s="68" t="s">
        <v>2036</v>
      </c>
    </row>
    <row r="284" spans="1:18" x14ac:dyDescent="0.2">
      <c r="A284" s="78">
        <v>47</v>
      </c>
      <c r="B284" s="105">
        <v>44069.574999999997</v>
      </c>
      <c r="C284" s="68" t="str">
        <f t="shared" si="30"/>
        <v>MARAPOSA-G</v>
      </c>
      <c r="D284" s="83" t="s">
        <v>1139</v>
      </c>
      <c r="E284" s="91" t="str">
        <f t="shared" si="25"/>
        <v>MAT SOUTH</v>
      </c>
      <c r="F284" s="82" t="str">
        <f t="shared" si="26"/>
        <v>BRONZE</v>
      </c>
      <c r="G284" s="207">
        <v>3</v>
      </c>
      <c r="H284" s="83" t="s">
        <v>2033</v>
      </c>
      <c r="I284" s="68" t="s">
        <v>2056</v>
      </c>
      <c r="J284" s="68" t="str">
        <f t="shared" si="31"/>
        <v>BHEKANI</v>
      </c>
      <c r="K284" s="85">
        <v>0</v>
      </c>
      <c r="L284" s="85">
        <v>0.99722222222222223</v>
      </c>
      <c r="M284" s="204">
        <v>44169</v>
      </c>
      <c r="N284" s="94" t="s">
        <v>2151</v>
      </c>
      <c r="O284" s="90">
        <f t="shared" si="28"/>
        <v>1436</v>
      </c>
      <c r="P284" s="100">
        <f t="shared" si="29"/>
        <v>4308</v>
      </c>
      <c r="Q284" s="68" t="s">
        <v>2035</v>
      </c>
      <c r="R284" s="68" t="s">
        <v>2036</v>
      </c>
    </row>
    <row r="285" spans="1:18" x14ac:dyDescent="0.2">
      <c r="A285" s="78">
        <v>50</v>
      </c>
      <c r="B285" s="105">
        <v>43613.728078819448</v>
      </c>
      <c r="C285" s="68" t="str">
        <f t="shared" si="30"/>
        <v>CONDENE-G</v>
      </c>
      <c r="D285" s="83" t="s">
        <v>531</v>
      </c>
      <c r="E285" s="91" t="str">
        <f t="shared" si="25"/>
        <v>MAT NORTH</v>
      </c>
      <c r="F285" s="82" t="str">
        <f t="shared" si="26"/>
        <v>BRONZE</v>
      </c>
      <c r="G285" s="207">
        <v>3</v>
      </c>
      <c r="H285" s="83" t="s">
        <v>2033</v>
      </c>
      <c r="I285" s="68" t="s">
        <v>2056</v>
      </c>
      <c r="J285" s="68" t="str">
        <f t="shared" si="31"/>
        <v>BHEKANI</v>
      </c>
      <c r="K285" s="85">
        <v>0</v>
      </c>
      <c r="L285" s="85">
        <v>0.99722222222222223</v>
      </c>
      <c r="M285" s="204">
        <v>44169</v>
      </c>
      <c r="N285" s="94" t="s">
        <v>2152</v>
      </c>
      <c r="O285" s="90">
        <f t="shared" si="28"/>
        <v>1436</v>
      </c>
      <c r="P285" s="100">
        <f t="shared" si="29"/>
        <v>4308</v>
      </c>
      <c r="Q285" s="68" t="s">
        <v>2035</v>
      </c>
      <c r="R285" s="68" t="s">
        <v>2036</v>
      </c>
    </row>
    <row r="286" spans="1:18" x14ac:dyDescent="0.2">
      <c r="A286" s="78">
        <v>58</v>
      </c>
      <c r="B286" s="105">
        <v>44158.458333333336</v>
      </c>
      <c r="C286" s="68" t="str">
        <f t="shared" si="30"/>
        <v>KAZUNGULA REP-G</v>
      </c>
      <c r="D286" s="81" t="str">
        <f>VLOOKUP($C286,TOTAL3,2,FALSE)</f>
        <v>MN7016</v>
      </c>
      <c r="E286" s="91" t="str">
        <f t="shared" si="25"/>
        <v>MAT NORTH</v>
      </c>
      <c r="F286" s="82" t="str">
        <f t="shared" si="26"/>
        <v>BRONZE</v>
      </c>
      <c r="G286" s="207">
        <v>3</v>
      </c>
      <c r="H286" s="83" t="s">
        <v>2033</v>
      </c>
      <c r="I286" s="110" t="s">
        <v>2055</v>
      </c>
      <c r="J286" s="68" t="str">
        <f t="shared" si="31"/>
        <v>HARRIET</v>
      </c>
      <c r="K286" s="85">
        <v>0</v>
      </c>
      <c r="L286" s="85">
        <v>0.99722222222222223</v>
      </c>
      <c r="M286" s="204">
        <v>44169</v>
      </c>
      <c r="N286" s="94" t="s">
        <v>2153</v>
      </c>
      <c r="O286" s="90">
        <f t="shared" si="28"/>
        <v>1436</v>
      </c>
      <c r="P286" s="100">
        <f t="shared" si="29"/>
        <v>4308</v>
      </c>
      <c r="Q286" s="68" t="s">
        <v>2035</v>
      </c>
      <c r="R286" s="68" t="s">
        <v>2036</v>
      </c>
    </row>
    <row r="287" spans="1:18" x14ac:dyDescent="0.2">
      <c r="A287" s="78">
        <v>61</v>
      </c>
      <c r="B287" s="105">
        <v>44167.796527777777</v>
      </c>
      <c r="C287" s="68" t="str">
        <f t="shared" si="30"/>
        <v>MATETSITURNOFF-G</v>
      </c>
      <c r="D287" s="81" t="str">
        <f>VLOOKUP($C287,TOTAL3,2,FALSE)</f>
        <v>MN7035</v>
      </c>
      <c r="E287" s="91" t="str">
        <f t="shared" si="25"/>
        <v>MAT NORTH</v>
      </c>
      <c r="F287" s="82" t="str">
        <f t="shared" si="26"/>
        <v>BRONZE</v>
      </c>
      <c r="G287" s="207">
        <v>3</v>
      </c>
      <c r="H287" s="83" t="s">
        <v>2033</v>
      </c>
      <c r="I287" s="110" t="s">
        <v>2058</v>
      </c>
      <c r="J287" s="68" t="str">
        <f t="shared" si="31"/>
        <v>HARRIET</v>
      </c>
      <c r="K287" s="85">
        <v>0</v>
      </c>
      <c r="L287" s="85">
        <v>0.99722222222222223</v>
      </c>
      <c r="M287" s="204">
        <v>44169</v>
      </c>
      <c r="N287" s="94" t="s">
        <v>2173</v>
      </c>
      <c r="O287" s="90">
        <f t="shared" si="28"/>
        <v>1436</v>
      </c>
      <c r="P287" s="100">
        <f t="shared" si="29"/>
        <v>4308</v>
      </c>
      <c r="Q287" s="68" t="s">
        <v>2035</v>
      </c>
      <c r="R287" s="68" t="s">
        <v>2036</v>
      </c>
    </row>
    <row r="288" spans="1:18" x14ac:dyDescent="0.2">
      <c r="A288" s="78">
        <v>133</v>
      </c>
      <c r="B288" s="105">
        <v>44145.652094907404</v>
      </c>
      <c r="C288" s="68" t="str">
        <f t="shared" si="30"/>
        <v>Queenspark-G</v>
      </c>
      <c r="D288" s="81" t="s">
        <v>1609</v>
      </c>
      <c r="E288" s="91" t="str">
        <f t="shared" si="25"/>
        <v>BULAWAYO</v>
      </c>
      <c r="F288" s="82" t="str">
        <f t="shared" si="26"/>
        <v>SILVER</v>
      </c>
      <c r="G288" s="207">
        <v>3</v>
      </c>
      <c r="H288" s="83" t="s">
        <v>2033</v>
      </c>
      <c r="I288" s="110" t="s">
        <v>2057</v>
      </c>
      <c r="J288" s="68" t="str">
        <f t="shared" si="31"/>
        <v>STELLA</v>
      </c>
      <c r="K288" s="85">
        <v>0</v>
      </c>
      <c r="L288" s="85">
        <v>0.99722222222222223</v>
      </c>
      <c r="M288" s="204">
        <v>44169</v>
      </c>
      <c r="N288" s="94" t="s">
        <v>2155</v>
      </c>
      <c r="O288" s="90">
        <f t="shared" si="28"/>
        <v>1436</v>
      </c>
      <c r="P288" s="100">
        <f t="shared" si="29"/>
        <v>4308</v>
      </c>
      <c r="Q288" s="68" t="s">
        <v>2035</v>
      </c>
      <c r="R288" s="68" t="s">
        <v>2036</v>
      </c>
    </row>
    <row r="289" spans="1:18" x14ac:dyDescent="0.2">
      <c r="A289" s="78">
        <v>145</v>
      </c>
      <c r="B289" s="105">
        <v>44169.365277777775</v>
      </c>
      <c r="C289" s="68" t="str">
        <f t="shared" si="30"/>
        <v>CowdrayPark</v>
      </c>
      <c r="D289" s="81" t="s">
        <v>3569</v>
      </c>
      <c r="E289" s="91" t="str">
        <f t="shared" si="25"/>
        <v>BULAWAYO</v>
      </c>
      <c r="F289" s="82" t="str">
        <f t="shared" si="26"/>
        <v>PLATINUM</v>
      </c>
      <c r="G289" s="207">
        <v>3</v>
      </c>
      <c r="H289" s="83" t="s">
        <v>2033</v>
      </c>
      <c r="I289" s="110" t="s">
        <v>2056</v>
      </c>
      <c r="J289" s="68" t="str">
        <f t="shared" si="31"/>
        <v>SIFA</v>
      </c>
      <c r="K289" s="85">
        <v>0.36527777777777781</v>
      </c>
      <c r="L289" s="85">
        <v>0.99722222222222223</v>
      </c>
      <c r="M289" s="204">
        <v>44169</v>
      </c>
      <c r="N289" s="94" t="s">
        <v>2156</v>
      </c>
      <c r="O289" s="90">
        <f t="shared" si="28"/>
        <v>910</v>
      </c>
      <c r="P289" s="100">
        <f t="shared" si="29"/>
        <v>2730</v>
      </c>
      <c r="Q289" s="68" t="s">
        <v>2035</v>
      </c>
      <c r="R289" s="68" t="s">
        <v>2036</v>
      </c>
    </row>
    <row r="290" spans="1:18" x14ac:dyDescent="0.2">
      <c r="A290" s="78">
        <v>157</v>
      </c>
      <c r="B290" s="105">
        <v>44169.416666666664</v>
      </c>
      <c r="C290" s="68" t="str">
        <f t="shared" si="30"/>
        <v>Emganwini-G</v>
      </c>
      <c r="D290" s="81" t="s">
        <v>3570</v>
      </c>
      <c r="E290" s="91" t="str">
        <f t="shared" si="25"/>
        <v>BULAWAYO</v>
      </c>
      <c r="F290" s="82" t="str">
        <f t="shared" si="26"/>
        <v>PLATINUM</v>
      </c>
      <c r="G290" s="207">
        <v>3</v>
      </c>
      <c r="H290" s="83" t="s">
        <v>2033</v>
      </c>
      <c r="I290" s="110" t="s">
        <v>2056</v>
      </c>
      <c r="J290" s="68" t="str">
        <f t="shared" si="31"/>
        <v>BHEKANI</v>
      </c>
      <c r="K290" s="85">
        <v>0.41666666666666669</v>
      </c>
      <c r="L290" s="85">
        <v>0.99722222222222223</v>
      </c>
      <c r="M290" s="204">
        <v>44169</v>
      </c>
      <c r="N290" s="94" t="s">
        <v>2157</v>
      </c>
      <c r="O290" s="90">
        <f t="shared" si="28"/>
        <v>835.99999999999989</v>
      </c>
      <c r="P290" s="100">
        <f t="shared" si="29"/>
        <v>2507.9999999999995</v>
      </c>
      <c r="Q290" s="68" t="s">
        <v>2035</v>
      </c>
      <c r="R290" s="68" t="s">
        <v>2036</v>
      </c>
    </row>
    <row r="291" spans="1:18" x14ac:dyDescent="0.2">
      <c r="A291" s="78">
        <v>223</v>
      </c>
      <c r="B291" s="105">
        <v>44155.618750000001</v>
      </c>
      <c r="C291" s="68" t="str">
        <f t="shared" si="30"/>
        <v>Kamativi-G</v>
      </c>
      <c r="D291" s="81" t="str">
        <f>VLOOKUP($C291,TOTAL3,2,FALSE)</f>
        <v>MN0320</v>
      </c>
      <c r="E291" s="91" t="str">
        <f t="shared" si="25"/>
        <v>MAT NORTH</v>
      </c>
      <c r="F291" s="82" t="str">
        <f t="shared" si="26"/>
        <v>BRONZE</v>
      </c>
      <c r="G291" s="207">
        <v>3</v>
      </c>
      <c r="H291" s="83" t="s">
        <v>2033</v>
      </c>
      <c r="I291" s="110" t="s">
        <v>2055</v>
      </c>
      <c r="J291" s="68" t="str">
        <f t="shared" si="31"/>
        <v>HARRIET</v>
      </c>
      <c r="K291" s="85">
        <v>0</v>
      </c>
      <c r="L291" s="85">
        <v>0.99722222222222223</v>
      </c>
      <c r="M291" s="204">
        <v>44169</v>
      </c>
      <c r="N291" s="94" t="s">
        <v>2158</v>
      </c>
      <c r="O291" s="90">
        <f t="shared" si="28"/>
        <v>1436</v>
      </c>
      <c r="P291" s="100">
        <f t="shared" si="29"/>
        <v>4308</v>
      </c>
      <c r="Q291" s="68" t="s">
        <v>2035</v>
      </c>
      <c r="R291" s="68" t="s">
        <v>2036</v>
      </c>
    </row>
    <row r="292" spans="1:18" x14ac:dyDescent="0.2">
      <c r="A292" s="78">
        <v>283</v>
      </c>
      <c r="B292" s="105">
        <v>43636.052777777775</v>
      </c>
      <c r="C292" s="68" t="str">
        <f t="shared" si="30"/>
        <v>Hwange Power-G</v>
      </c>
      <c r="D292" s="83" t="s">
        <v>873</v>
      </c>
      <c r="E292" s="91" t="str">
        <f t="shared" si="25"/>
        <v>MAT NORTH</v>
      </c>
      <c r="F292" s="82" t="str">
        <f t="shared" si="26"/>
        <v>SILVER</v>
      </c>
      <c r="G292" s="207">
        <v>3</v>
      </c>
      <c r="H292" s="83" t="s">
        <v>2033</v>
      </c>
      <c r="I292" s="68" t="s">
        <v>2055</v>
      </c>
      <c r="J292" s="68" t="str">
        <f t="shared" si="31"/>
        <v>HARRIET</v>
      </c>
      <c r="K292" s="85">
        <v>0</v>
      </c>
      <c r="L292" s="85">
        <v>0.99722222222222223</v>
      </c>
      <c r="M292" s="204">
        <v>44169</v>
      </c>
      <c r="N292" s="94" t="s">
        <v>2158</v>
      </c>
      <c r="O292" s="90">
        <f t="shared" si="28"/>
        <v>1436</v>
      </c>
      <c r="P292" s="100">
        <f t="shared" si="29"/>
        <v>4308</v>
      </c>
      <c r="Q292" s="68" t="s">
        <v>2035</v>
      </c>
      <c r="R292" s="68" t="s">
        <v>2036</v>
      </c>
    </row>
    <row r="293" spans="1:18" x14ac:dyDescent="0.2">
      <c r="A293" s="78">
        <v>286</v>
      </c>
      <c r="B293" s="105">
        <v>43635.490665972226</v>
      </c>
      <c r="C293" s="68" t="str">
        <f t="shared" si="30"/>
        <v>Kwanele-G</v>
      </c>
      <c r="D293" s="83" t="s">
        <v>989</v>
      </c>
      <c r="E293" s="91" t="str">
        <f t="shared" si="25"/>
        <v>MAT NORTH</v>
      </c>
      <c r="F293" s="82" t="str">
        <f t="shared" si="26"/>
        <v>BRONZE</v>
      </c>
      <c r="G293" s="207">
        <v>3</v>
      </c>
      <c r="H293" s="83" t="s">
        <v>2033</v>
      </c>
      <c r="I293" s="68" t="s">
        <v>2055</v>
      </c>
      <c r="J293" s="68" t="str">
        <f t="shared" si="31"/>
        <v>HARRIET</v>
      </c>
      <c r="K293" s="85">
        <v>0</v>
      </c>
      <c r="L293" s="85">
        <v>0.99722222222222223</v>
      </c>
      <c r="M293" s="204">
        <v>44169</v>
      </c>
      <c r="N293" s="94" t="s">
        <v>2159</v>
      </c>
      <c r="O293" s="90">
        <f t="shared" si="28"/>
        <v>1436</v>
      </c>
      <c r="P293" s="100">
        <f t="shared" si="29"/>
        <v>4308</v>
      </c>
      <c r="Q293" s="68" t="s">
        <v>2035</v>
      </c>
      <c r="R293" s="68" t="s">
        <v>2036</v>
      </c>
    </row>
    <row r="294" spans="1:18" x14ac:dyDescent="0.2">
      <c r="A294" s="78">
        <v>289</v>
      </c>
      <c r="B294" s="105">
        <v>43636.405769675926</v>
      </c>
      <c r="C294" s="68" t="str">
        <f t="shared" si="30"/>
        <v>Madumapisa-G</v>
      </c>
      <c r="D294" s="83" t="s">
        <v>1070</v>
      </c>
      <c r="E294" s="91" t="str">
        <f t="shared" si="25"/>
        <v>MAT NORTH</v>
      </c>
      <c r="F294" s="82" t="str">
        <f t="shared" si="26"/>
        <v>BRONZE</v>
      </c>
      <c r="G294" s="207">
        <v>3</v>
      </c>
      <c r="H294" s="83" t="s">
        <v>2033</v>
      </c>
      <c r="I294" s="68" t="s">
        <v>2055</v>
      </c>
      <c r="J294" s="68" t="str">
        <f t="shared" si="31"/>
        <v>HARRIET</v>
      </c>
      <c r="K294" s="85">
        <v>0</v>
      </c>
      <c r="L294" s="85">
        <v>0.99722222222222223</v>
      </c>
      <c r="M294" s="204">
        <v>44169</v>
      </c>
      <c r="N294" s="94" t="s">
        <v>2160</v>
      </c>
      <c r="O294" s="90">
        <f t="shared" si="28"/>
        <v>1436</v>
      </c>
      <c r="P294" s="100">
        <f t="shared" si="29"/>
        <v>4308</v>
      </c>
      <c r="Q294" s="68" t="s">
        <v>2035</v>
      </c>
      <c r="R294" s="68" t="s">
        <v>2036</v>
      </c>
    </row>
    <row r="295" spans="1:18" x14ac:dyDescent="0.2">
      <c r="A295" s="78">
        <v>710</v>
      </c>
      <c r="B295" s="105">
        <v>44168.686111111114</v>
      </c>
      <c r="C295" s="68" t="str">
        <f t="shared" si="30"/>
        <v>Sunninghill-G</v>
      </c>
      <c r="D295" s="81" t="str">
        <f>VLOOKUP($C295,TOTAL3,2,FALSE)</f>
        <v>BU0256</v>
      </c>
      <c r="E295" s="91" t="str">
        <f t="shared" si="25"/>
        <v>BULAWAYO</v>
      </c>
      <c r="F295" s="82" t="str">
        <f t="shared" si="26"/>
        <v>SILVER</v>
      </c>
      <c r="G295" s="207">
        <v>3</v>
      </c>
      <c r="H295" s="83" t="s">
        <v>2033</v>
      </c>
      <c r="I295" s="110" t="s">
        <v>2058</v>
      </c>
      <c r="J295" s="68" t="str">
        <f t="shared" si="31"/>
        <v>MAKETO</v>
      </c>
      <c r="K295" s="85">
        <v>0</v>
      </c>
      <c r="L295" s="85">
        <v>0.99722222222222223</v>
      </c>
      <c r="M295" s="204">
        <v>44169</v>
      </c>
      <c r="N295" s="94" t="s">
        <v>2173</v>
      </c>
      <c r="O295" s="90">
        <f t="shared" si="28"/>
        <v>1436</v>
      </c>
      <c r="P295" s="100">
        <f t="shared" si="29"/>
        <v>4308</v>
      </c>
      <c r="Q295" s="68" t="s">
        <v>2035</v>
      </c>
      <c r="R295" s="68" t="s">
        <v>2036</v>
      </c>
    </row>
    <row r="296" spans="1:18" x14ac:dyDescent="0.2">
      <c r="A296" s="78">
        <v>812</v>
      </c>
      <c r="B296" s="105">
        <v>44069.581944444442</v>
      </c>
      <c r="C296" s="68" t="str">
        <f t="shared" si="30"/>
        <v>BINGA-G</v>
      </c>
      <c r="D296" s="81" t="str">
        <f>VLOOKUP($C296,TOTAL3,2,FALSE)</f>
        <v>MN5107</v>
      </c>
      <c r="E296" s="91" t="str">
        <f t="shared" si="25"/>
        <v>MAT NORTH</v>
      </c>
      <c r="F296" s="82" t="str">
        <f t="shared" si="26"/>
        <v>BRONZE</v>
      </c>
      <c r="G296" s="207">
        <v>3</v>
      </c>
      <c r="H296" s="83" t="s">
        <v>2033</v>
      </c>
      <c r="I296" s="110" t="s">
        <v>2055</v>
      </c>
      <c r="J296" s="68" t="str">
        <f t="shared" si="31"/>
        <v>HARRIET</v>
      </c>
      <c r="K296" s="85">
        <v>0</v>
      </c>
      <c r="L296" s="85">
        <v>0.99722222222222223</v>
      </c>
      <c r="M296" s="204">
        <v>44169</v>
      </c>
      <c r="N296" s="94" t="s">
        <v>2161</v>
      </c>
      <c r="O296" s="90">
        <f t="shared" si="28"/>
        <v>1436</v>
      </c>
      <c r="P296" s="100">
        <f t="shared" si="29"/>
        <v>4308</v>
      </c>
      <c r="Q296" s="68" t="s">
        <v>2035</v>
      </c>
      <c r="R296" s="68" t="s">
        <v>2036</v>
      </c>
    </row>
    <row r="297" spans="1:18" x14ac:dyDescent="0.2">
      <c r="A297" s="78">
        <v>815</v>
      </c>
      <c r="B297" s="105">
        <v>44069.581944444442</v>
      </c>
      <c r="C297" s="68" t="str">
        <f t="shared" si="30"/>
        <v>SIYANSUNDA-G</v>
      </c>
      <c r="D297" s="81" t="str">
        <f>VLOOKUP($C297,TOTAL3,2,FALSE)</f>
        <v>MN5245</v>
      </c>
      <c r="E297" s="91" t="str">
        <f t="shared" si="25"/>
        <v>MAT NORTH</v>
      </c>
      <c r="F297" s="82" t="str">
        <f t="shared" si="26"/>
        <v>SILVER</v>
      </c>
      <c r="G297" s="207">
        <v>3</v>
      </c>
      <c r="H297" s="83" t="s">
        <v>2033</v>
      </c>
      <c r="I297" s="110" t="s">
        <v>2055</v>
      </c>
      <c r="J297" s="68" t="str">
        <f t="shared" si="31"/>
        <v>HARRIET</v>
      </c>
      <c r="K297" s="85">
        <v>0</v>
      </c>
      <c r="L297" s="85">
        <v>0.99722222222222223</v>
      </c>
      <c r="M297" s="204">
        <v>44169</v>
      </c>
      <c r="N297" s="94" t="s">
        <v>2162</v>
      </c>
      <c r="O297" s="90">
        <f t="shared" si="28"/>
        <v>1436</v>
      </c>
      <c r="P297" s="100">
        <f t="shared" si="29"/>
        <v>4308</v>
      </c>
      <c r="Q297" s="68" t="s">
        <v>2035</v>
      </c>
      <c r="R297" s="68" t="s">
        <v>2036</v>
      </c>
    </row>
    <row r="298" spans="1:18" x14ac:dyDescent="0.2">
      <c r="A298" s="78">
        <v>818</v>
      </c>
      <c r="B298" s="105">
        <v>44069.581944444442</v>
      </c>
      <c r="C298" s="68" t="str">
        <f t="shared" si="30"/>
        <v>INKOSIKAZI-G</v>
      </c>
      <c r="D298" s="81" t="str">
        <f>VLOOKUP($C298,TOTAL3,2,FALSE)</f>
        <v>MN7015</v>
      </c>
      <c r="E298" s="91" t="str">
        <f t="shared" si="25"/>
        <v>MAT NORTH</v>
      </c>
      <c r="F298" s="82" t="str">
        <f t="shared" si="26"/>
        <v>BRONZE</v>
      </c>
      <c r="G298" s="207">
        <v>3</v>
      </c>
      <c r="H298" s="83" t="s">
        <v>2033</v>
      </c>
      <c r="I298" s="110" t="s">
        <v>2055</v>
      </c>
      <c r="J298" s="68" t="str">
        <f t="shared" si="31"/>
        <v>BHEKANI</v>
      </c>
      <c r="K298" s="85">
        <v>0</v>
      </c>
      <c r="L298" s="85">
        <v>0.99722222222222223</v>
      </c>
      <c r="M298" s="204">
        <v>44169</v>
      </c>
      <c r="N298" s="94" t="s">
        <v>2163</v>
      </c>
      <c r="O298" s="90">
        <f t="shared" si="28"/>
        <v>1436</v>
      </c>
      <c r="P298" s="100">
        <f t="shared" si="29"/>
        <v>4308</v>
      </c>
      <c r="Q298" s="68" t="s">
        <v>2035</v>
      </c>
      <c r="R298" s="68" t="s">
        <v>2036</v>
      </c>
    </row>
    <row r="299" spans="1:18" x14ac:dyDescent="0.2">
      <c r="A299" s="78">
        <v>888</v>
      </c>
      <c r="B299" s="105">
        <v>44144.73333333333</v>
      </c>
      <c r="C299" s="68" t="str">
        <f t="shared" si="30"/>
        <v>Tshabalala D</v>
      </c>
      <c r="D299" s="81" t="str">
        <f>VLOOKUP($C299,TOTAL3,2,FALSE)</f>
        <v>BU5022</v>
      </c>
      <c r="E299" s="91" t="str">
        <f t="shared" si="25"/>
        <v>BULAWAYO</v>
      </c>
      <c r="F299" s="82" t="str">
        <f t="shared" si="26"/>
        <v>SILVER</v>
      </c>
      <c r="G299" s="207">
        <v>3</v>
      </c>
      <c r="H299" s="83" t="s">
        <v>2033</v>
      </c>
      <c r="I299" s="110" t="s">
        <v>2055</v>
      </c>
      <c r="J299" s="68" t="str">
        <f t="shared" si="31"/>
        <v>SIFA</v>
      </c>
      <c r="K299" s="85">
        <v>0</v>
      </c>
      <c r="L299" s="85">
        <v>0.99722222222222223</v>
      </c>
      <c r="M299" s="204">
        <v>44169</v>
      </c>
      <c r="N299" s="94" t="s">
        <v>2165</v>
      </c>
      <c r="O299" s="90">
        <f t="shared" si="28"/>
        <v>1436</v>
      </c>
      <c r="P299" s="100">
        <f t="shared" si="29"/>
        <v>4308</v>
      </c>
      <c r="Q299" s="68" t="s">
        <v>2035</v>
      </c>
      <c r="R299" s="68" t="s">
        <v>2036</v>
      </c>
    </row>
    <row r="300" spans="1:18" x14ac:dyDescent="0.2">
      <c r="A300" s="78">
        <v>912</v>
      </c>
      <c r="B300" s="105">
        <v>44069.574999999997</v>
      </c>
      <c r="C300" s="68" t="str">
        <f t="shared" si="30"/>
        <v>Granitepark-G</v>
      </c>
      <c r="D300" s="81" t="s">
        <v>755</v>
      </c>
      <c r="E300" s="91" t="str">
        <f t="shared" si="25"/>
        <v>BULAWAYO</v>
      </c>
      <c r="F300" s="82" t="str">
        <f t="shared" si="26"/>
        <v>SILVER</v>
      </c>
      <c r="G300" s="207">
        <v>3</v>
      </c>
      <c r="H300" s="83" t="s">
        <v>2033</v>
      </c>
      <c r="I300" s="110" t="s">
        <v>2055</v>
      </c>
      <c r="J300" s="68" t="str">
        <f t="shared" si="31"/>
        <v>SOFIA</v>
      </c>
      <c r="K300" s="85">
        <v>0</v>
      </c>
      <c r="L300" s="85">
        <v>0.99722222222222223</v>
      </c>
      <c r="M300" s="204">
        <v>44169</v>
      </c>
      <c r="N300" s="94" t="s">
        <v>2167</v>
      </c>
      <c r="O300" s="90">
        <f t="shared" si="28"/>
        <v>1436</v>
      </c>
      <c r="P300" s="100">
        <f t="shared" si="29"/>
        <v>4308</v>
      </c>
      <c r="Q300" s="68" t="s">
        <v>2035</v>
      </c>
      <c r="R300" s="68" t="s">
        <v>2036</v>
      </c>
    </row>
    <row r="301" spans="1:18" x14ac:dyDescent="0.2">
      <c r="A301" s="78">
        <v>924</v>
      </c>
      <c r="B301" s="105">
        <v>44165.975694444445</v>
      </c>
      <c r="C301" s="68" t="str">
        <f t="shared" si="30"/>
        <v>Mahatshula-G</v>
      </c>
      <c r="D301" s="81" t="str">
        <f t="shared" ref="D301:D306" si="32">VLOOKUP($C301,TOTAL3,2,FALSE)</f>
        <v>BU5089</v>
      </c>
      <c r="E301" s="91" t="str">
        <f t="shared" si="25"/>
        <v>BULAWAYO</v>
      </c>
      <c r="F301" s="82" t="str">
        <f t="shared" si="26"/>
        <v>SILVER</v>
      </c>
      <c r="G301" s="207">
        <v>3</v>
      </c>
      <c r="H301" s="83" t="s">
        <v>2033</v>
      </c>
      <c r="I301" s="110" t="s">
        <v>2055</v>
      </c>
      <c r="J301" s="68" t="str">
        <f t="shared" si="31"/>
        <v>MAKETO</v>
      </c>
      <c r="K301" s="85">
        <v>0</v>
      </c>
      <c r="L301" s="85">
        <v>0.99722222222222223</v>
      </c>
      <c r="M301" s="204">
        <v>44169</v>
      </c>
      <c r="N301" s="94" t="s">
        <v>2168</v>
      </c>
      <c r="O301" s="90">
        <f t="shared" si="28"/>
        <v>1436</v>
      </c>
      <c r="P301" s="100">
        <f t="shared" si="29"/>
        <v>4308</v>
      </c>
      <c r="Q301" s="68" t="s">
        <v>2035</v>
      </c>
      <c r="R301" s="68" t="s">
        <v>2036</v>
      </c>
    </row>
    <row r="302" spans="1:18" x14ac:dyDescent="0.2">
      <c r="A302" s="78">
        <v>978</v>
      </c>
      <c r="B302" s="105">
        <v>44158.533333333333</v>
      </c>
      <c r="C302" s="68" t="str">
        <f t="shared" si="30"/>
        <v>KAZUNGULA-G</v>
      </c>
      <c r="D302" s="81" t="str">
        <f t="shared" si="32"/>
        <v>MN7017</v>
      </c>
      <c r="E302" s="91" t="str">
        <f t="shared" si="25"/>
        <v>MAT NORTH</v>
      </c>
      <c r="F302" s="82" t="str">
        <f t="shared" si="26"/>
        <v>BRONZE</v>
      </c>
      <c r="G302" s="207">
        <v>3</v>
      </c>
      <c r="H302" s="83" t="s">
        <v>2033</v>
      </c>
      <c r="I302" s="110" t="s">
        <v>2055</v>
      </c>
      <c r="J302" s="68" t="str">
        <f t="shared" si="31"/>
        <v>HARRIET</v>
      </c>
      <c r="K302" s="85">
        <v>0</v>
      </c>
      <c r="L302" s="85">
        <v>0.99722222222222223</v>
      </c>
      <c r="M302" s="204">
        <v>44169</v>
      </c>
      <c r="N302" s="94" t="s">
        <v>2170</v>
      </c>
      <c r="O302" s="90">
        <f t="shared" si="28"/>
        <v>1436</v>
      </c>
      <c r="P302" s="100">
        <f t="shared" si="29"/>
        <v>4308</v>
      </c>
      <c r="Q302" s="68" t="s">
        <v>2035</v>
      </c>
      <c r="R302" s="68" t="s">
        <v>2036</v>
      </c>
    </row>
    <row r="303" spans="1:18" x14ac:dyDescent="0.2">
      <c r="A303" s="78">
        <v>981</v>
      </c>
      <c r="B303" s="105">
        <v>44069.581944444442</v>
      </c>
      <c r="C303" s="68" t="str">
        <f t="shared" si="30"/>
        <v>HALFWAY-G</v>
      </c>
      <c r="D303" s="81" t="str">
        <f t="shared" si="32"/>
        <v>MN7008</v>
      </c>
      <c r="E303" s="91" t="str">
        <f t="shared" si="25"/>
        <v>MAT NORTH</v>
      </c>
      <c r="F303" s="82" t="str">
        <f t="shared" si="26"/>
        <v>BRONZE</v>
      </c>
      <c r="G303" s="207">
        <v>3</v>
      </c>
      <c r="H303" s="83" t="s">
        <v>2033</v>
      </c>
      <c r="I303" s="110" t="s">
        <v>2055</v>
      </c>
      <c r="J303" s="68" t="str">
        <f t="shared" si="31"/>
        <v>SIFA</v>
      </c>
      <c r="K303" s="85">
        <v>0</v>
      </c>
      <c r="L303" s="85">
        <v>0.99722222222222223</v>
      </c>
      <c r="M303" s="204">
        <v>44169</v>
      </c>
      <c r="N303" s="94" t="s">
        <v>2171</v>
      </c>
      <c r="O303" s="90">
        <f t="shared" si="28"/>
        <v>1436</v>
      </c>
      <c r="P303" s="100">
        <f t="shared" si="29"/>
        <v>4308</v>
      </c>
      <c r="Q303" s="68" t="s">
        <v>2035</v>
      </c>
      <c r="R303" s="68" t="s">
        <v>2036</v>
      </c>
    </row>
    <row r="304" spans="1:18" x14ac:dyDescent="0.2">
      <c r="A304" s="78">
        <v>984</v>
      </c>
      <c r="B304" s="105">
        <v>44069.581944444442</v>
      </c>
      <c r="C304" s="68" t="str">
        <f t="shared" si="30"/>
        <v>LUKOSI-G</v>
      </c>
      <c r="D304" s="81" t="str">
        <f t="shared" si="32"/>
        <v>MN7018</v>
      </c>
      <c r="E304" s="91" t="str">
        <f t="shared" si="25"/>
        <v>MAT NORTH</v>
      </c>
      <c r="F304" s="82" t="str">
        <f t="shared" si="26"/>
        <v>BRONZE</v>
      </c>
      <c r="G304" s="207">
        <v>3</v>
      </c>
      <c r="H304" s="83" t="s">
        <v>2033</v>
      </c>
      <c r="I304" s="110" t="s">
        <v>2055</v>
      </c>
      <c r="J304" s="68" t="str">
        <f t="shared" si="31"/>
        <v>HARRIET</v>
      </c>
      <c r="K304" s="85">
        <v>0</v>
      </c>
      <c r="L304" s="85">
        <v>0.99722222222222223</v>
      </c>
      <c r="M304" s="204">
        <v>44169</v>
      </c>
      <c r="N304" s="94" t="s">
        <v>2172</v>
      </c>
      <c r="O304" s="90">
        <f t="shared" si="28"/>
        <v>1436</v>
      </c>
      <c r="P304" s="100">
        <f t="shared" si="29"/>
        <v>4308</v>
      </c>
      <c r="Q304" s="68" t="s">
        <v>2035</v>
      </c>
      <c r="R304" s="68" t="s">
        <v>2036</v>
      </c>
    </row>
    <row r="305" spans="1:18" x14ac:dyDescent="0.2">
      <c r="A305" s="78">
        <v>529</v>
      </c>
      <c r="B305" s="105">
        <v>44169.944444444445</v>
      </c>
      <c r="C305" s="68" t="str">
        <f t="shared" si="30"/>
        <v>CBC-G</v>
      </c>
      <c r="D305" s="81" t="str">
        <f t="shared" si="32"/>
        <v>BU5100</v>
      </c>
      <c r="E305" s="91" t="str">
        <f t="shared" si="25"/>
        <v>BULAWAYO</v>
      </c>
      <c r="F305" s="82" t="str">
        <f t="shared" si="26"/>
        <v>BRONZE</v>
      </c>
      <c r="G305" s="207">
        <v>3</v>
      </c>
      <c r="H305" s="83" t="s">
        <v>2033</v>
      </c>
      <c r="I305" s="110" t="s">
        <v>2058</v>
      </c>
      <c r="J305" s="68" t="str">
        <f t="shared" si="31"/>
        <v>MASAIRA</v>
      </c>
      <c r="K305" s="85">
        <v>0.94444444444444453</v>
      </c>
      <c r="L305" s="85">
        <v>0.99722222222222223</v>
      </c>
      <c r="M305" s="204">
        <v>44169</v>
      </c>
      <c r="N305" s="94" t="s">
        <v>3024</v>
      </c>
      <c r="O305" s="90">
        <f t="shared" si="28"/>
        <v>75.999999999999886</v>
      </c>
      <c r="P305" s="100">
        <f t="shared" si="29"/>
        <v>227.99999999999966</v>
      </c>
      <c r="Q305" s="68" t="s">
        <v>2035</v>
      </c>
      <c r="R305" s="68" t="s">
        <v>2036</v>
      </c>
    </row>
    <row r="306" spans="1:18" x14ac:dyDescent="0.2">
      <c r="A306" s="78">
        <v>906</v>
      </c>
      <c r="B306" s="105">
        <v>44169.85</v>
      </c>
      <c r="C306" s="68" t="str">
        <f t="shared" si="30"/>
        <v>Famona-G</v>
      </c>
      <c r="D306" s="81" t="str">
        <f t="shared" si="32"/>
        <v>BU5084</v>
      </c>
      <c r="E306" s="91" t="str">
        <f t="shared" si="25"/>
        <v>BULAWAYO</v>
      </c>
      <c r="F306" s="82" t="str">
        <f t="shared" si="26"/>
        <v>SILVER</v>
      </c>
      <c r="G306" s="207">
        <v>3</v>
      </c>
      <c r="H306" s="83" t="s">
        <v>2033</v>
      </c>
      <c r="I306" s="110" t="s">
        <v>2058</v>
      </c>
      <c r="J306" s="68" t="str">
        <f t="shared" si="31"/>
        <v>SIFA</v>
      </c>
      <c r="K306" s="85">
        <v>0.85</v>
      </c>
      <c r="L306" s="85">
        <v>0.99722222222222223</v>
      </c>
      <c r="M306" s="204">
        <v>44169</v>
      </c>
      <c r="N306" s="94" t="s">
        <v>2173</v>
      </c>
      <c r="O306" s="90">
        <f t="shared" si="28"/>
        <v>212.00000000000006</v>
      </c>
      <c r="P306" s="100">
        <f t="shared" si="29"/>
        <v>636.00000000000023</v>
      </c>
      <c r="Q306" s="68" t="s">
        <v>2035</v>
      </c>
      <c r="R306" s="68" t="s">
        <v>2036</v>
      </c>
    </row>
    <row r="307" spans="1:18" x14ac:dyDescent="0.2">
      <c r="A307" s="97"/>
      <c r="B307" s="105">
        <v>44169.519837962966</v>
      </c>
      <c r="C307" s="80" t="s">
        <v>1269</v>
      </c>
      <c r="D307" s="82" t="str">
        <f t="shared" ref="D307:D370" si="33">VLOOKUP($C307,TOTAL4,2,FALSE)</f>
        <v>BU0138</v>
      </c>
      <c r="E307" s="91" t="str">
        <f t="shared" ref="E307:E370" si="34">VLOOKUP($C307,TOTAL4,3,FALSE)</f>
        <v>BULAWAYO</v>
      </c>
      <c r="F307" s="82" t="str">
        <f t="shared" ref="F307:F370" si="35">VLOOKUP(C307,TOTAL4,4,FALSE)</f>
        <v>PLATINUM</v>
      </c>
      <c r="G307" s="207">
        <v>3</v>
      </c>
      <c r="H307" s="96" t="s">
        <v>2033</v>
      </c>
      <c r="I307" s="68" t="s">
        <v>2056</v>
      </c>
      <c r="J307" s="82" t="str">
        <f t="shared" ref="J307:J354" si="36">VLOOKUP($C307,TOTAL4,5,FALSE)</f>
        <v>MAKETO</v>
      </c>
      <c r="K307" s="85">
        <v>0.51983796296296292</v>
      </c>
      <c r="L307" s="85">
        <v>0.52584490740740741</v>
      </c>
      <c r="M307" s="204">
        <v>44169</v>
      </c>
      <c r="N307" s="94" t="s">
        <v>3728</v>
      </c>
      <c r="O307" s="90">
        <f t="shared" si="28"/>
        <v>8.6500000000000732</v>
      </c>
      <c r="P307" s="100">
        <f t="shared" si="29"/>
        <v>25.95000000000022</v>
      </c>
      <c r="Q307" s="80" t="s">
        <v>2035</v>
      </c>
      <c r="R307" s="80" t="s">
        <v>2038</v>
      </c>
    </row>
    <row r="308" spans="1:18" x14ac:dyDescent="0.2">
      <c r="A308" s="97"/>
      <c r="B308" s="105">
        <v>44169.983171296299</v>
      </c>
      <c r="C308" s="80" t="s">
        <v>632</v>
      </c>
      <c r="D308" s="82" t="str">
        <f t="shared" si="33"/>
        <v>HA5051</v>
      </c>
      <c r="E308" s="91" t="str">
        <f t="shared" si="34"/>
        <v>HARARE</v>
      </c>
      <c r="F308" s="82" t="str">
        <f t="shared" si="35"/>
        <v>GOLD</v>
      </c>
      <c r="G308" s="207">
        <v>3</v>
      </c>
      <c r="H308" s="96" t="s">
        <v>2033</v>
      </c>
      <c r="I308" s="68" t="s">
        <v>2058</v>
      </c>
      <c r="J308" s="82" t="str">
        <f t="shared" si="36"/>
        <v>ENIA</v>
      </c>
      <c r="K308" s="108">
        <v>0.98317129629629629</v>
      </c>
      <c r="L308" s="108">
        <v>0.992650462962963</v>
      </c>
      <c r="M308" s="95">
        <v>44169</v>
      </c>
      <c r="N308" s="94" t="s">
        <v>3117</v>
      </c>
      <c r="O308" s="90">
        <f t="shared" si="28"/>
        <v>13.650000000000055</v>
      </c>
      <c r="P308" s="100">
        <f t="shared" si="29"/>
        <v>40.950000000000166</v>
      </c>
      <c r="Q308" s="80" t="s">
        <v>2035</v>
      </c>
      <c r="R308" s="80" t="s">
        <v>2038</v>
      </c>
    </row>
    <row r="309" spans="1:18" x14ac:dyDescent="0.2">
      <c r="A309" s="97"/>
      <c r="B309" s="105">
        <v>44169.983124999999</v>
      </c>
      <c r="C309" s="80" t="s">
        <v>761</v>
      </c>
      <c r="D309" s="82" t="str">
        <f t="shared" si="33"/>
        <v>HA5058</v>
      </c>
      <c r="E309" s="91" t="str">
        <f t="shared" si="34"/>
        <v>HARARE</v>
      </c>
      <c r="F309" s="82" t="str">
        <f t="shared" si="35"/>
        <v>GOLD</v>
      </c>
      <c r="G309" s="207">
        <v>3</v>
      </c>
      <c r="H309" s="96" t="s">
        <v>2033</v>
      </c>
      <c r="I309" s="68" t="s">
        <v>2058</v>
      </c>
      <c r="J309" s="82" t="str">
        <f t="shared" si="36"/>
        <v>PRIVILEDGE</v>
      </c>
      <c r="K309" s="108">
        <v>0.98312499999999992</v>
      </c>
      <c r="L309" s="108">
        <v>0.992650462962963</v>
      </c>
      <c r="M309" s="95">
        <v>44169</v>
      </c>
      <c r="N309" s="94" t="s">
        <v>3118</v>
      </c>
      <c r="O309" s="90">
        <f t="shared" si="28"/>
        <v>13.716666666666839</v>
      </c>
      <c r="P309" s="100">
        <f t="shared" si="29"/>
        <v>41.150000000000517</v>
      </c>
      <c r="Q309" s="80" t="s">
        <v>2035</v>
      </c>
      <c r="R309" s="80" t="s">
        <v>2038</v>
      </c>
    </row>
    <row r="310" spans="1:18" x14ac:dyDescent="0.2">
      <c r="A310" s="97"/>
      <c r="B310" s="105">
        <v>44169.579409722224</v>
      </c>
      <c r="C310" s="80" t="s">
        <v>1628</v>
      </c>
      <c r="D310" s="82" t="str">
        <f t="shared" si="33"/>
        <v>MD0090</v>
      </c>
      <c r="E310" s="91" t="str">
        <f t="shared" si="34"/>
        <v>MIDLANDS</v>
      </c>
      <c r="F310" s="82" t="str">
        <f t="shared" si="35"/>
        <v xml:space="preserve">PRIORITY PLATINUM </v>
      </c>
      <c r="G310" s="207">
        <v>3</v>
      </c>
      <c r="H310" s="96" t="s">
        <v>2033</v>
      </c>
      <c r="I310" s="68" t="s">
        <v>2056</v>
      </c>
      <c r="J310" s="82" t="str">
        <f t="shared" si="36"/>
        <v>CHIKWAVAVA</v>
      </c>
      <c r="K310" s="85">
        <v>0.5794097222222222</v>
      </c>
      <c r="L310" s="85">
        <v>0.58898148148148144</v>
      </c>
      <c r="M310" s="204">
        <v>44169</v>
      </c>
      <c r="N310" s="94" t="s">
        <v>3729</v>
      </c>
      <c r="O310" s="90">
        <f t="shared" si="28"/>
        <v>13.783333333333303</v>
      </c>
      <c r="P310" s="100">
        <f t="shared" si="29"/>
        <v>41.349999999999909</v>
      </c>
      <c r="Q310" s="80" t="s">
        <v>2035</v>
      </c>
      <c r="R310" s="80" t="s">
        <v>2038</v>
      </c>
    </row>
    <row r="311" spans="1:18" x14ac:dyDescent="0.2">
      <c r="A311" s="97"/>
      <c r="B311" s="105">
        <v>44169.983078703706</v>
      </c>
      <c r="C311" s="80" t="s">
        <v>305</v>
      </c>
      <c r="D311" s="82" t="str">
        <f t="shared" si="33"/>
        <v>HA5205</v>
      </c>
      <c r="E311" s="91" t="str">
        <f t="shared" si="34"/>
        <v>HARARE</v>
      </c>
      <c r="F311" s="82" t="str">
        <f t="shared" si="35"/>
        <v>PLATINUM</v>
      </c>
      <c r="G311" s="207">
        <v>3</v>
      </c>
      <c r="H311" s="96" t="s">
        <v>2033</v>
      </c>
      <c r="I311" s="68" t="s">
        <v>2058</v>
      </c>
      <c r="J311" s="82" t="str">
        <f t="shared" si="36"/>
        <v>MASIMBA</v>
      </c>
      <c r="K311" s="108">
        <v>0.98307870370370365</v>
      </c>
      <c r="L311" s="108">
        <v>0.99266203703703704</v>
      </c>
      <c r="M311" s="95">
        <v>44169</v>
      </c>
      <c r="N311" s="94" t="s">
        <v>3730</v>
      </c>
      <c r="O311" s="90">
        <f t="shared" si="28"/>
        <v>13.800000000000079</v>
      </c>
      <c r="P311" s="100">
        <f t="shared" si="29"/>
        <v>41.400000000000233</v>
      </c>
      <c r="Q311" s="80" t="s">
        <v>2035</v>
      </c>
      <c r="R311" s="80" t="s">
        <v>2038</v>
      </c>
    </row>
    <row r="312" spans="1:18" x14ac:dyDescent="0.2">
      <c r="A312" s="97"/>
      <c r="B312" s="105">
        <v>44169.579317129632</v>
      </c>
      <c r="C312" s="80" t="s">
        <v>1679</v>
      </c>
      <c r="D312" s="82" t="str">
        <f t="shared" si="33"/>
        <v>MD6016</v>
      </c>
      <c r="E312" s="91" t="str">
        <f t="shared" si="34"/>
        <v>MIDLANDS</v>
      </c>
      <c r="F312" s="82" t="str">
        <f t="shared" si="35"/>
        <v>PLATINUM</v>
      </c>
      <c r="G312" s="207">
        <v>3</v>
      </c>
      <c r="H312" s="96" t="s">
        <v>2033</v>
      </c>
      <c r="I312" s="68" t="s">
        <v>2056</v>
      </c>
      <c r="J312" s="82" t="str">
        <f t="shared" si="36"/>
        <v>CHIKWAVAVA</v>
      </c>
      <c r="K312" s="85">
        <v>0.57931712962962967</v>
      </c>
      <c r="L312" s="85">
        <v>0.58898148148148144</v>
      </c>
      <c r="M312" s="204">
        <v>44169</v>
      </c>
      <c r="N312" s="94" t="s">
        <v>3731</v>
      </c>
      <c r="O312" s="90">
        <f t="shared" si="28"/>
        <v>13.916666666666551</v>
      </c>
      <c r="P312" s="100">
        <f t="shared" si="29"/>
        <v>41.749999999999652</v>
      </c>
      <c r="Q312" s="80" t="s">
        <v>2035</v>
      </c>
      <c r="R312" s="80" t="s">
        <v>2038</v>
      </c>
    </row>
    <row r="313" spans="1:18" x14ac:dyDescent="0.2">
      <c r="A313" s="97"/>
      <c r="B313" s="105">
        <v>44169.629340277781</v>
      </c>
      <c r="C313" s="80" t="s">
        <v>1646</v>
      </c>
      <c r="D313" s="82" t="str">
        <f t="shared" si="33"/>
        <v>BU5099</v>
      </c>
      <c r="E313" s="91" t="str">
        <f t="shared" si="34"/>
        <v>BULAWAYO</v>
      </c>
      <c r="F313" s="82" t="str">
        <f t="shared" si="35"/>
        <v>GOLD</v>
      </c>
      <c r="G313" s="207">
        <v>3</v>
      </c>
      <c r="H313" s="96" t="s">
        <v>2033</v>
      </c>
      <c r="I313" s="68" t="s">
        <v>2058</v>
      </c>
      <c r="J313" s="82" t="str">
        <f t="shared" si="36"/>
        <v>MAKETO</v>
      </c>
      <c r="K313" s="108">
        <v>0.62934027777777779</v>
      </c>
      <c r="L313" s="108">
        <v>0.64001157407407405</v>
      </c>
      <c r="M313" s="95">
        <v>44169</v>
      </c>
      <c r="N313" s="94" t="s">
        <v>3732</v>
      </c>
      <c r="O313" s="90">
        <f t="shared" si="28"/>
        <v>15.366666666666617</v>
      </c>
      <c r="P313" s="100">
        <f t="shared" si="29"/>
        <v>46.099999999999852</v>
      </c>
      <c r="Q313" s="80" t="s">
        <v>2035</v>
      </c>
      <c r="R313" s="80" t="s">
        <v>2038</v>
      </c>
    </row>
    <row r="314" spans="1:18" x14ac:dyDescent="0.2">
      <c r="A314" s="97"/>
      <c r="B314" s="105">
        <v>44169.629317129627</v>
      </c>
      <c r="C314" s="80" t="s">
        <v>1656</v>
      </c>
      <c r="D314" s="82" t="str">
        <f t="shared" si="33"/>
        <v>MV5148</v>
      </c>
      <c r="E314" s="91" t="str">
        <f t="shared" si="34"/>
        <v>MASVINGO</v>
      </c>
      <c r="F314" s="82" t="str">
        <f t="shared" si="35"/>
        <v>PLATINUM</v>
      </c>
      <c r="G314" s="207">
        <v>3</v>
      </c>
      <c r="H314" s="96" t="s">
        <v>2033</v>
      </c>
      <c r="I314" s="68" t="s">
        <v>2058</v>
      </c>
      <c r="J314" s="82" t="str">
        <f t="shared" si="36"/>
        <v>STELLA</v>
      </c>
      <c r="K314" s="108">
        <v>0.6293171296296296</v>
      </c>
      <c r="L314" s="108">
        <v>0.64002314814814809</v>
      </c>
      <c r="M314" s="95">
        <v>44169</v>
      </c>
      <c r="N314" s="94" t="s">
        <v>3733</v>
      </c>
      <c r="O314" s="90">
        <f t="shared" si="28"/>
        <v>15.416666666666625</v>
      </c>
      <c r="P314" s="100">
        <f t="shared" si="29"/>
        <v>46.249999999999872</v>
      </c>
      <c r="Q314" s="80" t="s">
        <v>2035</v>
      </c>
      <c r="R314" s="80" t="s">
        <v>2038</v>
      </c>
    </row>
    <row r="315" spans="1:18" x14ac:dyDescent="0.2">
      <c r="A315" s="97"/>
      <c r="B315" s="105">
        <v>44169.629305555558</v>
      </c>
      <c r="C315" s="80" t="s">
        <v>649</v>
      </c>
      <c r="D315" s="82" t="str">
        <f t="shared" si="33"/>
        <v>BU0245</v>
      </c>
      <c r="E315" s="91" t="str">
        <f t="shared" si="34"/>
        <v>BULAWAYO</v>
      </c>
      <c r="F315" s="82" t="str">
        <f t="shared" si="35"/>
        <v>PLATINUM</v>
      </c>
      <c r="G315" s="207">
        <v>3</v>
      </c>
      <c r="H315" s="96" t="s">
        <v>2033</v>
      </c>
      <c r="I315" s="68" t="s">
        <v>2058</v>
      </c>
      <c r="J315" s="82" t="str">
        <f t="shared" si="36"/>
        <v>MASAIRA</v>
      </c>
      <c r="K315" s="108">
        <v>0.62930555555555556</v>
      </c>
      <c r="L315" s="108">
        <v>0.64001157407407405</v>
      </c>
      <c r="M315" s="95">
        <v>44169</v>
      </c>
      <c r="N315" s="94" t="s">
        <v>3734</v>
      </c>
      <c r="O315" s="90">
        <f t="shared" si="28"/>
        <v>15.416666666666625</v>
      </c>
      <c r="P315" s="100">
        <f t="shared" si="29"/>
        <v>46.249999999999872</v>
      </c>
      <c r="Q315" s="80" t="s">
        <v>2035</v>
      </c>
      <c r="R315" s="80" t="s">
        <v>2038</v>
      </c>
    </row>
    <row r="316" spans="1:18" x14ac:dyDescent="0.2">
      <c r="A316" s="97"/>
      <c r="B316" s="105">
        <v>44169.629305555558</v>
      </c>
      <c r="C316" s="80" t="s">
        <v>1453</v>
      </c>
      <c r="D316" s="82" t="str">
        <f t="shared" si="33"/>
        <v>BU0247</v>
      </c>
      <c r="E316" s="91" t="str">
        <f t="shared" si="34"/>
        <v>BULAWAYO</v>
      </c>
      <c r="F316" s="82" t="str">
        <f t="shared" si="35"/>
        <v>SILVER</v>
      </c>
      <c r="G316" s="207">
        <v>3</v>
      </c>
      <c r="H316" s="96" t="s">
        <v>2033</v>
      </c>
      <c r="I316" s="68" t="s">
        <v>2058</v>
      </c>
      <c r="J316" s="82" t="str">
        <f t="shared" si="36"/>
        <v>STELLA</v>
      </c>
      <c r="K316" s="108">
        <v>0.62930555555555556</v>
      </c>
      <c r="L316" s="108">
        <v>0.64002314814814809</v>
      </c>
      <c r="M316" s="95">
        <v>44169</v>
      </c>
      <c r="N316" s="94" t="s">
        <v>3735</v>
      </c>
      <c r="O316" s="90">
        <f t="shared" si="28"/>
        <v>15.433333333333241</v>
      </c>
      <c r="P316" s="100">
        <f t="shared" si="29"/>
        <v>46.299999999999727</v>
      </c>
      <c r="Q316" s="80" t="s">
        <v>2035</v>
      </c>
      <c r="R316" s="80" t="s">
        <v>2038</v>
      </c>
    </row>
    <row r="317" spans="1:18" x14ac:dyDescent="0.2">
      <c r="A317" s="97"/>
      <c r="B317" s="105">
        <v>44169.629328703704</v>
      </c>
      <c r="C317" s="80" t="s">
        <v>345</v>
      </c>
      <c r="D317" s="82" t="str">
        <f t="shared" si="33"/>
        <v>BU0012</v>
      </c>
      <c r="E317" s="91" t="str">
        <f t="shared" si="34"/>
        <v>BULAWAYO</v>
      </c>
      <c r="F317" s="82" t="str">
        <f t="shared" si="35"/>
        <v>SILVER</v>
      </c>
      <c r="G317" s="207">
        <v>3</v>
      </c>
      <c r="H317" s="96" t="s">
        <v>2033</v>
      </c>
      <c r="I317" s="68" t="s">
        <v>2058</v>
      </c>
      <c r="J317" s="82" t="str">
        <f t="shared" si="36"/>
        <v>MAKETO</v>
      </c>
      <c r="K317" s="108">
        <v>0.62932870370370375</v>
      </c>
      <c r="L317" s="108">
        <v>0.6401041666666667</v>
      </c>
      <c r="M317" s="95">
        <v>44169</v>
      </c>
      <c r="N317" s="94" t="s">
        <v>3736</v>
      </c>
      <c r="O317" s="90">
        <f t="shared" si="28"/>
        <v>15.516666666666641</v>
      </c>
      <c r="P317" s="100">
        <f t="shared" si="29"/>
        <v>46.549999999999926</v>
      </c>
      <c r="Q317" s="80" t="s">
        <v>2035</v>
      </c>
      <c r="R317" s="80" t="s">
        <v>2038</v>
      </c>
    </row>
    <row r="318" spans="1:18" x14ac:dyDescent="0.2">
      <c r="A318" s="97"/>
      <c r="B318" s="105">
        <v>44169.63449074074</v>
      </c>
      <c r="C318" s="80" t="s">
        <v>1548</v>
      </c>
      <c r="D318" s="82" t="str">
        <f t="shared" si="33"/>
        <v>MV7032</v>
      </c>
      <c r="E318" s="91" t="str">
        <f t="shared" si="34"/>
        <v>MASVINGO</v>
      </c>
      <c r="F318" s="82" t="str">
        <f t="shared" si="35"/>
        <v>SILVER</v>
      </c>
      <c r="G318" s="207">
        <v>3</v>
      </c>
      <c r="H318" s="96" t="s">
        <v>2033</v>
      </c>
      <c r="I318" s="68" t="s">
        <v>2058</v>
      </c>
      <c r="J318" s="82" t="str">
        <f t="shared" si="36"/>
        <v>PARDON</v>
      </c>
      <c r="K318" s="108">
        <v>0.63449074074074074</v>
      </c>
      <c r="L318" s="108">
        <v>0.6494212962962963</v>
      </c>
      <c r="M318" s="95">
        <v>44169</v>
      </c>
      <c r="N318" s="94" t="s">
        <v>3737</v>
      </c>
      <c r="O318" s="90">
        <f t="shared" si="28"/>
        <v>21.500000000000004</v>
      </c>
      <c r="P318" s="100">
        <f t="shared" si="29"/>
        <v>64.500000000000014</v>
      </c>
      <c r="Q318" s="80" t="s">
        <v>2035</v>
      </c>
      <c r="R318" s="80" t="s">
        <v>2038</v>
      </c>
    </row>
    <row r="319" spans="1:18" x14ac:dyDescent="0.2">
      <c r="A319" s="97"/>
      <c r="B319" s="105">
        <v>44169.634085648147</v>
      </c>
      <c r="C319" s="80" t="s">
        <v>1785</v>
      </c>
      <c r="D319" s="82" t="str">
        <f t="shared" si="33"/>
        <v>MV5244</v>
      </c>
      <c r="E319" s="91" t="str">
        <f t="shared" si="34"/>
        <v>MASVINGO</v>
      </c>
      <c r="F319" s="82" t="str">
        <f t="shared" si="35"/>
        <v>SILVER</v>
      </c>
      <c r="G319" s="207">
        <v>3</v>
      </c>
      <c r="H319" s="96" t="s">
        <v>2033</v>
      </c>
      <c r="I319" s="68" t="s">
        <v>2058</v>
      </c>
      <c r="J319" s="82" t="str">
        <f t="shared" si="36"/>
        <v>PARDON</v>
      </c>
      <c r="K319" s="108">
        <v>0.63408564814814816</v>
      </c>
      <c r="L319" s="108">
        <v>0.64936342592592589</v>
      </c>
      <c r="M319" s="95">
        <v>44169</v>
      </c>
      <c r="N319" s="94" t="s">
        <v>3738</v>
      </c>
      <c r="O319" s="90">
        <f t="shared" si="28"/>
        <v>21.999999999999922</v>
      </c>
      <c r="P319" s="100">
        <f t="shared" si="29"/>
        <v>65.999999999999773</v>
      </c>
      <c r="Q319" s="80" t="s">
        <v>2035</v>
      </c>
      <c r="R319" s="80" t="s">
        <v>2038</v>
      </c>
    </row>
    <row r="320" spans="1:18" x14ac:dyDescent="0.2">
      <c r="A320" s="97"/>
      <c r="B320" s="105">
        <v>44169.633912037039</v>
      </c>
      <c r="C320" s="80" t="s">
        <v>709</v>
      </c>
      <c r="D320" s="82" t="str">
        <f t="shared" si="33"/>
        <v>MV7004</v>
      </c>
      <c r="E320" s="91" t="str">
        <f t="shared" si="34"/>
        <v>MASVINGO</v>
      </c>
      <c r="F320" s="82" t="str">
        <f t="shared" si="35"/>
        <v>SILVER</v>
      </c>
      <c r="G320" s="207">
        <v>3</v>
      </c>
      <c r="H320" s="96" t="s">
        <v>2033</v>
      </c>
      <c r="I320" s="68" t="s">
        <v>2058</v>
      </c>
      <c r="J320" s="82" t="str">
        <f t="shared" si="36"/>
        <v>PARDON</v>
      </c>
      <c r="K320" s="108">
        <v>0.63391203703703702</v>
      </c>
      <c r="L320" s="108">
        <v>0.64936342592592589</v>
      </c>
      <c r="M320" s="95">
        <v>44169</v>
      </c>
      <c r="N320" s="94" t="s">
        <v>3739</v>
      </c>
      <c r="O320" s="90">
        <f t="shared" si="28"/>
        <v>22.249999999999961</v>
      </c>
      <c r="P320" s="100">
        <f t="shared" si="29"/>
        <v>66.749999999999886</v>
      </c>
      <c r="Q320" s="80" t="s">
        <v>2035</v>
      </c>
      <c r="R320" s="80" t="s">
        <v>2038</v>
      </c>
    </row>
    <row r="321" spans="1:18" x14ac:dyDescent="0.2">
      <c r="A321" s="97"/>
      <c r="B321" s="105">
        <v>44169.746458333335</v>
      </c>
      <c r="C321" s="80" t="s">
        <v>1534</v>
      </c>
      <c r="D321" s="82" t="str">
        <f t="shared" si="33"/>
        <v>HA6064</v>
      </c>
      <c r="E321" s="91" t="str">
        <f t="shared" si="34"/>
        <v>HARARE</v>
      </c>
      <c r="F321" s="82" t="str">
        <f t="shared" si="35"/>
        <v>SILVER</v>
      </c>
      <c r="G321" s="207">
        <v>3</v>
      </c>
      <c r="H321" s="96" t="s">
        <v>2033</v>
      </c>
      <c r="I321" s="68" t="s">
        <v>2058</v>
      </c>
      <c r="J321" s="82" t="str">
        <f t="shared" si="36"/>
        <v>MUTYANDA</v>
      </c>
      <c r="K321" s="108">
        <v>0.74645833333333333</v>
      </c>
      <c r="L321" s="108">
        <v>0.76201388888888888</v>
      </c>
      <c r="M321" s="95">
        <v>44169</v>
      </c>
      <c r="N321" s="94" t="s">
        <v>3740</v>
      </c>
      <c r="O321" s="90">
        <f t="shared" si="28"/>
        <v>22.399999999999984</v>
      </c>
      <c r="P321" s="100">
        <f t="shared" si="29"/>
        <v>67.19999999999996</v>
      </c>
      <c r="Q321" s="80" t="s">
        <v>2035</v>
      </c>
      <c r="R321" s="80" t="s">
        <v>2038</v>
      </c>
    </row>
    <row r="322" spans="1:18" x14ac:dyDescent="0.2">
      <c r="A322" s="97"/>
      <c r="B322" s="105">
        <v>44169.633333333331</v>
      </c>
      <c r="C322" s="80" t="s">
        <v>1396</v>
      </c>
      <c r="D322" s="82" t="str">
        <f t="shared" si="33"/>
        <v>MV1702</v>
      </c>
      <c r="E322" s="91" t="str">
        <f t="shared" si="34"/>
        <v>MASVINGO</v>
      </c>
      <c r="F322" s="82" t="str">
        <f t="shared" si="35"/>
        <v>BRONZE</v>
      </c>
      <c r="G322" s="207">
        <v>3</v>
      </c>
      <c r="H322" s="96" t="s">
        <v>2033</v>
      </c>
      <c r="I322" s="68" t="s">
        <v>2058</v>
      </c>
      <c r="J322" s="82" t="str">
        <f t="shared" si="36"/>
        <v>CECIL</v>
      </c>
      <c r="K322" s="108">
        <v>0.6333333333333333</v>
      </c>
      <c r="L322" s="108">
        <v>0.64966435185185178</v>
      </c>
      <c r="M322" s="95">
        <v>44169</v>
      </c>
      <c r="N322" s="94" t="s">
        <v>3741</v>
      </c>
      <c r="O322" s="90">
        <f t="shared" ref="O322:O385" si="37">(L322-K322)*60*24</f>
        <v>23.516666666666612</v>
      </c>
      <c r="P322" s="100">
        <f t="shared" ref="P322:P385" si="38">O322*G322</f>
        <v>70.549999999999841</v>
      </c>
      <c r="Q322" s="80" t="s">
        <v>2035</v>
      </c>
      <c r="R322" s="80" t="s">
        <v>2038</v>
      </c>
    </row>
    <row r="323" spans="1:18" x14ac:dyDescent="0.2">
      <c r="A323" s="97"/>
      <c r="B323" s="105">
        <v>44169.569398148145</v>
      </c>
      <c r="C323" s="80" t="s">
        <v>1508</v>
      </c>
      <c r="D323" s="82" t="str">
        <f t="shared" si="33"/>
        <v>MS0006</v>
      </c>
      <c r="E323" s="91" t="str">
        <f t="shared" si="34"/>
        <v>MAT SOUTH</v>
      </c>
      <c r="F323" s="82" t="str">
        <f t="shared" si="35"/>
        <v>PLATINUM</v>
      </c>
      <c r="G323" s="207">
        <v>3</v>
      </c>
      <c r="H323" s="96" t="s">
        <v>2033</v>
      </c>
      <c r="I323" s="68" t="s">
        <v>2056</v>
      </c>
      <c r="J323" s="82" t="str">
        <f t="shared" si="36"/>
        <v>BEN</v>
      </c>
      <c r="K323" s="85">
        <v>0.56939814814814815</v>
      </c>
      <c r="L323" s="85">
        <v>0.58873842592592596</v>
      </c>
      <c r="M323" s="204">
        <v>44169</v>
      </c>
      <c r="N323" s="94" t="s">
        <v>3742</v>
      </c>
      <c r="O323" s="90">
        <f t="shared" si="37"/>
        <v>27.850000000000037</v>
      </c>
      <c r="P323" s="100">
        <f t="shared" si="38"/>
        <v>83.550000000000111</v>
      </c>
      <c r="Q323" s="80" t="s">
        <v>2035</v>
      </c>
      <c r="R323" s="80" t="s">
        <v>2038</v>
      </c>
    </row>
    <row r="324" spans="1:18" x14ac:dyDescent="0.2">
      <c r="A324" s="97"/>
      <c r="B324" s="105">
        <v>44169.569398148145</v>
      </c>
      <c r="C324" s="80" t="s">
        <v>1179</v>
      </c>
      <c r="D324" s="82" t="str">
        <f t="shared" si="33"/>
        <v>MV3087</v>
      </c>
      <c r="E324" s="91" t="str">
        <f t="shared" si="34"/>
        <v>MASVINGO</v>
      </c>
      <c r="F324" s="82" t="str">
        <f t="shared" si="35"/>
        <v>BRONZE</v>
      </c>
      <c r="G324" s="207">
        <v>3</v>
      </c>
      <c r="H324" s="96" t="s">
        <v>2033</v>
      </c>
      <c r="I324" s="68" t="s">
        <v>2056</v>
      </c>
      <c r="J324" s="82" t="str">
        <f t="shared" si="36"/>
        <v>BEN</v>
      </c>
      <c r="K324" s="85">
        <v>0.56939814814814815</v>
      </c>
      <c r="L324" s="85">
        <v>0.58873842592592596</v>
      </c>
      <c r="M324" s="204">
        <v>44169</v>
      </c>
      <c r="N324" s="94" t="s">
        <v>3743</v>
      </c>
      <c r="O324" s="90">
        <f t="shared" si="37"/>
        <v>27.850000000000037</v>
      </c>
      <c r="P324" s="100">
        <f t="shared" si="38"/>
        <v>83.550000000000111</v>
      </c>
      <c r="Q324" s="80" t="s">
        <v>2035</v>
      </c>
      <c r="R324" s="80" t="s">
        <v>2038</v>
      </c>
    </row>
    <row r="325" spans="1:18" x14ac:dyDescent="0.2">
      <c r="A325" s="97"/>
      <c r="B325" s="105">
        <v>44169.569340277776</v>
      </c>
      <c r="C325" s="80" t="s">
        <v>1427</v>
      </c>
      <c r="D325" s="82" t="str">
        <f t="shared" si="33"/>
        <v>MV0146</v>
      </c>
      <c r="E325" s="91" t="str">
        <f t="shared" si="34"/>
        <v>MASVINGO</v>
      </c>
      <c r="F325" s="82" t="str">
        <f t="shared" si="35"/>
        <v>SILVER</v>
      </c>
      <c r="G325" s="207">
        <v>3</v>
      </c>
      <c r="H325" s="96" t="s">
        <v>2033</v>
      </c>
      <c r="I325" s="68" t="s">
        <v>2056</v>
      </c>
      <c r="J325" s="82" t="str">
        <f t="shared" si="36"/>
        <v>CECIL</v>
      </c>
      <c r="K325" s="85">
        <v>0.56934027777777774</v>
      </c>
      <c r="L325" s="85">
        <v>0.58873842592592596</v>
      </c>
      <c r="M325" s="204">
        <v>44169</v>
      </c>
      <c r="N325" s="94" t="s">
        <v>3744</v>
      </c>
      <c r="O325" s="90">
        <f t="shared" si="37"/>
        <v>27.933333333333437</v>
      </c>
      <c r="P325" s="100">
        <f t="shared" si="38"/>
        <v>83.80000000000031</v>
      </c>
      <c r="Q325" s="80" t="s">
        <v>2035</v>
      </c>
      <c r="R325" s="80" t="s">
        <v>2038</v>
      </c>
    </row>
    <row r="326" spans="1:18" x14ac:dyDescent="0.2">
      <c r="A326" s="97"/>
      <c r="B326" s="105">
        <v>44169.569282407407</v>
      </c>
      <c r="C326" s="80" t="s">
        <v>611</v>
      </c>
      <c r="D326" s="82" t="str">
        <f t="shared" si="33"/>
        <v>MS5124</v>
      </c>
      <c r="E326" s="91" t="str">
        <f t="shared" si="34"/>
        <v>MAT SOUTH</v>
      </c>
      <c r="F326" s="82" t="str">
        <f t="shared" si="35"/>
        <v>PLATINUM</v>
      </c>
      <c r="G326" s="207">
        <v>3</v>
      </c>
      <c r="H326" s="96" t="s">
        <v>2033</v>
      </c>
      <c r="I326" s="68" t="s">
        <v>2056</v>
      </c>
      <c r="J326" s="82" t="str">
        <f t="shared" si="36"/>
        <v>BEN</v>
      </c>
      <c r="K326" s="85">
        <v>0.56928240740740743</v>
      </c>
      <c r="L326" s="85">
        <v>0.58873842592592596</v>
      </c>
      <c r="M326" s="204">
        <v>44169</v>
      </c>
      <c r="N326" s="94" t="s">
        <v>3745</v>
      </c>
      <c r="O326" s="90">
        <f t="shared" si="37"/>
        <v>28.016666666666676</v>
      </c>
      <c r="P326" s="100">
        <f t="shared" si="38"/>
        <v>84.050000000000026</v>
      </c>
      <c r="Q326" s="80" t="s">
        <v>2035</v>
      </c>
      <c r="R326" s="80" t="s">
        <v>2038</v>
      </c>
    </row>
    <row r="327" spans="1:18" x14ac:dyDescent="0.2">
      <c r="A327" s="97"/>
      <c r="B327" s="105">
        <v>44169.569282407407</v>
      </c>
      <c r="C327" s="80" t="s">
        <v>1390</v>
      </c>
      <c r="D327" s="82" t="str">
        <f t="shared" si="33"/>
        <v>MV5146</v>
      </c>
      <c r="E327" s="91" t="str">
        <f t="shared" si="34"/>
        <v>MASVINGO</v>
      </c>
      <c r="F327" s="82" t="str">
        <f t="shared" si="35"/>
        <v>SILVER</v>
      </c>
      <c r="G327" s="207">
        <v>3</v>
      </c>
      <c r="H327" s="96" t="s">
        <v>2033</v>
      </c>
      <c r="I327" s="68" t="s">
        <v>2056</v>
      </c>
      <c r="J327" s="82">
        <f t="shared" si="36"/>
        <v>0</v>
      </c>
      <c r="K327" s="85">
        <v>0.56928240740740743</v>
      </c>
      <c r="L327" s="85">
        <v>0.58873842592592596</v>
      </c>
      <c r="M327" s="204">
        <v>44169</v>
      </c>
      <c r="N327" s="94" t="s">
        <v>3746</v>
      </c>
      <c r="O327" s="90">
        <f t="shared" si="37"/>
        <v>28.016666666666676</v>
      </c>
      <c r="P327" s="100">
        <f t="shared" si="38"/>
        <v>84.050000000000026</v>
      </c>
      <c r="Q327" s="80" t="s">
        <v>2035</v>
      </c>
      <c r="R327" s="80" t="s">
        <v>2038</v>
      </c>
    </row>
    <row r="328" spans="1:18" x14ac:dyDescent="0.2">
      <c r="A328" s="97"/>
      <c r="B328" s="105">
        <v>44169.569282407407</v>
      </c>
      <c r="C328" s="80" t="s">
        <v>1680</v>
      </c>
      <c r="D328" s="82" t="str">
        <f t="shared" si="33"/>
        <v>MV0155</v>
      </c>
      <c r="E328" s="91" t="str">
        <f t="shared" si="34"/>
        <v>MASVINGO</v>
      </c>
      <c r="F328" s="82" t="str">
        <f t="shared" si="35"/>
        <v>SILVER</v>
      </c>
      <c r="G328" s="207">
        <v>3</v>
      </c>
      <c r="H328" s="96" t="s">
        <v>2033</v>
      </c>
      <c r="I328" s="68" t="s">
        <v>2056</v>
      </c>
      <c r="J328" s="82" t="str">
        <f t="shared" si="36"/>
        <v>BEN</v>
      </c>
      <c r="K328" s="85">
        <v>0.56928240740740743</v>
      </c>
      <c r="L328" s="85">
        <v>0.58873842592592596</v>
      </c>
      <c r="M328" s="204">
        <v>44169</v>
      </c>
      <c r="N328" s="94" t="s">
        <v>3747</v>
      </c>
      <c r="O328" s="90">
        <f t="shared" si="37"/>
        <v>28.016666666666676</v>
      </c>
      <c r="P328" s="100">
        <f t="shared" si="38"/>
        <v>84.050000000000026</v>
      </c>
      <c r="Q328" s="80" t="s">
        <v>2035</v>
      </c>
      <c r="R328" s="80" t="s">
        <v>2038</v>
      </c>
    </row>
    <row r="329" spans="1:18" x14ac:dyDescent="0.2">
      <c r="A329" s="97"/>
      <c r="B329" s="105">
        <v>44169.569282407407</v>
      </c>
      <c r="C329" s="80" t="s">
        <v>1181</v>
      </c>
      <c r="D329" s="82" t="str">
        <f t="shared" si="33"/>
        <v>MV3090</v>
      </c>
      <c r="E329" s="91" t="str">
        <f t="shared" si="34"/>
        <v>MASVINGO</v>
      </c>
      <c r="F329" s="82" t="str">
        <f t="shared" si="35"/>
        <v>BRONZE</v>
      </c>
      <c r="G329" s="207">
        <v>3</v>
      </c>
      <c r="H329" s="96" t="s">
        <v>2033</v>
      </c>
      <c r="I329" s="68" t="s">
        <v>2056</v>
      </c>
      <c r="J329" s="82" t="str">
        <f t="shared" si="36"/>
        <v>BEN</v>
      </c>
      <c r="K329" s="85">
        <v>0.56928240740740743</v>
      </c>
      <c r="L329" s="85">
        <v>0.58873842592592596</v>
      </c>
      <c r="M329" s="204">
        <v>44169</v>
      </c>
      <c r="N329" s="94" t="s">
        <v>3748</v>
      </c>
      <c r="O329" s="90">
        <f t="shared" si="37"/>
        <v>28.016666666666676</v>
      </c>
      <c r="P329" s="100">
        <f t="shared" si="38"/>
        <v>84.050000000000026</v>
      </c>
      <c r="Q329" s="80" t="s">
        <v>2035</v>
      </c>
      <c r="R329" s="80" t="s">
        <v>2038</v>
      </c>
    </row>
    <row r="330" spans="1:18" x14ac:dyDescent="0.2">
      <c r="A330" s="97"/>
      <c r="B330" s="105">
        <v>44169.569282407407</v>
      </c>
      <c r="C330" s="80" t="s">
        <v>1043</v>
      </c>
      <c r="D330" s="82" t="str">
        <f t="shared" si="33"/>
        <v>MS7020</v>
      </c>
      <c r="E330" s="91" t="str">
        <f t="shared" si="34"/>
        <v>MAT SOUTH</v>
      </c>
      <c r="F330" s="82" t="str">
        <f t="shared" si="35"/>
        <v>SILVER</v>
      </c>
      <c r="G330" s="207">
        <v>3</v>
      </c>
      <c r="H330" s="96" t="s">
        <v>2033</v>
      </c>
      <c r="I330" s="68" t="s">
        <v>2056</v>
      </c>
      <c r="J330" s="82" t="str">
        <f t="shared" si="36"/>
        <v>BEN</v>
      </c>
      <c r="K330" s="85">
        <v>0.56928240740740743</v>
      </c>
      <c r="L330" s="85">
        <v>0.58873842592592596</v>
      </c>
      <c r="M330" s="204">
        <v>44169</v>
      </c>
      <c r="N330" s="94" t="s">
        <v>3749</v>
      </c>
      <c r="O330" s="90">
        <f t="shared" si="37"/>
        <v>28.016666666666676</v>
      </c>
      <c r="P330" s="100">
        <f t="shared" si="38"/>
        <v>84.050000000000026</v>
      </c>
      <c r="Q330" s="80" t="s">
        <v>2035</v>
      </c>
      <c r="R330" s="80" t="s">
        <v>2038</v>
      </c>
    </row>
    <row r="331" spans="1:18" x14ac:dyDescent="0.2">
      <c r="A331" s="97"/>
      <c r="B331" s="105">
        <v>44169.569282407407</v>
      </c>
      <c r="C331" s="80" t="s">
        <v>244</v>
      </c>
      <c r="D331" s="82" t="str">
        <f t="shared" si="33"/>
        <v>MS6027</v>
      </c>
      <c r="E331" s="91" t="str">
        <f t="shared" si="34"/>
        <v>MAT SOUTH</v>
      </c>
      <c r="F331" s="82" t="str">
        <f t="shared" si="35"/>
        <v>PLATINUM</v>
      </c>
      <c r="G331" s="207">
        <v>3</v>
      </c>
      <c r="H331" s="96" t="s">
        <v>2033</v>
      </c>
      <c r="I331" s="68" t="s">
        <v>2056</v>
      </c>
      <c r="J331" s="82" t="str">
        <f t="shared" si="36"/>
        <v>BEN</v>
      </c>
      <c r="K331" s="85">
        <v>0.56928240740740743</v>
      </c>
      <c r="L331" s="85">
        <v>0.58873842592592596</v>
      </c>
      <c r="M331" s="204">
        <v>44169</v>
      </c>
      <c r="N331" s="94" t="s">
        <v>3750</v>
      </c>
      <c r="O331" s="90">
        <f t="shared" si="37"/>
        <v>28.016666666666676</v>
      </c>
      <c r="P331" s="100">
        <f t="shared" si="38"/>
        <v>84.050000000000026</v>
      </c>
      <c r="Q331" s="80" t="s">
        <v>2035</v>
      </c>
      <c r="R331" s="80" t="s">
        <v>2038</v>
      </c>
    </row>
    <row r="332" spans="1:18" x14ac:dyDescent="0.2">
      <c r="A332" s="97"/>
      <c r="B332" s="105">
        <v>44169.548587962963</v>
      </c>
      <c r="C332" s="80" t="s">
        <v>1966</v>
      </c>
      <c r="D332" s="82" t="str">
        <f t="shared" si="33"/>
        <v>ME6018</v>
      </c>
      <c r="E332" s="91" t="str">
        <f t="shared" si="34"/>
        <v>MASH EAST</v>
      </c>
      <c r="F332" s="82" t="str">
        <f t="shared" si="35"/>
        <v>PLATINUM</v>
      </c>
      <c r="G332" s="207">
        <v>3</v>
      </c>
      <c r="H332" s="96" t="s">
        <v>2033</v>
      </c>
      <c r="I332" s="68" t="s">
        <v>2056</v>
      </c>
      <c r="J332" s="82" t="str">
        <f t="shared" si="36"/>
        <v>DHLAKAMA</v>
      </c>
      <c r="K332" s="85">
        <v>0.54858796296296297</v>
      </c>
      <c r="L332" s="85">
        <v>0.56862268518518522</v>
      </c>
      <c r="M332" s="204">
        <v>44169</v>
      </c>
      <c r="N332" s="94" t="s">
        <v>3751</v>
      </c>
      <c r="O332" s="90">
        <f t="shared" si="37"/>
        <v>28.850000000000033</v>
      </c>
      <c r="P332" s="100">
        <f t="shared" si="38"/>
        <v>86.550000000000097</v>
      </c>
      <c r="Q332" s="80" t="s">
        <v>2035</v>
      </c>
      <c r="R332" s="80" t="s">
        <v>2038</v>
      </c>
    </row>
    <row r="333" spans="1:18" x14ac:dyDescent="0.2">
      <c r="A333" s="97"/>
      <c r="B333" s="105">
        <v>44169.423587962963</v>
      </c>
      <c r="C333" s="80" t="s">
        <v>1607</v>
      </c>
      <c r="D333" s="82" t="str">
        <f t="shared" si="33"/>
        <v>MN5117</v>
      </c>
      <c r="E333" s="91" t="str">
        <f t="shared" si="34"/>
        <v>MAT NORTH</v>
      </c>
      <c r="F333" s="82" t="str">
        <f t="shared" si="35"/>
        <v>SILVER</v>
      </c>
      <c r="G333" s="207">
        <v>3</v>
      </c>
      <c r="H333" s="96" t="s">
        <v>2033</v>
      </c>
      <c r="I333" s="68" t="s">
        <v>2056</v>
      </c>
      <c r="J333" s="82" t="str">
        <f t="shared" si="36"/>
        <v>MAKETO</v>
      </c>
      <c r="K333" s="85">
        <v>0.42358796296296292</v>
      </c>
      <c r="L333" s="85">
        <v>0.44443287037037038</v>
      </c>
      <c r="M333" s="204">
        <v>44169</v>
      </c>
      <c r="N333" s="94" t="s">
        <v>3752</v>
      </c>
      <c r="O333" s="90">
        <f t="shared" si="37"/>
        <v>30.016666666666751</v>
      </c>
      <c r="P333" s="100">
        <f t="shared" si="38"/>
        <v>90.050000000000253</v>
      </c>
      <c r="Q333" s="80" t="s">
        <v>2035</v>
      </c>
      <c r="R333" s="80" t="s">
        <v>2038</v>
      </c>
    </row>
    <row r="334" spans="1:18" x14ac:dyDescent="0.2">
      <c r="A334" s="97"/>
      <c r="B334" s="105">
        <v>44169.39775462963</v>
      </c>
      <c r="C334" s="80" t="s">
        <v>1405</v>
      </c>
      <c r="D334" s="82" t="str">
        <f t="shared" si="33"/>
        <v>HA5067</v>
      </c>
      <c r="E334" s="91" t="str">
        <f t="shared" si="34"/>
        <v>HARARE</v>
      </c>
      <c r="F334" s="82" t="str">
        <f t="shared" si="35"/>
        <v>PLATINUM</v>
      </c>
      <c r="G334" s="207">
        <v>3</v>
      </c>
      <c r="H334" s="96" t="s">
        <v>2033</v>
      </c>
      <c r="I334" s="68" t="s">
        <v>2056</v>
      </c>
      <c r="J334" s="82" t="str">
        <f t="shared" si="36"/>
        <v>MUTANDA</v>
      </c>
      <c r="K334" s="85">
        <v>0.39775462962962965</v>
      </c>
      <c r="L334" s="85">
        <v>0.4241435185185185</v>
      </c>
      <c r="M334" s="204">
        <v>44169</v>
      </c>
      <c r="N334" s="94" t="s">
        <v>3753</v>
      </c>
      <c r="O334" s="90">
        <f t="shared" si="37"/>
        <v>37.999999999999943</v>
      </c>
      <c r="P334" s="100">
        <f t="shared" si="38"/>
        <v>113.99999999999983</v>
      </c>
      <c r="Q334" s="80" t="s">
        <v>2035</v>
      </c>
      <c r="R334" s="80" t="s">
        <v>2038</v>
      </c>
    </row>
    <row r="335" spans="1:18" x14ac:dyDescent="0.2">
      <c r="A335" s="97"/>
      <c r="B335" s="105">
        <v>44169.804166666669</v>
      </c>
      <c r="C335" s="80" t="s">
        <v>1160</v>
      </c>
      <c r="D335" s="82" t="str">
        <f t="shared" si="33"/>
        <v>MV0314</v>
      </c>
      <c r="E335" s="91" t="str">
        <f t="shared" si="34"/>
        <v>MASVINGO</v>
      </c>
      <c r="F335" s="82" t="str">
        <f t="shared" si="35"/>
        <v>GOLD</v>
      </c>
      <c r="G335" s="207">
        <v>3</v>
      </c>
      <c r="H335" s="96" t="s">
        <v>2033</v>
      </c>
      <c r="I335" s="68" t="s">
        <v>2058</v>
      </c>
      <c r="J335" s="82" t="str">
        <f t="shared" si="36"/>
        <v>CECIL</v>
      </c>
      <c r="K335" s="108">
        <v>0.8041666666666667</v>
      </c>
      <c r="L335" s="108">
        <v>0.8341087962962962</v>
      </c>
      <c r="M335" s="95">
        <v>44169</v>
      </c>
      <c r="N335" s="94" t="s">
        <v>3754</v>
      </c>
      <c r="O335" s="90">
        <f t="shared" si="37"/>
        <v>43.116666666666475</v>
      </c>
      <c r="P335" s="100">
        <f t="shared" si="38"/>
        <v>129.34999999999943</v>
      </c>
      <c r="Q335" s="80" t="s">
        <v>2035</v>
      </c>
      <c r="R335" s="80" t="s">
        <v>2038</v>
      </c>
    </row>
    <row r="336" spans="1:18" x14ac:dyDescent="0.2">
      <c r="A336" s="97"/>
      <c r="B336" s="105">
        <v>44164.609560185185</v>
      </c>
      <c r="C336" s="80" t="s">
        <v>1770</v>
      </c>
      <c r="D336" s="82" t="str">
        <f t="shared" si="33"/>
        <v>MN1731</v>
      </c>
      <c r="E336" s="91" t="str">
        <f t="shared" si="34"/>
        <v>MAT NORTH</v>
      </c>
      <c r="F336" s="82" t="str">
        <f t="shared" si="35"/>
        <v>GOLD</v>
      </c>
      <c r="G336" s="207">
        <v>3</v>
      </c>
      <c r="H336" s="96" t="s">
        <v>2033</v>
      </c>
      <c r="I336" s="68" t="s">
        <v>2060</v>
      </c>
      <c r="J336" s="82" t="str">
        <f t="shared" si="36"/>
        <v>STELLA</v>
      </c>
      <c r="K336" s="85">
        <v>0</v>
      </c>
      <c r="L336" s="85">
        <v>5.0694444444444452E-2</v>
      </c>
      <c r="M336" s="204">
        <v>44169</v>
      </c>
      <c r="N336" s="94" t="s">
        <v>2248</v>
      </c>
      <c r="O336" s="90">
        <f t="shared" si="37"/>
        <v>73</v>
      </c>
      <c r="P336" s="100">
        <f t="shared" si="38"/>
        <v>219</v>
      </c>
      <c r="Q336" s="80" t="s">
        <v>2035</v>
      </c>
      <c r="R336" s="80" t="s">
        <v>2038</v>
      </c>
    </row>
    <row r="337" spans="1:18" x14ac:dyDescent="0.2">
      <c r="A337" s="97"/>
      <c r="B337" s="105">
        <v>44169.082152777781</v>
      </c>
      <c r="C337" s="80" t="s">
        <v>751</v>
      </c>
      <c r="D337" s="82" t="str">
        <f t="shared" si="33"/>
        <v>MD0275</v>
      </c>
      <c r="E337" s="91" t="str">
        <f t="shared" si="34"/>
        <v>MIDLANDS</v>
      </c>
      <c r="F337" s="82" t="str">
        <f t="shared" si="35"/>
        <v>PLATINUM</v>
      </c>
      <c r="G337" s="207">
        <v>3</v>
      </c>
      <c r="H337" s="96" t="s">
        <v>2033</v>
      </c>
      <c r="I337" s="68" t="s">
        <v>2056</v>
      </c>
      <c r="J337" s="82" t="str">
        <f t="shared" si="36"/>
        <v>CHARI</v>
      </c>
      <c r="K337" s="85">
        <v>8.2152777777777783E-2</v>
      </c>
      <c r="L337" s="85">
        <v>0.13356481481481483</v>
      </c>
      <c r="M337" s="204">
        <v>44169</v>
      </c>
      <c r="N337" s="94" t="s">
        <v>3755</v>
      </c>
      <c r="O337" s="90">
        <f t="shared" si="37"/>
        <v>74.03333333333336</v>
      </c>
      <c r="P337" s="100">
        <f t="shared" si="38"/>
        <v>222.10000000000008</v>
      </c>
      <c r="Q337" s="80" t="s">
        <v>2035</v>
      </c>
      <c r="R337" s="80" t="s">
        <v>2038</v>
      </c>
    </row>
    <row r="338" spans="1:18" x14ac:dyDescent="0.2">
      <c r="A338" s="97"/>
      <c r="B338" s="105">
        <v>44169.081921296296</v>
      </c>
      <c r="C338" s="80" t="s">
        <v>139</v>
      </c>
      <c r="D338" s="82" t="str">
        <f t="shared" si="33"/>
        <v>MD0274</v>
      </c>
      <c r="E338" s="91" t="str">
        <f t="shared" si="34"/>
        <v>MIDLANDS</v>
      </c>
      <c r="F338" s="82" t="str">
        <f t="shared" si="35"/>
        <v>PLATINUM</v>
      </c>
      <c r="G338" s="207">
        <v>3</v>
      </c>
      <c r="H338" s="96" t="s">
        <v>2033</v>
      </c>
      <c r="I338" s="68" t="s">
        <v>2056</v>
      </c>
      <c r="J338" s="82" t="str">
        <f t="shared" si="36"/>
        <v>CHARI</v>
      </c>
      <c r="K338" s="85">
        <v>8.1921296296296298E-2</v>
      </c>
      <c r="L338" s="85">
        <v>0.13420138888888888</v>
      </c>
      <c r="M338" s="204">
        <v>44169</v>
      </c>
      <c r="N338" s="94" t="s">
        <v>3756</v>
      </c>
      <c r="O338" s="90">
        <f t="shared" si="37"/>
        <v>75.283333333333331</v>
      </c>
      <c r="P338" s="100">
        <f t="shared" si="38"/>
        <v>225.85</v>
      </c>
      <c r="Q338" s="80" t="s">
        <v>2035</v>
      </c>
      <c r="R338" s="80" t="s">
        <v>2038</v>
      </c>
    </row>
    <row r="339" spans="1:18" x14ac:dyDescent="0.2">
      <c r="A339" s="97"/>
      <c r="B339" s="105">
        <v>44169.08452546296</v>
      </c>
      <c r="C339" s="80" t="s">
        <v>136</v>
      </c>
      <c r="D339" s="82" t="str">
        <f t="shared" si="33"/>
        <v>MD0274</v>
      </c>
      <c r="E339" s="91" t="str">
        <f t="shared" si="34"/>
        <v>MIDLANDS</v>
      </c>
      <c r="F339" s="82" t="str">
        <f t="shared" si="35"/>
        <v>PLATINUM</v>
      </c>
      <c r="G339" s="207">
        <v>3</v>
      </c>
      <c r="H339" s="96" t="s">
        <v>2033</v>
      </c>
      <c r="I339" s="68" t="s">
        <v>2056</v>
      </c>
      <c r="J339" s="82" t="str">
        <f t="shared" si="36"/>
        <v>CHARI</v>
      </c>
      <c r="K339" s="85">
        <v>8.4525462962962969E-2</v>
      </c>
      <c r="L339" s="85">
        <v>0.13714120370370372</v>
      </c>
      <c r="M339" s="204">
        <v>44169</v>
      </c>
      <c r="N339" s="94" t="s">
        <v>3757</v>
      </c>
      <c r="O339" s="90">
        <f t="shared" si="37"/>
        <v>75.766666666666694</v>
      </c>
      <c r="P339" s="100">
        <f t="shared" si="38"/>
        <v>227.30000000000007</v>
      </c>
      <c r="Q339" s="80" t="s">
        <v>2035</v>
      </c>
      <c r="R339" s="80" t="s">
        <v>2038</v>
      </c>
    </row>
    <row r="340" spans="1:18" x14ac:dyDescent="0.2">
      <c r="A340" s="97"/>
      <c r="B340" s="105">
        <v>44169.062222222223</v>
      </c>
      <c r="C340" s="80" t="s">
        <v>1534</v>
      </c>
      <c r="D340" s="82" t="str">
        <f t="shared" si="33"/>
        <v>HA6064</v>
      </c>
      <c r="E340" s="91" t="str">
        <f t="shared" si="34"/>
        <v>HARARE</v>
      </c>
      <c r="F340" s="82" t="str">
        <f t="shared" si="35"/>
        <v>SILVER</v>
      </c>
      <c r="G340" s="207">
        <v>3</v>
      </c>
      <c r="H340" s="96" t="s">
        <v>2033</v>
      </c>
      <c r="I340" s="68" t="s">
        <v>2056</v>
      </c>
      <c r="J340" s="82" t="str">
        <f t="shared" si="36"/>
        <v>MUTYANDA</v>
      </c>
      <c r="K340" s="85">
        <v>6.2222222222222227E-2</v>
      </c>
      <c r="L340" s="85">
        <v>0.12618055555555555</v>
      </c>
      <c r="M340" s="204">
        <v>44169</v>
      </c>
      <c r="N340" s="94" t="s">
        <v>3758</v>
      </c>
      <c r="O340" s="90">
        <f t="shared" si="37"/>
        <v>92.099999999999966</v>
      </c>
      <c r="P340" s="100">
        <f t="shared" si="38"/>
        <v>276.2999999999999</v>
      </c>
      <c r="Q340" s="80" t="s">
        <v>2035</v>
      </c>
      <c r="R340" s="80" t="s">
        <v>2038</v>
      </c>
    </row>
    <row r="341" spans="1:18" x14ac:dyDescent="0.2">
      <c r="A341" s="97"/>
      <c r="B341" s="105">
        <v>44169.060173611113</v>
      </c>
      <c r="C341" s="80" t="s">
        <v>1524</v>
      </c>
      <c r="D341" s="82" t="str">
        <f t="shared" si="33"/>
        <v>HA5041</v>
      </c>
      <c r="E341" s="91" t="str">
        <f t="shared" si="34"/>
        <v>HARARE</v>
      </c>
      <c r="F341" s="82" t="str">
        <f t="shared" si="35"/>
        <v>GOLD</v>
      </c>
      <c r="G341" s="207">
        <v>3</v>
      </c>
      <c r="H341" s="96" t="s">
        <v>2033</v>
      </c>
      <c r="I341" s="68" t="s">
        <v>2056</v>
      </c>
      <c r="J341" s="82" t="str">
        <f t="shared" si="36"/>
        <v>RITA</v>
      </c>
      <c r="K341" s="85">
        <v>6.0173611111111108E-2</v>
      </c>
      <c r="L341" s="85">
        <v>0.12631944444444446</v>
      </c>
      <c r="M341" s="204">
        <v>44169</v>
      </c>
      <c r="N341" s="94" t="s">
        <v>3759</v>
      </c>
      <c r="O341" s="90">
        <f t="shared" si="37"/>
        <v>95.250000000000028</v>
      </c>
      <c r="P341" s="100">
        <f t="shared" si="38"/>
        <v>285.75000000000011</v>
      </c>
      <c r="Q341" s="80" t="s">
        <v>2035</v>
      </c>
      <c r="R341" s="80" t="s">
        <v>2038</v>
      </c>
    </row>
    <row r="342" spans="1:18" x14ac:dyDescent="0.2">
      <c r="A342" s="97"/>
      <c r="B342" s="105">
        <v>44169.483888888892</v>
      </c>
      <c r="C342" s="80" t="s">
        <v>747</v>
      </c>
      <c r="D342" s="82" t="str">
        <f t="shared" si="33"/>
        <v>ME5182</v>
      </c>
      <c r="E342" s="91" t="str">
        <f t="shared" si="34"/>
        <v>MASH EAST</v>
      </c>
      <c r="F342" s="82" t="str">
        <f t="shared" si="35"/>
        <v>PLATINUM</v>
      </c>
      <c r="G342" s="207">
        <v>3</v>
      </c>
      <c r="H342" s="96" t="s">
        <v>2033</v>
      </c>
      <c r="I342" s="68" t="s">
        <v>2056</v>
      </c>
      <c r="J342" s="82" t="str">
        <f t="shared" si="36"/>
        <v>DHLAKAMA</v>
      </c>
      <c r="K342" s="85">
        <v>0.48388888888888887</v>
      </c>
      <c r="L342" s="85">
        <v>0.55299768518518522</v>
      </c>
      <c r="M342" s="204">
        <v>44169</v>
      </c>
      <c r="N342" s="94" t="s">
        <v>3760</v>
      </c>
      <c r="O342" s="90">
        <f t="shared" si="37"/>
        <v>99.516666666666737</v>
      </c>
      <c r="P342" s="100">
        <f t="shared" si="38"/>
        <v>298.55000000000018</v>
      </c>
      <c r="Q342" s="80" t="s">
        <v>2035</v>
      </c>
      <c r="R342" s="80" t="s">
        <v>2038</v>
      </c>
    </row>
    <row r="343" spans="1:18" x14ac:dyDescent="0.2">
      <c r="A343" s="97"/>
      <c r="B343" s="105">
        <v>44169.252164351848</v>
      </c>
      <c r="C343" s="80" t="s">
        <v>609</v>
      </c>
      <c r="D343" s="82" t="str">
        <f t="shared" si="33"/>
        <v>MS5124</v>
      </c>
      <c r="E343" s="91" t="str">
        <f t="shared" si="34"/>
        <v>MAT SOUTH</v>
      </c>
      <c r="F343" s="82" t="str">
        <f t="shared" si="35"/>
        <v>PLATINUM</v>
      </c>
      <c r="G343" s="207">
        <v>3</v>
      </c>
      <c r="H343" s="96" t="s">
        <v>2033</v>
      </c>
      <c r="I343" s="68" t="s">
        <v>2056</v>
      </c>
      <c r="J343" s="82" t="str">
        <f t="shared" si="36"/>
        <v>BEN</v>
      </c>
      <c r="K343" s="85">
        <v>0.25216435185185188</v>
      </c>
      <c r="L343" s="85">
        <v>0.34744212962962967</v>
      </c>
      <c r="M343" s="204">
        <v>44169</v>
      </c>
      <c r="N343" s="94" t="s">
        <v>3761</v>
      </c>
      <c r="O343" s="90">
        <f t="shared" si="37"/>
        <v>137.20000000000002</v>
      </c>
      <c r="P343" s="100">
        <f t="shared" si="38"/>
        <v>411.6</v>
      </c>
      <c r="Q343" s="80" t="s">
        <v>2035</v>
      </c>
      <c r="R343" s="80" t="s">
        <v>2038</v>
      </c>
    </row>
    <row r="344" spans="1:18" x14ac:dyDescent="0.2">
      <c r="A344" s="97"/>
      <c r="B344" s="105">
        <v>44169.249479166669</v>
      </c>
      <c r="C344" s="80" t="s">
        <v>1508</v>
      </c>
      <c r="D344" s="82" t="str">
        <f t="shared" si="33"/>
        <v>MS0006</v>
      </c>
      <c r="E344" s="91" t="str">
        <f t="shared" si="34"/>
        <v>MAT SOUTH</v>
      </c>
      <c r="F344" s="82" t="str">
        <f t="shared" si="35"/>
        <v>PLATINUM</v>
      </c>
      <c r="G344" s="207">
        <v>3</v>
      </c>
      <c r="H344" s="96" t="s">
        <v>2033</v>
      </c>
      <c r="I344" s="68" t="s">
        <v>2056</v>
      </c>
      <c r="J344" s="82" t="str">
        <f t="shared" si="36"/>
        <v>BEN</v>
      </c>
      <c r="K344" s="85">
        <v>0.24947916666666667</v>
      </c>
      <c r="L344" s="85">
        <v>0.34478009259259257</v>
      </c>
      <c r="M344" s="204">
        <v>44169</v>
      </c>
      <c r="N344" s="94" t="s">
        <v>3762</v>
      </c>
      <c r="O344" s="90">
        <f t="shared" si="37"/>
        <v>137.23333333333329</v>
      </c>
      <c r="P344" s="100">
        <f t="shared" si="38"/>
        <v>411.69999999999987</v>
      </c>
      <c r="Q344" s="80" t="s">
        <v>2035</v>
      </c>
      <c r="R344" s="80" t="s">
        <v>2038</v>
      </c>
    </row>
    <row r="345" spans="1:18" x14ac:dyDescent="0.2">
      <c r="A345" s="97"/>
      <c r="B345" s="105">
        <v>44169.249479166669</v>
      </c>
      <c r="C345" s="80" t="s">
        <v>611</v>
      </c>
      <c r="D345" s="82" t="str">
        <f t="shared" si="33"/>
        <v>MS5124</v>
      </c>
      <c r="E345" s="91" t="str">
        <f t="shared" si="34"/>
        <v>MAT SOUTH</v>
      </c>
      <c r="F345" s="82" t="str">
        <f t="shared" si="35"/>
        <v>PLATINUM</v>
      </c>
      <c r="G345" s="207">
        <v>3</v>
      </c>
      <c r="H345" s="96" t="s">
        <v>2033</v>
      </c>
      <c r="I345" s="68" t="s">
        <v>2056</v>
      </c>
      <c r="J345" s="82" t="str">
        <f t="shared" si="36"/>
        <v>BEN</v>
      </c>
      <c r="K345" s="85">
        <v>0.24947916666666667</v>
      </c>
      <c r="L345" s="85">
        <v>0.34489583333333335</v>
      </c>
      <c r="M345" s="204">
        <v>44169</v>
      </c>
      <c r="N345" s="94" t="s">
        <v>3763</v>
      </c>
      <c r="O345" s="90">
        <f t="shared" si="37"/>
        <v>137.4</v>
      </c>
      <c r="P345" s="100">
        <f t="shared" si="38"/>
        <v>412.20000000000005</v>
      </c>
      <c r="Q345" s="80" t="s">
        <v>2035</v>
      </c>
      <c r="R345" s="80" t="s">
        <v>2038</v>
      </c>
    </row>
    <row r="346" spans="1:18" x14ac:dyDescent="0.2">
      <c r="A346" s="97"/>
      <c r="B346" s="105">
        <v>44169.251979166664</v>
      </c>
      <c r="C346" s="80" t="s">
        <v>1506</v>
      </c>
      <c r="D346" s="82" t="str">
        <f t="shared" si="33"/>
        <v>MS0006</v>
      </c>
      <c r="E346" s="91" t="str">
        <f t="shared" si="34"/>
        <v>MAT SOUTH</v>
      </c>
      <c r="F346" s="82" t="str">
        <f t="shared" si="35"/>
        <v>PLATINUM</v>
      </c>
      <c r="G346" s="207">
        <v>3</v>
      </c>
      <c r="H346" s="96" t="s">
        <v>2033</v>
      </c>
      <c r="I346" s="68" t="s">
        <v>2056</v>
      </c>
      <c r="J346" s="82" t="str">
        <f t="shared" si="36"/>
        <v>BEN</v>
      </c>
      <c r="K346" s="85">
        <v>0.2519791666666667</v>
      </c>
      <c r="L346" s="85">
        <v>0.34744212962962967</v>
      </c>
      <c r="M346" s="204">
        <v>44169</v>
      </c>
      <c r="N346" s="94" t="s">
        <v>3764</v>
      </c>
      <c r="O346" s="90">
        <f t="shared" si="37"/>
        <v>137.46666666666667</v>
      </c>
      <c r="P346" s="100">
        <f t="shared" si="38"/>
        <v>412.4</v>
      </c>
      <c r="Q346" s="80" t="s">
        <v>2035</v>
      </c>
      <c r="R346" s="80" t="s">
        <v>2038</v>
      </c>
    </row>
    <row r="347" spans="1:18" x14ac:dyDescent="0.2">
      <c r="A347" s="97"/>
      <c r="B347" s="105">
        <v>44168.285416666666</v>
      </c>
      <c r="C347" s="80" t="s">
        <v>1534</v>
      </c>
      <c r="D347" s="82" t="str">
        <f t="shared" si="33"/>
        <v>HA6064</v>
      </c>
      <c r="E347" s="91" t="str">
        <f t="shared" si="34"/>
        <v>HARARE</v>
      </c>
      <c r="F347" s="82" t="str">
        <f t="shared" si="35"/>
        <v>SILVER</v>
      </c>
      <c r="G347" s="207">
        <v>3</v>
      </c>
      <c r="H347" s="96" t="s">
        <v>2033</v>
      </c>
      <c r="I347" s="68" t="s">
        <v>2058</v>
      </c>
      <c r="J347" s="82" t="str">
        <f t="shared" si="36"/>
        <v>MUTYANDA</v>
      </c>
      <c r="K347" s="85">
        <v>0</v>
      </c>
      <c r="L347" s="85">
        <v>0.12569444444444444</v>
      </c>
      <c r="M347" s="204">
        <v>44169</v>
      </c>
      <c r="N347" s="94" t="s">
        <v>3416</v>
      </c>
      <c r="O347" s="90">
        <f t="shared" si="37"/>
        <v>181</v>
      </c>
      <c r="P347" s="100">
        <f t="shared" si="38"/>
        <v>543</v>
      </c>
      <c r="Q347" s="80" t="s">
        <v>2035</v>
      </c>
      <c r="R347" s="80" t="s">
        <v>2038</v>
      </c>
    </row>
    <row r="348" spans="1:18" x14ac:dyDescent="0.2">
      <c r="A348" s="97"/>
      <c r="B348" s="105">
        <v>44169.363715277781</v>
      </c>
      <c r="C348" s="80" t="s">
        <v>1927</v>
      </c>
      <c r="D348" s="82" t="str">
        <f t="shared" si="33"/>
        <v>MV5143</v>
      </c>
      <c r="E348" s="91" t="str">
        <f t="shared" si="34"/>
        <v>MASVINGO</v>
      </c>
      <c r="F348" s="82" t="str">
        <f t="shared" si="35"/>
        <v>BRONZE</v>
      </c>
      <c r="G348" s="207">
        <v>3</v>
      </c>
      <c r="H348" s="96" t="s">
        <v>2033</v>
      </c>
      <c r="I348" s="68" t="s">
        <v>2056</v>
      </c>
      <c r="J348" s="82" t="str">
        <f t="shared" si="36"/>
        <v>CECIL</v>
      </c>
      <c r="K348" s="85">
        <v>0.36371527777777773</v>
      </c>
      <c r="L348" s="85">
        <v>0.49115740740740743</v>
      </c>
      <c r="M348" s="204">
        <v>44169</v>
      </c>
      <c r="N348" s="94" t="s">
        <v>3765</v>
      </c>
      <c r="O348" s="90">
        <f t="shared" si="37"/>
        <v>183.51666666666677</v>
      </c>
      <c r="P348" s="100">
        <f t="shared" si="38"/>
        <v>550.5500000000003</v>
      </c>
      <c r="Q348" s="80" t="s">
        <v>2035</v>
      </c>
      <c r="R348" s="80" t="s">
        <v>2038</v>
      </c>
    </row>
    <row r="349" spans="1:18" x14ac:dyDescent="0.2">
      <c r="A349" s="97"/>
      <c r="B349" s="105">
        <v>44169.363483796296</v>
      </c>
      <c r="C349" s="80" t="s">
        <v>611</v>
      </c>
      <c r="D349" s="82" t="str">
        <f t="shared" si="33"/>
        <v>MS5124</v>
      </c>
      <c r="E349" s="91" t="str">
        <f t="shared" si="34"/>
        <v>MAT SOUTH</v>
      </c>
      <c r="F349" s="82" t="str">
        <f t="shared" si="35"/>
        <v>PLATINUM</v>
      </c>
      <c r="G349" s="207">
        <v>3</v>
      </c>
      <c r="H349" s="96" t="s">
        <v>2033</v>
      </c>
      <c r="I349" s="68" t="s">
        <v>2056</v>
      </c>
      <c r="J349" s="82" t="str">
        <f t="shared" si="36"/>
        <v>BEN</v>
      </c>
      <c r="K349" s="85">
        <v>0.36348379629629629</v>
      </c>
      <c r="L349" s="85">
        <v>0.49104166666666665</v>
      </c>
      <c r="M349" s="204">
        <v>44169</v>
      </c>
      <c r="N349" s="94" t="s">
        <v>3766</v>
      </c>
      <c r="O349" s="90">
        <f t="shared" si="37"/>
        <v>183.68333333333334</v>
      </c>
      <c r="P349" s="100">
        <f t="shared" si="38"/>
        <v>551.04999999999995</v>
      </c>
      <c r="Q349" s="80" t="s">
        <v>2035</v>
      </c>
      <c r="R349" s="80" t="s">
        <v>2038</v>
      </c>
    </row>
    <row r="350" spans="1:18" x14ac:dyDescent="0.2">
      <c r="A350" s="97"/>
      <c r="B350" s="105">
        <v>44169.363483796296</v>
      </c>
      <c r="C350" s="80" t="s">
        <v>1508</v>
      </c>
      <c r="D350" s="82" t="str">
        <f t="shared" si="33"/>
        <v>MS0006</v>
      </c>
      <c r="E350" s="91" t="str">
        <f t="shared" si="34"/>
        <v>MAT SOUTH</v>
      </c>
      <c r="F350" s="82" t="str">
        <f t="shared" si="35"/>
        <v>PLATINUM</v>
      </c>
      <c r="G350" s="207">
        <v>3</v>
      </c>
      <c r="H350" s="96" t="s">
        <v>2033</v>
      </c>
      <c r="I350" s="68" t="s">
        <v>2056</v>
      </c>
      <c r="J350" s="82" t="str">
        <f t="shared" si="36"/>
        <v>BEN</v>
      </c>
      <c r="K350" s="85">
        <v>0.36348379629629629</v>
      </c>
      <c r="L350" s="85">
        <v>0.49104166666666665</v>
      </c>
      <c r="M350" s="204">
        <v>44169</v>
      </c>
      <c r="N350" s="94" t="s">
        <v>3767</v>
      </c>
      <c r="O350" s="90">
        <f t="shared" si="37"/>
        <v>183.68333333333334</v>
      </c>
      <c r="P350" s="100">
        <f t="shared" si="38"/>
        <v>551.04999999999995</v>
      </c>
      <c r="Q350" s="80" t="s">
        <v>2035</v>
      </c>
      <c r="R350" s="80" t="s">
        <v>2038</v>
      </c>
    </row>
    <row r="351" spans="1:18" x14ac:dyDescent="0.2">
      <c r="A351" s="97"/>
      <c r="B351" s="105">
        <v>44169.363483796296</v>
      </c>
      <c r="C351" s="80" t="s">
        <v>1744</v>
      </c>
      <c r="D351" s="82" t="str">
        <f t="shared" si="33"/>
        <v>MV3088</v>
      </c>
      <c r="E351" s="91" t="str">
        <f t="shared" si="34"/>
        <v>MASVINGO</v>
      </c>
      <c r="F351" s="82" t="str">
        <f t="shared" si="35"/>
        <v>GOLD</v>
      </c>
      <c r="G351" s="207">
        <v>3</v>
      </c>
      <c r="H351" s="96" t="s">
        <v>2033</v>
      </c>
      <c r="I351" s="68" t="s">
        <v>2056</v>
      </c>
      <c r="J351" s="82" t="str">
        <f t="shared" si="36"/>
        <v>CECIL</v>
      </c>
      <c r="K351" s="85">
        <v>0.36348379629629629</v>
      </c>
      <c r="L351" s="85">
        <v>0.49104166666666665</v>
      </c>
      <c r="M351" s="204">
        <v>44169</v>
      </c>
      <c r="N351" s="94" t="s">
        <v>3768</v>
      </c>
      <c r="O351" s="90">
        <f t="shared" si="37"/>
        <v>183.68333333333334</v>
      </c>
      <c r="P351" s="100">
        <f t="shared" si="38"/>
        <v>551.04999999999995</v>
      </c>
      <c r="Q351" s="80" t="s">
        <v>2035</v>
      </c>
      <c r="R351" s="80" t="s">
        <v>2038</v>
      </c>
    </row>
    <row r="352" spans="1:18" x14ac:dyDescent="0.2">
      <c r="A352" s="97"/>
      <c r="B352" s="105">
        <v>44169.363541666666</v>
      </c>
      <c r="C352" s="80" t="s">
        <v>1639</v>
      </c>
      <c r="D352" s="82" t="str">
        <f t="shared" si="33"/>
        <v>MV0287</v>
      </c>
      <c r="E352" s="91" t="str">
        <f t="shared" si="34"/>
        <v>MASVINGO</v>
      </c>
      <c r="F352" s="82" t="str">
        <f t="shared" si="35"/>
        <v>GOLD</v>
      </c>
      <c r="G352" s="207">
        <v>3</v>
      </c>
      <c r="H352" s="96" t="s">
        <v>2033</v>
      </c>
      <c r="I352" s="68" t="s">
        <v>2056</v>
      </c>
      <c r="J352" s="82" t="str">
        <f t="shared" si="36"/>
        <v>CECIL</v>
      </c>
      <c r="K352" s="85">
        <v>0.36354166666666665</v>
      </c>
      <c r="L352" s="85">
        <v>0.49115740740740743</v>
      </c>
      <c r="M352" s="204">
        <v>44169</v>
      </c>
      <c r="N352" s="94" t="s">
        <v>3769</v>
      </c>
      <c r="O352" s="90">
        <f t="shared" si="37"/>
        <v>183.76666666666671</v>
      </c>
      <c r="P352" s="100">
        <f t="shared" si="38"/>
        <v>551.30000000000018</v>
      </c>
      <c r="Q352" s="80" t="s">
        <v>2035</v>
      </c>
      <c r="R352" s="80" t="s">
        <v>2038</v>
      </c>
    </row>
    <row r="353" spans="1:18" x14ac:dyDescent="0.2">
      <c r="A353" s="97"/>
      <c r="B353" s="105">
        <v>44169.36613425926</v>
      </c>
      <c r="C353" s="80" t="s">
        <v>1167</v>
      </c>
      <c r="D353" s="82" t="str">
        <f t="shared" si="33"/>
        <v>MV0065</v>
      </c>
      <c r="E353" s="91" t="str">
        <f t="shared" si="34"/>
        <v>MASVINGO</v>
      </c>
      <c r="F353" s="82" t="str">
        <f t="shared" si="35"/>
        <v>PLATINUM</v>
      </c>
      <c r="G353" s="207">
        <v>3</v>
      </c>
      <c r="H353" s="96" t="s">
        <v>2033</v>
      </c>
      <c r="I353" s="68" t="s">
        <v>2056</v>
      </c>
      <c r="J353" s="82" t="str">
        <f t="shared" si="36"/>
        <v>CECIL</v>
      </c>
      <c r="K353" s="85">
        <v>0.3661342592592593</v>
      </c>
      <c r="L353" s="85">
        <v>0.49379629629629629</v>
      </c>
      <c r="M353" s="204">
        <v>44169</v>
      </c>
      <c r="N353" s="94" t="s">
        <v>3770</v>
      </c>
      <c r="O353" s="90">
        <f t="shared" si="37"/>
        <v>183.83333333333326</v>
      </c>
      <c r="P353" s="100">
        <f t="shared" si="38"/>
        <v>551.49999999999977</v>
      </c>
      <c r="Q353" s="80" t="s">
        <v>2035</v>
      </c>
      <c r="R353" s="80" t="s">
        <v>2038</v>
      </c>
    </row>
    <row r="354" spans="1:18" x14ac:dyDescent="0.2">
      <c r="A354" s="97"/>
      <c r="B354" s="105">
        <v>44169.365937499999</v>
      </c>
      <c r="C354" s="80" t="s">
        <v>1659</v>
      </c>
      <c r="D354" s="82" t="str">
        <f t="shared" si="33"/>
        <v>MV5149</v>
      </c>
      <c r="E354" s="91" t="str">
        <f t="shared" si="34"/>
        <v>MASVINGO</v>
      </c>
      <c r="F354" s="82" t="str">
        <f t="shared" si="35"/>
        <v>PLATINUM</v>
      </c>
      <c r="G354" s="207">
        <v>3</v>
      </c>
      <c r="H354" s="96" t="s">
        <v>2033</v>
      </c>
      <c r="I354" s="68" t="s">
        <v>2056</v>
      </c>
      <c r="J354" s="82" t="str">
        <f t="shared" si="36"/>
        <v>CECIL</v>
      </c>
      <c r="K354" s="85">
        <v>0.36593750000000003</v>
      </c>
      <c r="L354" s="85">
        <v>0.49379629629629629</v>
      </c>
      <c r="M354" s="204">
        <v>44169</v>
      </c>
      <c r="N354" s="94" t="s">
        <v>3771</v>
      </c>
      <c r="O354" s="90">
        <f t="shared" si="37"/>
        <v>184.11666666666662</v>
      </c>
      <c r="P354" s="100">
        <f t="shared" si="38"/>
        <v>552.34999999999991</v>
      </c>
      <c r="Q354" s="80" t="s">
        <v>2035</v>
      </c>
      <c r="R354" s="80" t="s">
        <v>2038</v>
      </c>
    </row>
    <row r="355" spans="1:18" x14ac:dyDescent="0.2">
      <c r="A355" s="97"/>
      <c r="B355" s="105">
        <v>44138.034872685188</v>
      </c>
      <c r="C355" s="68" t="s">
        <v>751</v>
      </c>
      <c r="D355" s="82" t="str">
        <f t="shared" si="33"/>
        <v>MD0275</v>
      </c>
      <c r="E355" s="91" t="str">
        <f t="shared" si="34"/>
        <v>MIDLANDS</v>
      </c>
      <c r="F355" s="82" t="str">
        <f t="shared" si="35"/>
        <v>PLATINUM</v>
      </c>
      <c r="G355" s="207">
        <v>3</v>
      </c>
      <c r="H355" s="96" t="s">
        <v>2033</v>
      </c>
      <c r="I355" s="68" t="s">
        <v>2056</v>
      </c>
      <c r="J355" s="82" t="s">
        <v>100</v>
      </c>
      <c r="K355" s="85">
        <v>0</v>
      </c>
      <c r="L355" s="85">
        <v>0.13333333333333333</v>
      </c>
      <c r="M355" s="204">
        <v>44169</v>
      </c>
      <c r="N355" s="94" t="s">
        <v>2633</v>
      </c>
      <c r="O355" s="90">
        <f t="shared" si="37"/>
        <v>192</v>
      </c>
      <c r="P355" s="100">
        <f t="shared" si="38"/>
        <v>576</v>
      </c>
      <c r="Q355" s="80" t="s">
        <v>2035</v>
      </c>
      <c r="R355" s="80" t="s">
        <v>2038</v>
      </c>
    </row>
    <row r="356" spans="1:18" x14ac:dyDescent="0.2">
      <c r="A356" s="97"/>
      <c r="B356" s="105">
        <v>44169.356828703705</v>
      </c>
      <c r="C356" s="80" t="s">
        <v>709</v>
      </c>
      <c r="D356" s="82" t="str">
        <f t="shared" si="33"/>
        <v>MV7004</v>
      </c>
      <c r="E356" s="91" t="str">
        <f t="shared" si="34"/>
        <v>MASVINGO</v>
      </c>
      <c r="F356" s="82" t="str">
        <f t="shared" si="35"/>
        <v>SILVER</v>
      </c>
      <c r="G356" s="207">
        <v>3</v>
      </c>
      <c r="H356" s="96" t="s">
        <v>2033</v>
      </c>
      <c r="I356" s="68" t="s">
        <v>2056</v>
      </c>
      <c r="J356" s="82" t="str">
        <f t="shared" ref="J356:J387" si="39">VLOOKUP($C356,TOTAL4,5,FALSE)</f>
        <v>PARDON</v>
      </c>
      <c r="K356" s="85">
        <v>0.35682870370370368</v>
      </c>
      <c r="L356" s="85">
        <v>0.49104166666666665</v>
      </c>
      <c r="M356" s="204">
        <v>44169</v>
      </c>
      <c r="N356" s="94" t="s">
        <v>3772</v>
      </c>
      <c r="O356" s="90">
        <f t="shared" si="37"/>
        <v>193.26666666666671</v>
      </c>
      <c r="P356" s="100">
        <f t="shared" si="38"/>
        <v>579.80000000000018</v>
      </c>
      <c r="Q356" s="80" t="s">
        <v>2035</v>
      </c>
      <c r="R356" s="80" t="s">
        <v>2038</v>
      </c>
    </row>
    <row r="357" spans="1:18" x14ac:dyDescent="0.2">
      <c r="A357" s="97"/>
      <c r="B357" s="105">
        <v>44168.173113425924</v>
      </c>
      <c r="C357" s="80" t="s">
        <v>797</v>
      </c>
      <c r="D357" s="82" t="str">
        <f t="shared" si="33"/>
        <v>MD0275</v>
      </c>
      <c r="E357" s="91" t="str">
        <f t="shared" si="34"/>
        <v>MIDLANDS</v>
      </c>
      <c r="F357" s="82" t="str">
        <f t="shared" si="35"/>
        <v>PLATINUM</v>
      </c>
      <c r="G357" s="207">
        <v>3</v>
      </c>
      <c r="H357" s="96" t="s">
        <v>2033</v>
      </c>
      <c r="I357" s="68" t="s">
        <v>2058</v>
      </c>
      <c r="J357" s="82" t="str">
        <f t="shared" si="39"/>
        <v>CHARI</v>
      </c>
      <c r="K357" s="85">
        <v>0</v>
      </c>
      <c r="L357" s="85">
        <v>0.13541666666666666</v>
      </c>
      <c r="M357" s="204">
        <v>44169</v>
      </c>
      <c r="N357" s="94" t="s">
        <v>3407</v>
      </c>
      <c r="O357" s="90">
        <f t="shared" si="37"/>
        <v>195</v>
      </c>
      <c r="P357" s="100">
        <f t="shared" si="38"/>
        <v>585</v>
      </c>
      <c r="Q357" s="80" t="s">
        <v>2035</v>
      </c>
      <c r="R357" s="80" t="s">
        <v>2038</v>
      </c>
    </row>
    <row r="358" spans="1:18" x14ac:dyDescent="0.2">
      <c r="A358" s="97"/>
      <c r="B358" s="105">
        <v>44168.173113425924</v>
      </c>
      <c r="C358" s="80" t="s">
        <v>2010</v>
      </c>
      <c r="D358" s="82" t="str">
        <f t="shared" si="33"/>
        <v>MD0274</v>
      </c>
      <c r="E358" s="91" t="str">
        <f t="shared" si="34"/>
        <v>MIDLANDS</v>
      </c>
      <c r="F358" s="82" t="str">
        <f t="shared" si="35"/>
        <v>PLATINUM</v>
      </c>
      <c r="G358" s="207">
        <v>3</v>
      </c>
      <c r="H358" s="96" t="s">
        <v>2033</v>
      </c>
      <c r="I358" s="68" t="s">
        <v>2058</v>
      </c>
      <c r="J358" s="82" t="str">
        <f t="shared" si="39"/>
        <v>CHARI</v>
      </c>
      <c r="K358" s="85">
        <v>0</v>
      </c>
      <c r="L358" s="85">
        <v>0.1361111111111111</v>
      </c>
      <c r="M358" s="204">
        <v>44169</v>
      </c>
      <c r="N358" s="94" t="s">
        <v>3359</v>
      </c>
      <c r="O358" s="90">
        <f t="shared" si="37"/>
        <v>196</v>
      </c>
      <c r="P358" s="100">
        <f t="shared" si="38"/>
        <v>588</v>
      </c>
      <c r="Q358" s="80" t="s">
        <v>2035</v>
      </c>
      <c r="R358" s="80" t="s">
        <v>2038</v>
      </c>
    </row>
    <row r="359" spans="1:18" x14ac:dyDescent="0.2">
      <c r="A359" s="97"/>
      <c r="B359" s="105">
        <v>44169.339629629627</v>
      </c>
      <c r="C359" s="80" t="s">
        <v>1390</v>
      </c>
      <c r="D359" s="82" t="str">
        <f t="shared" si="33"/>
        <v>MV5146</v>
      </c>
      <c r="E359" s="91" t="str">
        <f t="shared" si="34"/>
        <v>MASVINGO</v>
      </c>
      <c r="F359" s="82" t="str">
        <f t="shared" si="35"/>
        <v>SILVER</v>
      </c>
      <c r="G359" s="207">
        <v>3</v>
      </c>
      <c r="H359" s="96" t="s">
        <v>2033</v>
      </c>
      <c r="I359" s="68" t="s">
        <v>2056</v>
      </c>
      <c r="J359" s="82">
        <f t="shared" si="39"/>
        <v>0</v>
      </c>
      <c r="K359" s="85">
        <v>0.33962962962962967</v>
      </c>
      <c r="L359" s="85">
        <v>0.49104166666666665</v>
      </c>
      <c r="M359" s="204">
        <v>44169</v>
      </c>
      <c r="N359" s="94" t="s">
        <v>3773</v>
      </c>
      <c r="O359" s="90">
        <f t="shared" si="37"/>
        <v>218.03333333333325</v>
      </c>
      <c r="P359" s="100">
        <f t="shared" si="38"/>
        <v>654.09999999999968</v>
      </c>
      <c r="Q359" s="80" t="s">
        <v>2035</v>
      </c>
      <c r="R359" s="80" t="s">
        <v>2038</v>
      </c>
    </row>
    <row r="360" spans="1:18" x14ac:dyDescent="0.2">
      <c r="A360" s="97"/>
      <c r="B360" s="105">
        <v>44169.339629629627</v>
      </c>
      <c r="C360" s="80" t="s">
        <v>1973</v>
      </c>
      <c r="D360" s="82" t="str">
        <f t="shared" si="33"/>
        <v>MV5147</v>
      </c>
      <c r="E360" s="91" t="str">
        <f t="shared" si="34"/>
        <v>MASVINGO</v>
      </c>
      <c r="F360" s="82" t="str">
        <f t="shared" si="35"/>
        <v>SILVER</v>
      </c>
      <c r="G360" s="207">
        <v>3</v>
      </c>
      <c r="H360" s="96" t="s">
        <v>2033</v>
      </c>
      <c r="I360" s="68" t="s">
        <v>2056</v>
      </c>
      <c r="J360" s="82" t="str">
        <f t="shared" si="39"/>
        <v>PARDON</v>
      </c>
      <c r="K360" s="85">
        <v>0.33962962962962967</v>
      </c>
      <c r="L360" s="85">
        <v>0.49104166666666665</v>
      </c>
      <c r="M360" s="204">
        <v>44169</v>
      </c>
      <c r="N360" s="94" t="s">
        <v>3774</v>
      </c>
      <c r="O360" s="90">
        <f t="shared" si="37"/>
        <v>218.03333333333325</v>
      </c>
      <c r="P360" s="100">
        <f t="shared" si="38"/>
        <v>654.09999999999968</v>
      </c>
      <c r="Q360" s="80" t="s">
        <v>2035</v>
      </c>
      <c r="R360" s="80" t="s">
        <v>2038</v>
      </c>
    </row>
    <row r="361" spans="1:18" x14ac:dyDescent="0.2">
      <c r="A361" s="97"/>
      <c r="B361" s="105">
        <v>44169.339571759258</v>
      </c>
      <c r="C361" s="80" t="s">
        <v>1396</v>
      </c>
      <c r="D361" s="82" t="str">
        <f t="shared" si="33"/>
        <v>MV1702</v>
      </c>
      <c r="E361" s="91" t="str">
        <f t="shared" si="34"/>
        <v>MASVINGO</v>
      </c>
      <c r="F361" s="82" t="str">
        <f t="shared" si="35"/>
        <v>BRONZE</v>
      </c>
      <c r="G361" s="207">
        <v>3</v>
      </c>
      <c r="H361" s="96" t="s">
        <v>2033</v>
      </c>
      <c r="I361" s="68" t="s">
        <v>2056</v>
      </c>
      <c r="J361" s="82" t="str">
        <f t="shared" si="39"/>
        <v>CECIL</v>
      </c>
      <c r="K361" s="85">
        <v>0.33957175925925925</v>
      </c>
      <c r="L361" s="85">
        <v>0.49104166666666665</v>
      </c>
      <c r="M361" s="204">
        <v>44169</v>
      </c>
      <c r="N361" s="94" t="s">
        <v>3775</v>
      </c>
      <c r="O361" s="90">
        <f t="shared" si="37"/>
        <v>218.11666666666665</v>
      </c>
      <c r="P361" s="100">
        <f t="shared" si="38"/>
        <v>654.34999999999991</v>
      </c>
      <c r="Q361" s="80" t="s">
        <v>2035</v>
      </c>
      <c r="R361" s="80" t="s">
        <v>2038</v>
      </c>
    </row>
    <row r="362" spans="1:18" x14ac:dyDescent="0.2">
      <c r="A362" s="97"/>
      <c r="B362" s="105">
        <v>44169.339629629627</v>
      </c>
      <c r="C362" s="80" t="s">
        <v>1172</v>
      </c>
      <c r="D362" s="82" t="str">
        <f t="shared" si="33"/>
        <v>MV0065</v>
      </c>
      <c r="E362" s="91" t="str">
        <f t="shared" si="34"/>
        <v>MASVINGO</v>
      </c>
      <c r="F362" s="82" t="str">
        <f t="shared" si="35"/>
        <v>PLATINUM</v>
      </c>
      <c r="G362" s="207">
        <v>3</v>
      </c>
      <c r="H362" s="96" t="s">
        <v>2033</v>
      </c>
      <c r="I362" s="68" t="s">
        <v>2056</v>
      </c>
      <c r="J362" s="82" t="str">
        <f t="shared" si="39"/>
        <v>CECIL</v>
      </c>
      <c r="K362" s="85">
        <v>0.33962962962962967</v>
      </c>
      <c r="L362" s="85">
        <v>0.49115740740740743</v>
      </c>
      <c r="M362" s="204">
        <v>44169</v>
      </c>
      <c r="N362" s="94" t="s">
        <v>3776</v>
      </c>
      <c r="O362" s="90">
        <f t="shared" si="37"/>
        <v>218.19999999999996</v>
      </c>
      <c r="P362" s="100">
        <f t="shared" si="38"/>
        <v>654.59999999999991</v>
      </c>
      <c r="Q362" s="80" t="s">
        <v>2035</v>
      </c>
      <c r="R362" s="80" t="s">
        <v>2038</v>
      </c>
    </row>
    <row r="363" spans="1:18" x14ac:dyDescent="0.2">
      <c r="A363" s="97"/>
      <c r="B363" s="105">
        <v>44169.339629629627</v>
      </c>
      <c r="C363" s="80" t="s">
        <v>1308</v>
      </c>
      <c r="D363" s="82" t="str">
        <f t="shared" si="33"/>
        <v>MV5145</v>
      </c>
      <c r="E363" s="91" t="str">
        <f t="shared" si="34"/>
        <v>MASVINGO</v>
      </c>
      <c r="F363" s="82" t="str">
        <f t="shared" si="35"/>
        <v>GOLD</v>
      </c>
      <c r="G363" s="207">
        <v>3</v>
      </c>
      <c r="H363" s="96" t="s">
        <v>2033</v>
      </c>
      <c r="I363" s="68" t="s">
        <v>2056</v>
      </c>
      <c r="J363" s="82">
        <f t="shared" si="39"/>
        <v>0</v>
      </c>
      <c r="K363" s="85">
        <v>0.33962962962962967</v>
      </c>
      <c r="L363" s="85">
        <v>0.49115740740740743</v>
      </c>
      <c r="M363" s="204">
        <v>44169</v>
      </c>
      <c r="N363" s="94" t="s">
        <v>3777</v>
      </c>
      <c r="O363" s="90">
        <f t="shared" si="37"/>
        <v>218.19999999999996</v>
      </c>
      <c r="P363" s="100">
        <f t="shared" si="38"/>
        <v>654.59999999999991</v>
      </c>
      <c r="Q363" s="80" t="s">
        <v>2035</v>
      </c>
      <c r="R363" s="80" t="s">
        <v>2038</v>
      </c>
    </row>
    <row r="364" spans="1:18" x14ac:dyDescent="0.2">
      <c r="A364" s="97"/>
      <c r="B364" s="105">
        <v>44169.339513888888</v>
      </c>
      <c r="C364" s="80" t="s">
        <v>1680</v>
      </c>
      <c r="D364" s="82" t="str">
        <f t="shared" si="33"/>
        <v>MV0155</v>
      </c>
      <c r="E364" s="91" t="str">
        <f t="shared" si="34"/>
        <v>MASVINGO</v>
      </c>
      <c r="F364" s="82" t="str">
        <f t="shared" si="35"/>
        <v>SILVER</v>
      </c>
      <c r="G364" s="207">
        <v>3</v>
      </c>
      <c r="H364" s="96" t="s">
        <v>2033</v>
      </c>
      <c r="I364" s="68" t="s">
        <v>2056</v>
      </c>
      <c r="J364" s="82" t="str">
        <f t="shared" si="39"/>
        <v>BEN</v>
      </c>
      <c r="K364" s="85">
        <v>0.33951388888888889</v>
      </c>
      <c r="L364" s="85">
        <v>0.49104166666666665</v>
      </c>
      <c r="M364" s="204">
        <v>44169</v>
      </c>
      <c r="N364" s="94" t="s">
        <v>3778</v>
      </c>
      <c r="O364" s="90">
        <f t="shared" si="37"/>
        <v>218.19999999999996</v>
      </c>
      <c r="P364" s="100">
        <f t="shared" si="38"/>
        <v>654.59999999999991</v>
      </c>
      <c r="Q364" s="80" t="s">
        <v>2035</v>
      </c>
      <c r="R364" s="80" t="s">
        <v>2038</v>
      </c>
    </row>
    <row r="365" spans="1:18" x14ac:dyDescent="0.2">
      <c r="A365" s="97"/>
      <c r="B365" s="105">
        <v>44169.339513888888</v>
      </c>
      <c r="C365" s="80" t="s">
        <v>1785</v>
      </c>
      <c r="D365" s="82" t="str">
        <f t="shared" si="33"/>
        <v>MV5244</v>
      </c>
      <c r="E365" s="91" t="str">
        <f t="shared" si="34"/>
        <v>MASVINGO</v>
      </c>
      <c r="F365" s="82" t="str">
        <f t="shared" si="35"/>
        <v>SILVER</v>
      </c>
      <c r="G365" s="207">
        <v>3</v>
      </c>
      <c r="H365" s="96" t="s">
        <v>2033</v>
      </c>
      <c r="I365" s="68" t="s">
        <v>2056</v>
      </c>
      <c r="J365" s="82" t="str">
        <f t="shared" si="39"/>
        <v>PARDON</v>
      </c>
      <c r="K365" s="85">
        <v>0.33951388888888889</v>
      </c>
      <c r="L365" s="85">
        <v>0.49104166666666665</v>
      </c>
      <c r="M365" s="204">
        <v>44169</v>
      </c>
      <c r="N365" s="94" t="s">
        <v>3779</v>
      </c>
      <c r="O365" s="90">
        <f t="shared" si="37"/>
        <v>218.19999999999996</v>
      </c>
      <c r="P365" s="100">
        <f t="shared" si="38"/>
        <v>654.59999999999991</v>
      </c>
      <c r="Q365" s="80" t="s">
        <v>2035</v>
      </c>
      <c r="R365" s="80" t="s">
        <v>2038</v>
      </c>
    </row>
    <row r="366" spans="1:18" x14ac:dyDescent="0.2">
      <c r="A366" s="97"/>
      <c r="B366" s="105">
        <v>44169.339513888888</v>
      </c>
      <c r="C366" s="80" t="s">
        <v>1548</v>
      </c>
      <c r="D366" s="82" t="str">
        <f t="shared" si="33"/>
        <v>MV7032</v>
      </c>
      <c r="E366" s="91" t="str">
        <f t="shared" si="34"/>
        <v>MASVINGO</v>
      </c>
      <c r="F366" s="82" t="str">
        <f t="shared" si="35"/>
        <v>SILVER</v>
      </c>
      <c r="G366" s="207">
        <v>3</v>
      </c>
      <c r="H366" s="96" t="s">
        <v>2033</v>
      </c>
      <c r="I366" s="68" t="s">
        <v>2056</v>
      </c>
      <c r="J366" s="82" t="str">
        <f t="shared" si="39"/>
        <v>PARDON</v>
      </c>
      <c r="K366" s="85">
        <v>0.33951388888888889</v>
      </c>
      <c r="L366" s="85">
        <v>0.49104166666666665</v>
      </c>
      <c r="M366" s="204">
        <v>44169</v>
      </c>
      <c r="N366" s="94" t="s">
        <v>3780</v>
      </c>
      <c r="O366" s="90">
        <f t="shared" si="37"/>
        <v>218.19999999999996</v>
      </c>
      <c r="P366" s="100">
        <f t="shared" si="38"/>
        <v>654.59999999999991</v>
      </c>
      <c r="Q366" s="80" t="s">
        <v>2035</v>
      </c>
      <c r="R366" s="80" t="s">
        <v>2038</v>
      </c>
    </row>
    <row r="367" spans="1:18" x14ac:dyDescent="0.2">
      <c r="A367" s="97"/>
      <c r="B367" s="105">
        <v>44169.339456018519</v>
      </c>
      <c r="C367" s="80" t="s">
        <v>1427</v>
      </c>
      <c r="D367" s="82" t="str">
        <f t="shared" si="33"/>
        <v>MV0146</v>
      </c>
      <c r="E367" s="91" t="str">
        <f t="shared" si="34"/>
        <v>MASVINGO</v>
      </c>
      <c r="F367" s="82" t="str">
        <f t="shared" si="35"/>
        <v>SILVER</v>
      </c>
      <c r="G367" s="207">
        <v>3</v>
      </c>
      <c r="H367" s="96" t="s">
        <v>2033</v>
      </c>
      <c r="I367" s="68" t="s">
        <v>2056</v>
      </c>
      <c r="J367" s="82" t="str">
        <f t="shared" si="39"/>
        <v>CECIL</v>
      </c>
      <c r="K367" s="85">
        <v>0.33945601851851853</v>
      </c>
      <c r="L367" s="85">
        <v>0.49104166666666665</v>
      </c>
      <c r="M367" s="204">
        <v>44169</v>
      </c>
      <c r="N367" s="94" t="s">
        <v>3781</v>
      </c>
      <c r="O367" s="90">
        <f t="shared" si="37"/>
        <v>218.28333333333327</v>
      </c>
      <c r="P367" s="100">
        <f t="shared" si="38"/>
        <v>654.8499999999998</v>
      </c>
      <c r="Q367" s="80" t="s">
        <v>2035</v>
      </c>
      <c r="R367" s="80" t="s">
        <v>2038</v>
      </c>
    </row>
    <row r="368" spans="1:18" x14ac:dyDescent="0.2">
      <c r="A368" s="97"/>
      <c r="B368" s="105">
        <v>44169.339456018519</v>
      </c>
      <c r="C368" s="80" t="s">
        <v>1181</v>
      </c>
      <c r="D368" s="82" t="str">
        <f t="shared" si="33"/>
        <v>MV3090</v>
      </c>
      <c r="E368" s="91" t="str">
        <f t="shared" si="34"/>
        <v>MASVINGO</v>
      </c>
      <c r="F368" s="82" t="str">
        <f t="shared" si="35"/>
        <v>BRONZE</v>
      </c>
      <c r="G368" s="207">
        <v>3</v>
      </c>
      <c r="H368" s="96" t="s">
        <v>2033</v>
      </c>
      <c r="I368" s="68" t="s">
        <v>2056</v>
      </c>
      <c r="J368" s="82" t="str">
        <f t="shared" si="39"/>
        <v>BEN</v>
      </c>
      <c r="K368" s="85">
        <v>0.33945601851851853</v>
      </c>
      <c r="L368" s="85">
        <v>0.49104166666666665</v>
      </c>
      <c r="M368" s="204">
        <v>44169</v>
      </c>
      <c r="N368" s="94" t="s">
        <v>3782</v>
      </c>
      <c r="O368" s="90">
        <f t="shared" si="37"/>
        <v>218.28333333333327</v>
      </c>
      <c r="P368" s="100">
        <f t="shared" si="38"/>
        <v>654.8499999999998</v>
      </c>
      <c r="Q368" s="80" t="s">
        <v>2035</v>
      </c>
      <c r="R368" s="80" t="s">
        <v>2038</v>
      </c>
    </row>
    <row r="369" spans="1:18" x14ac:dyDescent="0.2">
      <c r="A369" s="97"/>
      <c r="B369" s="105">
        <v>44169.339456018519</v>
      </c>
      <c r="C369" s="80" t="s">
        <v>1124</v>
      </c>
      <c r="D369" s="82" t="str">
        <f t="shared" si="33"/>
        <v>MV5246</v>
      </c>
      <c r="E369" s="91" t="str">
        <f t="shared" si="34"/>
        <v>MASVINGO</v>
      </c>
      <c r="F369" s="82" t="str">
        <f t="shared" si="35"/>
        <v>GOLD</v>
      </c>
      <c r="G369" s="207">
        <v>3</v>
      </c>
      <c r="H369" s="96" t="s">
        <v>2033</v>
      </c>
      <c r="I369" s="68" t="s">
        <v>2056</v>
      </c>
      <c r="J369" s="82" t="str">
        <f t="shared" si="39"/>
        <v>PARDON</v>
      </c>
      <c r="K369" s="85">
        <v>0.33945601851851853</v>
      </c>
      <c r="L369" s="85">
        <v>0.49104166666666665</v>
      </c>
      <c r="M369" s="204">
        <v>44169</v>
      </c>
      <c r="N369" s="94" t="s">
        <v>3783</v>
      </c>
      <c r="O369" s="90">
        <f t="shared" si="37"/>
        <v>218.28333333333327</v>
      </c>
      <c r="P369" s="100">
        <f t="shared" si="38"/>
        <v>654.8499999999998</v>
      </c>
      <c r="Q369" s="80" t="s">
        <v>2035</v>
      </c>
      <c r="R369" s="80" t="s">
        <v>2038</v>
      </c>
    </row>
    <row r="370" spans="1:18" x14ac:dyDescent="0.2">
      <c r="A370" s="97"/>
      <c r="B370" s="105">
        <v>44169.339456018519</v>
      </c>
      <c r="C370" s="80" t="s">
        <v>1263</v>
      </c>
      <c r="D370" s="82" t="str">
        <f t="shared" si="33"/>
        <v>MV7050</v>
      </c>
      <c r="E370" s="91" t="str">
        <f t="shared" si="34"/>
        <v>MASVINGO</v>
      </c>
      <c r="F370" s="82" t="str">
        <f t="shared" si="35"/>
        <v>SILVER</v>
      </c>
      <c r="G370" s="207">
        <v>3</v>
      </c>
      <c r="H370" s="96" t="s">
        <v>2033</v>
      </c>
      <c r="I370" s="68" t="s">
        <v>2056</v>
      </c>
      <c r="J370" s="82" t="str">
        <f t="shared" si="39"/>
        <v>CECIL</v>
      </c>
      <c r="K370" s="85">
        <v>0.33945601851851853</v>
      </c>
      <c r="L370" s="85">
        <v>0.49104166666666665</v>
      </c>
      <c r="M370" s="204">
        <v>44169</v>
      </c>
      <c r="N370" s="94" t="s">
        <v>3784</v>
      </c>
      <c r="O370" s="90">
        <f t="shared" si="37"/>
        <v>218.28333333333327</v>
      </c>
      <c r="P370" s="100">
        <f t="shared" si="38"/>
        <v>654.8499999999998</v>
      </c>
      <c r="Q370" s="80" t="s">
        <v>2035</v>
      </c>
      <c r="R370" s="80" t="s">
        <v>2038</v>
      </c>
    </row>
    <row r="371" spans="1:18" x14ac:dyDescent="0.2">
      <c r="A371" s="97"/>
      <c r="B371" s="105">
        <v>44169.339571759258</v>
      </c>
      <c r="C371" s="80" t="s">
        <v>412</v>
      </c>
      <c r="D371" s="82" t="str">
        <f t="shared" ref="D371:D434" si="40">VLOOKUP($C371,TOTAL4,2,FALSE)</f>
        <v>MV0286</v>
      </c>
      <c r="E371" s="91" t="str">
        <f t="shared" ref="E371:E434" si="41">VLOOKUP($C371,TOTAL4,3,FALSE)</f>
        <v>MASVINGO</v>
      </c>
      <c r="F371" s="82" t="str">
        <f t="shared" ref="F371:F434" si="42">VLOOKUP(C371,TOTAL4,4,FALSE)</f>
        <v>PLATINUM</v>
      </c>
      <c r="G371" s="207">
        <v>3</v>
      </c>
      <c r="H371" s="96" t="s">
        <v>2033</v>
      </c>
      <c r="I371" s="68" t="s">
        <v>2056</v>
      </c>
      <c r="J371" s="82" t="str">
        <f t="shared" si="39"/>
        <v>CECIL</v>
      </c>
      <c r="K371" s="85">
        <v>0.33957175925925925</v>
      </c>
      <c r="L371" s="85">
        <v>0.49115740740740743</v>
      </c>
      <c r="M371" s="204">
        <v>44169</v>
      </c>
      <c r="N371" s="94" t="s">
        <v>3785</v>
      </c>
      <c r="O371" s="90">
        <f t="shared" si="37"/>
        <v>218.28333333333336</v>
      </c>
      <c r="P371" s="100">
        <f t="shared" si="38"/>
        <v>654.85000000000014</v>
      </c>
      <c r="Q371" s="80" t="s">
        <v>2035</v>
      </c>
      <c r="R371" s="80" t="s">
        <v>2038</v>
      </c>
    </row>
    <row r="372" spans="1:18" x14ac:dyDescent="0.2">
      <c r="A372" s="97"/>
      <c r="B372" s="105">
        <v>44169.339456018519</v>
      </c>
      <c r="C372" s="80" t="s">
        <v>1661</v>
      </c>
      <c r="D372" s="82" t="str">
        <f t="shared" si="40"/>
        <v>MV5148</v>
      </c>
      <c r="E372" s="91" t="str">
        <f t="shared" si="41"/>
        <v>MASVINGO</v>
      </c>
      <c r="F372" s="82" t="str">
        <f t="shared" si="42"/>
        <v>PLATINUM</v>
      </c>
      <c r="G372" s="207">
        <v>3</v>
      </c>
      <c r="H372" s="96" t="s">
        <v>2033</v>
      </c>
      <c r="I372" s="68" t="s">
        <v>2056</v>
      </c>
      <c r="J372" s="82" t="str">
        <f t="shared" si="39"/>
        <v>CECIL</v>
      </c>
      <c r="K372" s="85">
        <v>0.33945601851851853</v>
      </c>
      <c r="L372" s="85">
        <v>0.49115740740740743</v>
      </c>
      <c r="M372" s="204">
        <v>44169</v>
      </c>
      <c r="N372" s="94" t="s">
        <v>3786</v>
      </c>
      <c r="O372" s="90">
        <f t="shared" si="37"/>
        <v>218.45000000000005</v>
      </c>
      <c r="P372" s="100">
        <f t="shared" si="38"/>
        <v>655.35000000000014</v>
      </c>
      <c r="Q372" s="80" t="s">
        <v>2035</v>
      </c>
      <c r="R372" s="80" t="s">
        <v>2038</v>
      </c>
    </row>
    <row r="373" spans="1:18" x14ac:dyDescent="0.2">
      <c r="A373" s="97"/>
      <c r="B373" s="105">
        <v>44169.339456018519</v>
      </c>
      <c r="C373" s="80" t="s">
        <v>501</v>
      </c>
      <c r="D373" s="82" t="str">
        <f t="shared" si="40"/>
        <v>MV0117</v>
      </c>
      <c r="E373" s="91" t="str">
        <f t="shared" si="41"/>
        <v>MASVINGO</v>
      </c>
      <c r="F373" s="82" t="str">
        <f t="shared" si="42"/>
        <v>GOLD</v>
      </c>
      <c r="G373" s="207">
        <v>3</v>
      </c>
      <c r="H373" s="96" t="s">
        <v>2033</v>
      </c>
      <c r="I373" s="68" t="s">
        <v>2056</v>
      </c>
      <c r="J373" s="82" t="str">
        <f t="shared" si="39"/>
        <v>CECIL</v>
      </c>
      <c r="K373" s="85">
        <v>0.33945601851851853</v>
      </c>
      <c r="L373" s="85">
        <v>0.4927199074074074</v>
      </c>
      <c r="M373" s="204">
        <v>44169</v>
      </c>
      <c r="N373" s="94" t="s">
        <v>3787</v>
      </c>
      <c r="O373" s="90">
        <f t="shared" si="37"/>
        <v>220.7</v>
      </c>
      <c r="P373" s="100">
        <f t="shared" si="38"/>
        <v>662.09999999999991</v>
      </c>
      <c r="Q373" s="80" t="s">
        <v>2035</v>
      </c>
      <c r="R373" s="80" t="s">
        <v>2038</v>
      </c>
    </row>
    <row r="374" spans="1:18" x14ac:dyDescent="0.2">
      <c r="A374" s="97"/>
      <c r="B374" s="105">
        <v>44169.339456018519</v>
      </c>
      <c r="C374" s="80" t="s">
        <v>1568</v>
      </c>
      <c r="D374" s="82" t="str">
        <f t="shared" si="40"/>
        <v>MD0388</v>
      </c>
      <c r="E374" s="91" t="str">
        <f t="shared" si="41"/>
        <v>MIDLANDS</v>
      </c>
      <c r="F374" s="82" t="str">
        <f t="shared" si="42"/>
        <v>PLATINUM</v>
      </c>
      <c r="G374" s="207">
        <v>3</v>
      </c>
      <c r="H374" s="96" t="s">
        <v>2033</v>
      </c>
      <c r="I374" s="68" t="s">
        <v>2056</v>
      </c>
      <c r="J374" s="82" t="str">
        <f t="shared" si="39"/>
        <v>CHARI</v>
      </c>
      <c r="K374" s="85">
        <v>0.33945601851851853</v>
      </c>
      <c r="L374" s="85">
        <v>0.4927199074074074</v>
      </c>
      <c r="M374" s="204">
        <v>44169</v>
      </c>
      <c r="N374" s="94" t="s">
        <v>3788</v>
      </c>
      <c r="O374" s="90">
        <f t="shared" si="37"/>
        <v>220.7</v>
      </c>
      <c r="P374" s="100">
        <f t="shared" si="38"/>
        <v>662.09999999999991</v>
      </c>
      <c r="Q374" s="80" t="s">
        <v>2035</v>
      </c>
      <c r="R374" s="80" t="s">
        <v>2038</v>
      </c>
    </row>
    <row r="375" spans="1:18" x14ac:dyDescent="0.2">
      <c r="A375" s="97"/>
      <c r="B375" s="105">
        <v>44169.339988425927</v>
      </c>
      <c r="C375" s="80" t="s">
        <v>503</v>
      </c>
      <c r="D375" s="82" t="str">
        <f t="shared" si="40"/>
        <v>MV0117</v>
      </c>
      <c r="E375" s="91" t="str">
        <f t="shared" si="41"/>
        <v>MASVINGO</v>
      </c>
      <c r="F375" s="82" t="str">
        <f t="shared" si="42"/>
        <v>GOLD</v>
      </c>
      <c r="G375" s="207">
        <v>3</v>
      </c>
      <c r="H375" s="96" t="s">
        <v>2033</v>
      </c>
      <c r="I375" s="68" t="s">
        <v>2056</v>
      </c>
      <c r="J375" s="82" t="str">
        <f t="shared" si="39"/>
        <v>CECIL</v>
      </c>
      <c r="K375" s="85">
        <v>0.33998842592592587</v>
      </c>
      <c r="L375" s="85">
        <v>0.49537037037037041</v>
      </c>
      <c r="M375" s="204">
        <v>44169</v>
      </c>
      <c r="N375" s="94" t="s">
        <v>3789</v>
      </c>
      <c r="O375" s="90">
        <f t="shared" si="37"/>
        <v>223.75000000000011</v>
      </c>
      <c r="P375" s="100">
        <f t="shared" si="38"/>
        <v>671.25000000000034</v>
      </c>
      <c r="Q375" s="80" t="s">
        <v>2035</v>
      </c>
      <c r="R375" s="80" t="s">
        <v>2038</v>
      </c>
    </row>
    <row r="376" spans="1:18" x14ac:dyDescent="0.2">
      <c r="A376" s="97"/>
      <c r="B376" s="105">
        <v>44169.81826388889</v>
      </c>
      <c r="C376" s="80" t="s">
        <v>1825</v>
      </c>
      <c r="D376" s="82" t="str">
        <f t="shared" si="40"/>
        <v>BU0256</v>
      </c>
      <c r="E376" s="91" t="str">
        <f t="shared" si="41"/>
        <v>BULAWAYO</v>
      </c>
      <c r="F376" s="82" t="str">
        <f t="shared" si="42"/>
        <v>SILVER</v>
      </c>
      <c r="G376" s="207">
        <v>3</v>
      </c>
      <c r="H376" s="96" t="s">
        <v>2033</v>
      </c>
      <c r="I376" s="68" t="s">
        <v>2058</v>
      </c>
      <c r="J376" s="82" t="str">
        <f t="shared" si="39"/>
        <v>MAKETO</v>
      </c>
      <c r="K376" s="108">
        <v>0.81826388888888879</v>
      </c>
      <c r="L376" s="108">
        <v>0.99268518518518523</v>
      </c>
      <c r="M376" s="95">
        <v>44169</v>
      </c>
      <c r="N376" s="94" t="s">
        <v>3123</v>
      </c>
      <c r="O376" s="90">
        <f t="shared" si="37"/>
        <v>251.16666666666686</v>
      </c>
      <c r="P376" s="100">
        <f t="shared" si="38"/>
        <v>753.50000000000057</v>
      </c>
      <c r="Q376" s="80" t="s">
        <v>2035</v>
      </c>
      <c r="R376" s="80" t="s">
        <v>2038</v>
      </c>
    </row>
    <row r="377" spans="1:18" x14ac:dyDescent="0.2">
      <c r="A377" s="97"/>
      <c r="B377" s="105">
        <v>44169.761273148149</v>
      </c>
      <c r="C377" s="80" t="s">
        <v>87</v>
      </c>
      <c r="D377" s="82" t="str">
        <f t="shared" si="40"/>
        <v>MD0386</v>
      </c>
      <c r="E377" s="91" t="str">
        <f t="shared" si="41"/>
        <v>MIDLANDS</v>
      </c>
      <c r="F377" s="82" t="str">
        <f t="shared" si="42"/>
        <v>PLATINUM</v>
      </c>
      <c r="G377" s="207">
        <v>3</v>
      </c>
      <c r="H377" s="96" t="s">
        <v>2033</v>
      </c>
      <c r="I377" s="68" t="s">
        <v>2058</v>
      </c>
      <c r="J377" s="82" t="str">
        <f t="shared" si="39"/>
        <v>CHIKWAVAVA</v>
      </c>
      <c r="K377" s="108">
        <v>0.5756944444444444</v>
      </c>
      <c r="L377" s="108">
        <v>0.76358796296296294</v>
      </c>
      <c r="M377" s="95">
        <v>44169</v>
      </c>
      <c r="N377" s="94" t="s">
        <v>3790</v>
      </c>
      <c r="O377" s="90">
        <f t="shared" si="37"/>
        <v>270.56666666666672</v>
      </c>
      <c r="P377" s="100">
        <f t="shared" si="38"/>
        <v>811.70000000000016</v>
      </c>
      <c r="Q377" s="80" t="s">
        <v>2035</v>
      </c>
      <c r="R377" s="80" t="s">
        <v>2038</v>
      </c>
    </row>
    <row r="378" spans="1:18" x14ac:dyDescent="0.2">
      <c r="A378" s="97"/>
      <c r="B378" s="105">
        <v>44169.393877314818</v>
      </c>
      <c r="C378" s="80" t="s">
        <v>1700</v>
      </c>
      <c r="D378" s="82" t="str">
        <f t="shared" si="40"/>
        <v>HA0413</v>
      </c>
      <c r="E378" s="91" t="str">
        <f t="shared" si="41"/>
        <v>HARARE</v>
      </c>
      <c r="F378" s="82" t="str">
        <f t="shared" si="42"/>
        <v>PLATINUM</v>
      </c>
      <c r="G378" s="207">
        <v>3</v>
      </c>
      <c r="H378" s="96" t="s">
        <v>2033</v>
      </c>
      <c r="I378" s="68" t="s">
        <v>2056</v>
      </c>
      <c r="J378" s="82" t="str">
        <f t="shared" si="39"/>
        <v>MUTYANDA</v>
      </c>
      <c r="K378" s="85">
        <v>0.39387731481481486</v>
      </c>
      <c r="L378" s="85">
        <v>0.58699074074074076</v>
      </c>
      <c r="M378" s="204">
        <v>44169</v>
      </c>
      <c r="N378" s="94" t="s">
        <v>3791</v>
      </c>
      <c r="O378" s="90">
        <f t="shared" si="37"/>
        <v>278.08333333333326</v>
      </c>
      <c r="P378" s="100">
        <f t="shared" si="38"/>
        <v>834.24999999999977</v>
      </c>
      <c r="Q378" s="80" t="s">
        <v>2035</v>
      </c>
      <c r="R378" s="80" t="s">
        <v>2038</v>
      </c>
    </row>
    <row r="379" spans="1:18" x14ac:dyDescent="0.2">
      <c r="A379" s="97"/>
      <c r="B379" s="105">
        <v>44169.293657407405</v>
      </c>
      <c r="C379" s="80" t="s">
        <v>1635</v>
      </c>
      <c r="D379" s="82" t="str">
        <f t="shared" si="40"/>
        <v>MV0091</v>
      </c>
      <c r="E379" s="91" t="str">
        <f t="shared" si="41"/>
        <v>MASVINGO</v>
      </c>
      <c r="F379" s="82" t="str">
        <f t="shared" si="42"/>
        <v>GOLD</v>
      </c>
      <c r="G379" s="207">
        <v>3</v>
      </c>
      <c r="H379" s="96" t="s">
        <v>2033</v>
      </c>
      <c r="I379" s="68" t="s">
        <v>2056</v>
      </c>
      <c r="J379" s="82" t="str">
        <f t="shared" si="39"/>
        <v>CECIL</v>
      </c>
      <c r="K379" s="85">
        <v>0.29365740740740742</v>
      </c>
      <c r="L379" s="85">
        <v>0.4927199074074074</v>
      </c>
      <c r="M379" s="204">
        <v>44169</v>
      </c>
      <c r="N379" s="94" t="s">
        <v>3792</v>
      </c>
      <c r="O379" s="90">
        <f t="shared" si="37"/>
        <v>286.64999999999998</v>
      </c>
      <c r="P379" s="100">
        <f t="shared" si="38"/>
        <v>859.94999999999993</v>
      </c>
      <c r="Q379" s="80" t="s">
        <v>2035</v>
      </c>
      <c r="R379" s="80" t="s">
        <v>2038</v>
      </c>
    </row>
    <row r="380" spans="1:18" x14ac:dyDescent="0.2">
      <c r="A380" s="97"/>
      <c r="B380" s="105">
        <v>44169.399386574078</v>
      </c>
      <c r="C380" s="80" t="s">
        <v>1524</v>
      </c>
      <c r="D380" s="82" t="str">
        <f t="shared" si="40"/>
        <v>HA5041</v>
      </c>
      <c r="E380" s="91" t="str">
        <f t="shared" si="41"/>
        <v>HARARE</v>
      </c>
      <c r="F380" s="82" t="str">
        <f t="shared" si="42"/>
        <v>GOLD</v>
      </c>
      <c r="G380" s="207">
        <v>3</v>
      </c>
      <c r="H380" s="96" t="s">
        <v>2033</v>
      </c>
      <c r="I380" s="68" t="s">
        <v>2056</v>
      </c>
      <c r="J380" s="82" t="str">
        <f t="shared" si="39"/>
        <v>RITA</v>
      </c>
      <c r="K380" s="85">
        <v>0.39938657407407407</v>
      </c>
      <c r="L380" s="85">
        <v>0.60678240740740741</v>
      </c>
      <c r="M380" s="204">
        <v>44169</v>
      </c>
      <c r="N380" s="94" t="s">
        <v>3793</v>
      </c>
      <c r="O380" s="90">
        <f t="shared" si="37"/>
        <v>298.64999999999998</v>
      </c>
      <c r="P380" s="100">
        <f t="shared" si="38"/>
        <v>895.94999999999993</v>
      </c>
      <c r="Q380" s="80" t="s">
        <v>2035</v>
      </c>
      <c r="R380" s="80" t="s">
        <v>2038</v>
      </c>
    </row>
    <row r="381" spans="1:18" x14ac:dyDescent="0.2">
      <c r="A381" s="97"/>
      <c r="B381" s="105">
        <v>44169.279108796298</v>
      </c>
      <c r="C381" s="80" t="s">
        <v>115</v>
      </c>
      <c r="D381" s="82" t="str">
        <f t="shared" si="40"/>
        <v>HA6002</v>
      </c>
      <c r="E381" s="91" t="str">
        <f t="shared" si="41"/>
        <v>HARARE</v>
      </c>
      <c r="F381" s="82" t="str">
        <f t="shared" si="42"/>
        <v>PLATINUM</v>
      </c>
      <c r="G381" s="207">
        <v>3</v>
      </c>
      <c r="H381" s="96" t="s">
        <v>2033</v>
      </c>
      <c r="I381" s="68" t="s">
        <v>2056</v>
      </c>
      <c r="J381" s="82" t="str">
        <f t="shared" si="39"/>
        <v>WASHI</v>
      </c>
      <c r="K381" s="85">
        <v>0.27910879629629631</v>
      </c>
      <c r="L381" s="85">
        <v>0.50403935185185189</v>
      </c>
      <c r="M381" s="204">
        <v>44169</v>
      </c>
      <c r="N381" s="94" t="s">
        <v>3794</v>
      </c>
      <c r="O381" s="90">
        <f t="shared" si="37"/>
        <v>323.90000000000003</v>
      </c>
      <c r="P381" s="100">
        <f t="shared" si="38"/>
        <v>971.7</v>
      </c>
      <c r="Q381" s="80" t="s">
        <v>2035</v>
      </c>
      <c r="R381" s="80" t="s">
        <v>2038</v>
      </c>
    </row>
    <row r="382" spans="1:18" x14ac:dyDescent="0.2">
      <c r="A382" s="97"/>
      <c r="B382" s="105">
        <v>44169.264999999999</v>
      </c>
      <c r="C382" s="80" t="s">
        <v>1043</v>
      </c>
      <c r="D382" s="82" t="str">
        <f t="shared" si="40"/>
        <v>MS7020</v>
      </c>
      <c r="E382" s="91" t="str">
        <f t="shared" si="41"/>
        <v>MAT SOUTH</v>
      </c>
      <c r="F382" s="82" t="str">
        <f t="shared" si="42"/>
        <v>SILVER</v>
      </c>
      <c r="G382" s="207">
        <v>3</v>
      </c>
      <c r="H382" s="96" t="s">
        <v>2033</v>
      </c>
      <c r="I382" s="68" t="s">
        <v>2056</v>
      </c>
      <c r="J382" s="82" t="str">
        <f t="shared" si="39"/>
        <v>BEN</v>
      </c>
      <c r="K382" s="85">
        <v>0.26500000000000001</v>
      </c>
      <c r="L382" s="85">
        <v>0.49104166666666665</v>
      </c>
      <c r="M382" s="204">
        <v>44169</v>
      </c>
      <c r="N382" s="94" t="s">
        <v>3795</v>
      </c>
      <c r="O382" s="90">
        <f t="shared" si="37"/>
        <v>325.49999999999994</v>
      </c>
      <c r="P382" s="100">
        <f t="shared" si="38"/>
        <v>976.49999999999977</v>
      </c>
      <c r="Q382" s="80" t="s">
        <v>2035</v>
      </c>
      <c r="R382" s="80" t="s">
        <v>2038</v>
      </c>
    </row>
    <row r="383" spans="1:18" x14ac:dyDescent="0.2">
      <c r="A383" s="97"/>
      <c r="B383" s="105">
        <v>44167.261840277781</v>
      </c>
      <c r="C383" s="80" t="s">
        <v>244</v>
      </c>
      <c r="D383" s="82" t="str">
        <f t="shared" si="40"/>
        <v>MS6027</v>
      </c>
      <c r="E383" s="91" t="str">
        <f t="shared" si="41"/>
        <v>MAT SOUTH</v>
      </c>
      <c r="F383" s="82" t="str">
        <f t="shared" si="42"/>
        <v>PLATINUM</v>
      </c>
      <c r="G383" s="207">
        <v>3</v>
      </c>
      <c r="H383" s="96" t="s">
        <v>2033</v>
      </c>
      <c r="I383" s="68" t="s">
        <v>2056</v>
      </c>
      <c r="J383" s="82" t="str">
        <f t="shared" si="39"/>
        <v>BEN</v>
      </c>
      <c r="K383" s="85">
        <v>0.2618402777777778</v>
      </c>
      <c r="L383" s="85">
        <v>0.49104166666666665</v>
      </c>
      <c r="M383" s="204">
        <v>44169</v>
      </c>
      <c r="N383" s="94" t="s">
        <v>3796</v>
      </c>
      <c r="O383" s="90">
        <f t="shared" si="37"/>
        <v>330.04999999999995</v>
      </c>
      <c r="P383" s="100">
        <f t="shared" si="38"/>
        <v>990.14999999999986</v>
      </c>
      <c r="Q383" s="80" t="s">
        <v>2035</v>
      </c>
      <c r="R383" s="80" t="s">
        <v>2038</v>
      </c>
    </row>
    <row r="384" spans="1:18" x14ac:dyDescent="0.2">
      <c r="A384" s="97"/>
      <c r="B384" s="105">
        <v>44169.663993055554</v>
      </c>
      <c r="C384" s="80" t="s">
        <v>301</v>
      </c>
      <c r="D384" s="82" t="str">
        <f t="shared" si="40"/>
        <v>BU5083</v>
      </c>
      <c r="E384" s="91" t="str">
        <f t="shared" si="41"/>
        <v>BULAWAYO</v>
      </c>
      <c r="F384" s="82" t="str">
        <f t="shared" si="42"/>
        <v>GOLD</v>
      </c>
      <c r="G384" s="207">
        <v>3</v>
      </c>
      <c r="H384" s="96" t="s">
        <v>2033</v>
      </c>
      <c r="I384" s="68" t="s">
        <v>2058</v>
      </c>
      <c r="J384" s="82" t="str">
        <f t="shared" si="39"/>
        <v>MAKETO</v>
      </c>
      <c r="K384" s="108">
        <v>0.42569444444444443</v>
      </c>
      <c r="L384" s="108">
        <v>0.6662731481481482</v>
      </c>
      <c r="M384" s="95">
        <v>44169</v>
      </c>
      <c r="N384" s="94" t="s">
        <v>3797</v>
      </c>
      <c r="O384" s="90">
        <f t="shared" si="37"/>
        <v>346.43333333333339</v>
      </c>
      <c r="P384" s="100">
        <f t="shared" si="38"/>
        <v>1039.3000000000002</v>
      </c>
      <c r="Q384" s="80" t="s">
        <v>2035</v>
      </c>
      <c r="R384" s="80" t="s">
        <v>2038</v>
      </c>
    </row>
    <row r="385" spans="1:18" x14ac:dyDescent="0.2">
      <c r="A385" s="97"/>
      <c r="B385" s="105">
        <v>44169.249710648146</v>
      </c>
      <c r="C385" s="80" t="s">
        <v>1179</v>
      </c>
      <c r="D385" s="82" t="str">
        <f t="shared" si="40"/>
        <v>MV3087</v>
      </c>
      <c r="E385" s="91" t="str">
        <f t="shared" si="41"/>
        <v>MASVINGO</v>
      </c>
      <c r="F385" s="82" t="str">
        <f t="shared" si="42"/>
        <v>BRONZE</v>
      </c>
      <c r="G385" s="207">
        <v>3</v>
      </c>
      <c r="H385" s="96" t="s">
        <v>2033</v>
      </c>
      <c r="I385" s="68" t="s">
        <v>2056</v>
      </c>
      <c r="J385" s="82" t="str">
        <f t="shared" si="39"/>
        <v>BEN</v>
      </c>
      <c r="K385" s="85">
        <v>0.24971064814814814</v>
      </c>
      <c r="L385" s="85">
        <v>0.49104166666666665</v>
      </c>
      <c r="M385" s="204">
        <v>44169</v>
      </c>
      <c r="N385" s="94" t="s">
        <v>3798</v>
      </c>
      <c r="O385" s="90">
        <f t="shared" si="37"/>
        <v>347.51666666666665</v>
      </c>
      <c r="P385" s="100">
        <f t="shared" si="38"/>
        <v>1042.55</v>
      </c>
      <c r="Q385" s="80" t="s">
        <v>2035</v>
      </c>
      <c r="R385" s="80" t="s">
        <v>2038</v>
      </c>
    </row>
    <row r="386" spans="1:18" x14ac:dyDescent="0.2">
      <c r="A386" s="97"/>
      <c r="B386" s="105">
        <v>44169.357499999998</v>
      </c>
      <c r="C386" s="80" t="s">
        <v>1534</v>
      </c>
      <c r="D386" s="82" t="str">
        <f t="shared" si="40"/>
        <v>HA6064</v>
      </c>
      <c r="E386" s="91" t="str">
        <f t="shared" si="41"/>
        <v>HARARE</v>
      </c>
      <c r="F386" s="82" t="str">
        <f t="shared" si="42"/>
        <v>SILVER</v>
      </c>
      <c r="G386" s="207">
        <v>3</v>
      </c>
      <c r="H386" s="96" t="s">
        <v>2033</v>
      </c>
      <c r="I386" s="68" t="s">
        <v>2056</v>
      </c>
      <c r="J386" s="82" t="str">
        <f t="shared" si="39"/>
        <v>MUTYANDA</v>
      </c>
      <c r="K386" s="85">
        <v>0.35749999999999998</v>
      </c>
      <c r="L386" s="85">
        <v>0.60678240740740741</v>
      </c>
      <c r="M386" s="204">
        <v>44169</v>
      </c>
      <c r="N386" s="94" t="s">
        <v>3799</v>
      </c>
      <c r="O386" s="90">
        <f t="shared" ref="O386:O449" si="43">(L386-K386)*60*24</f>
        <v>358.9666666666667</v>
      </c>
      <c r="P386" s="100">
        <f t="shared" ref="P386:P449" si="44">O386*G386</f>
        <v>1076.9000000000001</v>
      </c>
      <c r="Q386" s="80" t="s">
        <v>2035</v>
      </c>
      <c r="R386" s="80" t="s">
        <v>2038</v>
      </c>
    </row>
    <row r="387" spans="1:18" x14ac:dyDescent="0.2">
      <c r="A387" s="97"/>
      <c r="B387" s="105">
        <v>44169.86996527778</v>
      </c>
      <c r="C387" s="80" t="s">
        <v>1868</v>
      </c>
      <c r="D387" s="82" t="str">
        <f t="shared" si="40"/>
        <v>MD0412</v>
      </c>
      <c r="E387" s="91" t="str">
        <f t="shared" si="41"/>
        <v>MIDLANDS</v>
      </c>
      <c r="F387" s="82" t="str">
        <f t="shared" si="42"/>
        <v>PLATINUM</v>
      </c>
      <c r="G387" s="207">
        <v>3</v>
      </c>
      <c r="H387" s="96" t="s">
        <v>2033</v>
      </c>
      <c r="I387" s="68" t="s">
        <v>2058</v>
      </c>
      <c r="J387" s="82" t="str">
        <f t="shared" si="39"/>
        <v>CHIKWAVAVA</v>
      </c>
      <c r="K387" s="108">
        <v>0.57638888888888895</v>
      </c>
      <c r="L387" s="108">
        <v>0.89202546296296292</v>
      </c>
      <c r="M387" s="95">
        <v>44169</v>
      </c>
      <c r="N387" s="94" t="s">
        <v>3800</v>
      </c>
      <c r="O387" s="90">
        <f t="shared" si="43"/>
        <v>454.51666666666654</v>
      </c>
      <c r="P387" s="100">
        <f t="shared" si="44"/>
        <v>1363.5499999999997</v>
      </c>
      <c r="Q387" s="80" t="s">
        <v>2035</v>
      </c>
      <c r="R387" s="80" t="s">
        <v>2038</v>
      </c>
    </row>
    <row r="388" spans="1:18" x14ac:dyDescent="0.2">
      <c r="A388" s="97"/>
      <c r="B388" s="105">
        <v>44169.12909722222</v>
      </c>
      <c r="C388" s="80" t="s">
        <v>1011</v>
      </c>
      <c r="D388" s="82" t="str">
        <f t="shared" si="40"/>
        <v>ME7076</v>
      </c>
      <c r="E388" s="91" t="str">
        <f t="shared" si="41"/>
        <v>MASH EAST</v>
      </c>
      <c r="F388" s="82" t="str">
        <f t="shared" si="42"/>
        <v>GOLD</v>
      </c>
      <c r="G388" s="207">
        <v>3</v>
      </c>
      <c r="H388" s="96" t="s">
        <v>2033</v>
      </c>
      <c r="I388" s="68" t="s">
        <v>2056</v>
      </c>
      <c r="J388" s="82" t="str">
        <f t="shared" ref="J388:J409" si="45">VLOOKUP($C388,TOTAL4,5,FALSE)</f>
        <v>DHLAKAMA</v>
      </c>
      <c r="K388" s="85">
        <v>0.12909722222222222</v>
      </c>
      <c r="L388" s="85">
        <v>0.48072916666666665</v>
      </c>
      <c r="M388" s="204">
        <v>44169</v>
      </c>
      <c r="N388" s="94" t="s">
        <v>3801</v>
      </c>
      <c r="O388" s="90">
        <f t="shared" si="43"/>
        <v>506.35</v>
      </c>
      <c r="P388" s="100">
        <f t="shared" si="44"/>
        <v>1519.0500000000002</v>
      </c>
      <c r="Q388" s="80" t="s">
        <v>2035</v>
      </c>
      <c r="R388" s="80" t="s">
        <v>2038</v>
      </c>
    </row>
    <row r="389" spans="1:18" x14ac:dyDescent="0.2">
      <c r="A389" s="97"/>
      <c r="B389" s="105">
        <v>44169.12909722222</v>
      </c>
      <c r="C389" s="80" t="s">
        <v>565</v>
      </c>
      <c r="D389" s="82" t="str">
        <f t="shared" si="40"/>
        <v>HA5179</v>
      </c>
      <c r="E389" s="91" t="str">
        <f t="shared" si="41"/>
        <v>HARARE</v>
      </c>
      <c r="F389" s="82" t="str">
        <f t="shared" si="42"/>
        <v xml:space="preserve">PRIORITY PLATINUM </v>
      </c>
      <c r="G389" s="207">
        <v>3</v>
      </c>
      <c r="H389" s="96" t="s">
        <v>2033</v>
      </c>
      <c r="I389" s="68" t="s">
        <v>2056</v>
      </c>
      <c r="J389" s="82" t="str">
        <f t="shared" si="45"/>
        <v>DHLAKAMA</v>
      </c>
      <c r="K389" s="85">
        <v>0.12909722222222222</v>
      </c>
      <c r="L389" s="85">
        <v>0.48175925925925928</v>
      </c>
      <c r="M389" s="204">
        <v>44169</v>
      </c>
      <c r="N389" s="94" t="s">
        <v>3802</v>
      </c>
      <c r="O389" s="90">
        <f t="shared" si="43"/>
        <v>507.83333333333331</v>
      </c>
      <c r="P389" s="100">
        <f t="shared" si="44"/>
        <v>1523.5</v>
      </c>
      <c r="Q389" s="80" t="s">
        <v>2035</v>
      </c>
      <c r="R389" s="80" t="s">
        <v>2038</v>
      </c>
    </row>
    <row r="390" spans="1:18" x14ac:dyDescent="0.2">
      <c r="A390" s="97"/>
      <c r="B390" s="105">
        <v>44169.63077546296</v>
      </c>
      <c r="C390" s="80" t="s">
        <v>543</v>
      </c>
      <c r="D390" s="82" t="str">
        <f t="shared" si="40"/>
        <v>BU0024</v>
      </c>
      <c r="E390" s="91" t="str">
        <f t="shared" si="41"/>
        <v>BULAWAYO</v>
      </c>
      <c r="F390" s="82" t="str">
        <f t="shared" si="42"/>
        <v>PLATINUM</v>
      </c>
      <c r="G390" s="207">
        <v>3</v>
      </c>
      <c r="H390" s="96" t="s">
        <v>2033</v>
      </c>
      <c r="I390" s="68" t="s">
        <v>2058</v>
      </c>
      <c r="J390" s="82" t="str">
        <f t="shared" si="45"/>
        <v>SIFA</v>
      </c>
      <c r="K390" s="108">
        <v>0</v>
      </c>
      <c r="L390" s="108">
        <v>0.6404050925925926</v>
      </c>
      <c r="M390" s="95">
        <v>44169</v>
      </c>
      <c r="N390" s="94" t="s">
        <v>3099</v>
      </c>
      <c r="O390" s="90">
        <f t="shared" si="43"/>
        <v>922.18333333333339</v>
      </c>
      <c r="P390" s="100">
        <f t="shared" si="44"/>
        <v>2766.55</v>
      </c>
      <c r="Q390" s="80" t="s">
        <v>2035</v>
      </c>
      <c r="R390" s="80" t="s">
        <v>2038</v>
      </c>
    </row>
    <row r="391" spans="1:18" x14ac:dyDescent="0.2">
      <c r="A391" s="97"/>
      <c r="B391" s="105">
        <v>44169.634722222225</v>
      </c>
      <c r="C391" s="80" t="s">
        <v>1973</v>
      </c>
      <c r="D391" s="82" t="str">
        <f t="shared" si="40"/>
        <v>MV5147</v>
      </c>
      <c r="E391" s="91" t="str">
        <f t="shared" si="41"/>
        <v>MASVINGO</v>
      </c>
      <c r="F391" s="82" t="str">
        <f t="shared" si="42"/>
        <v>SILVER</v>
      </c>
      <c r="G391" s="207">
        <v>3</v>
      </c>
      <c r="H391" s="96" t="s">
        <v>2033</v>
      </c>
      <c r="I391" s="68" t="s">
        <v>2058</v>
      </c>
      <c r="J391" s="82" t="str">
        <f t="shared" si="45"/>
        <v>PARDON</v>
      </c>
      <c r="K391" s="108">
        <v>0</v>
      </c>
      <c r="L391" s="108">
        <v>0.64966435185185178</v>
      </c>
      <c r="M391" s="95">
        <v>44169</v>
      </c>
      <c r="N391" s="94" t="s">
        <v>3803</v>
      </c>
      <c r="O391" s="90">
        <f t="shared" si="43"/>
        <v>935.51666666666654</v>
      </c>
      <c r="P391" s="100">
        <f t="shared" si="44"/>
        <v>2806.5499999999997</v>
      </c>
      <c r="Q391" s="80" t="s">
        <v>2035</v>
      </c>
      <c r="R391" s="80" t="s">
        <v>2038</v>
      </c>
    </row>
    <row r="392" spans="1:18" x14ac:dyDescent="0.2">
      <c r="A392" s="97"/>
      <c r="B392" s="105">
        <v>44169.65388888889</v>
      </c>
      <c r="C392" s="80" t="s">
        <v>1026</v>
      </c>
      <c r="D392" s="82" t="str">
        <f t="shared" si="40"/>
        <v>BU0250</v>
      </c>
      <c r="E392" s="91" t="str">
        <f t="shared" si="41"/>
        <v>BULAWAYO</v>
      </c>
      <c r="F392" s="82" t="str">
        <f t="shared" si="42"/>
        <v>PLATINUM</v>
      </c>
      <c r="G392" s="207">
        <v>3</v>
      </c>
      <c r="H392" s="96" t="s">
        <v>2033</v>
      </c>
      <c r="I392" s="68" t="s">
        <v>2058</v>
      </c>
      <c r="J392" s="82" t="str">
        <f t="shared" si="45"/>
        <v>MASAIRA</v>
      </c>
      <c r="K392" s="108">
        <v>0</v>
      </c>
      <c r="L392" s="108">
        <v>0.66792824074074064</v>
      </c>
      <c r="M392" s="95">
        <v>44169</v>
      </c>
      <c r="N392" s="94" t="s">
        <v>3804</v>
      </c>
      <c r="O392" s="90">
        <f t="shared" si="43"/>
        <v>961.81666666666649</v>
      </c>
      <c r="P392" s="100">
        <f t="shared" si="44"/>
        <v>2885.4499999999994</v>
      </c>
      <c r="Q392" s="80" t="s">
        <v>2035</v>
      </c>
      <c r="R392" s="80" t="s">
        <v>2038</v>
      </c>
    </row>
    <row r="393" spans="1:18" x14ac:dyDescent="0.2">
      <c r="A393" s="97"/>
      <c r="B393" s="105">
        <v>44169.762430555558</v>
      </c>
      <c r="C393" s="80" t="s">
        <v>326</v>
      </c>
      <c r="D393" s="82" t="str">
        <f t="shared" si="40"/>
        <v>HA0379</v>
      </c>
      <c r="E393" s="91" t="str">
        <f t="shared" si="41"/>
        <v>HARARE</v>
      </c>
      <c r="F393" s="82" t="str">
        <f t="shared" si="42"/>
        <v>GOLD</v>
      </c>
      <c r="G393" s="207">
        <v>3</v>
      </c>
      <c r="H393" s="96" t="s">
        <v>2033</v>
      </c>
      <c r="I393" s="68" t="s">
        <v>2058</v>
      </c>
      <c r="J393" s="82" t="str">
        <f t="shared" si="45"/>
        <v>KIWA</v>
      </c>
      <c r="K393" s="108">
        <v>0</v>
      </c>
      <c r="L393" s="108">
        <v>0.76391203703703703</v>
      </c>
      <c r="M393" s="95">
        <v>44169</v>
      </c>
      <c r="N393" s="94" t="s">
        <v>3104</v>
      </c>
      <c r="O393" s="90">
        <f t="shared" si="43"/>
        <v>1100.0333333333333</v>
      </c>
      <c r="P393" s="100">
        <f t="shared" si="44"/>
        <v>3300.1</v>
      </c>
      <c r="Q393" s="80" t="s">
        <v>2035</v>
      </c>
      <c r="R393" s="80" t="s">
        <v>2038</v>
      </c>
    </row>
    <row r="394" spans="1:18" x14ac:dyDescent="0.2">
      <c r="A394" s="97"/>
      <c r="B394" s="105">
        <v>44169.761712962965</v>
      </c>
      <c r="C394" s="80" t="s">
        <v>1611</v>
      </c>
      <c r="D394" s="82" t="str">
        <f t="shared" si="40"/>
        <v>HA5071</v>
      </c>
      <c r="E394" s="91" t="str">
        <f t="shared" si="41"/>
        <v>HARARE</v>
      </c>
      <c r="F394" s="82" t="str">
        <f t="shared" si="42"/>
        <v>SILVER</v>
      </c>
      <c r="G394" s="207">
        <v>3</v>
      </c>
      <c r="H394" s="96" t="s">
        <v>2033</v>
      </c>
      <c r="I394" s="68" t="s">
        <v>2058</v>
      </c>
      <c r="J394" s="82" t="str">
        <f t="shared" si="45"/>
        <v>KIWA</v>
      </c>
      <c r="K394" s="108">
        <v>0</v>
      </c>
      <c r="L394" s="108">
        <v>0.76620370370370372</v>
      </c>
      <c r="M394" s="95">
        <v>44169</v>
      </c>
      <c r="N394" s="94" t="s">
        <v>3805</v>
      </c>
      <c r="O394" s="90">
        <f t="shared" si="43"/>
        <v>1103.3333333333333</v>
      </c>
      <c r="P394" s="100">
        <f t="shared" si="44"/>
        <v>3310</v>
      </c>
      <c r="Q394" s="80" t="s">
        <v>2035</v>
      </c>
      <c r="R394" s="80" t="s">
        <v>2038</v>
      </c>
    </row>
    <row r="395" spans="1:18" x14ac:dyDescent="0.2">
      <c r="A395" s="97"/>
      <c r="B395" s="105">
        <v>44169.766701388886</v>
      </c>
      <c r="C395" s="80" t="s">
        <v>540</v>
      </c>
      <c r="D395" s="82" t="str">
        <f t="shared" si="40"/>
        <v>HA6048</v>
      </c>
      <c r="E395" s="91" t="str">
        <f t="shared" si="41"/>
        <v>HARARE</v>
      </c>
      <c r="F395" s="82" t="str">
        <f t="shared" si="42"/>
        <v>PLATINUM</v>
      </c>
      <c r="G395" s="207">
        <v>3</v>
      </c>
      <c r="H395" s="96" t="s">
        <v>2033</v>
      </c>
      <c r="I395" s="68" t="s">
        <v>2058</v>
      </c>
      <c r="J395" s="82" t="str">
        <f t="shared" si="45"/>
        <v>ENIA</v>
      </c>
      <c r="K395" s="108">
        <v>0</v>
      </c>
      <c r="L395" s="108">
        <v>0.76861111111111102</v>
      </c>
      <c r="M395" s="95">
        <v>44169</v>
      </c>
      <c r="N395" s="94" t="s">
        <v>3806</v>
      </c>
      <c r="O395" s="90">
        <f t="shared" si="43"/>
        <v>1106.7999999999997</v>
      </c>
      <c r="P395" s="100">
        <f t="shared" si="44"/>
        <v>3320.3999999999992</v>
      </c>
      <c r="Q395" s="80" t="s">
        <v>2035</v>
      </c>
      <c r="R395" s="80" t="s">
        <v>2038</v>
      </c>
    </row>
    <row r="396" spans="1:18" x14ac:dyDescent="0.2">
      <c r="A396" s="97"/>
      <c r="B396" s="105">
        <v>44169.795532407406</v>
      </c>
      <c r="C396" s="80" t="s">
        <v>956</v>
      </c>
      <c r="D396" s="82" t="str">
        <f t="shared" si="40"/>
        <v>MS0313</v>
      </c>
      <c r="E396" s="91" t="str">
        <f t="shared" si="41"/>
        <v>MAT SOUTH</v>
      </c>
      <c r="F396" s="82" t="str">
        <f t="shared" si="42"/>
        <v>SILVER</v>
      </c>
      <c r="G396" s="207">
        <v>3</v>
      </c>
      <c r="H396" s="96" t="s">
        <v>2033</v>
      </c>
      <c r="I396" s="68" t="s">
        <v>2058</v>
      </c>
      <c r="J396" s="82" t="str">
        <f t="shared" si="45"/>
        <v>SOFIA</v>
      </c>
      <c r="K396" s="108">
        <v>0</v>
      </c>
      <c r="L396" s="108">
        <v>0.79819444444444443</v>
      </c>
      <c r="M396" s="95">
        <v>44169</v>
      </c>
      <c r="N396" s="94" t="s">
        <v>3807</v>
      </c>
      <c r="O396" s="90">
        <f t="shared" si="43"/>
        <v>1149.4000000000001</v>
      </c>
      <c r="P396" s="100">
        <f t="shared" si="44"/>
        <v>3448.2000000000003</v>
      </c>
      <c r="Q396" s="80" t="s">
        <v>2035</v>
      </c>
      <c r="R396" s="80" t="s">
        <v>2038</v>
      </c>
    </row>
    <row r="397" spans="1:18" x14ac:dyDescent="0.2">
      <c r="A397" s="97"/>
      <c r="B397" s="105">
        <v>44169.795358796298</v>
      </c>
      <c r="C397" s="80" t="s">
        <v>651</v>
      </c>
      <c r="D397" s="82" t="str">
        <f t="shared" si="40"/>
        <v>MS0345</v>
      </c>
      <c r="E397" s="91" t="str">
        <f t="shared" si="41"/>
        <v>MAT SOUTH</v>
      </c>
      <c r="F397" s="82" t="str">
        <f t="shared" si="42"/>
        <v>SILVER</v>
      </c>
      <c r="G397" s="207">
        <v>3</v>
      </c>
      <c r="H397" s="96" t="s">
        <v>2033</v>
      </c>
      <c r="I397" s="68" t="s">
        <v>2058</v>
      </c>
      <c r="J397" s="82" t="str">
        <f t="shared" si="45"/>
        <v>MASAIRA</v>
      </c>
      <c r="K397" s="108">
        <v>0</v>
      </c>
      <c r="L397" s="108">
        <v>0.79819444444444443</v>
      </c>
      <c r="M397" s="95">
        <v>44169</v>
      </c>
      <c r="N397" s="94" t="s">
        <v>3808</v>
      </c>
      <c r="O397" s="90">
        <f t="shared" si="43"/>
        <v>1149.4000000000001</v>
      </c>
      <c r="P397" s="100">
        <f t="shared" si="44"/>
        <v>3448.2000000000003</v>
      </c>
      <c r="Q397" s="80" t="s">
        <v>2035</v>
      </c>
      <c r="R397" s="80" t="s">
        <v>2038</v>
      </c>
    </row>
    <row r="398" spans="1:18" x14ac:dyDescent="0.2">
      <c r="A398" s="97"/>
      <c r="B398" s="105">
        <v>44169.795243055552</v>
      </c>
      <c r="C398" s="80" t="s">
        <v>1184</v>
      </c>
      <c r="D398" s="82" t="str">
        <f t="shared" si="40"/>
        <v>MS0398</v>
      </c>
      <c r="E398" s="91" t="str">
        <f t="shared" si="41"/>
        <v>MAT SOUTH</v>
      </c>
      <c r="F398" s="82" t="str">
        <f t="shared" si="42"/>
        <v>SILVER</v>
      </c>
      <c r="G398" s="207">
        <v>3</v>
      </c>
      <c r="H398" s="96" t="s">
        <v>2033</v>
      </c>
      <c r="I398" s="68" t="s">
        <v>2058</v>
      </c>
      <c r="J398" s="82" t="str">
        <f t="shared" si="45"/>
        <v>SOPHIA</v>
      </c>
      <c r="K398" s="108">
        <v>0</v>
      </c>
      <c r="L398" s="108">
        <v>0.79825231481481485</v>
      </c>
      <c r="M398" s="95">
        <v>44169</v>
      </c>
      <c r="N398" s="94" t="s">
        <v>3809</v>
      </c>
      <c r="O398" s="90">
        <f t="shared" si="43"/>
        <v>1149.4833333333336</v>
      </c>
      <c r="P398" s="100">
        <f t="shared" si="44"/>
        <v>3448.4500000000007</v>
      </c>
      <c r="Q398" s="80" t="s">
        <v>2035</v>
      </c>
      <c r="R398" s="80" t="s">
        <v>2038</v>
      </c>
    </row>
    <row r="399" spans="1:18" x14ac:dyDescent="0.2">
      <c r="A399" s="97"/>
      <c r="B399" s="105">
        <v>44169.795358796298</v>
      </c>
      <c r="C399" s="80" t="s">
        <v>672</v>
      </c>
      <c r="D399" s="82" t="str">
        <f t="shared" si="40"/>
        <v>MS5128</v>
      </c>
      <c r="E399" s="91" t="str">
        <f t="shared" si="41"/>
        <v>MAT SOUTH</v>
      </c>
      <c r="F399" s="82" t="str">
        <f t="shared" si="42"/>
        <v>SILVER</v>
      </c>
      <c r="G399" s="207">
        <v>3</v>
      </c>
      <c r="H399" s="96" t="s">
        <v>2033</v>
      </c>
      <c r="I399" s="68" t="s">
        <v>2058</v>
      </c>
      <c r="J399" s="82" t="str">
        <f t="shared" si="45"/>
        <v>SIFA</v>
      </c>
      <c r="K399" s="108">
        <v>0</v>
      </c>
      <c r="L399" s="108">
        <v>0.79825231481481485</v>
      </c>
      <c r="M399" s="95">
        <v>44169</v>
      </c>
      <c r="N399" s="94" t="s">
        <v>3110</v>
      </c>
      <c r="O399" s="90">
        <f t="shared" si="43"/>
        <v>1149.4833333333336</v>
      </c>
      <c r="P399" s="100">
        <f t="shared" si="44"/>
        <v>3448.4500000000007</v>
      </c>
      <c r="Q399" s="80" t="s">
        <v>2035</v>
      </c>
      <c r="R399" s="80" t="s">
        <v>2038</v>
      </c>
    </row>
    <row r="400" spans="1:18" x14ac:dyDescent="0.2">
      <c r="A400" s="97"/>
      <c r="B400" s="105">
        <v>44169.795474537037</v>
      </c>
      <c r="C400" s="80" t="s">
        <v>1950</v>
      </c>
      <c r="D400" s="82" t="str">
        <f t="shared" si="40"/>
        <v>MS0326</v>
      </c>
      <c r="E400" s="91" t="str">
        <f t="shared" si="41"/>
        <v>MAT NORTH</v>
      </c>
      <c r="F400" s="82" t="str">
        <f t="shared" si="42"/>
        <v>PLATINUM</v>
      </c>
      <c r="G400" s="207">
        <v>3</v>
      </c>
      <c r="H400" s="96" t="s">
        <v>2033</v>
      </c>
      <c r="I400" s="68" t="s">
        <v>2058</v>
      </c>
      <c r="J400" s="82" t="str">
        <f t="shared" si="45"/>
        <v>MASAIRA</v>
      </c>
      <c r="K400" s="108">
        <v>0</v>
      </c>
      <c r="L400" s="108">
        <v>0.79825231481481485</v>
      </c>
      <c r="M400" s="95">
        <v>44169</v>
      </c>
      <c r="N400" s="94" t="s">
        <v>3810</v>
      </c>
      <c r="O400" s="90">
        <f t="shared" si="43"/>
        <v>1149.4833333333336</v>
      </c>
      <c r="P400" s="100">
        <f t="shared" si="44"/>
        <v>3448.4500000000007</v>
      </c>
      <c r="Q400" s="80" t="s">
        <v>2035</v>
      </c>
      <c r="R400" s="80" t="s">
        <v>2038</v>
      </c>
    </row>
    <row r="401" spans="1:18" x14ac:dyDescent="0.2">
      <c r="A401" s="97"/>
      <c r="B401" s="105">
        <v>44169.796354166669</v>
      </c>
      <c r="C401" s="80" t="s">
        <v>3571</v>
      </c>
      <c r="D401" s="82" t="str">
        <f t="shared" si="40"/>
        <v>MD0123</v>
      </c>
      <c r="E401" s="91" t="str">
        <f t="shared" si="41"/>
        <v>MIDLANDS</v>
      </c>
      <c r="F401" s="82" t="str">
        <f t="shared" si="42"/>
        <v>PLATINUM</v>
      </c>
      <c r="G401" s="207">
        <v>3</v>
      </c>
      <c r="H401" s="96" t="s">
        <v>2033</v>
      </c>
      <c r="I401" s="68" t="s">
        <v>2058</v>
      </c>
      <c r="J401" s="82">
        <f t="shared" si="45"/>
        <v>0</v>
      </c>
      <c r="K401" s="108">
        <v>0</v>
      </c>
      <c r="L401" s="108">
        <v>0.80055555555555558</v>
      </c>
      <c r="M401" s="95">
        <v>44169</v>
      </c>
      <c r="N401" s="94" t="s">
        <v>3811</v>
      </c>
      <c r="O401" s="90">
        <f t="shared" si="43"/>
        <v>1152.8</v>
      </c>
      <c r="P401" s="100">
        <f t="shared" si="44"/>
        <v>3458.3999999999996</v>
      </c>
      <c r="Q401" s="80" t="s">
        <v>2035</v>
      </c>
      <c r="R401" s="80" t="s">
        <v>2038</v>
      </c>
    </row>
    <row r="402" spans="1:18" x14ac:dyDescent="0.2">
      <c r="A402" s="97"/>
      <c r="B402" s="105">
        <v>44169.796342592592</v>
      </c>
      <c r="C402" s="80" t="s">
        <v>1309</v>
      </c>
      <c r="D402" s="82" t="str">
        <f t="shared" si="40"/>
        <v>MV5145</v>
      </c>
      <c r="E402" s="91" t="str">
        <f t="shared" si="41"/>
        <v>MASVINGO</v>
      </c>
      <c r="F402" s="82" t="str">
        <f t="shared" si="42"/>
        <v>GOLD</v>
      </c>
      <c r="G402" s="207">
        <v>3</v>
      </c>
      <c r="H402" s="96" t="s">
        <v>2033</v>
      </c>
      <c r="I402" s="68" t="s">
        <v>2058</v>
      </c>
      <c r="J402" s="82" t="str">
        <f t="shared" si="45"/>
        <v>CECIL</v>
      </c>
      <c r="K402" s="108">
        <v>0</v>
      </c>
      <c r="L402" s="108">
        <v>0.80056712962962961</v>
      </c>
      <c r="M402" s="95">
        <v>44169</v>
      </c>
      <c r="N402" s="94" t="s">
        <v>3812</v>
      </c>
      <c r="O402" s="90">
        <f t="shared" si="43"/>
        <v>1152.8166666666666</v>
      </c>
      <c r="P402" s="100">
        <f t="shared" si="44"/>
        <v>3458.45</v>
      </c>
      <c r="Q402" s="80" t="s">
        <v>2035</v>
      </c>
      <c r="R402" s="80" t="s">
        <v>2038</v>
      </c>
    </row>
    <row r="403" spans="1:18" x14ac:dyDescent="0.2">
      <c r="A403" s="97"/>
      <c r="B403" s="105">
        <v>44169.796331018515</v>
      </c>
      <c r="C403" s="80" t="s">
        <v>2101</v>
      </c>
      <c r="D403" s="82" t="str">
        <f t="shared" si="40"/>
        <v>MD0068</v>
      </c>
      <c r="E403" s="91" t="str">
        <f t="shared" si="41"/>
        <v>MIDLANDS</v>
      </c>
      <c r="F403" s="82" t="str">
        <f t="shared" si="42"/>
        <v>PLATINUM</v>
      </c>
      <c r="G403" s="207">
        <v>3</v>
      </c>
      <c r="H403" s="96" t="s">
        <v>2033</v>
      </c>
      <c r="I403" s="68" t="s">
        <v>2058</v>
      </c>
      <c r="J403" s="82">
        <f t="shared" si="45"/>
        <v>0</v>
      </c>
      <c r="K403" s="108">
        <v>0</v>
      </c>
      <c r="L403" s="108">
        <v>0.80056712962962961</v>
      </c>
      <c r="M403" s="95">
        <v>44169</v>
      </c>
      <c r="N403" s="94" t="s">
        <v>3813</v>
      </c>
      <c r="O403" s="90">
        <f t="shared" si="43"/>
        <v>1152.8166666666666</v>
      </c>
      <c r="P403" s="100">
        <f t="shared" si="44"/>
        <v>3458.45</v>
      </c>
      <c r="Q403" s="80" t="s">
        <v>2035</v>
      </c>
      <c r="R403" s="80" t="s">
        <v>2038</v>
      </c>
    </row>
    <row r="404" spans="1:18" x14ac:dyDescent="0.2">
      <c r="A404" s="97"/>
      <c r="B404" s="105">
        <v>44169.796331018515</v>
      </c>
      <c r="C404" s="80" t="s">
        <v>1112</v>
      </c>
      <c r="D404" s="82" t="str">
        <f t="shared" si="40"/>
        <v>MD0254</v>
      </c>
      <c r="E404" s="91" t="str">
        <f t="shared" si="41"/>
        <v>MIDLANDS</v>
      </c>
      <c r="F404" s="82" t="str">
        <f t="shared" si="42"/>
        <v>PLATINUM</v>
      </c>
      <c r="G404" s="207">
        <v>3</v>
      </c>
      <c r="H404" s="96" t="s">
        <v>2033</v>
      </c>
      <c r="I404" s="68" t="s">
        <v>2058</v>
      </c>
      <c r="J404" s="82" t="str">
        <f t="shared" si="45"/>
        <v>CHARI</v>
      </c>
      <c r="K404" s="108">
        <v>0</v>
      </c>
      <c r="L404" s="108">
        <v>0.80056712962962961</v>
      </c>
      <c r="M404" s="95">
        <v>44169</v>
      </c>
      <c r="N404" s="94" t="s">
        <v>3814</v>
      </c>
      <c r="O404" s="90">
        <f t="shared" si="43"/>
        <v>1152.8166666666666</v>
      </c>
      <c r="P404" s="100">
        <f t="shared" si="44"/>
        <v>3458.45</v>
      </c>
      <c r="Q404" s="80" t="s">
        <v>2035</v>
      </c>
      <c r="R404" s="80" t="s">
        <v>2038</v>
      </c>
    </row>
    <row r="405" spans="1:18" x14ac:dyDescent="0.2">
      <c r="A405" s="97"/>
      <c r="B405" s="105">
        <v>44169.926747685182</v>
      </c>
      <c r="C405" s="80" t="s">
        <v>1990</v>
      </c>
      <c r="D405" s="82" t="str">
        <f t="shared" si="40"/>
        <v>MD5202</v>
      </c>
      <c r="E405" s="91" t="str">
        <f t="shared" si="41"/>
        <v>MIDLANDS</v>
      </c>
      <c r="F405" s="82" t="str">
        <f t="shared" si="42"/>
        <v>GOLD</v>
      </c>
      <c r="G405" s="207">
        <v>3</v>
      </c>
      <c r="H405" s="96" t="s">
        <v>2033</v>
      </c>
      <c r="I405" s="68" t="s">
        <v>2058</v>
      </c>
      <c r="J405" s="82" t="str">
        <f t="shared" si="45"/>
        <v>CHIKWAVAVA</v>
      </c>
      <c r="K405" s="108">
        <v>3.888888888888889E-2</v>
      </c>
      <c r="L405" s="108">
        <v>0.92883101851851846</v>
      </c>
      <c r="M405" s="95">
        <v>44169</v>
      </c>
      <c r="N405" s="94" t="s">
        <v>3119</v>
      </c>
      <c r="O405" s="90">
        <f t="shared" si="43"/>
        <v>1281.5166666666667</v>
      </c>
      <c r="P405" s="100">
        <f t="shared" si="44"/>
        <v>3844.55</v>
      </c>
      <c r="Q405" s="80" t="s">
        <v>2035</v>
      </c>
      <c r="R405" s="80" t="s">
        <v>2038</v>
      </c>
    </row>
    <row r="406" spans="1:18" x14ac:dyDescent="0.2">
      <c r="A406" s="97"/>
      <c r="B406" s="105">
        <v>44169.891724537039</v>
      </c>
      <c r="C406" s="80" t="s">
        <v>1281</v>
      </c>
      <c r="D406" s="82" t="str">
        <f t="shared" si="40"/>
        <v>MD5189</v>
      </c>
      <c r="E406" s="91" t="str">
        <f t="shared" si="41"/>
        <v>MIDLANDS</v>
      </c>
      <c r="F406" s="82" t="str">
        <f t="shared" si="42"/>
        <v>PLATINUM</v>
      </c>
      <c r="G406" s="207">
        <v>3</v>
      </c>
      <c r="H406" s="96" t="s">
        <v>2033</v>
      </c>
      <c r="I406" s="68" t="s">
        <v>2058</v>
      </c>
      <c r="J406" s="82" t="str">
        <f t="shared" si="45"/>
        <v>CHARI</v>
      </c>
      <c r="K406" s="108">
        <v>0</v>
      </c>
      <c r="L406" s="108">
        <v>0.93420138888888893</v>
      </c>
      <c r="M406" s="95">
        <v>44169</v>
      </c>
      <c r="N406" s="94" t="s">
        <v>3120</v>
      </c>
      <c r="O406" s="90">
        <f t="shared" si="43"/>
        <v>1345.25</v>
      </c>
      <c r="P406" s="100">
        <f t="shared" si="44"/>
        <v>4035.75</v>
      </c>
      <c r="Q406" s="80" t="s">
        <v>2035</v>
      </c>
      <c r="R406" s="80" t="s">
        <v>2038</v>
      </c>
    </row>
    <row r="407" spans="1:18" x14ac:dyDescent="0.2">
      <c r="A407" s="97"/>
      <c r="B407" s="105">
        <v>44169.993078703701</v>
      </c>
      <c r="C407" s="80" t="s">
        <v>1091</v>
      </c>
      <c r="D407" s="82" t="str">
        <f t="shared" si="40"/>
        <v>MS1703</v>
      </c>
      <c r="E407" s="91" t="str">
        <f t="shared" si="41"/>
        <v>MAT SOUTH</v>
      </c>
      <c r="F407" s="82" t="str">
        <f t="shared" si="42"/>
        <v>BRONZE</v>
      </c>
      <c r="G407" s="207">
        <v>3</v>
      </c>
      <c r="H407" s="96" t="s">
        <v>2033</v>
      </c>
      <c r="I407" s="68" t="s">
        <v>2058</v>
      </c>
      <c r="J407" s="82" t="str">
        <f t="shared" si="45"/>
        <v>STELLA</v>
      </c>
      <c r="K407" s="108">
        <v>0</v>
      </c>
      <c r="L407" s="108">
        <v>0.99412037037037038</v>
      </c>
      <c r="M407" s="95">
        <v>44169</v>
      </c>
      <c r="N407" s="94" t="s">
        <v>3815</v>
      </c>
      <c r="O407" s="90">
        <f t="shared" si="43"/>
        <v>1431.5333333333333</v>
      </c>
      <c r="P407" s="100">
        <f t="shared" si="44"/>
        <v>4294.6000000000004</v>
      </c>
      <c r="Q407" s="80" t="s">
        <v>2035</v>
      </c>
      <c r="R407" s="80" t="s">
        <v>2038</v>
      </c>
    </row>
    <row r="408" spans="1:18" x14ac:dyDescent="0.2">
      <c r="A408" s="97"/>
      <c r="B408" s="105">
        <v>44169.994108796294</v>
      </c>
      <c r="C408" s="80" t="s">
        <v>1572</v>
      </c>
      <c r="D408" s="82" t="str">
        <f t="shared" si="40"/>
        <v>MS0084</v>
      </c>
      <c r="E408" s="91" t="str">
        <f t="shared" si="41"/>
        <v>MAT SOUTH</v>
      </c>
      <c r="F408" s="82" t="str">
        <f t="shared" si="42"/>
        <v>GOLD</v>
      </c>
      <c r="G408" s="207">
        <v>3</v>
      </c>
      <c r="H408" s="96" t="s">
        <v>2033</v>
      </c>
      <c r="I408" s="68" t="s">
        <v>2058</v>
      </c>
      <c r="J408" s="82" t="str">
        <f t="shared" si="45"/>
        <v>STELLA</v>
      </c>
      <c r="K408" s="108">
        <v>0</v>
      </c>
      <c r="L408" s="108">
        <v>0.9965046296296296</v>
      </c>
      <c r="M408" s="95">
        <v>44169</v>
      </c>
      <c r="N408" s="94" t="s">
        <v>3816</v>
      </c>
      <c r="O408" s="90">
        <f t="shared" si="43"/>
        <v>1434.9666666666667</v>
      </c>
      <c r="P408" s="100">
        <f t="shared" si="44"/>
        <v>4304.8999999999996</v>
      </c>
      <c r="Q408" s="80" t="s">
        <v>2035</v>
      </c>
      <c r="R408" s="80" t="s">
        <v>2038</v>
      </c>
    </row>
    <row r="409" spans="1:18" x14ac:dyDescent="0.2">
      <c r="A409" s="97"/>
      <c r="B409" s="105">
        <v>44157.711724537039</v>
      </c>
      <c r="C409" s="68" t="s">
        <v>904</v>
      </c>
      <c r="D409" s="82" t="str">
        <f t="shared" si="40"/>
        <v>MS5129</v>
      </c>
      <c r="E409" s="91" t="str">
        <f t="shared" si="41"/>
        <v>MAT SOUTH</v>
      </c>
      <c r="F409" s="82" t="str">
        <f t="shared" si="42"/>
        <v>SILVER</v>
      </c>
      <c r="G409" s="207">
        <v>3</v>
      </c>
      <c r="H409" s="96" t="s">
        <v>2033</v>
      </c>
      <c r="I409" s="68" t="s">
        <v>2082</v>
      </c>
      <c r="J409" s="82" t="str">
        <f t="shared" si="45"/>
        <v>BEN</v>
      </c>
      <c r="K409" s="85">
        <v>0</v>
      </c>
      <c r="L409" s="85">
        <v>0.99998842592592585</v>
      </c>
      <c r="M409" s="204">
        <v>44169</v>
      </c>
      <c r="N409" s="94" t="s">
        <v>2635</v>
      </c>
      <c r="O409" s="90">
        <f t="shared" si="43"/>
        <v>1439.9833333333331</v>
      </c>
      <c r="P409" s="100">
        <f t="shared" si="44"/>
        <v>4319.9499999999989</v>
      </c>
      <c r="Q409" s="68" t="s">
        <v>2035</v>
      </c>
      <c r="R409" s="68" t="s">
        <v>2036</v>
      </c>
    </row>
    <row r="410" spans="1:18" x14ac:dyDescent="0.2">
      <c r="A410" s="97"/>
      <c r="B410" s="105">
        <v>44142.713692129626</v>
      </c>
      <c r="C410" s="68" t="s">
        <v>643</v>
      </c>
      <c r="D410" s="82" t="str">
        <f t="shared" si="40"/>
        <v>MD5187</v>
      </c>
      <c r="E410" s="91" t="str">
        <f t="shared" si="41"/>
        <v>MIDLANDS</v>
      </c>
      <c r="F410" s="82" t="str">
        <f t="shared" si="42"/>
        <v>SILVER</v>
      </c>
      <c r="G410" s="207">
        <v>3</v>
      </c>
      <c r="H410" s="96" t="s">
        <v>2033</v>
      </c>
      <c r="I410" s="68" t="s">
        <v>2082</v>
      </c>
      <c r="J410" s="82" t="s">
        <v>90</v>
      </c>
      <c r="K410" s="85">
        <v>0</v>
      </c>
      <c r="L410" s="85">
        <v>0.99998842592592585</v>
      </c>
      <c r="M410" s="204">
        <v>44169</v>
      </c>
      <c r="N410" s="94" t="s">
        <v>2632</v>
      </c>
      <c r="O410" s="90">
        <f t="shared" si="43"/>
        <v>1439.9833333333331</v>
      </c>
      <c r="P410" s="100">
        <f t="shared" si="44"/>
        <v>4319.9499999999989</v>
      </c>
      <c r="Q410" s="68" t="s">
        <v>2035</v>
      </c>
      <c r="R410" s="68" t="s">
        <v>2036</v>
      </c>
    </row>
    <row r="411" spans="1:18" x14ac:dyDescent="0.2">
      <c r="A411" s="97"/>
      <c r="B411" s="105">
        <v>44155.922650462962</v>
      </c>
      <c r="C411" s="80" t="s">
        <v>1028</v>
      </c>
      <c r="D411" s="82" t="str">
        <f t="shared" si="40"/>
        <v>MD0410</v>
      </c>
      <c r="E411" s="91" t="str">
        <f t="shared" si="41"/>
        <v>MIDLANDS</v>
      </c>
      <c r="F411" s="82" t="str">
        <f t="shared" si="42"/>
        <v>SILVER</v>
      </c>
      <c r="G411" s="207">
        <v>3</v>
      </c>
      <c r="H411" s="96" t="s">
        <v>2033</v>
      </c>
      <c r="I411" s="68" t="s">
        <v>2056</v>
      </c>
      <c r="J411" s="82" t="str">
        <f>VLOOKUP($C411,TOTAL4,5,FALSE)</f>
        <v>STELLA</v>
      </c>
      <c r="K411" s="85">
        <v>0</v>
      </c>
      <c r="L411" s="85">
        <v>0.99998842592592596</v>
      </c>
      <c r="M411" s="204">
        <v>44169</v>
      </c>
      <c r="N411" s="94" t="s">
        <v>2636</v>
      </c>
      <c r="O411" s="90">
        <f t="shared" si="43"/>
        <v>1439.9833333333333</v>
      </c>
      <c r="P411" s="100">
        <f t="shared" si="44"/>
        <v>4319.95</v>
      </c>
      <c r="Q411" s="68" t="s">
        <v>2035</v>
      </c>
      <c r="R411" s="68" t="s">
        <v>2036</v>
      </c>
    </row>
    <row r="412" spans="1:18" x14ac:dyDescent="0.2">
      <c r="A412" s="97"/>
      <c r="B412" s="105">
        <v>44165.976203703707</v>
      </c>
      <c r="C412" s="80" t="s">
        <v>1077</v>
      </c>
      <c r="D412" s="82" t="str">
        <f t="shared" si="40"/>
        <v>BU5089</v>
      </c>
      <c r="E412" s="91" t="str">
        <f t="shared" si="41"/>
        <v>BULAWAYO</v>
      </c>
      <c r="F412" s="82" t="str">
        <f t="shared" si="42"/>
        <v>SILVER</v>
      </c>
      <c r="G412" s="207">
        <v>3</v>
      </c>
      <c r="H412" s="96" t="s">
        <v>2033</v>
      </c>
      <c r="I412" s="68" t="s">
        <v>2055</v>
      </c>
      <c r="J412" s="82" t="str">
        <f>VLOOKUP($C412,TOTAL4,5,FALSE)</f>
        <v>MAKETO</v>
      </c>
      <c r="K412" s="85">
        <v>0</v>
      </c>
      <c r="L412" s="85">
        <v>0.99998842592592596</v>
      </c>
      <c r="M412" s="204">
        <v>44169</v>
      </c>
      <c r="N412" s="94" t="s">
        <v>2637</v>
      </c>
      <c r="O412" s="90">
        <f t="shared" si="43"/>
        <v>1439.9833333333333</v>
      </c>
      <c r="P412" s="100">
        <f t="shared" si="44"/>
        <v>4319.95</v>
      </c>
      <c r="Q412" s="68" t="s">
        <v>2035</v>
      </c>
      <c r="R412" s="68" t="s">
        <v>2036</v>
      </c>
    </row>
    <row r="413" spans="1:18" x14ac:dyDescent="0.2">
      <c r="A413" s="97"/>
      <c r="B413" s="105">
        <v>44134.215995370374</v>
      </c>
      <c r="C413" s="68" t="s">
        <v>872</v>
      </c>
      <c r="D413" s="82" t="str">
        <f t="shared" si="40"/>
        <v>MS5264</v>
      </c>
      <c r="E413" s="91" t="str">
        <f t="shared" si="41"/>
        <v>MAT SOUTH</v>
      </c>
      <c r="F413" s="82" t="str">
        <f t="shared" si="42"/>
        <v>PLATINUM</v>
      </c>
      <c r="G413" s="207">
        <v>3</v>
      </c>
      <c r="H413" s="96" t="s">
        <v>2033</v>
      </c>
      <c r="I413" s="68" t="s">
        <v>2058</v>
      </c>
      <c r="J413" s="82" t="s">
        <v>242</v>
      </c>
      <c r="K413" s="85">
        <v>0</v>
      </c>
      <c r="L413" s="85">
        <v>0.99998842592592596</v>
      </c>
      <c r="M413" s="204">
        <v>44169</v>
      </c>
      <c r="N413" s="94" t="s">
        <v>2634</v>
      </c>
      <c r="O413" s="90">
        <f t="shared" si="43"/>
        <v>1439.9833333333333</v>
      </c>
      <c r="P413" s="100">
        <f t="shared" si="44"/>
        <v>4319.95</v>
      </c>
      <c r="Q413" s="68" t="s">
        <v>2035</v>
      </c>
      <c r="R413" s="68" t="s">
        <v>2036</v>
      </c>
    </row>
    <row r="414" spans="1:18" x14ac:dyDescent="0.2">
      <c r="A414" s="97"/>
      <c r="B414" s="105">
        <v>44078.052939814814</v>
      </c>
      <c r="C414" s="68" t="s">
        <v>1893</v>
      </c>
      <c r="D414" s="82" t="str">
        <f t="shared" si="40"/>
        <v>MV1758</v>
      </c>
      <c r="E414" s="91" t="str">
        <f t="shared" si="41"/>
        <v>MASVINGO</v>
      </c>
      <c r="F414" s="82" t="str">
        <f t="shared" si="42"/>
        <v>BRONZE</v>
      </c>
      <c r="G414" s="207">
        <v>3</v>
      </c>
      <c r="H414" s="96" t="s">
        <v>2033</v>
      </c>
      <c r="I414" s="68" t="s">
        <v>2057</v>
      </c>
      <c r="J414" s="82" t="s">
        <v>283</v>
      </c>
      <c r="K414" s="85">
        <v>0</v>
      </c>
      <c r="L414" s="85">
        <v>0.99998842592592596</v>
      </c>
      <c r="M414" s="204">
        <v>44169</v>
      </c>
      <c r="N414" s="94" t="s">
        <v>2646</v>
      </c>
      <c r="O414" s="90">
        <f t="shared" si="43"/>
        <v>1439.9833333333333</v>
      </c>
      <c r="P414" s="100">
        <f t="shared" si="44"/>
        <v>4319.95</v>
      </c>
      <c r="Q414" s="68" t="s">
        <v>2035</v>
      </c>
      <c r="R414" s="68" t="s">
        <v>2036</v>
      </c>
    </row>
    <row r="415" spans="1:18" x14ac:dyDescent="0.2">
      <c r="A415" s="97"/>
      <c r="B415" s="105">
        <v>44138.678113425929</v>
      </c>
      <c r="C415" s="68" t="s">
        <v>1133</v>
      </c>
      <c r="D415" s="82" t="str">
        <f t="shared" si="40"/>
        <v>MS0397</v>
      </c>
      <c r="E415" s="91" t="str">
        <f t="shared" si="41"/>
        <v>MAT SOUTH</v>
      </c>
      <c r="F415" s="82" t="str">
        <f t="shared" si="42"/>
        <v>SILVER</v>
      </c>
      <c r="G415" s="207">
        <v>3</v>
      </c>
      <c r="H415" s="96" t="s">
        <v>2033</v>
      </c>
      <c r="I415" s="68" t="s">
        <v>2060</v>
      </c>
      <c r="J415" s="82" t="s">
        <v>112</v>
      </c>
      <c r="K415" s="85">
        <v>0</v>
      </c>
      <c r="L415" s="85">
        <v>0.99998842592592596</v>
      </c>
      <c r="M415" s="204">
        <v>44169</v>
      </c>
      <c r="N415" s="94" t="s">
        <v>2639</v>
      </c>
      <c r="O415" s="90">
        <f t="shared" si="43"/>
        <v>1439.9833333333333</v>
      </c>
      <c r="P415" s="100">
        <f t="shared" si="44"/>
        <v>4319.95</v>
      </c>
      <c r="Q415" s="68" t="s">
        <v>2035</v>
      </c>
      <c r="R415" s="68" t="s">
        <v>2036</v>
      </c>
    </row>
    <row r="416" spans="1:18" x14ac:dyDescent="0.2">
      <c r="A416" s="97"/>
      <c r="B416" s="105">
        <v>44164.402696759258</v>
      </c>
      <c r="C416" s="80" t="s">
        <v>1242</v>
      </c>
      <c r="D416" s="82" t="str">
        <f t="shared" si="40"/>
        <v>MS7220</v>
      </c>
      <c r="E416" s="91" t="str">
        <f t="shared" si="41"/>
        <v>MIDLANDS</v>
      </c>
      <c r="F416" s="82" t="str">
        <f t="shared" si="42"/>
        <v>BRONZE</v>
      </c>
      <c r="G416" s="207">
        <v>3</v>
      </c>
      <c r="H416" s="96" t="s">
        <v>2033</v>
      </c>
      <c r="I416" s="68" t="s">
        <v>2060</v>
      </c>
      <c r="J416" s="82" t="str">
        <f>VLOOKUP($C416,TOTAL4,5,FALSE)</f>
        <v>CHARI</v>
      </c>
      <c r="K416" s="85">
        <v>0</v>
      </c>
      <c r="L416" s="85">
        <v>0.99998842592592596</v>
      </c>
      <c r="M416" s="204">
        <v>44169</v>
      </c>
      <c r="N416" s="94" t="s">
        <v>2642</v>
      </c>
      <c r="O416" s="90">
        <f t="shared" si="43"/>
        <v>1439.9833333333333</v>
      </c>
      <c r="P416" s="100">
        <f t="shared" si="44"/>
        <v>4319.95</v>
      </c>
      <c r="Q416" s="68" t="s">
        <v>2035</v>
      </c>
      <c r="R416" s="68" t="s">
        <v>2036</v>
      </c>
    </row>
    <row r="417" spans="1:18" x14ac:dyDescent="0.2">
      <c r="A417" s="97"/>
      <c r="B417" s="105">
        <v>44137.233472222222</v>
      </c>
      <c r="C417" s="68" t="s">
        <v>1303</v>
      </c>
      <c r="D417" s="82" t="str">
        <f t="shared" si="40"/>
        <v>MV7051</v>
      </c>
      <c r="E417" s="91" t="str">
        <f t="shared" si="41"/>
        <v>MASVINGO</v>
      </c>
      <c r="F417" s="82" t="str">
        <f t="shared" si="42"/>
        <v>SILVER</v>
      </c>
      <c r="G417" s="207">
        <v>3</v>
      </c>
      <c r="H417" s="96" t="s">
        <v>2033</v>
      </c>
      <c r="I417" s="68" t="s">
        <v>2057</v>
      </c>
      <c r="J417" s="82" t="s">
        <v>406</v>
      </c>
      <c r="K417" s="85">
        <v>0</v>
      </c>
      <c r="L417" s="85">
        <v>0.99998842592592596</v>
      </c>
      <c r="M417" s="204">
        <v>44169</v>
      </c>
      <c r="N417" s="94" t="s">
        <v>2643</v>
      </c>
      <c r="O417" s="90">
        <f t="shared" si="43"/>
        <v>1439.9833333333333</v>
      </c>
      <c r="P417" s="100">
        <f t="shared" si="44"/>
        <v>4319.95</v>
      </c>
      <c r="Q417" s="68" t="s">
        <v>2035</v>
      </c>
      <c r="R417" s="68" t="s">
        <v>2036</v>
      </c>
    </row>
    <row r="418" spans="1:18" x14ac:dyDescent="0.2">
      <c r="A418" s="97"/>
      <c r="B418" s="105">
        <v>44078.052361111113</v>
      </c>
      <c r="C418" s="68" t="s">
        <v>1875</v>
      </c>
      <c r="D418" s="82" t="str">
        <f t="shared" si="40"/>
        <v>MV0164</v>
      </c>
      <c r="E418" s="91" t="str">
        <f t="shared" si="41"/>
        <v>MASVINGO</v>
      </c>
      <c r="F418" s="82" t="str">
        <f t="shared" si="42"/>
        <v>PLATINUM</v>
      </c>
      <c r="G418" s="207">
        <v>3</v>
      </c>
      <c r="H418" s="96" t="s">
        <v>2033</v>
      </c>
      <c r="I418" s="68" t="s">
        <v>2057</v>
      </c>
      <c r="J418" s="82" t="s">
        <v>283</v>
      </c>
      <c r="K418" s="85">
        <v>0</v>
      </c>
      <c r="L418" s="85">
        <v>0.99998842592592596</v>
      </c>
      <c r="M418" s="204">
        <v>44169</v>
      </c>
      <c r="N418" s="94" t="s">
        <v>2645</v>
      </c>
      <c r="O418" s="90">
        <f t="shared" si="43"/>
        <v>1439.9833333333333</v>
      </c>
      <c r="P418" s="100">
        <f t="shared" si="44"/>
        <v>4319.95</v>
      </c>
      <c r="Q418" s="68" t="s">
        <v>2035</v>
      </c>
      <c r="R418" s="68" t="s">
        <v>2036</v>
      </c>
    </row>
    <row r="419" spans="1:18" x14ac:dyDescent="0.2">
      <c r="A419" s="97"/>
      <c r="B419" s="105">
        <v>44077.472754629627</v>
      </c>
      <c r="C419" s="68" t="s">
        <v>270</v>
      </c>
      <c r="D419" s="82" t="str">
        <f t="shared" si="40"/>
        <v>MD1708</v>
      </c>
      <c r="E419" s="91" t="str">
        <f t="shared" si="41"/>
        <v>MIDLANDS</v>
      </c>
      <c r="F419" s="82" t="str">
        <f t="shared" si="42"/>
        <v>BRONZE</v>
      </c>
      <c r="G419" s="207">
        <v>3</v>
      </c>
      <c r="H419" s="96" t="s">
        <v>2033</v>
      </c>
      <c r="I419" s="68" t="s">
        <v>2052</v>
      </c>
      <c r="J419" s="82" t="s">
        <v>90</v>
      </c>
      <c r="K419" s="85">
        <v>0</v>
      </c>
      <c r="L419" s="85">
        <v>0.99998842592592596</v>
      </c>
      <c r="M419" s="204">
        <v>44169</v>
      </c>
      <c r="N419" s="94" t="s">
        <v>2631</v>
      </c>
      <c r="O419" s="90">
        <f t="shared" si="43"/>
        <v>1439.9833333333333</v>
      </c>
      <c r="P419" s="100">
        <f t="shared" si="44"/>
        <v>4319.95</v>
      </c>
      <c r="Q419" s="68" t="s">
        <v>2035</v>
      </c>
      <c r="R419" s="68" t="s">
        <v>2036</v>
      </c>
    </row>
    <row r="420" spans="1:18" x14ac:dyDescent="0.2">
      <c r="A420" s="97"/>
      <c r="B420" s="105">
        <v>44164.159421296295</v>
      </c>
      <c r="C420" s="80" t="s">
        <v>1221</v>
      </c>
      <c r="D420" s="82" t="str">
        <f t="shared" si="40"/>
        <v>MD0136</v>
      </c>
      <c r="E420" s="91" t="str">
        <f t="shared" si="41"/>
        <v>MIDLANDS</v>
      </c>
      <c r="F420" s="82" t="str">
        <f t="shared" si="42"/>
        <v xml:space="preserve">PRIORITY PLATINUM </v>
      </c>
      <c r="G420" s="207">
        <v>3</v>
      </c>
      <c r="H420" s="96" t="s">
        <v>2033</v>
      </c>
      <c r="I420" s="68" t="s">
        <v>2058</v>
      </c>
      <c r="J420" s="82" t="str">
        <f>VLOOKUP($C420,TOTAL4,5,FALSE)</f>
        <v>CKIKWAVAVA</v>
      </c>
      <c r="K420" s="85">
        <v>0</v>
      </c>
      <c r="L420" s="85">
        <v>0.99998842592592596</v>
      </c>
      <c r="M420" s="204">
        <v>44169</v>
      </c>
      <c r="N420" s="94" t="s">
        <v>2641</v>
      </c>
      <c r="O420" s="90">
        <f t="shared" si="43"/>
        <v>1439.9833333333333</v>
      </c>
      <c r="P420" s="100">
        <f t="shared" si="44"/>
        <v>4319.95</v>
      </c>
      <c r="Q420" s="68" t="s">
        <v>2035</v>
      </c>
      <c r="R420" s="68" t="s">
        <v>2036</v>
      </c>
    </row>
    <row r="421" spans="1:18" x14ac:dyDescent="0.2">
      <c r="A421" s="97"/>
      <c r="B421" s="105">
        <v>44137.366516203707</v>
      </c>
      <c r="C421" s="68" t="s">
        <v>1208</v>
      </c>
      <c r="D421" s="82" t="str">
        <f t="shared" si="40"/>
        <v>MD5196</v>
      </c>
      <c r="E421" s="91" t="str">
        <f t="shared" si="41"/>
        <v>MIDLANDS</v>
      </c>
      <c r="F421" s="82" t="str">
        <f t="shared" si="42"/>
        <v>BRONZE</v>
      </c>
      <c r="G421" s="207">
        <v>3</v>
      </c>
      <c r="H421" s="96" t="s">
        <v>2033</v>
      </c>
      <c r="I421" s="68" t="s">
        <v>2056</v>
      </c>
      <c r="J421" s="82" t="s">
        <v>100</v>
      </c>
      <c r="K421" s="85">
        <v>0</v>
      </c>
      <c r="L421" s="85">
        <v>0.99998842592592596</v>
      </c>
      <c r="M421" s="204">
        <v>44169</v>
      </c>
      <c r="N421" s="94" t="s">
        <v>2640</v>
      </c>
      <c r="O421" s="90">
        <f t="shared" si="43"/>
        <v>1439.9833333333333</v>
      </c>
      <c r="P421" s="100">
        <f t="shared" si="44"/>
        <v>4319.95</v>
      </c>
      <c r="Q421" s="68" t="s">
        <v>2035</v>
      </c>
      <c r="R421" s="68" t="s">
        <v>2036</v>
      </c>
    </row>
    <row r="422" spans="1:18" x14ac:dyDescent="0.2">
      <c r="A422" s="97"/>
      <c r="B422" s="105">
        <v>44157.634155092594</v>
      </c>
      <c r="C422" s="80" t="s">
        <v>1319</v>
      </c>
      <c r="D422" s="82" t="str">
        <f t="shared" si="40"/>
        <v>MD5388</v>
      </c>
      <c r="E422" s="91" t="str">
        <f t="shared" si="41"/>
        <v>MIDLANDS</v>
      </c>
      <c r="F422" s="82" t="str">
        <f t="shared" si="42"/>
        <v>GOLD</v>
      </c>
      <c r="G422" s="207">
        <v>3</v>
      </c>
      <c r="H422" s="96" t="s">
        <v>2033</v>
      </c>
      <c r="I422" s="68" t="s">
        <v>2057</v>
      </c>
      <c r="J422" s="82" t="s">
        <v>406</v>
      </c>
      <c r="K422" s="85">
        <v>0</v>
      </c>
      <c r="L422" s="85">
        <v>0.99998842592592596</v>
      </c>
      <c r="M422" s="204">
        <v>44169</v>
      </c>
      <c r="N422" s="94" t="s">
        <v>2080</v>
      </c>
      <c r="O422" s="90">
        <f t="shared" si="43"/>
        <v>1439.9833333333333</v>
      </c>
      <c r="P422" s="100">
        <f t="shared" si="44"/>
        <v>4319.95</v>
      </c>
      <c r="Q422" s="68" t="s">
        <v>2035</v>
      </c>
      <c r="R422" s="68" t="s">
        <v>2036</v>
      </c>
    </row>
    <row r="423" spans="1:18" x14ac:dyDescent="0.2">
      <c r="A423" s="97"/>
      <c r="B423" s="105">
        <v>44164.494270833333</v>
      </c>
      <c r="C423" s="80" t="s">
        <v>858</v>
      </c>
      <c r="D423" s="82" t="str">
        <f t="shared" si="40"/>
        <v>MN5204</v>
      </c>
      <c r="E423" s="91" t="str">
        <f t="shared" si="41"/>
        <v>MAT NORTH</v>
      </c>
      <c r="F423" s="82" t="str">
        <f t="shared" si="42"/>
        <v>SILVER</v>
      </c>
      <c r="G423" s="207">
        <v>3</v>
      </c>
      <c r="H423" s="96" t="s">
        <v>2033</v>
      </c>
      <c r="I423" s="68" t="s">
        <v>2060</v>
      </c>
      <c r="J423" s="82" t="str">
        <f t="shared" ref="J423:J431" si="46">VLOOKUP($C423,TOTAL4,5,FALSE)</f>
        <v>MAKETO</v>
      </c>
      <c r="K423" s="85">
        <v>0</v>
      </c>
      <c r="L423" s="85">
        <v>0.99998842592592596</v>
      </c>
      <c r="M423" s="204">
        <v>44169</v>
      </c>
      <c r="N423" s="94" t="s">
        <v>2085</v>
      </c>
      <c r="O423" s="90">
        <f t="shared" si="43"/>
        <v>1439.9833333333333</v>
      </c>
      <c r="P423" s="100">
        <f t="shared" si="44"/>
        <v>4319.95</v>
      </c>
      <c r="Q423" s="68" t="s">
        <v>2035</v>
      </c>
      <c r="R423" s="68" t="s">
        <v>2036</v>
      </c>
    </row>
    <row r="424" spans="1:18" x14ac:dyDescent="0.2">
      <c r="A424" s="97"/>
      <c r="B424" s="105">
        <v>44169.164907407408</v>
      </c>
      <c r="C424" s="80" t="s">
        <v>317</v>
      </c>
      <c r="D424" s="82" t="str">
        <f t="shared" si="40"/>
        <v>HA6074</v>
      </c>
      <c r="E424" s="91" t="str">
        <f t="shared" si="41"/>
        <v>HARARE</v>
      </c>
      <c r="F424" s="82" t="str">
        <f t="shared" si="42"/>
        <v>PLATINUM</v>
      </c>
      <c r="G424" s="207">
        <v>3</v>
      </c>
      <c r="H424" s="96" t="s">
        <v>2033</v>
      </c>
      <c r="I424" s="68" t="s">
        <v>2056</v>
      </c>
      <c r="J424" s="82" t="str">
        <f t="shared" si="46"/>
        <v>MUTYANDA</v>
      </c>
      <c r="K424" s="85">
        <v>0.16490740740740742</v>
      </c>
      <c r="L424" s="85">
        <v>0.99998842592592596</v>
      </c>
      <c r="M424" s="204">
        <v>44169</v>
      </c>
      <c r="N424" s="94" t="s">
        <v>3817</v>
      </c>
      <c r="O424" s="90">
        <f t="shared" si="43"/>
        <v>1202.5166666666667</v>
      </c>
      <c r="P424" s="100">
        <f t="shared" si="44"/>
        <v>3607.55</v>
      </c>
      <c r="Q424" s="68" t="s">
        <v>2035</v>
      </c>
      <c r="R424" s="68" t="s">
        <v>2036</v>
      </c>
    </row>
    <row r="425" spans="1:18" x14ac:dyDescent="0.2">
      <c r="A425" s="97"/>
      <c r="B425" s="105">
        <v>44169.038831018515</v>
      </c>
      <c r="C425" s="80" t="s">
        <v>741</v>
      </c>
      <c r="D425" s="82" t="str">
        <f t="shared" si="40"/>
        <v>MD6014</v>
      </c>
      <c r="E425" s="91" t="str">
        <f t="shared" si="41"/>
        <v>MIDLANDS</v>
      </c>
      <c r="F425" s="82" t="str">
        <f t="shared" si="42"/>
        <v>PLATINUM</v>
      </c>
      <c r="G425" s="207">
        <v>3</v>
      </c>
      <c r="H425" s="96" t="s">
        <v>2033</v>
      </c>
      <c r="I425" s="68" t="s">
        <v>2056</v>
      </c>
      <c r="J425" s="82" t="str">
        <f t="shared" si="46"/>
        <v>CHIKWAVAVA</v>
      </c>
      <c r="K425" s="85">
        <v>3.8831018518518515E-2</v>
      </c>
      <c r="L425" s="85">
        <v>0.99998842592592596</v>
      </c>
      <c r="M425" s="204">
        <v>44169</v>
      </c>
      <c r="N425" s="94" t="s">
        <v>3818</v>
      </c>
      <c r="O425" s="90">
        <f t="shared" si="43"/>
        <v>1384.0666666666666</v>
      </c>
      <c r="P425" s="100">
        <f t="shared" si="44"/>
        <v>4152.2</v>
      </c>
      <c r="Q425" s="68" t="s">
        <v>2035</v>
      </c>
      <c r="R425" s="68" t="s">
        <v>2036</v>
      </c>
    </row>
    <row r="426" spans="1:18" x14ac:dyDescent="0.2">
      <c r="A426" s="97"/>
      <c r="B426" s="105">
        <v>44169.038784722223</v>
      </c>
      <c r="C426" s="80" t="s">
        <v>1132</v>
      </c>
      <c r="D426" s="82" t="str">
        <f t="shared" si="40"/>
        <v>MD6016</v>
      </c>
      <c r="E426" s="91" t="str">
        <f t="shared" si="41"/>
        <v>MIDLANDS</v>
      </c>
      <c r="F426" s="82" t="str">
        <f t="shared" si="42"/>
        <v>PLATINUM</v>
      </c>
      <c r="G426" s="207">
        <v>3</v>
      </c>
      <c r="H426" s="96" t="s">
        <v>2033</v>
      </c>
      <c r="I426" s="68" t="s">
        <v>2056</v>
      </c>
      <c r="J426" s="82" t="str">
        <f t="shared" si="46"/>
        <v>CHIKWAVAVA</v>
      </c>
      <c r="K426" s="85">
        <v>3.8784722222222227E-2</v>
      </c>
      <c r="L426" s="85">
        <v>0.99998842592592596</v>
      </c>
      <c r="M426" s="204">
        <v>44169</v>
      </c>
      <c r="N426" s="94" t="s">
        <v>3819</v>
      </c>
      <c r="O426" s="90">
        <f t="shared" si="43"/>
        <v>1384.1333333333334</v>
      </c>
      <c r="P426" s="100">
        <f t="shared" si="44"/>
        <v>4152.4000000000005</v>
      </c>
      <c r="Q426" s="68" t="s">
        <v>2035</v>
      </c>
      <c r="R426" s="68" t="s">
        <v>2036</v>
      </c>
    </row>
    <row r="427" spans="1:18" x14ac:dyDescent="0.2">
      <c r="A427" s="97"/>
      <c r="B427" s="105">
        <v>44169.036412037036</v>
      </c>
      <c r="C427" s="80" t="s">
        <v>739</v>
      </c>
      <c r="D427" s="82" t="str">
        <f t="shared" si="40"/>
        <v>MD6014</v>
      </c>
      <c r="E427" s="91" t="str">
        <f t="shared" si="41"/>
        <v>MIDLANDS</v>
      </c>
      <c r="F427" s="82" t="str">
        <f t="shared" si="42"/>
        <v>PLATINUM</v>
      </c>
      <c r="G427" s="207">
        <v>3</v>
      </c>
      <c r="H427" s="96" t="s">
        <v>2033</v>
      </c>
      <c r="I427" s="68" t="s">
        <v>2056</v>
      </c>
      <c r="J427" s="82" t="str">
        <f t="shared" si="46"/>
        <v>CHIKWAVAVA</v>
      </c>
      <c r="K427" s="85">
        <v>3.6412037037037034E-2</v>
      </c>
      <c r="L427" s="85">
        <v>0.99998842592592596</v>
      </c>
      <c r="M427" s="204">
        <v>44169</v>
      </c>
      <c r="N427" s="94" t="s">
        <v>3820</v>
      </c>
      <c r="O427" s="90">
        <f t="shared" si="43"/>
        <v>1387.5500000000002</v>
      </c>
      <c r="P427" s="100">
        <f t="shared" si="44"/>
        <v>4162.6500000000005</v>
      </c>
      <c r="Q427" s="68" t="s">
        <v>2035</v>
      </c>
      <c r="R427" s="68" t="s">
        <v>2036</v>
      </c>
    </row>
    <row r="428" spans="1:18" x14ac:dyDescent="0.2">
      <c r="A428" s="97"/>
      <c r="B428" s="105">
        <v>44169.036296296297</v>
      </c>
      <c r="C428" s="80" t="s">
        <v>1127</v>
      </c>
      <c r="D428" s="82" t="str">
        <f t="shared" si="40"/>
        <v>MD5231</v>
      </c>
      <c r="E428" s="91" t="str">
        <f t="shared" si="41"/>
        <v>MIDLANDS</v>
      </c>
      <c r="F428" s="82" t="str">
        <f t="shared" si="42"/>
        <v>SILVER</v>
      </c>
      <c r="G428" s="207">
        <v>3</v>
      </c>
      <c r="H428" s="96" t="s">
        <v>2033</v>
      </c>
      <c r="I428" s="68" t="s">
        <v>2056</v>
      </c>
      <c r="J428" s="82" t="str">
        <f t="shared" si="46"/>
        <v>CHIKWAVAVA</v>
      </c>
      <c r="K428" s="85">
        <v>3.6296296296296292E-2</v>
      </c>
      <c r="L428" s="85">
        <v>0.99998842592592596</v>
      </c>
      <c r="M428" s="204">
        <v>44169</v>
      </c>
      <c r="N428" s="94" t="s">
        <v>3821</v>
      </c>
      <c r="O428" s="90">
        <f t="shared" si="43"/>
        <v>1387.7166666666667</v>
      </c>
      <c r="P428" s="100">
        <f t="shared" si="44"/>
        <v>4163.1499999999996</v>
      </c>
      <c r="Q428" s="68" t="s">
        <v>2035</v>
      </c>
      <c r="R428" s="68" t="s">
        <v>2036</v>
      </c>
    </row>
    <row r="429" spans="1:18" x14ac:dyDescent="0.2">
      <c r="A429" s="97"/>
      <c r="B429" s="105">
        <v>44169.036296296297</v>
      </c>
      <c r="C429" s="80" t="s">
        <v>1129</v>
      </c>
      <c r="D429" s="82" t="str">
        <f t="shared" si="40"/>
        <v>MD6016</v>
      </c>
      <c r="E429" s="91" t="str">
        <f t="shared" si="41"/>
        <v>MIDLANDS</v>
      </c>
      <c r="F429" s="82" t="str">
        <f t="shared" si="42"/>
        <v>PLATINUM</v>
      </c>
      <c r="G429" s="207">
        <v>3</v>
      </c>
      <c r="H429" s="96" t="s">
        <v>2033</v>
      </c>
      <c r="I429" s="68" t="s">
        <v>2056</v>
      </c>
      <c r="J429" s="82" t="str">
        <f t="shared" si="46"/>
        <v>CHIKWAVAVA</v>
      </c>
      <c r="K429" s="85">
        <v>3.6296296296296292E-2</v>
      </c>
      <c r="L429" s="85">
        <v>0.99998842592592596</v>
      </c>
      <c r="M429" s="204">
        <v>44169</v>
      </c>
      <c r="N429" s="94" t="s">
        <v>3822</v>
      </c>
      <c r="O429" s="90">
        <f t="shared" si="43"/>
        <v>1387.7166666666667</v>
      </c>
      <c r="P429" s="100">
        <f t="shared" si="44"/>
        <v>4163.1499999999996</v>
      </c>
      <c r="Q429" s="68" t="s">
        <v>2035</v>
      </c>
      <c r="R429" s="68" t="s">
        <v>2036</v>
      </c>
    </row>
    <row r="430" spans="1:18" x14ac:dyDescent="0.2">
      <c r="A430" s="97"/>
      <c r="B430" s="105">
        <v>44169.036296296297</v>
      </c>
      <c r="C430" s="80" t="s">
        <v>1988</v>
      </c>
      <c r="D430" s="82" t="str">
        <f t="shared" si="40"/>
        <v>MD5202</v>
      </c>
      <c r="E430" s="91" t="str">
        <f t="shared" si="41"/>
        <v>MIDLANDS</v>
      </c>
      <c r="F430" s="82" t="str">
        <f t="shared" si="42"/>
        <v>GOLD</v>
      </c>
      <c r="G430" s="207">
        <v>3</v>
      </c>
      <c r="H430" s="96" t="s">
        <v>2033</v>
      </c>
      <c r="I430" s="68" t="s">
        <v>2056</v>
      </c>
      <c r="J430" s="82" t="str">
        <f t="shared" si="46"/>
        <v>CHIKWAVAVA</v>
      </c>
      <c r="K430" s="85">
        <v>3.6296296296296292E-2</v>
      </c>
      <c r="L430" s="85">
        <v>0.99998842592592596</v>
      </c>
      <c r="M430" s="204">
        <v>44169</v>
      </c>
      <c r="N430" s="94" t="s">
        <v>3823</v>
      </c>
      <c r="O430" s="90">
        <f t="shared" si="43"/>
        <v>1387.7166666666667</v>
      </c>
      <c r="P430" s="100">
        <f t="shared" si="44"/>
        <v>4163.1499999999996</v>
      </c>
      <c r="Q430" s="68" t="s">
        <v>2035</v>
      </c>
      <c r="R430" s="68" t="s">
        <v>2036</v>
      </c>
    </row>
    <row r="431" spans="1:18" x14ac:dyDescent="0.2">
      <c r="A431" s="97"/>
      <c r="B431" s="105">
        <v>44169.036238425928</v>
      </c>
      <c r="C431" s="80" t="s">
        <v>1425</v>
      </c>
      <c r="D431" s="82" t="str">
        <f t="shared" si="40"/>
        <v>MD5230</v>
      </c>
      <c r="E431" s="91" t="str">
        <f t="shared" si="41"/>
        <v>MIDLANDS</v>
      </c>
      <c r="F431" s="82" t="str">
        <f t="shared" si="42"/>
        <v>SILVER</v>
      </c>
      <c r="G431" s="207">
        <v>3</v>
      </c>
      <c r="H431" s="96" t="s">
        <v>2033</v>
      </c>
      <c r="I431" s="68" t="s">
        <v>2056</v>
      </c>
      <c r="J431" s="82" t="str">
        <f t="shared" si="46"/>
        <v>CHIKWAVAVA</v>
      </c>
      <c r="K431" s="85">
        <v>3.6238425925925924E-2</v>
      </c>
      <c r="L431" s="85">
        <v>0.99998842592592596</v>
      </c>
      <c r="M431" s="204">
        <v>44169</v>
      </c>
      <c r="N431" s="94" t="s">
        <v>3824</v>
      </c>
      <c r="O431" s="90">
        <f t="shared" si="43"/>
        <v>1387.8000000000002</v>
      </c>
      <c r="P431" s="100">
        <f t="shared" si="44"/>
        <v>4163.4000000000005</v>
      </c>
      <c r="Q431" s="68" t="s">
        <v>2035</v>
      </c>
      <c r="R431" s="68" t="s">
        <v>2036</v>
      </c>
    </row>
    <row r="432" spans="1:18" x14ac:dyDescent="0.2">
      <c r="A432" s="97"/>
      <c r="B432" s="105">
        <v>44112.844143518516</v>
      </c>
      <c r="C432" s="68" t="s">
        <v>664</v>
      </c>
      <c r="D432" s="82" t="str">
        <f t="shared" si="40"/>
        <v>MS5127</v>
      </c>
      <c r="E432" s="91" t="str">
        <f t="shared" si="41"/>
        <v>MAT SOUTH</v>
      </c>
      <c r="F432" s="82" t="str">
        <f t="shared" si="42"/>
        <v>SILVER</v>
      </c>
      <c r="G432" s="207">
        <v>3</v>
      </c>
      <c r="H432" s="96" t="s">
        <v>2033</v>
      </c>
      <c r="I432" s="68" t="s">
        <v>2056</v>
      </c>
      <c r="J432" s="82" t="s">
        <v>365</v>
      </c>
      <c r="K432" s="85">
        <v>0</v>
      </c>
      <c r="L432" s="85">
        <v>0.99998842592592596</v>
      </c>
      <c r="M432" s="204">
        <v>44169</v>
      </c>
      <c r="N432" s="94" t="s">
        <v>2097</v>
      </c>
      <c r="O432" s="90">
        <f t="shared" si="43"/>
        <v>1439.9833333333333</v>
      </c>
      <c r="P432" s="100">
        <f t="shared" si="44"/>
        <v>4319.95</v>
      </c>
      <c r="Q432" s="68" t="s">
        <v>2035</v>
      </c>
      <c r="R432" s="68" t="s">
        <v>2036</v>
      </c>
    </row>
    <row r="433" spans="1:18" x14ac:dyDescent="0.2">
      <c r="A433" s="97"/>
      <c r="B433" s="105">
        <v>44167.441238425927</v>
      </c>
      <c r="C433" s="80" t="s">
        <v>1500</v>
      </c>
      <c r="D433" s="82" t="str">
        <f t="shared" si="40"/>
        <v>MV5266</v>
      </c>
      <c r="E433" s="91" t="str">
        <f t="shared" si="41"/>
        <v>MASVINGO</v>
      </c>
      <c r="F433" s="82" t="str">
        <f t="shared" si="42"/>
        <v>SILVER</v>
      </c>
      <c r="G433" s="207">
        <v>3</v>
      </c>
      <c r="H433" s="96" t="s">
        <v>2033</v>
      </c>
      <c r="I433" s="68" t="s">
        <v>2082</v>
      </c>
      <c r="J433" s="82" t="str">
        <f t="shared" ref="J433:J449" si="47">VLOOKUP($C433,TOTAL4,5,FALSE)</f>
        <v>PARDON</v>
      </c>
      <c r="K433" s="85">
        <v>0</v>
      </c>
      <c r="L433" s="85">
        <v>0.99998842592592596</v>
      </c>
      <c r="M433" s="204">
        <v>44169</v>
      </c>
      <c r="N433" s="94" t="s">
        <v>3129</v>
      </c>
      <c r="O433" s="90">
        <f t="shared" si="43"/>
        <v>1439.9833333333333</v>
      </c>
      <c r="P433" s="100">
        <f t="shared" si="44"/>
        <v>4319.95</v>
      </c>
      <c r="Q433" s="68" t="s">
        <v>2035</v>
      </c>
      <c r="R433" s="68" t="s">
        <v>2036</v>
      </c>
    </row>
    <row r="434" spans="1:18" x14ac:dyDescent="0.2">
      <c r="A434" s="97"/>
      <c r="B434" s="105">
        <v>44167.443101851852</v>
      </c>
      <c r="C434" s="80" t="s">
        <v>1498</v>
      </c>
      <c r="D434" s="82" t="str">
        <f t="shared" si="40"/>
        <v>MV5266</v>
      </c>
      <c r="E434" s="91" t="str">
        <f t="shared" si="41"/>
        <v>MASVINGO</v>
      </c>
      <c r="F434" s="82" t="str">
        <f t="shared" si="42"/>
        <v>SILVER</v>
      </c>
      <c r="G434" s="207">
        <v>3</v>
      </c>
      <c r="H434" s="96" t="s">
        <v>2033</v>
      </c>
      <c r="I434" s="68" t="s">
        <v>2082</v>
      </c>
      <c r="J434" s="82" t="str">
        <f t="shared" si="47"/>
        <v>PARDON</v>
      </c>
      <c r="K434" s="85">
        <v>0</v>
      </c>
      <c r="L434" s="85">
        <v>0.99998842592592596</v>
      </c>
      <c r="M434" s="204">
        <v>44169</v>
      </c>
      <c r="N434" s="94" t="s">
        <v>3130</v>
      </c>
      <c r="O434" s="90">
        <f t="shared" si="43"/>
        <v>1439.9833333333333</v>
      </c>
      <c r="P434" s="100">
        <f t="shared" si="44"/>
        <v>4319.95</v>
      </c>
      <c r="Q434" s="68" t="s">
        <v>2035</v>
      </c>
      <c r="R434" s="68" t="s">
        <v>2036</v>
      </c>
    </row>
    <row r="435" spans="1:18" x14ac:dyDescent="0.2">
      <c r="A435" s="97"/>
      <c r="B435" s="105">
        <v>44167.443101851852</v>
      </c>
      <c r="C435" s="80" t="s">
        <v>285</v>
      </c>
      <c r="D435" s="82" t="str">
        <f t="shared" ref="D435:D498" si="48">VLOOKUP($C435,TOTAL4,2,FALSE)</f>
        <v>MV5136</v>
      </c>
      <c r="E435" s="91" t="str">
        <f t="shared" ref="E435:E498" si="49">VLOOKUP($C435,TOTAL4,3,FALSE)</f>
        <v>MASVINGO</v>
      </c>
      <c r="F435" s="82" t="str">
        <f t="shared" ref="F435:F498" si="50">VLOOKUP(C435,TOTAL4,4,FALSE)</f>
        <v>SILVER</v>
      </c>
      <c r="G435" s="207">
        <v>3</v>
      </c>
      <c r="H435" s="96" t="s">
        <v>2033</v>
      </c>
      <c r="I435" s="68" t="s">
        <v>2082</v>
      </c>
      <c r="J435" s="82" t="str">
        <f t="shared" si="47"/>
        <v>PARDON</v>
      </c>
      <c r="K435" s="85">
        <v>0</v>
      </c>
      <c r="L435" s="85">
        <v>0.99998842592592596</v>
      </c>
      <c r="M435" s="204">
        <v>44169</v>
      </c>
      <c r="N435" s="94" t="s">
        <v>3131</v>
      </c>
      <c r="O435" s="90">
        <f t="shared" si="43"/>
        <v>1439.9833333333333</v>
      </c>
      <c r="P435" s="100">
        <f t="shared" si="44"/>
        <v>4319.95</v>
      </c>
      <c r="Q435" s="68" t="s">
        <v>2035</v>
      </c>
      <c r="R435" s="68" t="s">
        <v>2036</v>
      </c>
    </row>
    <row r="436" spans="1:18" x14ac:dyDescent="0.2">
      <c r="A436" s="97"/>
      <c r="B436" s="105">
        <v>44167.516134259262</v>
      </c>
      <c r="C436" s="80" t="s">
        <v>780</v>
      </c>
      <c r="D436" s="82" t="str">
        <f t="shared" si="48"/>
        <v>MS7012</v>
      </c>
      <c r="E436" s="91" t="str">
        <f t="shared" si="49"/>
        <v>MAT SOUTH</v>
      </c>
      <c r="F436" s="82" t="str">
        <f t="shared" si="50"/>
        <v>SILVER</v>
      </c>
      <c r="G436" s="207">
        <v>3</v>
      </c>
      <c r="H436" s="96" t="s">
        <v>2033</v>
      </c>
      <c r="I436" s="68" t="s">
        <v>2082</v>
      </c>
      <c r="J436" s="82" t="str">
        <f t="shared" si="47"/>
        <v>MASAIRA</v>
      </c>
      <c r="K436" s="85">
        <v>0</v>
      </c>
      <c r="L436" s="85">
        <v>0.99998842592592596</v>
      </c>
      <c r="M436" s="204">
        <v>44169</v>
      </c>
      <c r="N436" s="94" t="s">
        <v>3133</v>
      </c>
      <c r="O436" s="90">
        <f t="shared" si="43"/>
        <v>1439.9833333333333</v>
      </c>
      <c r="P436" s="100">
        <f t="shared" si="44"/>
        <v>4319.95</v>
      </c>
      <c r="Q436" s="68" t="s">
        <v>2035</v>
      </c>
      <c r="R436" s="68" t="s">
        <v>2036</v>
      </c>
    </row>
    <row r="437" spans="1:18" x14ac:dyDescent="0.2">
      <c r="A437" s="97"/>
      <c r="B437" s="105">
        <v>44167.524548611109</v>
      </c>
      <c r="C437" s="80" t="s">
        <v>1274</v>
      </c>
      <c r="D437" s="82" t="str">
        <f t="shared" si="48"/>
        <v>MD0284</v>
      </c>
      <c r="E437" s="91" t="str">
        <f t="shared" si="49"/>
        <v>MIDLANDS</v>
      </c>
      <c r="F437" s="82" t="str">
        <f t="shared" si="50"/>
        <v>BRONZE</v>
      </c>
      <c r="G437" s="207">
        <v>3</v>
      </c>
      <c r="H437" s="96" t="s">
        <v>2033</v>
      </c>
      <c r="I437" s="68" t="s">
        <v>2082</v>
      </c>
      <c r="J437" s="82" t="str">
        <f t="shared" si="47"/>
        <v>CHIKWAVAVA</v>
      </c>
      <c r="K437" s="85">
        <v>0</v>
      </c>
      <c r="L437" s="85">
        <v>0.99998842592592596</v>
      </c>
      <c r="M437" s="204">
        <v>44169</v>
      </c>
      <c r="N437" s="94" t="s">
        <v>3134</v>
      </c>
      <c r="O437" s="90">
        <f t="shared" si="43"/>
        <v>1439.9833333333333</v>
      </c>
      <c r="P437" s="100">
        <f t="shared" si="44"/>
        <v>4319.95</v>
      </c>
      <c r="Q437" s="68" t="s">
        <v>2035</v>
      </c>
      <c r="R437" s="68" t="s">
        <v>2036</v>
      </c>
    </row>
    <row r="438" spans="1:18" x14ac:dyDescent="0.2">
      <c r="A438" s="97"/>
      <c r="B438" s="105">
        <v>44167.531145833331</v>
      </c>
      <c r="C438" s="80" t="s">
        <v>1869</v>
      </c>
      <c r="D438" s="82" t="str">
        <f t="shared" si="48"/>
        <v>MD7042</v>
      </c>
      <c r="E438" s="91" t="str">
        <f t="shared" si="49"/>
        <v>MIDLANDS</v>
      </c>
      <c r="F438" s="82" t="str">
        <f t="shared" si="50"/>
        <v>SILVER</v>
      </c>
      <c r="G438" s="207">
        <v>3</v>
      </c>
      <c r="H438" s="96" t="s">
        <v>2033</v>
      </c>
      <c r="I438" s="68" t="s">
        <v>2082</v>
      </c>
      <c r="J438" s="82" t="str">
        <f t="shared" si="47"/>
        <v>CHARI</v>
      </c>
      <c r="K438" s="85">
        <v>0</v>
      </c>
      <c r="L438" s="85">
        <v>0.99998842592592596</v>
      </c>
      <c r="M438" s="204">
        <v>44169</v>
      </c>
      <c r="N438" s="94" t="s">
        <v>3135</v>
      </c>
      <c r="O438" s="90">
        <f t="shared" si="43"/>
        <v>1439.9833333333333</v>
      </c>
      <c r="P438" s="100">
        <f t="shared" si="44"/>
        <v>4319.95</v>
      </c>
      <c r="Q438" s="68" t="s">
        <v>2035</v>
      </c>
      <c r="R438" s="68" t="s">
        <v>2036</v>
      </c>
    </row>
    <row r="439" spans="1:18" x14ac:dyDescent="0.2">
      <c r="A439" s="97"/>
      <c r="B439" s="105">
        <v>44167.576863425929</v>
      </c>
      <c r="C439" s="80" t="s">
        <v>1572</v>
      </c>
      <c r="D439" s="82" t="str">
        <f t="shared" si="48"/>
        <v>MS0084</v>
      </c>
      <c r="E439" s="91" t="str">
        <f t="shared" si="49"/>
        <v>MAT SOUTH</v>
      </c>
      <c r="F439" s="82" t="str">
        <f t="shared" si="50"/>
        <v>GOLD</v>
      </c>
      <c r="G439" s="207">
        <v>3</v>
      </c>
      <c r="H439" s="96" t="s">
        <v>2033</v>
      </c>
      <c r="I439" s="68" t="s">
        <v>2058</v>
      </c>
      <c r="J439" s="82" t="str">
        <f t="shared" si="47"/>
        <v>STELLA</v>
      </c>
      <c r="K439" s="85">
        <v>0</v>
      </c>
      <c r="L439" s="85">
        <v>0.99998842592592596</v>
      </c>
      <c r="M439" s="204">
        <v>44169</v>
      </c>
      <c r="N439" s="94" t="s">
        <v>3417</v>
      </c>
      <c r="O439" s="90">
        <f t="shared" si="43"/>
        <v>1439.9833333333333</v>
      </c>
      <c r="P439" s="100">
        <f t="shared" si="44"/>
        <v>4319.95</v>
      </c>
      <c r="Q439" s="68" t="s">
        <v>2035</v>
      </c>
      <c r="R439" s="68" t="s">
        <v>2036</v>
      </c>
    </row>
    <row r="440" spans="1:18" x14ac:dyDescent="0.2">
      <c r="A440" s="97"/>
      <c r="B440" s="105">
        <v>44167.675011574072</v>
      </c>
      <c r="C440" s="80" t="s">
        <v>591</v>
      </c>
      <c r="D440" s="82" t="str">
        <f t="shared" si="48"/>
        <v>HA0026</v>
      </c>
      <c r="E440" s="91" t="str">
        <f t="shared" si="49"/>
        <v>HARARE</v>
      </c>
      <c r="F440" s="82" t="str">
        <f t="shared" si="50"/>
        <v>PLATINUM</v>
      </c>
      <c r="G440" s="207">
        <v>3</v>
      </c>
      <c r="H440" s="96" t="s">
        <v>2033</v>
      </c>
      <c r="I440" s="68" t="s">
        <v>2058</v>
      </c>
      <c r="J440" s="82" t="str">
        <f t="shared" si="47"/>
        <v>KIWA</v>
      </c>
      <c r="K440" s="85">
        <v>0</v>
      </c>
      <c r="L440" s="85">
        <v>0.99998842592592596</v>
      </c>
      <c r="M440" s="204">
        <v>44169</v>
      </c>
      <c r="N440" s="94" t="s">
        <v>3405</v>
      </c>
      <c r="O440" s="90">
        <f t="shared" si="43"/>
        <v>1439.9833333333333</v>
      </c>
      <c r="P440" s="100">
        <f t="shared" si="44"/>
        <v>4319.95</v>
      </c>
      <c r="Q440" s="68" t="s">
        <v>2035</v>
      </c>
      <c r="R440" s="68" t="s">
        <v>2036</v>
      </c>
    </row>
    <row r="441" spans="1:18" x14ac:dyDescent="0.2">
      <c r="A441" s="97"/>
      <c r="B441" s="105">
        <v>44167.767835648148</v>
      </c>
      <c r="C441" s="80" t="s">
        <v>1890</v>
      </c>
      <c r="D441" s="82" t="str">
        <f t="shared" si="48"/>
        <v>MN5229</v>
      </c>
      <c r="E441" s="91" t="str">
        <f t="shared" si="49"/>
        <v>MAT NORTH</v>
      </c>
      <c r="F441" s="82" t="str">
        <f t="shared" si="50"/>
        <v>SILVER</v>
      </c>
      <c r="G441" s="207">
        <v>3</v>
      </c>
      <c r="H441" s="96" t="s">
        <v>2033</v>
      </c>
      <c r="I441" s="68" t="s">
        <v>2058</v>
      </c>
      <c r="J441" s="82" t="str">
        <f t="shared" si="47"/>
        <v>MAKETO</v>
      </c>
      <c r="K441" s="85">
        <v>0</v>
      </c>
      <c r="L441" s="85">
        <v>0.99998842592592596</v>
      </c>
      <c r="M441" s="204">
        <v>44169</v>
      </c>
      <c r="N441" s="94" t="s">
        <v>3419</v>
      </c>
      <c r="O441" s="90">
        <f t="shared" si="43"/>
        <v>1439.9833333333333</v>
      </c>
      <c r="P441" s="100">
        <f t="shared" si="44"/>
        <v>4319.95</v>
      </c>
      <c r="Q441" s="68" t="s">
        <v>2035</v>
      </c>
      <c r="R441" s="68" t="s">
        <v>2036</v>
      </c>
    </row>
    <row r="442" spans="1:18" x14ac:dyDescent="0.2">
      <c r="A442" s="97"/>
      <c r="B442" s="105">
        <v>44168.099687499998</v>
      </c>
      <c r="C442" s="80" t="s">
        <v>1176</v>
      </c>
      <c r="D442" s="82" t="str">
        <f t="shared" si="48"/>
        <v>MV0133</v>
      </c>
      <c r="E442" s="91" t="str">
        <f t="shared" si="49"/>
        <v>MASVINGO</v>
      </c>
      <c r="F442" s="82" t="str">
        <f t="shared" si="50"/>
        <v>GOLD</v>
      </c>
      <c r="G442" s="207">
        <v>3</v>
      </c>
      <c r="H442" s="96" t="s">
        <v>2033</v>
      </c>
      <c r="I442" s="68" t="s">
        <v>2058</v>
      </c>
      <c r="J442" s="82" t="str">
        <f t="shared" si="47"/>
        <v>CECIL</v>
      </c>
      <c r="K442" s="85">
        <v>0</v>
      </c>
      <c r="L442" s="85">
        <v>0.99998842592592596</v>
      </c>
      <c r="M442" s="204">
        <v>44169</v>
      </c>
      <c r="N442" s="94" t="s">
        <v>3412</v>
      </c>
      <c r="O442" s="90">
        <f t="shared" si="43"/>
        <v>1439.9833333333333</v>
      </c>
      <c r="P442" s="100">
        <f t="shared" si="44"/>
        <v>4319.95</v>
      </c>
      <c r="Q442" s="68" t="s">
        <v>2035</v>
      </c>
      <c r="R442" s="68" t="s">
        <v>2036</v>
      </c>
    </row>
    <row r="443" spans="1:18" x14ac:dyDescent="0.2">
      <c r="A443" s="97"/>
      <c r="B443" s="105">
        <v>44168.100162037037</v>
      </c>
      <c r="C443" s="80" t="s">
        <v>2084</v>
      </c>
      <c r="D443" s="82" t="e">
        <f t="shared" si="48"/>
        <v>#N/A</v>
      </c>
      <c r="E443" s="91" t="e">
        <f t="shared" si="49"/>
        <v>#N/A</v>
      </c>
      <c r="F443" s="82" t="e">
        <f t="shared" si="50"/>
        <v>#N/A</v>
      </c>
      <c r="G443" s="207">
        <v>3</v>
      </c>
      <c r="H443" s="96" t="s">
        <v>2033</v>
      </c>
      <c r="I443" s="68" t="s">
        <v>2058</v>
      </c>
      <c r="J443" s="82" t="e">
        <f t="shared" si="47"/>
        <v>#N/A</v>
      </c>
      <c r="K443" s="85">
        <v>0</v>
      </c>
      <c r="L443" s="85">
        <v>0.99998842592592596</v>
      </c>
      <c r="M443" s="204">
        <v>44169</v>
      </c>
      <c r="N443" s="94" t="s">
        <v>3413</v>
      </c>
      <c r="O443" s="90">
        <f t="shared" si="43"/>
        <v>1439.9833333333333</v>
      </c>
      <c r="P443" s="100">
        <f t="shared" si="44"/>
        <v>4319.95</v>
      </c>
      <c r="Q443" s="68" t="s">
        <v>2035</v>
      </c>
      <c r="R443" s="68" t="s">
        <v>2036</v>
      </c>
    </row>
    <row r="444" spans="1:18" x14ac:dyDescent="0.2">
      <c r="A444" s="97"/>
      <c r="B444" s="105">
        <v>44168.285266203704</v>
      </c>
      <c r="C444" s="80" t="s">
        <v>837</v>
      </c>
      <c r="D444" s="82" t="str">
        <f t="shared" si="48"/>
        <v>BU3107</v>
      </c>
      <c r="E444" s="91" t="str">
        <f t="shared" si="49"/>
        <v>BULAWAYO</v>
      </c>
      <c r="F444" s="82" t="str">
        <f t="shared" si="50"/>
        <v>SILVER</v>
      </c>
      <c r="G444" s="207">
        <v>3</v>
      </c>
      <c r="H444" s="96" t="s">
        <v>2033</v>
      </c>
      <c r="I444" s="68" t="s">
        <v>2058</v>
      </c>
      <c r="J444" s="82" t="str">
        <f t="shared" si="47"/>
        <v>SOFIA</v>
      </c>
      <c r="K444" s="85">
        <v>0</v>
      </c>
      <c r="L444" s="85">
        <v>0.99998842592592596</v>
      </c>
      <c r="M444" s="204">
        <v>44169</v>
      </c>
      <c r="N444" s="94" t="s">
        <v>3409</v>
      </c>
      <c r="O444" s="90">
        <f t="shared" si="43"/>
        <v>1439.9833333333333</v>
      </c>
      <c r="P444" s="100">
        <f t="shared" si="44"/>
        <v>4319.95</v>
      </c>
      <c r="Q444" s="68" t="s">
        <v>2035</v>
      </c>
      <c r="R444" s="68" t="s">
        <v>2036</v>
      </c>
    </row>
    <row r="445" spans="1:18" x14ac:dyDescent="0.2">
      <c r="A445" s="97"/>
      <c r="B445" s="105">
        <v>44168.564432870371</v>
      </c>
      <c r="C445" s="80" t="s">
        <v>3410</v>
      </c>
      <c r="D445" s="82" t="e">
        <f t="shared" si="48"/>
        <v>#N/A</v>
      </c>
      <c r="E445" s="91" t="e">
        <f t="shared" si="49"/>
        <v>#N/A</v>
      </c>
      <c r="F445" s="82" t="e">
        <f t="shared" si="50"/>
        <v>#N/A</v>
      </c>
      <c r="G445" s="207">
        <v>3</v>
      </c>
      <c r="H445" s="96" t="s">
        <v>2033</v>
      </c>
      <c r="I445" s="68" t="s">
        <v>2058</v>
      </c>
      <c r="J445" s="82" t="e">
        <f t="shared" si="47"/>
        <v>#N/A</v>
      </c>
      <c r="K445" s="85">
        <v>0</v>
      </c>
      <c r="L445" s="85">
        <v>0.99998842592592596</v>
      </c>
      <c r="M445" s="204">
        <v>44169</v>
      </c>
      <c r="N445" s="94" t="s">
        <v>3411</v>
      </c>
      <c r="O445" s="90">
        <f t="shared" si="43"/>
        <v>1439.9833333333333</v>
      </c>
      <c r="P445" s="100">
        <f t="shared" si="44"/>
        <v>4319.95</v>
      </c>
      <c r="Q445" s="68" t="s">
        <v>2035</v>
      </c>
      <c r="R445" s="68" t="s">
        <v>2036</v>
      </c>
    </row>
    <row r="446" spans="1:18" x14ac:dyDescent="0.2">
      <c r="A446" s="97"/>
      <c r="B446" s="105">
        <v>44168.740428240744</v>
      </c>
      <c r="C446" s="80" t="s">
        <v>815</v>
      </c>
      <c r="D446" s="82" t="str">
        <f t="shared" si="48"/>
        <v>HA1730-U</v>
      </c>
      <c r="E446" s="91" t="str">
        <f t="shared" si="49"/>
        <v>HARARE</v>
      </c>
      <c r="F446" s="82" t="str">
        <f t="shared" si="50"/>
        <v>PLATINUM</v>
      </c>
      <c r="G446" s="207">
        <v>3</v>
      </c>
      <c r="H446" s="96" t="s">
        <v>2033</v>
      </c>
      <c r="I446" s="68" t="s">
        <v>2058</v>
      </c>
      <c r="J446" s="82" t="str">
        <f t="shared" si="47"/>
        <v>KIWA</v>
      </c>
      <c r="K446" s="85">
        <v>0</v>
      </c>
      <c r="L446" s="85">
        <v>0.99998842592592596</v>
      </c>
      <c r="M446" s="204">
        <v>44169</v>
      </c>
      <c r="N446" s="94" t="s">
        <v>3408</v>
      </c>
      <c r="O446" s="90">
        <f t="shared" si="43"/>
        <v>1439.9833333333333</v>
      </c>
      <c r="P446" s="100">
        <f t="shared" si="44"/>
        <v>4319.95</v>
      </c>
      <c r="Q446" s="68" t="s">
        <v>2035</v>
      </c>
      <c r="R446" s="68" t="s">
        <v>2036</v>
      </c>
    </row>
    <row r="447" spans="1:18" x14ac:dyDescent="0.2">
      <c r="A447" s="97"/>
      <c r="B447" s="105">
        <v>44156.710648148146</v>
      </c>
      <c r="C447" s="80" t="s">
        <v>789</v>
      </c>
      <c r="D447" s="82" t="str">
        <f t="shared" si="48"/>
        <v>MS0039</v>
      </c>
      <c r="E447" s="91" t="str">
        <f t="shared" si="49"/>
        <v>MAT SOUTH</v>
      </c>
      <c r="F447" s="82" t="str">
        <f t="shared" si="50"/>
        <v>SILVER</v>
      </c>
      <c r="G447" s="207">
        <v>3</v>
      </c>
      <c r="H447" s="96" t="s">
        <v>2033</v>
      </c>
      <c r="I447" s="68" t="s">
        <v>2052</v>
      </c>
      <c r="J447" s="82" t="str">
        <f t="shared" si="47"/>
        <v>MASAIRA</v>
      </c>
      <c r="K447" s="85">
        <v>0</v>
      </c>
      <c r="L447" s="85">
        <v>0.99998842592592596</v>
      </c>
      <c r="M447" s="204">
        <v>44169</v>
      </c>
      <c r="N447" s="94" t="s">
        <v>2112</v>
      </c>
      <c r="O447" s="90">
        <f t="shared" si="43"/>
        <v>1439.9833333333333</v>
      </c>
      <c r="P447" s="100">
        <f t="shared" si="44"/>
        <v>4319.95</v>
      </c>
      <c r="Q447" s="68" t="s">
        <v>2035</v>
      </c>
      <c r="R447" s="68" t="s">
        <v>2036</v>
      </c>
    </row>
    <row r="448" spans="1:18" x14ac:dyDescent="0.2">
      <c r="A448" s="97"/>
      <c r="B448" s="105">
        <v>44162.4765162037</v>
      </c>
      <c r="C448" s="80" t="s">
        <v>809</v>
      </c>
      <c r="D448" s="82" t="str">
        <f t="shared" si="48"/>
        <v>MD0282</v>
      </c>
      <c r="E448" s="91" t="str">
        <f t="shared" si="49"/>
        <v>MIDLANDS</v>
      </c>
      <c r="F448" s="82" t="str">
        <f t="shared" si="50"/>
        <v xml:space="preserve">PRIORITY PLATINUM </v>
      </c>
      <c r="G448" s="207">
        <v>3</v>
      </c>
      <c r="H448" s="96" t="s">
        <v>2033</v>
      </c>
      <c r="I448" s="68" t="s">
        <v>2058</v>
      </c>
      <c r="J448" s="82" t="str">
        <f t="shared" si="47"/>
        <v>CHIKWAVAVA</v>
      </c>
      <c r="K448" s="85">
        <v>0</v>
      </c>
      <c r="L448" s="85">
        <v>0.99998842592592596</v>
      </c>
      <c r="M448" s="204">
        <v>44169</v>
      </c>
      <c r="N448" s="94" t="s">
        <v>2113</v>
      </c>
      <c r="O448" s="90">
        <f t="shared" si="43"/>
        <v>1439.9833333333333</v>
      </c>
      <c r="P448" s="100">
        <f t="shared" si="44"/>
        <v>4319.95</v>
      </c>
      <c r="Q448" s="68" t="s">
        <v>2035</v>
      </c>
      <c r="R448" s="68" t="s">
        <v>2036</v>
      </c>
    </row>
    <row r="449" spans="1:18" x14ac:dyDescent="0.2">
      <c r="A449" s="97"/>
      <c r="B449" s="105">
        <v>44166.254756944443</v>
      </c>
      <c r="C449" s="80" t="s">
        <v>1034</v>
      </c>
      <c r="D449" s="82" t="str">
        <f t="shared" si="48"/>
        <v>HA0061</v>
      </c>
      <c r="E449" s="91" t="str">
        <f t="shared" si="49"/>
        <v>HARARE</v>
      </c>
      <c r="F449" s="82" t="str">
        <f t="shared" si="50"/>
        <v>PLATINUM</v>
      </c>
      <c r="G449" s="207">
        <v>3</v>
      </c>
      <c r="H449" s="96" t="s">
        <v>2033</v>
      </c>
      <c r="I449" s="68" t="s">
        <v>2056</v>
      </c>
      <c r="J449" s="82" t="str">
        <f t="shared" si="47"/>
        <v>ENIA</v>
      </c>
      <c r="K449" s="85">
        <v>0</v>
      </c>
      <c r="L449" s="85">
        <v>0.99998842592592596</v>
      </c>
      <c r="M449" s="204">
        <v>44169</v>
      </c>
      <c r="N449" s="94" t="s">
        <v>2116</v>
      </c>
      <c r="O449" s="90">
        <f t="shared" si="43"/>
        <v>1439.9833333333333</v>
      </c>
      <c r="P449" s="100">
        <f t="shared" si="44"/>
        <v>4319.95</v>
      </c>
      <c r="Q449" s="68" t="s">
        <v>2035</v>
      </c>
      <c r="R449" s="68" t="s">
        <v>2036</v>
      </c>
    </row>
    <row r="450" spans="1:18" x14ac:dyDescent="0.2">
      <c r="A450" s="97"/>
      <c r="B450" s="105">
        <v>44103.447789351849</v>
      </c>
      <c r="C450" s="68" t="s">
        <v>508</v>
      </c>
      <c r="D450" s="82" t="str">
        <f t="shared" si="48"/>
        <v>MD7052</v>
      </c>
      <c r="E450" s="91" t="str">
        <f t="shared" si="49"/>
        <v>MIDLANDS</v>
      </c>
      <c r="F450" s="82" t="str">
        <f t="shared" si="50"/>
        <v>BRONZE</v>
      </c>
      <c r="G450" s="207">
        <v>3</v>
      </c>
      <c r="H450" s="96" t="s">
        <v>2033</v>
      </c>
      <c r="I450" s="68" t="s">
        <v>2057</v>
      </c>
      <c r="J450" s="82" t="s">
        <v>100</v>
      </c>
      <c r="K450" s="85">
        <v>0</v>
      </c>
      <c r="L450" s="85">
        <v>0.99998842592592596</v>
      </c>
      <c r="M450" s="204">
        <v>44169</v>
      </c>
      <c r="N450" s="94" t="s">
        <v>2117</v>
      </c>
      <c r="O450" s="90">
        <f t="shared" ref="O450:O512" si="51">(L450-K450)*60*24</f>
        <v>1439.9833333333333</v>
      </c>
      <c r="P450" s="100">
        <f t="shared" ref="P450:P512" si="52">O450*G450</f>
        <v>4319.95</v>
      </c>
      <c r="Q450" s="68" t="s">
        <v>2035</v>
      </c>
      <c r="R450" s="68" t="s">
        <v>2036</v>
      </c>
    </row>
    <row r="451" spans="1:18" x14ac:dyDescent="0.2">
      <c r="A451" s="97"/>
      <c r="B451" s="105">
        <v>44144.623796296299</v>
      </c>
      <c r="C451" s="68" t="s">
        <v>1809</v>
      </c>
      <c r="D451" s="82" t="str">
        <f t="shared" si="48"/>
        <v>ME7040</v>
      </c>
      <c r="E451" s="91" t="str">
        <f t="shared" si="49"/>
        <v>MASH EAST</v>
      </c>
      <c r="F451" s="82" t="str">
        <f t="shared" si="50"/>
        <v>GOLD</v>
      </c>
      <c r="G451" s="207">
        <v>3</v>
      </c>
      <c r="H451" s="96" t="s">
        <v>2033</v>
      </c>
      <c r="I451" s="68" t="s">
        <v>2040</v>
      </c>
      <c r="J451" s="82" t="s">
        <v>22</v>
      </c>
      <c r="K451" s="85">
        <v>0</v>
      </c>
      <c r="L451" s="85">
        <v>0.99998842592592596</v>
      </c>
      <c r="M451" s="204">
        <v>44169</v>
      </c>
      <c r="N451" s="94" t="s">
        <v>2125</v>
      </c>
      <c r="O451" s="90">
        <f t="shared" si="51"/>
        <v>1439.9833333333333</v>
      </c>
      <c r="P451" s="100">
        <f t="shared" si="52"/>
        <v>4319.95</v>
      </c>
      <c r="Q451" s="68" t="s">
        <v>2035</v>
      </c>
      <c r="R451" s="68" t="s">
        <v>2036</v>
      </c>
    </row>
    <row r="452" spans="1:18" x14ac:dyDescent="0.2">
      <c r="A452" s="97"/>
      <c r="B452" s="105">
        <v>44077.473043981481</v>
      </c>
      <c r="C452" s="68" t="s">
        <v>990</v>
      </c>
      <c r="D452" s="82" t="str">
        <f t="shared" si="48"/>
        <v>MN6021</v>
      </c>
      <c r="E452" s="91" t="str">
        <f t="shared" si="49"/>
        <v>MAT NORTH</v>
      </c>
      <c r="F452" s="82" t="str">
        <f t="shared" si="50"/>
        <v>BRONZE</v>
      </c>
      <c r="G452" s="207">
        <v>3</v>
      </c>
      <c r="H452" s="96" t="s">
        <v>2033</v>
      </c>
      <c r="I452" s="68" t="s">
        <v>2057</v>
      </c>
      <c r="J452" s="82" t="s">
        <v>206</v>
      </c>
      <c r="K452" s="85">
        <v>0</v>
      </c>
      <c r="L452" s="85">
        <v>0.99998842592592596</v>
      </c>
      <c r="M452" s="204">
        <v>44169</v>
      </c>
      <c r="N452" s="94" t="s">
        <v>2126</v>
      </c>
      <c r="O452" s="90">
        <f t="shared" si="51"/>
        <v>1439.9833333333333</v>
      </c>
      <c r="P452" s="100">
        <f t="shared" si="52"/>
        <v>4319.95</v>
      </c>
      <c r="Q452" s="68" t="s">
        <v>2035</v>
      </c>
      <c r="R452" s="68" t="s">
        <v>2036</v>
      </c>
    </row>
    <row r="453" spans="1:18" x14ac:dyDescent="0.2">
      <c r="A453" s="97"/>
      <c r="B453" s="105">
        <v>44078.052905092591</v>
      </c>
      <c r="C453" s="68" t="s">
        <v>469</v>
      </c>
      <c r="D453" s="82" t="str">
        <f t="shared" si="48"/>
        <v>MV0018</v>
      </c>
      <c r="E453" s="91" t="str">
        <f t="shared" si="49"/>
        <v>MASVINGO</v>
      </c>
      <c r="F453" s="82" t="str">
        <f t="shared" si="50"/>
        <v>GOLD</v>
      </c>
      <c r="G453" s="207">
        <v>3</v>
      </c>
      <c r="H453" s="96" t="s">
        <v>2033</v>
      </c>
      <c r="I453" s="68" t="s">
        <v>2057</v>
      </c>
      <c r="J453" s="82" t="s">
        <v>283</v>
      </c>
      <c r="K453" s="85">
        <v>0</v>
      </c>
      <c r="L453" s="85">
        <v>0.99998842592592596</v>
      </c>
      <c r="M453" s="204">
        <v>44169</v>
      </c>
      <c r="N453" s="94" t="s">
        <v>2148</v>
      </c>
      <c r="O453" s="90">
        <f t="shared" si="51"/>
        <v>1439.9833333333333</v>
      </c>
      <c r="P453" s="100">
        <f t="shared" si="52"/>
        <v>4319.95</v>
      </c>
      <c r="Q453" s="68" t="s">
        <v>2035</v>
      </c>
      <c r="R453" s="68" t="s">
        <v>2036</v>
      </c>
    </row>
    <row r="454" spans="1:18" x14ac:dyDescent="0.2">
      <c r="A454" s="97"/>
      <c r="B454" s="105">
        <v>44110.266562500001</v>
      </c>
      <c r="C454" s="68" t="s">
        <v>98</v>
      </c>
      <c r="D454" s="82" t="str">
        <f t="shared" si="48"/>
        <v>MD6029</v>
      </c>
      <c r="E454" s="91" t="str">
        <f t="shared" si="49"/>
        <v>MIDLANDS</v>
      </c>
      <c r="F454" s="82" t="str">
        <f t="shared" si="50"/>
        <v>SILVER</v>
      </c>
      <c r="G454" s="207">
        <v>3</v>
      </c>
      <c r="H454" s="96" t="s">
        <v>2033</v>
      </c>
      <c r="I454" s="68" t="s">
        <v>2040</v>
      </c>
      <c r="J454" s="82" t="s">
        <v>100</v>
      </c>
      <c r="K454" s="85">
        <v>0</v>
      </c>
      <c r="L454" s="85">
        <v>0.99998842592592596</v>
      </c>
      <c r="M454" s="204">
        <v>44169</v>
      </c>
      <c r="N454" s="94" t="s">
        <v>2149</v>
      </c>
      <c r="O454" s="90">
        <f t="shared" si="51"/>
        <v>1439.9833333333333</v>
      </c>
      <c r="P454" s="100">
        <f t="shared" si="52"/>
        <v>4319.95</v>
      </c>
      <c r="Q454" s="68" t="s">
        <v>2035</v>
      </c>
      <c r="R454" s="68" t="s">
        <v>2036</v>
      </c>
    </row>
    <row r="455" spans="1:18" x14ac:dyDescent="0.2">
      <c r="A455" s="97"/>
      <c r="B455" s="105">
        <v>44153.311689814815</v>
      </c>
      <c r="C455" s="68" t="s">
        <v>1707</v>
      </c>
      <c r="D455" s="82" t="str">
        <f t="shared" si="48"/>
        <v>MW5020</v>
      </c>
      <c r="E455" s="91" t="str">
        <f t="shared" si="49"/>
        <v>MASH WEST</v>
      </c>
      <c r="F455" s="82" t="str">
        <f t="shared" si="50"/>
        <v>SILVER</v>
      </c>
      <c r="G455" s="207">
        <v>3</v>
      </c>
      <c r="H455" s="96" t="s">
        <v>2033</v>
      </c>
      <c r="I455" s="68" t="s">
        <v>2058</v>
      </c>
      <c r="J455" s="82" t="s">
        <v>90</v>
      </c>
      <c r="K455" s="85">
        <v>0</v>
      </c>
      <c r="L455" s="85">
        <v>0.99998842592592596</v>
      </c>
      <c r="M455" s="204">
        <v>44169</v>
      </c>
      <c r="N455" s="94" t="s">
        <v>2154</v>
      </c>
      <c r="O455" s="90">
        <f t="shared" si="51"/>
        <v>1439.9833333333333</v>
      </c>
      <c r="P455" s="100">
        <f t="shared" si="52"/>
        <v>4319.95</v>
      </c>
      <c r="Q455" s="68" t="s">
        <v>2035</v>
      </c>
      <c r="R455" s="68" t="s">
        <v>2036</v>
      </c>
    </row>
    <row r="456" spans="1:18" x14ac:dyDescent="0.2">
      <c r="A456" s="97"/>
      <c r="B456" s="105">
        <v>44166.70380787037</v>
      </c>
      <c r="C456" s="80" t="s">
        <v>1592</v>
      </c>
      <c r="D456" s="82" t="str">
        <f t="shared" si="48"/>
        <v>BU1744</v>
      </c>
      <c r="E456" s="91" t="str">
        <f t="shared" si="49"/>
        <v>BULAWAYO</v>
      </c>
      <c r="F456" s="82" t="str">
        <f t="shared" si="50"/>
        <v>SILVER</v>
      </c>
      <c r="G456" s="207">
        <v>3</v>
      </c>
      <c r="H456" s="96" t="s">
        <v>2033</v>
      </c>
      <c r="I456" s="68" t="s">
        <v>2060</v>
      </c>
      <c r="J456" s="82" t="str">
        <f>VLOOKUP($C456,TOTAL4,5,FALSE)</f>
        <v>BHEKANI</v>
      </c>
      <c r="K456" s="85">
        <v>0</v>
      </c>
      <c r="L456" s="85">
        <v>0.99998842592592596</v>
      </c>
      <c r="M456" s="204">
        <v>44169</v>
      </c>
      <c r="N456" s="94" t="s">
        <v>2174</v>
      </c>
      <c r="O456" s="90">
        <f t="shared" si="51"/>
        <v>1439.9833333333333</v>
      </c>
      <c r="P456" s="100">
        <f t="shared" si="52"/>
        <v>4319.95</v>
      </c>
      <c r="Q456" s="68" t="s">
        <v>2035</v>
      </c>
      <c r="R456" s="68" t="s">
        <v>2036</v>
      </c>
    </row>
    <row r="457" spans="1:18" x14ac:dyDescent="0.2">
      <c r="A457" s="97"/>
      <c r="B457" s="105">
        <v>44166.70380787037</v>
      </c>
      <c r="C457" s="80" t="s">
        <v>1075</v>
      </c>
      <c r="D457" s="82" t="str">
        <f t="shared" si="48"/>
        <v>BU1736</v>
      </c>
      <c r="E457" s="91" t="str">
        <f t="shared" si="49"/>
        <v>BULAWAYO</v>
      </c>
      <c r="F457" s="82" t="str">
        <f t="shared" si="50"/>
        <v>SILVER</v>
      </c>
      <c r="G457" s="207">
        <v>3</v>
      </c>
      <c r="H457" s="96" t="s">
        <v>2033</v>
      </c>
      <c r="I457" s="68" t="s">
        <v>2060</v>
      </c>
      <c r="J457" s="82" t="str">
        <f>VLOOKUP($C457,TOTAL4,5,FALSE)</f>
        <v>SIFA</v>
      </c>
      <c r="K457" s="85">
        <v>0</v>
      </c>
      <c r="L457" s="85">
        <v>0.99998842592592596</v>
      </c>
      <c r="M457" s="204">
        <v>44169</v>
      </c>
      <c r="N457" s="94" t="s">
        <v>2175</v>
      </c>
      <c r="O457" s="90">
        <f t="shared" si="51"/>
        <v>1439.9833333333333</v>
      </c>
      <c r="P457" s="100">
        <f t="shared" si="52"/>
        <v>4319.95</v>
      </c>
      <c r="Q457" s="68" t="s">
        <v>2035</v>
      </c>
      <c r="R457" s="68" t="s">
        <v>2036</v>
      </c>
    </row>
    <row r="458" spans="1:18" x14ac:dyDescent="0.2">
      <c r="A458" s="97"/>
      <c r="B458" s="105">
        <v>44151.769432870373</v>
      </c>
      <c r="C458" s="68" t="s">
        <v>1103</v>
      </c>
      <c r="D458" s="82" t="str">
        <f t="shared" si="48"/>
        <v>HA6067</v>
      </c>
      <c r="E458" s="91" t="str">
        <f t="shared" si="49"/>
        <v>HARARE</v>
      </c>
      <c r="F458" s="82" t="str">
        <f t="shared" si="50"/>
        <v>GOLD</v>
      </c>
      <c r="G458" s="207">
        <v>3</v>
      </c>
      <c r="H458" s="96" t="s">
        <v>2033</v>
      </c>
      <c r="I458" s="68" t="s">
        <v>2058</v>
      </c>
      <c r="J458" s="82" t="s">
        <v>1105</v>
      </c>
      <c r="K458" s="85">
        <v>0</v>
      </c>
      <c r="L458" s="85">
        <v>0.99998842592592596</v>
      </c>
      <c r="M458" s="204">
        <v>44169</v>
      </c>
      <c r="N458" s="94" t="s">
        <v>2177</v>
      </c>
      <c r="O458" s="90">
        <f t="shared" si="51"/>
        <v>1439.9833333333333</v>
      </c>
      <c r="P458" s="100">
        <f t="shared" si="52"/>
        <v>4319.95</v>
      </c>
      <c r="Q458" s="68" t="s">
        <v>2035</v>
      </c>
      <c r="R458" s="68" t="s">
        <v>2036</v>
      </c>
    </row>
    <row r="459" spans="1:18" x14ac:dyDescent="0.2">
      <c r="A459" s="97"/>
      <c r="B459" s="105">
        <v>44152.25540509259</v>
      </c>
      <c r="C459" s="68" t="s">
        <v>744</v>
      </c>
      <c r="D459" s="82" t="str">
        <f t="shared" si="48"/>
        <v>MD0036</v>
      </c>
      <c r="E459" s="91" t="str">
        <f t="shared" si="49"/>
        <v>MIDLANDS</v>
      </c>
      <c r="F459" s="82" t="str">
        <f t="shared" si="50"/>
        <v>SILVER</v>
      </c>
      <c r="G459" s="207">
        <v>3</v>
      </c>
      <c r="H459" s="96" t="s">
        <v>2033</v>
      </c>
      <c r="I459" s="68" t="s">
        <v>2057</v>
      </c>
      <c r="J459" s="82" t="str">
        <f>VLOOKUP($C459,TOTAL4,5,FALSE)</f>
        <v>CHIKWAVAVA</v>
      </c>
      <c r="K459" s="85">
        <v>0</v>
      </c>
      <c r="L459" s="85">
        <v>0.99998842592592596</v>
      </c>
      <c r="M459" s="204">
        <v>44169</v>
      </c>
      <c r="N459" s="94" t="s">
        <v>2221</v>
      </c>
      <c r="O459" s="90">
        <f t="shared" si="51"/>
        <v>1439.9833333333333</v>
      </c>
      <c r="P459" s="100">
        <f t="shared" si="52"/>
        <v>4319.95</v>
      </c>
      <c r="Q459" s="68" t="s">
        <v>2035</v>
      </c>
      <c r="R459" s="68" t="s">
        <v>2036</v>
      </c>
    </row>
    <row r="460" spans="1:18" x14ac:dyDescent="0.2">
      <c r="A460" s="97"/>
      <c r="B460" s="105">
        <v>44164.807303240741</v>
      </c>
      <c r="C460" s="80" t="s">
        <v>548</v>
      </c>
      <c r="D460" s="82" t="str">
        <f t="shared" si="48"/>
        <v>HA0202</v>
      </c>
      <c r="E460" s="91" t="str">
        <f t="shared" si="49"/>
        <v>HARARE</v>
      </c>
      <c r="F460" s="82" t="str">
        <f t="shared" si="50"/>
        <v>PLATINUM</v>
      </c>
      <c r="G460" s="207">
        <v>3</v>
      </c>
      <c r="H460" s="96" t="s">
        <v>2033</v>
      </c>
      <c r="I460" s="68" t="s">
        <v>2057</v>
      </c>
      <c r="J460" s="82" t="str">
        <f>VLOOKUP($C460,TOTAL4,5,FALSE)</f>
        <v>MODESTA</v>
      </c>
      <c r="K460" s="85">
        <v>0</v>
      </c>
      <c r="L460" s="85">
        <v>0.99998842592592596</v>
      </c>
      <c r="M460" s="204">
        <v>44169</v>
      </c>
      <c r="N460" s="94" t="s">
        <v>2223</v>
      </c>
      <c r="O460" s="90">
        <f t="shared" si="51"/>
        <v>1439.9833333333333</v>
      </c>
      <c r="P460" s="100">
        <f t="shared" si="52"/>
        <v>4319.95</v>
      </c>
      <c r="Q460" s="68" t="s">
        <v>2035</v>
      </c>
      <c r="R460" s="68" t="s">
        <v>2036</v>
      </c>
    </row>
    <row r="461" spans="1:18" x14ac:dyDescent="0.2">
      <c r="A461" s="97"/>
      <c r="B461" s="105">
        <v>44166.254826388889</v>
      </c>
      <c r="C461" s="80" t="s">
        <v>234</v>
      </c>
      <c r="D461" s="82" t="str">
        <f t="shared" si="48"/>
        <v>HA6037</v>
      </c>
      <c r="E461" s="91" t="str">
        <f t="shared" si="49"/>
        <v>HARARE</v>
      </c>
      <c r="F461" s="82" t="str">
        <f t="shared" si="50"/>
        <v>PLATINUM</v>
      </c>
      <c r="G461" s="207">
        <v>3</v>
      </c>
      <c r="H461" s="96" t="s">
        <v>2033</v>
      </c>
      <c r="I461" s="68" t="s">
        <v>2056</v>
      </c>
      <c r="J461" s="82" t="str">
        <f>VLOOKUP($C461,TOTAL4,5,FALSE)</f>
        <v>ENIA</v>
      </c>
      <c r="K461" s="85">
        <v>0</v>
      </c>
      <c r="L461" s="85">
        <v>0.99998842592592596</v>
      </c>
      <c r="M461" s="204">
        <v>44169</v>
      </c>
      <c r="N461" s="94" t="s">
        <v>2220</v>
      </c>
      <c r="O461" s="90">
        <f t="shared" si="51"/>
        <v>1439.9833333333333</v>
      </c>
      <c r="P461" s="100">
        <f t="shared" si="52"/>
        <v>4319.95</v>
      </c>
      <c r="Q461" s="68" t="s">
        <v>2035</v>
      </c>
      <c r="R461" s="68" t="s">
        <v>2036</v>
      </c>
    </row>
    <row r="462" spans="1:18" x14ac:dyDescent="0.2">
      <c r="A462" s="97"/>
      <c r="B462" s="105">
        <v>44165.372037037036</v>
      </c>
      <c r="C462" s="68" t="s">
        <v>1003</v>
      </c>
      <c r="D462" s="82" t="str">
        <f t="shared" si="48"/>
        <v>HA5066</v>
      </c>
      <c r="E462" s="91" t="str">
        <f t="shared" si="49"/>
        <v>HARARE</v>
      </c>
      <c r="F462" s="82" t="str">
        <f t="shared" si="50"/>
        <v>GOLD</v>
      </c>
      <c r="G462" s="207">
        <v>3</v>
      </c>
      <c r="H462" s="96" t="s">
        <v>2033</v>
      </c>
      <c r="I462" s="68" t="s">
        <v>2082</v>
      </c>
      <c r="J462" s="82" t="str">
        <f>VLOOKUP($C462,TOTAL4,5,FALSE)</f>
        <v>DHLAKAMA</v>
      </c>
      <c r="K462" s="85">
        <v>0</v>
      </c>
      <c r="L462" s="85">
        <v>0.99998842592592596</v>
      </c>
      <c r="M462" s="204">
        <v>44169</v>
      </c>
      <c r="N462" s="94" t="s">
        <v>2242</v>
      </c>
      <c r="O462" s="90">
        <f t="shared" si="51"/>
        <v>1439.9833333333333</v>
      </c>
      <c r="P462" s="100">
        <f t="shared" si="52"/>
        <v>4319.95</v>
      </c>
      <c r="Q462" s="68" t="s">
        <v>2035</v>
      </c>
      <c r="R462" s="68" t="s">
        <v>2036</v>
      </c>
    </row>
    <row r="463" spans="1:18" x14ac:dyDescent="0.2">
      <c r="A463" s="97"/>
      <c r="B463" s="105">
        <v>44165.370312500003</v>
      </c>
      <c r="C463" s="68" t="s">
        <v>273</v>
      </c>
      <c r="D463" s="82" t="str">
        <f t="shared" si="48"/>
        <v>HA0008</v>
      </c>
      <c r="E463" s="91" t="str">
        <f t="shared" si="49"/>
        <v>HARARE</v>
      </c>
      <c r="F463" s="82" t="str">
        <f t="shared" si="50"/>
        <v>PLATINUM</v>
      </c>
      <c r="G463" s="207">
        <v>3</v>
      </c>
      <c r="H463" s="96" t="s">
        <v>2033</v>
      </c>
      <c r="I463" s="68" t="s">
        <v>2082</v>
      </c>
      <c r="J463" s="82" t="str">
        <f>VLOOKUP($C463,TOTAL4,5,FALSE)</f>
        <v>DHLAKAMA</v>
      </c>
      <c r="K463" s="85">
        <v>0</v>
      </c>
      <c r="L463" s="85">
        <v>0.99998842592592596</v>
      </c>
      <c r="M463" s="204">
        <v>44169</v>
      </c>
      <c r="N463" s="94" t="s">
        <v>2061</v>
      </c>
      <c r="O463" s="90">
        <f t="shared" si="51"/>
        <v>1439.9833333333333</v>
      </c>
      <c r="P463" s="100">
        <f t="shared" si="52"/>
        <v>4319.95</v>
      </c>
      <c r="Q463" s="68" t="s">
        <v>2035</v>
      </c>
      <c r="R463" s="68" t="s">
        <v>2036</v>
      </c>
    </row>
    <row r="464" spans="1:18" x14ac:dyDescent="0.2">
      <c r="A464" s="97"/>
      <c r="B464" s="105">
        <v>44063.312210648146</v>
      </c>
      <c r="C464" s="68" t="s">
        <v>329</v>
      </c>
      <c r="D464" s="82" t="str">
        <f t="shared" si="48"/>
        <v>MD7088</v>
      </c>
      <c r="E464" s="91" t="str">
        <f t="shared" si="49"/>
        <v>MIDLANDS</v>
      </c>
      <c r="F464" s="82" t="str">
        <f t="shared" si="50"/>
        <v>BRONZE</v>
      </c>
      <c r="G464" s="207">
        <v>3</v>
      </c>
      <c r="H464" s="96" t="s">
        <v>2033</v>
      </c>
      <c r="I464" s="68" t="s">
        <v>2057</v>
      </c>
      <c r="J464" s="82" t="s">
        <v>100</v>
      </c>
      <c r="K464" s="85">
        <v>0</v>
      </c>
      <c r="L464" s="85">
        <v>0.99998842592592596</v>
      </c>
      <c r="M464" s="204">
        <v>44169</v>
      </c>
      <c r="N464" s="94" t="s">
        <v>2064</v>
      </c>
      <c r="O464" s="90">
        <f t="shared" si="51"/>
        <v>1439.9833333333333</v>
      </c>
      <c r="P464" s="100">
        <f t="shared" si="52"/>
        <v>4319.95</v>
      </c>
      <c r="Q464" s="68" t="s">
        <v>2035</v>
      </c>
      <c r="R464" s="68" t="s">
        <v>2036</v>
      </c>
    </row>
    <row r="465" spans="1:18" x14ac:dyDescent="0.2">
      <c r="A465" s="97"/>
      <c r="B465" s="105">
        <v>44099.752280092594</v>
      </c>
      <c r="C465" s="68" t="s">
        <v>379</v>
      </c>
      <c r="D465" s="82" t="str">
        <f t="shared" si="48"/>
        <v>MV0337</v>
      </c>
      <c r="E465" s="91" t="str">
        <f t="shared" si="49"/>
        <v>MASVINGO</v>
      </c>
      <c r="F465" s="82" t="str">
        <f t="shared" si="50"/>
        <v>SILVER</v>
      </c>
      <c r="G465" s="207">
        <v>3</v>
      </c>
      <c r="H465" s="96" t="s">
        <v>2033</v>
      </c>
      <c r="I465" s="68" t="s">
        <v>2057</v>
      </c>
      <c r="J465" s="82" t="s">
        <v>283</v>
      </c>
      <c r="K465" s="85">
        <v>0</v>
      </c>
      <c r="L465" s="85">
        <v>0.99998842592592596</v>
      </c>
      <c r="M465" s="204">
        <v>44169</v>
      </c>
      <c r="N465" s="94" t="s">
        <v>2059</v>
      </c>
      <c r="O465" s="90">
        <f t="shared" si="51"/>
        <v>1439.9833333333333</v>
      </c>
      <c r="P465" s="100">
        <f t="shared" si="52"/>
        <v>4319.95</v>
      </c>
      <c r="Q465" s="68" t="s">
        <v>2035</v>
      </c>
      <c r="R465" s="68" t="s">
        <v>2036</v>
      </c>
    </row>
    <row r="466" spans="1:18" x14ac:dyDescent="0.2">
      <c r="A466" s="97"/>
      <c r="B466" s="105">
        <v>44099.744328703702</v>
      </c>
      <c r="C466" s="68" t="s">
        <v>393</v>
      </c>
      <c r="D466" s="82" t="str">
        <f t="shared" si="48"/>
        <v>MV0114</v>
      </c>
      <c r="E466" s="91" t="str">
        <f t="shared" si="49"/>
        <v>MASVINGO</v>
      </c>
      <c r="F466" s="82" t="str">
        <f t="shared" si="50"/>
        <v>SILVER</v>
      </c>
      <c r="G466" s="207">
        <v>3</v>
      </c>
      <c r="H466" s="96" t="s">
        <v>2033</v>
      </c>
      <c r="I466" s="68" t="s">
        <v>2057</v>
      </c>
      <c r="J466" s="82" t="s">
        <v>283</v>
      </c>
      <c r="K466" s="85">
        <v>0</v>
      </c>
      <c r="L466" s="85">
        <v>0.99998842592592596</v>
      </c>
      <c r="M466" s="204">
        <v>44169</v>
      </c>
      <c r="N466" s="94" t="s">
        <v>2068</v>
      </c>
      <c r="O466" s="90">
        <f t="shared" si="51"/>
        <v>1439.9833333333333</v>
      </c>
      <c r="P466" s="100">
        <f t="shared" si="52"/>
        <v>4319.95</v>
      </c>
      <c r="Q466" s="68" t="s">
        <v>2035</v>
      </c>
      <c r="R466" s="68" t="s">
        <v>2036</v>
      </c>
    </row>
    <row r="467" spans="1:18" x14ac:dyDescent="0.2">
      <c r="A467" s="97"/>
      <c r="B467" s="105">
        <v>44099.754814814813</v>
      </c>
      <c r="C467" s="68" t="s">
        <v>396</v>
      </c>
      <c r="D467" s="82" t="str">
        <f t="shared" si="48"/>
        <v>MA5301</v>
      </c>
      <c r="E467" s="91" t="str">
        <f t="shared" si="49"/>
        <v>MANICALAND</v>
      </c>
      <c r="F467" s="82" t="str">
        <f t="shared" si="50"/>
        <v>PLATINUM</v>
      </c>
      <c r="G467" s="207">
        <v>3</v>
      </c>
      <c r="H467" s="96" t="s">
        <v>2033</v>
      </c>
      <c r="I467" s="68" t="s">
        <v>2057</v>
      </c>
      <c r="J467" s="82" t="s">
        <v>283</v>
      </c>
      <c r="K467" s="85">
        <v>0</v>
      </c>
      <c r="L467" s="85">
        <v>0.99998842592592596</v>
      </c>
      <c r="M467" s="204">
        <v>44169</v>
      </c>
      <c r="N467" s="94" t="s">
        <v>2066</v>
      </c>
      <c r="O467" s="90">
        <f t="shared" si="51"/>
        <v>1439.9833333333333</v>
      </c>
      <c r="P467" s="100">
        <f t="shared" si="52"/>
        <v>4319.95</v>
      </c>
      <c r="Q467" s="68" t="s">
        <v>2035</v>
      </c>
      <c r="R467" s="68" t="s">
        <v>2036</v>
      </c>
    </row>
    <row r="468" spans="1:18" x14ac:dyDescent="0.2">
      <c r="A468" s="97"/>
      <c r="B468" s="105">
        <v>44077.472939814812</v>
      </c>
      <c r="C468" s="68" t="s">
        <v>398</v>
      </c>
      <c r="D468" s="82" t="str">
        <f t="shared" si="48"/>
        <v>MA5301</v>
      </c>
      <c r="E468" s="91" t="str">
        <f t="shared" si="49"/>
        <v>MANICALAND</v>
      </c>
      <c r="F468" s="82" t="str">
        <f t="shared" si="50"/>
        <v>PLATINUM</v>
      </c>
      <c r="G468" s="207">
        <v>3</v>
      </c>
      <c r="H468" s="96" t="s">
        <v>2033</v>
      </c>
      <c r="I468" s="68" t="s">
        <v>2057</v>
      </c>
      <c r="J468" s="82" t="s">
        <v>283</v>
      </c>
      <c r="K468" s="85">
        <v>0</v>
      </c>
      <c r="L468" s="85">
        <v>0.99998842592592596</v>
      </c>
      <c r="M468" s="204">
        <v>44169</v>
      </c>
      <c r="N468" s="94" t="s">
        <v>2069</v>
      </c>
      <c r="O468" s="90">
        <f t="shared" si="51"/>
        <v>1439.9833333333333</v>
      </c>
      <c r="P468" s="100">
        <f t="shared" si="52"/>
        <v>4319.95</v>
      </c>
      <c r="Q468" s="68" t="s">
        <v>2035</v>
      </c>
      <c r="R468" s="68" t="s">
        <v>2036</v>
      </c>
    </row>
    <row r="469" spans="1:18" x14ac:dyDescent="0.2">
      <c r="A469" s="97"/>
      <c r="B469" s="105">
        <v>44157.553333333337</v>
      </c>
      <c r="C469" s="80" t="s">
        <v>444</v>
      </c>
      <c r="D469" s="82" t="str">
        <f t="shared" si="48"/>
        <v>MD1712</v>
      </c>
      <c r="E469" s="91" t="str">
        <f t="shared" si="49"/>
        <v>MIDLANDS</v>
      </c>
      <c r="F469" s="82" t="str">
        <f t="shared" si="50"/>
        <v>SILVER</v>
      </c>
      <c r="G469" s="207">
        <v>3</v>
      </c>
      <c r="H469" s="96" t="s">
        <v>2033</v>
      </c>
      <c r="I469" s="68" t="s">
        <v>2058</v>
      </c>
      <c r="J469" s="82" t="str">
        <f>VLOOKUP($C469,TOTAL4,5,FALSE)</f>
        <v>CHARI</v>
      </c>
      <c r="K469" s="85">
        <v>0</v>
      </c>
      <c r="L469" s="85">
        <v>0.99998842592592596</v>
      </c>
      <c r="M469" s="204">
        <v>44169</v>
      </c>
      <c r="N469" s="94" t="s">
        <v>2062</v>
      </c>
      <c r="O469" s="90">
        <f t="shared" si="51"/>
        <v>1439.9833333333333</v>
      </c>
      <c r="P469" s="100">
        <f t="shared" si="52"/>
        <v>4319.95</v>
      </c>
      <c r="Q469" s="68" t="s">
        <v>2035</v>
      </c>
      <c r="R469" s="68" t="s">
        <v>2036</v>
      </c>
    </row>
    <row r="470" spans="1:18" x14ac:dyDescent="0.2">
      <c r="A470" s="97"/>
      <c r="B470" s="105">
        <v>44153.311921296299</v>
      </c>
      <c r="C470" s="68" t="s">
        <v>493</v>
      </c>
      <c r="D470" s="82" t="str">
        <f t="shared" si="48"/>
        <v>MV7201</v>
      </c>
      <c r="E470" s="91" t="str">
        <f t="shared" si="49"/>
        <v>MASVINGO</v>
      </c>
      <c r="F470" s="82" t="str">
        <f t="shared" si="50"/>
        <v>SILVER</v>
      </c>
      <c r="G470" s="207">
        <v>3</v>
      </c>
      <c r="H470" s="96" t="s">
        <v>2033</v>
      </c>
      <c r="I470" s="68" t="s">
        <v>2058</v>
      </c>
      <c r="J470" s="82" t="s">
        <v>283</v>
      </c>
      <c r="K470" s="85">
        <v>0</v>
      </c>
      <c r="L470" s="85">
        <v>0.99998842592592596</v>
      </c>
      <c r="M470" s="204">
        <v>44169</v>
      </c>
      <c r="N470" s="94" t="s">
        <v>2065</v>
      </c>
      <c r="O470" s="90">
        <f t="shared" si="51"/>
        <v>1439.9833333333333</v>
      </c>
      <c r="P470" s="100">
        <f t="shared" si="52"/>
        <v>4319.95</v>
      </c>
      <c r="Q470" s="68" t="s">
        <v>2035</v>
      </c>
      <c r="R470" s="68" t="s">
        <v>2036</v>
      </c>
    </row>
    <row r="471" spans="1:18" x14ac:dyDescent="0.2">
      <c r="A471" s="97"/>
      <c r="B471" s="105">
        <v>44152.252835648149</v>
      </c>
      <c r="C471" s="68" t="s">
        <v>742</v>
      </c>
      <c r="D471" s="82" t="str">
        <f t="shared" si="48"/>
        <v>MD0036</v>
      </c>
      <c r="E471" s="91" t="str">
        <f t="shared" si="49"/>
        <v>MIDLANDS</v>
      </c>
      <c r="F471" s="82" t="str">
        <f t="shared" si="50"/>
        <v>SILVER</v>
      </c>
      <c r="G471" s="207">
        <v>3</v>
      </c>
      <c r="H471" s="96" t="s">
        <v>2033</v>
      </c>
      <c r="I471" s="68" t="s">
        <v>2057</v>
      </c>
      <c r="J471" s="82" t="str">
        <f>VLOOKUP($C471,TOTAL4,5,FALSE)</f>
        <v>CHIKWAVAVA</v>
      </c>
      <c r="K471" s="85">
        <v>0</v>
      </c>
      <c r="L471" s="85">
        <v>0.99998842592592596</v>
      </c>
      <c r="M471" s="204">
        <v>44169</v>
      </c>
      <c r="N471" s="94" t="s">
        <v>2071</v>
      </c>
      <c r="O471" s="90">
        <f t="shared" si="51"/>
        <v>1439.9833333333333</v>
      </c>
      <c r="P471" s="100">
        <f t="shared" si="52"/>
        <v>4319.95</v>
      </c>
      <c r="Q471" s="68" t="s">
        <v>2035</v>
      </c>
      <c r="R471" s="68" t="s">
        <v>2036</v>
      </c>
    </row>
    <row r="472" spans="1:18" x14ac:dyDescent="0.2">
      <c r="A472" s="97"/>
      <c r="B472" s="105">
        <v>44155.609965277778</v>
      </c>
      <c r="C472" s="80" t="s">
        <v>1107</v>
      </c>
      <c r="D472" s="82" t="str">
        <f t="shared" si="48"/>
        <v>BU5091</v>
      </c>
      <c r="E472" s="91" t="str">
        <f t="shared" si="49"/>
        <v>BULAWAYO</v>
      </c>
      <c r="F472" s="82" t="str">
        <f t="shared" si="50"/>
        <v>SILVER</v>
      </c>
      <c r="G472" s="207">
        <v>3</v>
      </c>
      <c r="H472" s="96" t="s">
        <v>2033</v>
      </c>
      <c r="I472" s="68" t="s">
        <v>2055</v>
      </c>
      <c r="J472" s="82" t="str">
        <f>VLOOKUP($C472,TOTAL4,5,FALSE)</f>
        <v>SOFIA</v>
      </c>
      <c r="K472" s="85">
        <v>0</v>
      </c>
      <c r="L472" s="85">
        <v>0.99998842592592596</v>
      </c>
      <c r="M472" s="204">
        <v>44169</v>
      </c>
      <c r="N472" s="94" t="s">
        <v>2063</v>
      </c>
      <c r="O472" s="90">
        <f t="shared" si="51"/>
        <v>1439.9833333333333</v>
      </c>
      <c r="P472" s="100">
        <f t="shared" si="52"/>
        <v>4319.95</v>
      </c>
      <c r="Q472" s="68" t="s">
        <v>2035</v>
      </c>
      <c r="R472" s="68" t="s">
        <v>2036</v>
      </c>
    </row>
    <row r="473" spans="1:18" x14ac:dyDescent="0.2">
      <c r="A473" s="97"/>
      <c r="B473" s="105">
        <v>44162.614178240743</v>
      </c>
      <c r="C473" s="80" t="s">
        <v>1764</v>
      </c>
      <c r="D473" s="82" t="str">
        <f t="shared" si="48"/>
        <v>MD0161</v>
      </c>
      <c r="E473" s="91" t="str">
        <f t="shared" si="49"/>
        <v>MIDLANDS</v>
      </c>
      <c r="F473" s="82" t="str">
        <f t="shared" si="50"/>
        <v>GOLD</v>
      </c>
      <c r="G473" s="207">
        <v>3</v>
      </c>
      <c r="H473" s="96" t="s">
        <v>2033</v>
      </c>
      <c r="I473" s="68" t="s">
        <v>2052</v>
      </c>
      <c r="J473" s="82" t="str">
        <f>VLOOKUP($C473,TOTAL4,5,FALSE)</f>
        <v>CHARI</v>
      </c>
      <c r="K473" s="85">
        <v>0</v>
      </c>
      <c r="L473" s="85">
        <v>0.99998842592592596</v>
      </c>
      <c r="M473" s="204">
        <v>44169</v>
      </c>
      <c r="N473" s="94" t="s">
        <v>2259</v>
      </c>
      <c r="O473" s="90">
        <f t="shared" si="51"/>
        <v>1439.9833333333333</v>
      </c>
      <c r="P473" s="100">
        <f t="shared" si="52"/>
        <v>4319.95</v>
      </c>
      <c r="Q473" s="68" t="s">
        <v>2035</v>
      </c>
      <c r="R473" s="68" t="s">
        <v>2036</v>
      </c>
    </row>
    <row r="474" spans="1:18" x14ac:dyDescent="0.2">
      <c r="A474" s="97"/>
      <c r="B474" s="105">
        <v>44142.730995370373</v>
      </c>
      <c r="C474" s="68" t="s">
        <v>641</v>
      </c>
      <c r="D474" s="82" t="str">
        <f t="shared" si="48"/>
        <v>MD5187</v>
      </c>
      <c r="E474" s="91" t="str">
        <f t="shared" si="49"/>
        <v>MIDLANDS</v>
      </c>
      <c r="F474" s="82" t="str">
        <f t="shared" si="50"/>
        <v>SILVER</v>
      </c>
      <c r="G474" s="207">
        <v>3</v>
      </c>
      <c r="H474" s="96" t="s">
        <v>2033</v>
      </c>
      <c r="I474" s="68" t="s">
        <v>2082</v>
      </c>
      <c r="J474" s="82" t="s">
        <v>90</v>
      </c>
      <c r="K474" s="85">
        <v>0</v>
      </c>
      <c r="L474" s="85">
        <v>0.99998842592592596</v>
      </c>
      <c r="M474" s="204">
        <v>44169</v>
      </c>
      <c r="N474" s="94" t="s">
        <v>2245</v>
      </c>
      <c r="O474" s="90">
        <f t="shared" si="51"/>
        <v>1439.9833333333333</v>
      </c>
      <c r="P474" s="100">
        <f t="shared" si="52"/>
        <v>4319.95</v>
      </c>
      <c r="Q474" s="68" t="s">
        <v>2035</v>
      </c>
      <c r="R474" s="68" t="s">
        <v>2036</v>
      </c>
    </row>
    <row r="475" spans="1:18" x14ac:dyDescent="0.2">
      <c r="A475" s="97"/>
      <c r="B475" s="105">
        <v>44078.052893518521</v>
      </c>
      <c r="C475" s="68" t="s">
        <v>292</v>
      </c>
      <c r="D475" s="82" t="str">
        <f t="shared" si="48"/>
        <v>MN5107</v>
      </c>
      <c r="E475" s="91" t="str">
        <f t="shared" si="49"/>
        <v>MAT NORTH</v>
      </c>
      <c r="F475" s="82" t="str">
        <f t="shared" si="50"/>
        <v>BRONZE</v>
      </c>
      <c r="G475" s="207">
        <v>3</v>
      </c>
      <c r="H475" s="96" t="s">
        <v>2033</v>
      </c>
      <c r="I475" s="68" t="s">
        <v>2057</v>
      </c>
      <c r="J475" s="82" t="s">
        <v>206</v>
      </c>
      <c r="K475" s="85">
        <v>0</v>
      </c>
      <c r="L475" s="85">
        <v>0.99998842592592596</v>
      </c>
      <c r="M475" s="204">
        <v>44169</v>
      </c>
      <c r="N475" s="94" t="s">
        <v>2247</v>
      </c>
      <c r="O475" s="90">
        <f t="shared" si="51"/>
        <v>1439.9833333333333</v>
      </c>
      <c r="P475" s="100">
        <f t="shared" si="52"/>
        <v>4319.95</v>
      </c>
      <c r="Q475" s="68" t="s">
        <v>2035</v>
      </c>
      <c r="R475" s="68" t="s">
        <v>2036</v>
      </c>
    </row>
    <row r="476" spans="1:18" x14ac:dyDescent="0.2">
      <c r="A476" s="97"/>
      <c r="B476" s="105">
        <v>44153.311412037037</v>
      </c>
      <c r="C476" s="68" t="s">
        <v>1765</v>
      </c>
      <c r="D476" s="82" t="str">
        <f t="shared" si="48"/>
        <v>MW5216</v>
      </c>
      <c r="E476" s="91" t="str">
        <f t="shared" si="49"/>
        <v>MASH WEST</v>
      </c>
      <c r="F476" s="82" t="str">
        <f t="shared" si="50"/>
        <v>SILVER</v>
      </c>
      <c r="G476" s="207">
        <v>3</v>
      </c>
      <c r="H476" s="96" t="s">
        <v>2033</v>
      </c>
      <c r="I476" s="68" t="s">
        <v>2058</v>
      </c>
      <c r="J476" s="82" t="s">
        <v>90</v>
      </c>
      <c r="K476" s="85">
        <v>0</v>
      </c>
      <c r="L476" s="85">
        <v>0.99998842592592596</v>
      </c>
      <c r="M476" s="204">
        <v>44169</v>
      </c>
      <c r="N476" s="94" t="s">
        <v>2246</v>
      </c>
      <c r="O476" s="90">
        <f t="shared" si="51"/>
        <v>1439.9833333333333</v>
      </c>
      <c r="P476" s="100">
        <f t="shared" si="52"/>
        <v>4319.95</v>
      </c>
      <c r="Q476" s="68" t="s">
        <v>2035</v>
      </c>
      <c r="R476" s="68" t="s">
        <v>2036</v>
      </c>
    </row>
    <row r="477" spans="1:18" x14ac:dyDescent="0.2">
      <c r="A477" s="97"/>
      <c r="B477" s="105">
        <v>44164.403020833335</v>
      </c>
      <c r="C477" s="80" t="s">
        <v>563</v>
      </c>
      <c r="D477" s="82" t="str">
        <f t="shared" si="48"/>
        <v>MD3108</v>
      </c>
      <c r="E477" s="91" t="str">
        <f t="shared" si="49"/>
        <v>MIDLANDS</v>
      </c>
      <c r="F477" s="82" t="str">
        <f t="shared" si="50"/>
        <v>SILVER</v>
      </c>
      <c r="G477" s="207">
        <v>3</v>
      </c>
      <c r="H477" s="96" t="s">
        <v>2033</v>
      </c>
      <c r="I477" s="68" t="s">
        <v>2060</v>
      </c>
      <c r="J477" s="82" t="str">
        <f>VLOOKUP($C477,TOTAL4,5,FALSE)</f>
        <v>CHARI</v>
      </c>
      <c r="K477" s="85">
        <v>0</v>
      </c>
      <c r="L477" s="85">
        <v>0.99998842592592596</v>
      </c>
      <c r="M477" s="204">
        <v>44169</v>
      </c>
      <c r="N477" s="94" t="s">
        <v>2250</v>
      </c>
      <c r="O477" s="90">
        <f t="shared" si="51"/>
        <v>1439.9833333333333</v>
      </c>
      <c r="P477" s="100">
        <f t="shared" si="52"/>
        <v>4319.95</v>
      </c>
      <c r="Q477" s="68" t="s">
        <v>2035</v>
      </c>
      <c r="R477" s="68" t="s">
        <v>2036</v>
      </c>
    </row>
    <row r="478" spans="1:18" x14ac:dyDescent="0.2">
      <c r="A478" s="97"/>
      <c r="B478" s="105">
        <v>44156.311666666668</v>
      </c>
      <c r="C478" s="80" t="s">
        <v>1527</v>
      </c>
      <c r="D478" s="82" t="str">
        <f t="shared" si="48"/>
        <v>HA0205</v>
      </c>
      <c r="E478" s="91" t="str">
        <f t="shared" si="49"/>
        <v>HARARE</v>
      </c>
      <c r="F478" s="82" t="str">
        <f t="shared" si="50"/>
        <v>PLATINUM</v>
      </c>
      <c r="G478" s="207">
        <v>3</v>
      </c>
      <c r="H478" s="96" t="s">
        <v>2033</v>
      </c>
      <c r="I478" s="68" t="s">
        <v>2058</v>
      </c>
      <c r="J478" s="82" t="str">
        <f>VLOOKUP($C478,TOTAL4,5,FALSE)</f>
        <v>RICHARD</v>
      </c>
      <c r="K478" s="85">
        <v>0</v>
      </c>
      <c r="L478" s="85">
        <v>0.99998842592592596</v>
      </c>
      <c r="M478" s="204">
        <v>44169</v>
      </c>
      <c r="N478" s="94" t="s">
        <v>2262</v>
      </c>
      <c r="O478" s="90">
        <f t="shared" si="51"/>
        <v>1439.9833333333333</v>
      </c>
      <c r="P478" s="100">
        <f t="shared" si="52"/>
        <v>4319.95</v>
      </c>
      <c r="Q478" s="68" t="s">
        <v>2035</v>
      </c>
      <c r="R478" s="68" t="s">
        <v>2036</v>
      </c>
    </row>
    <row r="479" spans="1:18" x14ac:dyDescent="0.2">
      <c r="A479" s="97"/>
      <c r="B479" s="105">
        <v>44165.976203703707</v>
      </c>
      <c r="C479" s="80" t="s">
        <v>1097</v>
      </c>
      <c r="D479" s="82" t="str">
        <f t="shared" si="48"/>
        <v>BU5090</v>
      </c>
      <c r="E479" s="91" t="str">
        <f t="shared" si="49"/>
        <v>BULAWAYO</v>
      </c>
      <c r="F479" s="82" t="str">
        <f t="shared" si="50"/>
        <v xml:space="preserve">PRIORITY PLATINUM </v>
      </c>
      <c r="G479" s="207">
        <v>3</v>
      </c>
      <c r="H479" s="96" t="s">
        <v>2033</v>
      </c>
      <c r="I479" s="68" t="s">
        <v>2055</v>
      </c>
      <c r="J479" s="82" t="str">
        <f>VLOOKUP($C479,TOTAL4,5,FALSE)</f>
        <v>SOFIA</v>
      </c>
      <c r="K479" s="85">
        <v>0</v>
      </c>
      <c r="L479" s="85">
        <v>0.99998842592592596</v>
      </c>
      <c r="M479" s="204">
        <v>44169</v>
      </c>
      <c r="N479" s="94" t="s">
        <v>2072</v>
      </c>
      <c r="O479" s="90">
        <f t="shared" si="51"/>
        <v>1439.9833333333333</v>
      </c>
      <c r="P479" s="100">
        <f t="shared" si="52"/>
        <v>4319.95</v>
      </c>
      <c r="Q479" s="68" t="s">
        <v>2035</v>
      </c>
      <c r="R479" s="68" t="s">
        <v>2036</v>
      </c>
    </row>
    <row r="480" spans="1:18" x14ac:dyDescent="0.2">
      <c r="A480" s="97"/>
      <c r="B480" s="105">
        <v>44099.750891203701</v>
      </c>
      <c r="C480" s="68" t="s">
        <v>281</v>
      </c>
      <c r="D480" s="82" t="str">
        <f t="shared" si="48"/>
        <v>MV7003</v>
      </c>
      <c r="E480" s="91" t="str">
        <f t="shared" si="49"/>
        <v>MASVINGO</v>
      </c>
      <c r="F480" s="82" t="str">
        <f t="shared" si="50"/>
        <v>SILVER</v>
      </c>
      <c r="G480" s="207">
        <v>3</v>
      </c>
      <c r="H480" s="96" t="s">
        <v>2033</v>
      </c>
      <c r="I480" s="68" t="s">
        <v>2057</v>
      </c>
      <c r="J480" s="82" t="s">
        <v>283</v>
      </c>
      <c r="K480" s="85">
        <v>0</v>
      </c>
      <c r="L480" s="85">
        <v>0.99998842592592596</v>
      </c>
      <c r="M480" s="204">
        <v>44169</v>
      </c>
      <c r="N480" s="94" t="s">
        <v>2263</v>
      </c>
      <c r="O480" s="90">
        <f t="shared" si="51"/>
        <v>1439.9833333333333</v>
      </c>
      <c r="P480" s="100">
        <f t="shared" si="52"/>
        <v>4319.95</v>
      </c>
      <c r="Q480" s="68" t="s">
        <v>2035</v>
      </c>
      <c r="R480" s="68" t="s">
        <v>2036</v>
      </c>
    </row>
    <row r="481" spans="1:18" x14ac:dyDescent="0.2">
      <c r="A481" s="97"/>
      <c r="B481" s="105">
        <v>44159.533460648148</v>
      </c>
      <c r="C481" s="80" t="s">
        <v>1437</v>
      </c>
      <c r="D481" s="82" t="str">
        <f t="shared" si="48"/>
        <v>BU5106</v>
      </c>
      <c r="E481" s="91" t="str">
        <f t="shared" si="49"/>
        <v>BULAWAYO</v>
      </c>
      <c r="F481" s="82" t="str">
        <f t="shared" si="50"/>
        <v>GOLD</v>
      </c>
      <c r="G481" s="207">
        <v>3</v>
      </c>
      <c r="H481" s="96" t="s">
        <v>2033</v>
      </c>
      <c r="I481" s="68" t="s">
        <v>2060</v>
      </c>
      <c r="J481" s="82" t="str">
        <f t="shared" ref="J481:J512" si="53">VLOOKUP($C481,TOTAL4,5,FALSE)</f>
        <v>SIFA</v>
      </c>
      <c r="K481" s="85">
        <v>0</v>
      </c>
      <c r="L481" s="85">
        <v>0.99998842592592596</v>
      </c>
      <c r="M481" s="204">
        <v>44169</v>
      </c>
      <c r="N481" s="94" t="s">
        <v>2265</v>
      </c>
      <c r="O481" s="90">
        <f t="shared" si="51"/>
        <v>1439.9833333333333</v>
      </c>
      <c r="P481" s="100">
        <f t="shared" si="52"/>
        <v>4319.95</v>
      </c>
      <c r="Q481" s="68" t="s">
        <v>2035</v>
      </c>
      <c r="R481" s="68" t="s">
        <v>2036</v>
      </c>
    </row>
    <row r="482" spans="1:18" x14ac:dyDescent="0.2">
      <c r="A482" s="97"/>
      <c r="B482" s="105">
        <v>44165.492511574077</v>
      </c>
      <c r="C482" s="68" t="s">
        <v>175</v>
      </c>
      <c r="D482" s="82" t="str">
        <f t="shared" si="48"/>
        <v>MD5191</v>
      </c>
      <c r="E482" s="91" t="str">
        <f t="shared" si="49"/>
        <v>MIDLANDS</v>
      </c>
      <c r="F482" s="82" t="str">
        <f t="shared" si="50"/>
        <v>GOLD</v>
      </c>
      <c r="G482" s="207">
        <v>3</v>
      </c>
      <c r="H482" s="96" t="s">
        <v>2033</v>
      </c>
      <c r="I482" s="68" t="s">
        <v>2082</v>
      </c>
      <c r="J482" s="82" t="str">
        <f t="shared" si="53"/>
        <v>CHIKWAVAVA</v>
      </c>
      <c r="K482" s="85">
        <v>0</v>
      </c>
      <c r="L482" s="85">
        <v>0.99998842592592596</v>
      </c>
      <c r="M482" s="204">
        <v>44169</v>
      </c>
      <c r="N482" s="94" t="s">
        <v>2267</v>
      </c>
      <c r="O482" s="90">
        <f t="shared" si="51"/>
        <v>1439.9833333333333</v>
      </c>
      <c r="P482" s="100">
        <f t="shared" si="52"/>
        <v>4319.95</v>
      </c>
      <c r="Q482" s="68" t="s">
        <v>2035</v>
      </c>
      <c r="R482" s="68" t="s">
        <v>2036</v>
      </c>
    </row>
    <row r="483" spans="1:18" x14ac:dyDescent="0.2">
      <c r="A483" s="97"/>
      <c r="B483" s="105">
        <v>44164.997928240744</v>
      </c>
      <c r="C483" s="80" t="s">
        <v>1254</v>
      </c>
      <c r="D483" s="82" t="str">
        <f t="shared" si="48"/>
        <v>MD0068</v>
      </c>
      <c r="E483" s="91" t="str">
        <f t="shared" si="49"/>
        <v>MIDLANDS</v>
      </c>
      <c r="F483" s="82" t="str">
        <f t="shared" si="50"/>
        <v>PLATINUM</v>
      </c>
      <c r="G483" s="207">
        <v>3</v>
      </c>
      <c r="H483" s="96" t="s">
        <v>2033</v>
      </c>
      <c r="I483" s="68" t="s">
        <v>2057</v>
      </c>
      <c r="J483" s="82" t="str">
        <f t="shared" si="53"/>
        <v>CHARI</v>
      </c>
      <c r="K483" s="85">
        <v>0</v>
      </c>
      <c r="L483" s="85">
        <v>0.99998842592592596</v>
      </c>
      <c r="M483" s="204">
        <v>44169</v>
      </c>
      <c r="N483" s="94" t="s">
        <v>2269</v>
      </c>
      <c r="O483" s="90">
        <f t="shared" si="51"/>
        <v>1439.9833333333333</v>
      </c>
      <c r="P483" s="100">
        <f t="shared" si="52"/>
        <v>4319.95</v>
      </c>
      <c r="Q483" s="68" t="s">
        <v>2035</v>
      </c>
      <c r="R483" s="68" t="s">
        <v>2036</v>
      </c>
    </row>
    <row r="484" spans="1:18" x14ac:dyDescent="0.2">
      <c r="A484" s="97"/>
      <c r="B484" s="105">
        <v>44159.536990740744</v>
      </c>
      <c r="C484" s="80" t="s">
        <v>1887</v>
      </c>
      <c r="D484" s="82" t="str">
        <f t="shared" si="48"/>
        <v>BU5022</v>
      </c>
      <c r="E484" s="91" t="str">
        <f t="shared" si="49"/>
        <v>BULAWAYO</v>
      </c>
      <c r="F484" s="82" t="str">
        <f t="shared" si="50"/>
        <v>SILVER</v>
      </c>
      <c r="G484" s="207">
        <v>3</v>
      </c>
      <c r="H484" s="96" t="s">
        <v>2033</v>
      </c>
      <c r="I484" s="68" t="s">
        <v>2060</v>
      </c>
      <c r="J484" s="82" t="str">
        <f t="shared" si="53"/>
        <v>SIFA</v>
      </c>
      <c r="K484" s="85">
        <v>0</v>
      </c>
      <c r="L484" s="85">
        <v>0.99998842592592596</v>
      </c>
      <c r="M484" s="204">
        <v>44169</v>
      </c>
      <c r="N484" s="94" t="s">
        <v>2270</v>
      </c>
      <c r="O484" s="90">
        <f t="shared" si="51"/>
        <v>1439.9833333333333</v>
      </c>
      <c r="P484" s="100">
        <f t="shared" si="52"/>
        <v>4319.95</v>
      </c>
      <c r="Q484" s="68" t="s">
        <v>2035</v>
      </c>
      <c r="R484" s="68" t="s">
        <v>2036</v>
      </c>
    </row>
    <row r="485" spans="1:18" x14ac:dyDescent="0.2">
      <c r="A485" s="97"/>
      <c r="B485" s="121">
        <v>44169.991736111115</v>
      </c>
      <c r="C485" s="48" t="s">
        <v>1986</v>
      </c>
      <c r="D485" s="82" t="str">
        <f t="shared" si="48"/>
        <v>MS5309</v>
      </c>
      <c r="E485" s="91" t="str">
        <f t="shared" si="49"/>
        <v>MAT SOUTH</v>
      </c>
      <c r="F485" s="82" t="str">
        <f t="shared" si="50"/>
        <v>SILVER</v>
      </c>
      <c r="G485" s="207">
        <v>3</v>
      </c>
      <c r="H485" s="96" t="s">
        <v>2033</v>
      </c>
      <c r="I485" s="68" t="s">
        <v>2058</v>
      </c>
      <c r="J485" s="82" t="str">
        <f t="shared" si="53"/>
        <v>BEN</v>
      </c>
      <c r="K485" s="107">
        <v>0.99173611111111104</v>
      </c>
      <c r="L485" s="85">
        <v>0.99998842592592596</v>
      </c>
      <c r="M485" s="204">
        <v>44169</v>
      </c>
      <c r="N485" s="94" t="s">
        <v>3825</v>
      </c>
      <c r="O485" s="90">
        <f t="shared" si="51"/>
        <v>11.883333333333486</v>
      </c>
      <c r="P485" s="100">
        <f t="shared" si="52"/>
        <v>35.65000000000046</v>
      </c>
      <c r="Q485" s="68" t="s">
        <v>2035</v>
      </c>
      <c r="R485" s="68" t="s">
        <v>2036</v>
      </c>
    </row>
    <row r="486" spans="1:18" x14ac:dyDescent="0.2">
      <c r="A486" s="97"/>
      <c r="B486" s="121">
        <v>44169.991597222222</v>
      </c>
      <c r="C486" s="48" t="s">
        <v>870</v>
      </c>
      <c r="D486" s="82" t="str">
        <f t="shared" si="48"/>
        <v>MS5264</v>
      </c>
      <c r="E486" s="91" t="str">
        <f t="shared" si="49"/>
        <v>MAT SOUTH</v>
      </c>
      <c r="F486" s="82" t="str">
        <f t="shared" si="50"/>
        <v>PLATINUM</v>
      </c>
      <c r="G486" s="207">
        <v>3</v>
      </c>
      <c r="H486" s="96" t="s">
        <v>2033</v>
      </c>
      <c r="I486" s="68" t="s">
        <v>2058</v>
      </c>
      <c r="J486" s="82" t="str">
        <f t="shared" si="53"/>
        <v>BEN</v>
      </c>
      <c r="K486" s="107">
        <v>0.99159722222222213</v>
      </c>
      <c r="L486" s="85">
        <v>0.99998842592592596</v>
      </c>
      <c r="M486" s="204">
        <v>44169</v>
      </c>
      <c r="N486" s="94" t="s">
        <v>3826</v>
      </c>
      <c r="O486" s="90">
        <f t="shared" si="51"/>
        <v>12.083333333333517</v>
      </c>
      <c r="P486" s="100">
        <f t="shared" si="52"/>
        <v>36.250000000000554</v>
      </c>
      <c r="Q486" s="68" t="s">
        <v>2035</v>
      </c>
      <c r="R486" s="68" t="s">
        <v>2036</v>
      </c>
    </row>
    <row r="487" spans="1:18" x14ac:dyDescent="0.2">
      <c r="A487" s="97"/>
      <c r="B487" s="121">
        <v>44169.991238425922</v>
      </c>
      <c r="C487" s="48" t="s">
        <v>1950</v>
      </c>
      <c r="D487" s="82" t="str">
        <f t="shared" si="48"/>
        <v>MS0326</v>
      </c>
      <c r="E487" s="91" t="str">
        <f t="shared" si="49"/>
        <v>MAT NORTH</v>
      </c>
      <c r="F487" s="82" t="str">
        <f t="shared" si="50"/>
        <v>PLATINUM</v>
      </c>
      <c r="G487" s="207">
        <v>3</v>
      </c>
      <c r="H487" s="96" t="s">
        <v>2033</v>
      </c>
      <c r="I487" s="68" t="s">
        <v>2058</v>
      </c>
      <c r="J487" s="82" t="str">
        <f t="shared" si="53"/>
        <v>MASAIRA</v>
      </c>
      <c r="K487" s="107">
        <v>0.99123842592592604</v>
      </c>
      <c r="L487" s="85">
        <v>0.99998842592592596</v>
      </c>
      <c r="M487" s="204">
        <v>44169</v>
      </c>
      <c r="N487" s="94" t="s">
        <v>3827</v>
      </c>
      <c r="O487" s="90">
        <f t="shared" si="51"/>
        <v>12.599999999999891</v>
      </c>
      <c r="P487" s="100">
        <f t="shared" si="52"/>
        <v>37.79999999999967</v>
      </c>
      <c r="Q487" s="68" t="s">
        <v>2035</v>
      </c>
      <c r="R487" s="68" t="s">
        <v>2036</v>
      </c>
    </row>
    <row r="488" spans="1:18" x14ac:dyDescent="0.2">
      <c r="A488" s="97"/>
      <c r="B488" s="121">
        <v>44169.991111111114</v>
      </c>
      <c r="C488" s="48" t="s">
        <v>868</v>
      </c>
      <c r="D488" s="82" t="str">
        <f t="shared" si="48"/>
        <v>MS52264</v>
      </c>
      <c r="E488" s="91" t="str">
        <f t="shared" si="49"/>
        <v>MAT SOUTH</v>
      </c>
      <c r="F488" s="82" t="str">
        <f t="shared" si="50"/>
        <v>PLATINUM</v>
      </c>
      <c r="G488" s="207">
        <v>3</v>
      </c>
      <c r="H488" s="96" t="s">
        <v>2033</v>
      </c>
      <c r="I488" s="68" t="s">
        <v>2058</v>
      </c>
      <c r="J488" s="82" t="str">
        <f t="shared" si="53"/>
        <v>BEN</v>
      </c>
      <c r="K488" s="107">
        <v>0.99111111111111105</v>
      </c>
      <c r="L488" s="85">
        <v>0.99998842592592596</v>
      </c>
      <c r="M488" s="204">
        <v>44169</v>
      </c>
      <c r="N488" s="94" t="s">
        <v>3828</v>
      </c>
      <c r="O488" s="90">
        <f t="shared" si="51"/>
        <v>12.783333333333466</v>
      </c>
      <c r="P488" s="100">
        <f t="shared" si="52"/>
        <v>38.350000000000399</v>
      </c>
      <c r="Q488" s="68" t="s">
        <v>2035</v>
      </c>
      <c r="R488" s="68" t="s">
        <v>2036</v>
      </c>
    </row>
    <row r="489" spans="1:18" x14ac:dyDescent="0.2">
      <c r="A489" s="97"/>
      <c r="B489" s="121">
        <v>44169.947812500002</v>
      </c>
      <c r="C489" s="48" t="s">
        <v>1186</v>
      </c>
      <c r="D489" s="82" t="str">
        <f t="shared" si="48"/>
        <v>BU0253</v>
      </c>
      <c r="E489" s="91" t="str">
        <f t="shared" si="49"/>
        <v>BULAWAYO</v>
      </c>
      <c r="F489" s="82" t="str">
        <f t="shared" si="50"/>
        <v>SILVER</v>
      </c>
      <c r="G489" s="207">
        <v>3</v>
      </c>
      <c r="H489" s="96" t="s">
        <v>2033</v>
      </c>
      <c r="I489" s="68" t="s">
        <v>2058</v>
      </c>
      <c r="J489" s="82" t="str">
        <f t="shared" si="53"/>
        <v>MAKETO</v>
      </c>
      <c r="K489" s="107">
        <v>0.94781249999999995</v>
      </c>
      <c r="L489" s="85">
        <v>0.99998842592592596</v>
      </c>
      <c r="M489" s="204">
        <v>44169</v>
      </c>
      <c r="N489" s="94" t="s">
        <v>3829</v>
      </c>
      <c r="O489" s="90">
        <f t="shared" si="51"/>
        <v>75.133333333333468</v>
      </c>
      <c r="P489" s="100">
        <f t="shared" si="52"/>
        <v>225.4000000000004</v>
      </c>
      <c r="Q489" s="68" t="s">
        <v>2035</v>
      </c>
      <c r="R489" s="68" t="s">
        <v>2036</v>
      </c>
    </row>
    <row r="490" spans="1:18" x14ac:dyDescent="0.2">
      <c r="A490" s="97"/>
      <c r="B490" s="121">
        <v>44169.944803240738</v>
      </c>
      <c r="C490" s="48" t="s">
        <v>1653</v>
      </c>
      <c r="D490" s="82" t="str">
        <f t="shared" si="48"/>
        <v>BU5092</v>
      </c>
      <c r="E490" s="91" t="str">
        <f t="shared" si="49"/>
        <v>BULAWAYO</v>
      </c>
      <c r="F490" s="82" t="str">
        <f t="shared" si="50"/>
        <v>SILVER</v>
      </c>
      <c r="G490" s="207">
        <v>3</v>
      </c>
      <c r="H490" s="96" t="s">
        <v>2033</v>
      </c>
      <c r="I490" s="68" t="s">
        <v>2058</v>
      </c>
      <c r="J490" s="82" t="str">
        <f t="shared" si="53"/>
        <v>MASAIRA</v>
      </c>
      <c r="K490" s="107">
        <v>0.94480324074074085</v>
      </c>
      <c r="L490" s="85">
        <v>0.99998842592592596</v>
      </c>
      <c r="M490" s="204">
        <v>44169</v>
      </c>
      <c r="N490" s="94" t="s">
        <v>3830</v>
      </c>
      <c r="O490" s="90">
        <f t="shared" si="51"/>
        <v>79.466666666666569</v>
      </c>
      <c r="P490" s="100">
        <f t="shared" si="52"/>
        <v>238.39999999999969</v>
      </c>
      <c r="Q490" s="68" t="s">
        <v>2035</v>
      </c>
      <c r="R490" s="68" t="s">
        <v>2036</v>
      </c>
    </row>
    <row r="491" spans="1:18" x14ac:dyDescent="0.2">
      <c r="A491" s="97"/>
      <c r="B491" s="121">
        <v>44169.943055555559</v>
      </c>
      <c r="C491" s="48" t="s">
        <v>1679</v>
      </c>
      <c r="D491" s="82" t="str">
        <f t="shared" si="48"/>
        <v>MD6016</v>
      </c>
      <c r="E491" s="91" t="str">
        <f t="shared" si="49"/>
        <v>MIDLANDS</v>
      </c>
      <c r="F491" s="82" t="str">
        <f t="shared" si="50"/>
        <v>PLATINUM</v>
      </c>
      <c r="G491" s="207">
        <v>3</v>
      </c>
      <c r="H491" s="96" t="s">
        <v>2033</v>
      </c>
      <c r="I491" s="68" t="s">
        <v>2058</v>
      </c>
      <c r="J491" s="82" t="str">
        <f t="shared" si="53"/>
        <v>CHIKWAVAVA</v>
      </c>
      <c r="K491" s="107">
        <v>0.94305555555555554</v>
      </c>
      <c r="L491" s="85">
        <v>0.99998842592592596</v>
      </c>
      <c r="M491" s="204">
        <v>44169</v>
      </c>
      <c r="N491" s="94" t="s">
        <v>3098</v>
      </c>
      <c r="O491" s="90">
        <f t="shared" si="51"/>
        <v>81.983333333333405</v>
      </c>
      <c r="P491" s="100">
        <f t="shared" si="52"/>
        <v>245.95000000000022</v>
      </c>
      <c r="Q491" s="68" t="s">
        <v>2035</v>
      </c>
      <c r="R491" s="68" t="s">
        <v>2036</v>
      </c>
    </row>
    <row r="492" spans="1:18" x14ac:dyDescent="0.2">
      <c r="A492" s="97"/>
      <c r="B492" s="121">
        <v>44169.942962962959</v>
      </c>
      <c r="C492" s="48" t="s">
        <v>1868</v>
      </c>
      <c r="D492" s="82" t="str">
        <f t="shared" si="48"/>
        <v>MD0412</v>
      </c>
      <c r="E492" s="91" t="str">
        <f t="shared" si="49"/>
        <v>MIDLANDS</v>
      </c>
      <c r="F492" s="82" t="str">
        <f t="shared" si="50"/>
        <v>PLATINUM</v>
      </c>
      <c r="G492" s="207">
        <v>3</v>
      </c>
      <c r="H492" s="96" t="s">
        <v>2033</v>
      </c>
      <c r="I492" s="68" t="s">
        <v>2058</v>
      </c>
      <c r="J492" s="82" t="str">
        <f t="shared" si="53"/>
        <v>CHIKWAVAVA</v>
      </c>
      <c r="K492" s="107">
        <v>0.94296296296296289</v>
      </c>
      <c r="L492" s="85">
        <v>0.99998842592592596</v>
      </c>
      <c r="M492" s="204">
        <v>44169</v>
      </c>
      <c r="N492" s="94" t="s">
        <v>3096</v>
      </c>
      <c r="O492" s="90">
        <f t="shared" si="51"/>
        <v>82.116666666666816</v>
      </c>
      <c r="P492" s="100">
        <f t="shared" si="52"/>
        <v>246.35000000000045</v>
      </c>
      <c r="Q492" s="68" t="s">
        <v>2035</v>
      </c>
      <c r="R492" s="68" t="s">
        <v>2036</v>
      </c>
    </row>
    <row r="493" spans="1:18" x14ac:dyDescent="0.2">
      <c r="A493" s="97"/>
      <c r="B493" s="121">
        <v>44169.942870370367</v>
      </c>
      <c r="C493" s="48" t="s">
        <v>1628</v>
      </c>
      <c r="D493" s="82" t="str">
        <f t="shared" si="48"/>
        <v>MD0090</v>
      </c>
      <c r="E493" s="91" t="str">
        <f t="shared" si="49"/>
        <v>MIDLANDS</v>
      </c>
      <c r="F493" s="82" t="str">
        <f t="shared" si="50"/>
        <v xml:space="preserve">PRIORITY PLATINUM </v>
      </c>
      <c r="G493" s="207">
        <v>3</v>
      </c>
      <c r="H493" s="96" t="s">
        <v>2033</v>
      </c>
      <c r="I493" s="68" t="s">
        <v>2058</v>
      </c>
      <c r="J493" s="82" t="str">
        <f t="shared" si="53"/>
        <v>CHIKWAVAVA</v>
      </c>
      <c r="K493" s="107">
        <v>0.94287037037037036</v>
      </c>
      <c r="L493" s="85">
        <v>0.99998842592592596</v>
      </c>
      <c r="M493" s="204">
        <v>44169</v>
      </c>
      <c r="N493" s="94" t="s">
        <v>3097</v>
      </c>
      <c r="O493" s="90">
        <f t="shared" si="51"/>
        <v>82.250000000000071</v>
      </c>
      <c r="P493" s="100">
        <f t="shared" si="52"/>
        <v>246.75000000000023</v>
      </c>
      <c r="Q493" s="68" t="s">
        <v>2035</v>
      </c>
      <c r="R493" s="68" t="s">
        <v>2036</v>
      </c>
    </row>
    <row r="494" spans="1:18" x14ac:dyDescent="0.2">
      <c r="A494" s="97"/>
      <c r="B494" s="121">
        <v>44169.894108796296</v>
      </c>
      <c r="C494" s="48" t="s">
        <v>1534</v>
      </c>
      <c r="D494" s="82" t="str">
        <f t="shared" si="48"/>
        <v>HA6064</v>
      </c>
      <c r="E494" s="91" t="str">
        <f t="shared" si="49"/>
        <v>HARARE</v>
      </c>
      <c r="F494" s="82" t="str">
        <f t="shared" si="50"/>
        <v>SILVER</v>
      </c>
      <c r="G494" s="207">
        <v>3</v>
      </c>
      <c r="H494" s="96" t="s">
        <v>2033</v>
      </c>
      <c r="I494" s="68" t="s">
        <v>2058</v>
      </c>
      <c r="J494" s="82" t="str">
        <f t="shared" si="53"/>
        <v>MUTYANDA</v>
      </c>
      <c r="K494" s="107">
        <v>0.89410879629629625</v>
      </c>
      <c r="L494" s="85">
        <v>0.99998842592592596</v>
      </c>
      <c r="M494" s="204">
        <v>44169</v>
      </c>
      <c r="N494" s="94" t="s">
        <v>3091</v>
      </c>
      <c r="O494" s="90">
        <f t="shared" si="51"/>
        <v>152.46666666666681</v>
      </c>
      <c r="P494" s="100">
        <f t="shared" si="52"/>
        <v>457.40000000000043</v>
      </c>
      <c r="Q494" s="68" t="s">
        <v>2035</v>
      </c>
      <c r="R494" s="68" t="s">
        <v>2036</v>
      </c>
    </row>
    <row r="495" spans="1:18" x14ac:dyDescent="0.2">
      <c r="A495" s="97"/>
      <c r="B495" s="121">
        <v>44169.892812500002</v>
      </c>
      <c r="C495" s="48" t="s">
        <v>1524</v>
      </c>
      <c r="D495" s="82" t="str">
        <f t="shared" si="48"/>
        <v>HA5041</v>
      </c>
      <c r="E495" s="91" t="str">
        <f t="shared" si="49"/>
        <v>HARARE</v>
      </c>
      <c r="F495" s="82" t="str">
        <f t="shared" si="50"/>
        <v>GOLD</v>
      </c>
      <c r="G495" s="207">
        <v>3</v>
      </c>
      <c r="H495" s="96" t="s">
        <v>2033</v>
      </c>
      <c r="I495" s="68" t="s">
        <v>2058</v>
      </c>
      <c r="J495" s="82" t="str">
        <f t="shared" si="53"/>
        <v>RITA</v>
      </c>
      <c r="K495" s="107">
        <v>0.8928124999999999</v>
      </c>
      <c r="L495" s="85">
        <v>0.99998842592592596</v>
      </c>
      <c r="M495" s="204">
        <v>44169</v>
      </c>
      <c r="N495" s="94" t="s">
        <v>3092</v>
      </c>
      <c r="O495" s="90">
        <f t="shared" si="51"/>
        <v>154.33333333333354</v>
      </c>
      <c r="P495" s="100">
        <f t="shared" si="52"/>
        <v>463.00000000000063</v>
      </c>
      <c r="Q495" s="68" t="s">
        <v>2035</v>
      </c>
      <c r="R495" s="68" t="s">
        <v>2036</v>
      </c>
    </row>
    <row r="496" spans="1:18" x14ac:dyDescent="0.2">
      <c r="A496" s="97"/>
      <c r="B496" s="121">
        <v>44169.851597222223</v>
      </c>
      <c r="C496" s="48" t="s">
        <v>1003</v>
      </c>
      <c r="D496" s="82" t="str">
        <f t="shared" si="48"/>
        <v>HA5066</v>
      </c>
      <c r="E496" s="91" t="str">
        <f t="shared" si="49"/>
        <v>HARARE</v>
      </c>
      <c r="F496" s="82" t="str">
        <f t="shared" si="50"/>
        <v>GOLD</v>
      </c>
      <c r="G496" s="207">
        <v>3</v>
      </c>
      <c r="H496" s="96" t="s">
        <v>2033</v>
      </c>
      <c r="I496" s="68" t="s">
        <v>2058</v>
      </c>
      <c r="J496" s="82" t="str">
        <f t="shared" si="53"/>
        <v>DHLAKAMA</v>
      </c>
      <c r="K496" s="107">
        <v>0.85159722222222223</v>
      </c>
      <c r="L496" s="85">
        <v>0.99998842592592596</v>
      </c>
      <c r="M496" s="204">
        <v>44169</v>
      </c>
      <c r="N496" s="94" t="s">
        <v>3093</v>
      </c>
      <c r="O496" s="90">
        <f t="shared" si="51"/>
        <v>213.68333333333337</v>
      </c>
      <c r="P496" s="100">
        <f t="shared" si="52"/>
        <v>641.05000000000007</v>
      </c>
      <c r="Q496" s="68" t="s">
        <v>2035</v>
      </c>
      <c r="R496" s="68" t="s">
        <v>2036</v>
      </c>
    </row>
    <row r="497" spans="1:18" x14ac:dyDescent="0.2">
      <c r="A497" s="97"/>
      <c r="B497" s="121">
        <v>44169.851365740738</v>
      </c>
      <c r="C497" s="48" t="s">
        <v>540</v>
      </c>
      <c r="D497" s="82" t="str">
        <f t="shared" si="48"/>
        <v>HA6048</v>
      </c>
      <c r="E497" s="91" t="str">
        <f t="shared" si="49"/>
        <v>HARARE</v>
      </c>
      <c r="F497" s="82" t="str">
        <f t="shared" si="50"/>
        <v>PLATINUM</v>
      </c>
      <c r="G497" s="207">
        <v>3</v>
      </c>
      <c r="H497" s="96" t="s">
        <v>2033</v>
      </c>
      <c r="I497" s="68" t="s">
        <v>2058</v>
      </c>
      <c r="J497" s="82" t="str">
        <f t="shared" si="53"/>
        <v>ENIA</v>
      </c>
      <c r="K497" s="107">
        <v>0.85136574074074067</v>
      </c>
      <c r="L497" s="85">
        <v>0.99998842592592596</v>
      </c>
      <c r="M497" s="204">
        <v>44169</v>
      </c>
      <c r="N497" s="94" t="s">
        <v>3094</v>
      </c>
      <c r="O497" s="90">
        <f t="shared" si="51"/>
        <v>214.01666666666679</v>
      </c>
      <c r="P497" s="100">
        <f t="shared" si="52"/>
        <v>642.05000000000041</v>
      </c>
      <c r="Q497" s="68" t="s">
        <v>2035</v>
      </c>
      <c r="R497" s="68" t="s">
        <v>2036</v>
      </c>
    </row>
    <row r="498" spans="1:18" x14ac:dyDescent="0.2">
      <c r="A498" s="97"/>
      <c r="B498" s="121">
        <v>44169.850497685184</v>
      </c>
      <c r="C498" s="48" t="s">
        <v>666</v>
      </c>
      <c r="D498" s="82" t="str">
        <f t="shared" si="48"/>
        <v>BU5084</v>
      </c>
      <c r="E498" s="91" t="str">
        <f t="shared" si="49"/>
        <v>BULAWAYO</v>
      </c>
      <c r="F498" s="82" t="str">
        <f t="shared" si="50"/>
        <v>SILVER</v>
      </c>
      <c r="G498" s="207">
        <v>3</v>
      </c>
      <c r="H498" s="96" t="s">
        <v>2033</v>
      </c>
      <c r="I498" s="68" t="s">
        <v>2058</v>
      </c>
      <c r="J498" s="82" t="str">
        <f t="shared" si="53"/>
        <v>SIFA</v>
      </c>
      <c r="K498" s="107">
        <v>0.8504976851851852</v>
      </c>
      <c r="L498" s="85">
        <v>0.99998842592592596</v>
      </c>
      <c r="M498" s="204">
        <v>44169</v>
      </c>
      <c r="N498" s="94" t="s">
        <v>3095</v>
      </c>
      <c r="O498" s="90">
        <f t="shared" si="51"/>
        <v>215.26666666666668</v>
      </c>
      <c r="P498" s="100">
        <f t="shared" si="52"/>
        <v>645.80000000000007</v>
      </c>
      <c r="Q498" s="68" t="s">
        <v>2035</v>
      </c>
      <c r="R498" s="68" t="s">
        <v>2036</v>
      </c>
    </row>
    <row r="499" spans="1:18" x14ac:dyDescent="0.2">
      <c r="A499" s="97"/>
      <c r="B499" s="121">
        <v>44169.84715277778</v>
      </c>
      <c r="C499" s="48" t="s">
        <v>672</v>
      </c>
      <c r="D499" s="82" t="str">
        <f t="shared" ref="D499:D512" si="54">VLOOKUP($C499,TOTAL4,2,FALSE)</f>
        <v>MS5128</v>
      </c>
      <c r="E499" s="91" t="str">
        <f t="shared" ref="E499:E512" si="55">VLOOKUP($C499,TOTAL4,3,FALSE)</f>
        <v>MAT SOUTH</v>
      </c>
      <c r="F499" s="82" t="str">
        <f t="shared" ref="F499:F512" si="56">VLOOKUP(C499,TOTAL4,4,FALSE)</f>
        <v>SILVER</v>
      </c>
      <c r="G499" s="207">
        <v>3</v>
      </c>
      <c r="H499" s="96" t="s">
        <v>2033</v>
      </c>
      <c r="I499" s="68" t="s">
        <v>2058</v>
      </c>
      <c r="J499" s="82" t="str">
        <f t="shared" si="53"/>
        <v>SIFA</v>
      </c>
      <c r="K499" s="107">
        <v>0.84715277777777775</v>
      </c>
      <c r="L499" s="85">
        <v>0.99998842592592596</v>
      </c>
      <c r="M499" s="204">
        <v>44169</v>
      </c>
      <c r="N499" s="94" t="s">
        <v>3090</v>
      </c>
      <c r="O499" s="90">
        <f t="shared" si="51"/>
        <v>220.08333333333343</v>
      </c>
      <c r="P499" s="100">
        <f t="shared" si="52"/>
        <v>660.25000000000023</v>
      </c>
      <c r="Q499" s="68" t="s">
        <v>2035</v>
      </c>
      <c r="R499" s="68" t="s">
        <v>2036</v>
      </c>
    </row>
    <row r="500" spans="1:18" x14ac:dyDescent="0.2">
      <c r="A500" s="97"/>
      <c r="B500" s="121">
        <v>44169.845972222225</v>
      </c>
      <c r="C500" s="48" t="s">
        <v>98</v>
      </c>
      <c r="D500" s="82" t="str">
        <f t="shared" si="54"/>
        <v>MD6029</v>
      </c>
      <c r="E500" s="91" t="str">
        <f t="shared" si="55"/>
        <v>MIDLANDS</v>
      </c>
      <c r="F500" s="82" t="str">
        <f t="shared" si="56"/>
        <v>SILVER</v>
      </c>
      <c r="G500" s="207">
        <v>3</v>
      </c>
      <c r="H500" s="96" t="s">
        <v>2033</v>
      </c>
      <c r="I500" s="68" t="s">
        <v>2058</v>
      </c>
      <c r="J500" s="82" t="str">
        <f t="shared" si="53"/>
        <v>CHARI</v>
      </c>
      <c r="K500" s="107">
        <v>0.84597222222222224</v>
      </c>
      <c r="L500" s="85">
        <v>0.99998842592592596</v>
      </c>
      <c r="M500" s="204">
        <v>44169</v>
      </c>
      <c r="N500" s="94" t="s">
        <v>3831</v>
      </c>
      <c r="O500" s="90">
        <f t="shared" si="51"/>
        <v>221.78333333333336</v>
      </c>
      <c r="P500" s="100">
        <f t="shared" si="52"/>
        <v>665.35000000000014</v>
      </c>
      <c r="Q500" s="68" t="s">
        <v>2035</v>
      </c>
      <c r="R500" s="68" t="s">
        <v>2036</v>
      </c>
    </row>
    <row r="501" spans="1:18" x14ac:dyDescent="0.2">
      <c r="A501" s="97"/>
      <c r="B501" s="121">
        <v>44169.844918981478</v>
      </c>
      <c r="C501" s="48" t="s">
        <v>674</v>
      </c>
      <c r="D501" s="82" t="str">
        <f t="shared" si="54"/>
        <v>MS5128</v>
      </c>
      <c r="E501" s="91" t="str">
        <f t="shared" si="55"/>
        <v>MAT SOUTH</v>
      </c>
      <c r="F501" s="82" t="str">
        <f t="shared" si="56"/>
        <v>SILVER</v>
      </c>
      <c r="G501" s="207">
        <v>3</v>
      </c>
      <c r="H501" s="96" t="s">
        <v>2033</v>
      </c>
      <c r="I501" s="68" t="s">
        <v>2058</v>
      </c>
      <c r="J501" s="82" t="str">
        <f t="shared" si="53"/>
        <v>SIFA</v>
      </c>
      <c r="K501" s="107">
        <v>0.84491898148148159</v>
      </c>
      <c r="L501" s="85">
        <v>0.99998842592592596</v>
      </c>
      <c r="M501" s="204">
        <v>44169</v>
      </c>
      <c r="N501" s="94" t="s">
        <v>3832</v>
      </c>
      <c r="O501" s="90">
        <f t="shared" si="51"/>
        <v>223.2999999999999</v>
      </c>
      <c r="P501" s="100">
        <f t="shared" si="52"/>
        <v>669.89999999999964</v>
      </c>
      <c r="Q501" s="68" t="s">
        <v>2035</v>
      </c>
      <c r="R501" s="68" t="s">
        <v>2036</v>
      </c>
    </row>
    <row r="502" spans="1:18" x14ac:dyDescent="0.2">
      <c r="A502" s="97"/>
      <c r="B502" s="121">
        <v>44169.763773148145</v>
      </c>
      <c r="C502" s="48" t="s">
        <v>747</v>
      </c>
      <c r="D502" s="82" t="str">
        <f t="shared" si="54"/>
        <v>ME5182</v>
      </c>
      <c r="E502" s="91" t="str">
        <f t="shared" si="55"/>
        <v>MASH EAST</v>
      </c>
      <c r="F502" s="82" t="str">
        <f t="shared" si="56"/>
        <v>PLATINUM</v>
      </c>
      <c r="G502" s="207">
        <v>3</v>
      </c>
      <c r="H502" s="96" t="s">
        <v>2033</v>
      </c>
      <c r="I502" s="68" t="s">
        <v>2058</v>
      </c>
      <c r="J502" s="82" t="str">
        <f t="shared" si="53"/>
        <v>DHLAKAMA</v>
      </c>
      <c r="K502" s="107">
        <v>0.76377314814814812</v>
      </c>
      <c r="L502" s="85">
        <v>0.99998842592592596</v>
      </c>
      <c r="M502" s="204">
        <v>44169</v>
      </c>
      <c r="N502" s="94" t="s">
        <v>3089</v>
      </c>
      <c r="O502" s="90">
        <f t="shared" si="51"/>
        <v>340.15000000000009</v>
      </c>
      <c r="P502" s="100">
        <f t="shared" si="52"/>
        <v>1020.4500000000003</v>
      </c>
      <c r="Q502" s="68" t="s">
        <v>2035</v>
      </c>
      <c r="R502" s="68" t="s">
        <v>2036</v>
      </c>
    </row>
    <row r="503" spans="1:18" x14ac:dyDescent="0.2">
      <c r="A503" s="97"/>
      <c r="B503" s="121">
        <v>44169.664236111108</v>
      </c>
      <c r="C503" s="48" t="s">
        <v>1396</v>
      </c>
      <c r="D503" s="82" t="str">
        <f t="shared" si="54"/>
        <v>MV1702</v>
      </c>
      <c r="E503" s="91" t="str">
        <f t="shared" si="55"/>
        <v>MASVINGO</v>
      </c>
      <c r="F503" s="82" t="str">
        <f t="shared" si="56"/>
        <v>BRONZE</v>
      </c>
      <c r="G503" s="207">
        <v>3</v>
      </c>
      <c r="H503" s="96" t="s">
        <v>2033</v>
      </c>
      <c r="I503" s="68" t="s">
        <v>2058</v>
      </c>
      <c r="J503" s="82" t="str">
        <f t="shared" si="53"/>
        <v>CECIL</v>
      </c>
      <c r="K503" s="107">
        <v>0.66423611111111114</v>
      </c>
      <c r="L503" s="85">
        <v>0.99998842592592596</v>
      </c>
      <c r="M503" s="204">
        <v>44169</v>
      </c>
      <c r="N503" s="94" t="s">
        <v>3088</v>
      </c>
      <c r="O503" s="90">
        <f t="shared" si="51"/>
        <v>483.48333333333335</v>
      </c>
      <c r="P503" s="100">
        <f t="shared" si="52"/>
        <v>1450.45</v>
      </c>
      <c r="Q503" s="68" t="s">
        <v>2035</v>
      </c>
      <c r="R503" s="68" t="s">
        <v>2036</v>
      </c>
    </row>
    <row r="504" spans="1:18" x14ac:dyDescent="0.2">
      <c r="A504" s="97"/>
      <c r="B504" s="121">
        <v>44169.664236111108</v>
      </c>
      <c r="C504" s="48" t="s">
        <v>1124</v>
      </c>
      <c r="D504" s="82" t="str">
        <f t="shared" si="54"/>
        <v>MV5246</v>
      </c>
      <c r="E504" s="91" t="str">
        <f t="shared" si="55"/>
        <v>MASVINGO</v>
      </c>
      <c r="F504" s="82" t="str">
        <f t="shared" si="56"/>
        <v>GOLD</v>
      </c>
      <c r="G504" s="207">
        <v>3</v>
      </c>
      <c r="H504" s="96" t="s">
        <v>2033</v>
      </c>
      <c r="I504" s="68" t="s">
        <v>2058</v>
      </c>
      <c r="J504" s="82" t="str">
        <f t="shared" si="53"/>
        <v>PARDON</v>
      </c>
      <c r="K504" s="107">
        <v>0.66423611111111114</v>
      </c>
      <c r="L504" s="85">
        <v>0.99998842592592596</v>
      </c>
      <c r="M504" s="204">
        <v>44169</v>
      </c>
      <c r="N504" s="94" t="s">
        <v>3087</v>
      </c>
      <c r="O504" s="90">
        <f t="shared" si="51"/>
        <v>483.48333333333335</v>
      </c>
      <c r="P504" s="100">
        <f t="shared" si="52"/>
        <v>1450.45</v>
      </c>
      <c r="Q504" s="68" t="s">
        <v>2035</v>
      </c>
      <c r="R504" s="68" t="s">
        <v>2036</v>
      </c>
    </row>
    <row r="505" spans="1:18" x14ac:dyDescent="0.2">
      <c r="A505" s="97"/>
      <c r="B505" s="121">
        <v>44169.664236111108</v>
      </c>
      <c r="C505" s="48" t="s">
        <v>1973</v>
      </c>
      <c r="D505" s="82" t="str">
        <f t="shared" si="54"/>
        <v>MV5147</v>
      </c>
      <c r="E505" s="91" t="str">
        <f t="shared" si="55"/>
        <v>MASVINGO</v>
      </c>
      <c r="F505" s="82" t="str">
        <f t="shared" si="56"/>
        <v>SILVER</v>
      </c>
      <c r="G505" s="207">
        <v>3</v>
      </c>
      <c r="H505" s="96" t="s">
        <v>2033</v>
      </c>
      <c r="I505" s="68" t="s">
        <v>2058</v>
      </c>
      <c r="J505" s="82" t="str">
        <f t="shared" si="53"/>
        <v>PARDON</v>
      </c>
      <c r="K505" s="107">
        <v>0.66423611111111114</v>
      </c>
      <c r="L505" s="85">
        <v>0.99998842592592596</v>
      </c>
      <c r="M505" s="204">
        <v>44169</v>
      </c>
      <c r="N505" s="94" t="s">
        <v>3833</v>
      </c>
      <c r="O505" s="90">
        <f t="shared" si="51"/>
        <v>483.48333333333335</v>
      </c>
      <c r="P505" s="100">
        <f t="shared" si="52"/>
        <v>1450.45</v>
      </c>
      <c r="Q505" s="68" t="s">
        <v>2035</v>
      </c>
      <c r="R505" s="68" t="s">
        <v>2036</v>
      </c>
    </row>
    <row r="506" spans="1:18" x14ac:dyDescent="0.2">
      <c r="A506" s="97"/>
      <c r="B506" s="121">
        <v>44169.664236111108</v>
      </c>
      <c r="C506" s="48" t="s">
        <v>1785</v>
      </c>
      <c r="D506" s="82" t="str">
        <f t="shared" si="54"/>
        <v>MV5244</v>
      </c>
      <c r="E506" s="91" t="str">
        <f t="shared" si="55"/>
        <v>MASVINGO</v>
      </c>
      <c r="F506" s="82" t="str">
        <f t="shared" si="56"/>
        <v>SILVER</v>
      </c>
      <c r="G506" s="207">
        <v>3</v>
      </c>
      <c r="H506" s="96" t="s">
        <v>2033</v>
      </c>
      <c r="I506" s="68" t="s">
        <v>2058</v>
      </c>
      <c r="J506" s="82" t="str">
        <f t="shared" si="53"/>
        <v>PARDON</v>
      </c>
      <c r="K506" s="107">
        <v>0.66423611111111114</v>
      </c>
      <c r="L506" s="85">
        <v>0.99998842592592596</v>
      </c>
      <c r="M506" s="204">
        <v>44169</v>
      </c>
      <c r="N506" s="94" t="s">
        <v>3085</v>
      </c>
      <c r="O506" s="90">
        <f t="shared" si="51"/>
        <v>483.48333333333335</v>
      </c>
      <c r="P506" s="100">
        <f t="shared" si="52"/>
        <v>1450.45</v>
      </c>
      <c r="Q506" s="68" t="s">
        <v>2035</v>
      </c>
      <c r="R506" s="68" t="s">
        <v>2036</v>
      </c>
    </row>
    <row r="507" spans="1:18" x14ac:dyDescent="0.2">
      <c r="A507" s="97"/>
      <c r="B507" s="121">
        <v>44169.663506944446</v>
      </c>
      <c r="C507" s="48" t="s">
        <v>1548</v>
      </c>
      <c r="D507" s="82" t="str">
        <f t="shared" si="54"/>
        <v>MV7032</v>
      </c>
      <c r="E507" s="91" t="str">
        <f t="shared" si="55"/>
        <v>MASVINGO</v>
      </c>
      <c r="F507" s="82" t="str">
        <f t="shared" si="56"/>
        <v>SILVER</v>
      </c>
      <c r="G507" s="207">
        <v>3</v>
      </c>
      <c r="H507" s="96" t="s">
        <v>2033</v>
      </c>
      <c r="I507" s="68" t="s">
        <v>2058</v>
      </c>
      <c r="J507" s="82" t="str">
        <f t="shared" si="53"/>
        <v>PARDON</v>
      </c>
      <c r="K507" s="107">
        <v>0.66350694444444447</v>
      </c>
      <c r="L507" s="85">
        <v>0.99998842592592596</v>
      </c>
      <c r="M507" s="204">
        <v>44169</v>
      </c>
      <c r="N507" s="94" t="s">
        <v>3086</v>
      </c>
      <c r="O507" s="90">
        <f t="shared" si="51"/>
        <v>484.53333333333336</v>
      </c>
      <c r="P507" s="100">
        <f t="shared" si="52"/>
        <v>1453.6000000000001</v>
      </c>
      <c r="Q507" s="68" t="s">
        <v>2035</v>
      </c>
      <c r="R507" s="68" t="s">
        <v>2036</v>
      </c>
    </row>
    <row r="508" spans="1:18" x14ac:dyDescent="0.2">
      <c r="A508" s="97"/>
      <c r="B508" s="121">
        <v>44169.663495370369</v>
      </c>
      <c r="C508" s="48" t="s">
        <v>709</v>
      </c>
      <c r="D508" s="82" t="str">
        <f t="shared" si="54"/>
        <v>MV7004</v>
      </c>
      <c r="E508" s="91" t="str">
        <f t="shared" si="55"/>
        <v>MASVINGO</v>
      </c>
      <c r="F508" s="82" t="str">
        <f t="shared" si="56"/>
        <v>SILVER</v>
      </c>
      <c r="G508" s="207">
        <v>3</v>
      </c>
      <c r="H508" s="96" t="s">
        <v>2033</v>
      </c>
      <c r="I508" s="68" t="s">
        <v>2058</v>
      </c>
      <c r="J508" s="82" t="str">
        <f t="shared" si="53"/>
        <v>PARDON</v>
      </c>
      <c r="K508" s="107">
        <v>0.66349537037037043</v>
      </c>
      <c r="L508" s="85">
        <v>0.99998842592592596</v>
      </c>
      <c r="M508" s="204">
        <v>44169</v>
      </c>
      <c r="N508" s="94" t="s">
        <v>3084</v>
      </c>
      <c r="O508" s="90">
        <f t="shared" si="51"/>
        <v>484.54999999999995</v>
      </c>
      <c r="P508" s="100">
        <f t="shared" si="52"/>
        <v>1453.6499999999999</v>
      </c>
      <c r="Q508" s="68" t="s">
        <v>2035</v>
      </c>
      <c r="R508" s="68" t="s">
        <v>2036</v>
      </c>
    </row>
    <row r="509" spans="1:18" x14ac:dyDescent="0.2">
      <c r="A509" s="97"/>
      <c r="B509" s="121">
        <v>44169.644872685189</v>
      </c>
      <c r="C509" s="48" t="s">
        <v>828</v>
      </c>
      <c r="D509" s="82" t="str">
        <f t="shared" si="54"/>
        <v>HA5062</v>
      </c>
      <c r="E509" s="91" t="str">
        <f t="shared" si="55"/>
        <v>HARARE</v>
      </c>
      <c r="F509" s="82" t="str">
        <f t="shared" si="56"/>
        <v>SILVER</v>
      </c>
      <c r="G509" s="207">
        <v>3</v>
      </c>
      <c r="H509" s="96" t="s">
        <v>2033</v>
      </c>
      <c r="I509" s="68" t="s">
        <v>2058</v>
      </c>
      <c r="J509" s="82" t="str">
        <f t="shared" si="53"/>
        <v>KIWA</v>
      </c>
      <c r="K509" s="107">
        <v>0.64487268518518526</v>
      </c>
      <c r="L509" s="85">
        <v>0.99998842592592596</v>
      </c>
      <c r="M509" s="204">
        <v>44169</v>
      </c>
      <c r="N509" s="94" t="s">
        <v>3834</v>
      </c>
      <c r="O509" s="90">
        <f t="shared" si="51"/>
        <v>511.36666666666667</v>
      </c>
      <c r="P509" s="100">
        <f t="shared" si="52"/>
        <v>1534.1</v>
      </c>
      <c r="Q509" s="68" t="s">
        <v>2035</v>
      </c>
      <c r="R509" s="68" t="s">
        <v>2036</v>
      </c>
    </row>
    <row r="510" spans="1:18" x14ac:dyDescent="0.2">
      <c r="A510" s="97"/>
      <c r="B510" s="121">
        <v>44169.497870370367</v>
      </c>
      <c r="C510" s="48" t="s">
        <v>501</v>
      </c>
      <c r="D510" s="82" t="str">
        <f t="shared" si="54"/>
        <v>MV0117</v>
      </c>
      <c r="E510" s="91" t="str">
        <f t="shared" si="55"/>
        <v>MASVINGO</v>
      </c>
      <c r="F510" s="82" t="str">
        <f t="shared" si="56"/>
        <v>GOLD</v>
      </c>
      <c r="G510" s="207">
        <v>3</v>
      </c>
      <c r="H510" s="96" t="s">
        <v>2033</v>
      </c>
      <c r="I510" s="68" t="s">
        <v>2058</v>
      </c>
      <c r="J510" s="82" t="str">
        <f t="shared" si="53"/>
        <v>CECIL</v>
      </c>
      <c r="K510" s="107">
        <v>0.49787037037037035</v>
      </c>
      <c r="L510" s="85">
        <v>0.99998842592592596</v>
      </c>
      <c r="M510" s="204">
        <v>44169</v>
      </c>
      <c r="N510" s="94" t="s">
        <v>3083</v>
      </c>
      <c r="O510" s="90">
        <f t="shared" si="51"/>
        <v>723.05</v>
      </c>
      <c r="P510" s="100">
        <f t="shared" si="52"/>
        <v>2169.1499999999996</v>
      </c>
      <c r="Q510" s="68" t="s">
        <v>2035</v>
      </c>
      <c r="R510" s="68" t="s">
        <v>2036</v>
      </c>
    </row>
    <row r="511" spans="1:18" x14ac:dyDescent="0.2">
      <c r="A511" s="97"/>
      <c r="B511" s="121">
        <v>44169.427627314813</v>
      </c>
      <c r="C511" s="48" t="s">
        <v>858</v>
      </c>
      <c r="D511" s="82" t="str">
        <f t="shared" si="54"/>
        <v>MN5204</v>
      </c>
      <c r="E511" s="91" t="str">
        <f t="shared" si="55"/>
        <v>MAT NORTH</v>
      </c>
      <c r="F511" s="82" t="str">
        <f t="shared" si="56"/>
        <v>SILVER</v>
      </c>
      <c r="G511" s="207">
        <v>3</v>
      </c>
      <c r="H511" s="96" t="s">
        <v>2033</v>
      </c>
      <c r="I511" s="68" t="s">
        <v>2058</v>
      </c>
      <c r="J511" s="82" t="str">
        <f t="shared" si="53"/>
        <v>MAKETO</v>
      </c>
      <c r="K511" s="107">
        <v>0.42762731481481481</v>
      </c>
      <c r="L511" s="85">
        <v>0.99998842592592596</v>
      </c>
      <c r="M511" s="204">
        <v>44169</v>
      </c>
      <c r="N511" s="94" t="s">
        <v>3082</v>
      </c>
      <c r="O511" s="90">
        <f t="shared" si="51"/>
        <v>824.2</v>
      </c>
      <c r="P511" s="100">
        <f t="shared" si="52"/>
        <v>2472.6000000000004</v>
      </c>
      <c r="Q511" s="68" t="s">
        <v>2035</v>
      </c>
      <c r="R511" s="68" t="s">
        <v>2036</v>
      </c>
    </row>
    <row r="512" spans="1:18" x14ac:dyDescent="0.2">
      <c r="A512" s="97"/>
      <c r="B512" s="121">
        <v>44169.414768518516</v>
      </c>
      <c r="C512" s="48" t="s">
        <v>1770</v>
      </c>
      <c r="D512" s="82" t="str">
        <f t="shared" si="54"/>
        <v>MN1731</v>
      </c>
      <c r="E512" s="91" t="str">
        <f t="shared" si="55"/>
        <v>MAT NORTH</v>
      </c>
      <c r="F512" s="82" t="str">
        <f t="shared" si="56"/>
        <v>GOLD</v>
      </c>
      <c r="G512" s="207">
        <v>3</v>
      </c>
      <c r="H512" s="96" t="s">
        <v>2033</v>
      </c>
      <c r="I512" s="68" t="s">
        <v>2058</v>
      </c>
      <c r="J512" s="82" t="str">
        <f t="shared" si="53"/>
        <v>STELLA</v>
      </c>
      <c r="K512" s="107">
        <v>0.41476851851851854</v>
      </c>
      <c r="L512" s="85">
        <v>0.99998842592592596</v>
      </c>
      <c r="M512" s="204">
        <v>44169</v>
      </c>
      <c r="N512" s="94" t="s">
        <v>3081</v>
      </c>
      <c r="O512" s="90">
        <f t="shared" si="51"/>
        <v>842.7166666666667</v>
      </c>
      <c r="P512" s="100">
        <f t="shared" si="52"/>
        <v>2528.15</v>
      </c>
      <c r="Q512" s="68" t="s">
        <v>2035</v>
      </c>
      <c r="R512" s="68" t="s">
        <v>2036</v>
      </c>
    </row>
    <row r="513" spans="1:18" x14ac:dyDescent="0.2">
      <c r="A513" s="78"/>
      <c r="B513" s="79"/>
      <c r="C513" s="68"/>
      <c r="D513" s="81"/>
      <c r="E513" s="91"/>
      <c r="F513" s="82"/>
      <c r="G513" s="68"/>
      <c r="H513" s="83"/>
      <c r="I513" s="110"/>
      <c r="J513" s="68"/>
      <c r="K513" s="85"/>
      <c r="L513" s="85"/>
      <c r="M513" s="204"/>
      <c r="N513" s="94"/>
      <c r="O513" s="191"/>
      <c r="P513" s="191"/>
      <c r="Q513" s="68"/>
      <c r="R513" s="68"/>
    </row>
    <row r="516" spans="1:18" x14ac:dyDescent="0.2">
      <c r="C516" s="157" t="s">
        <v>2074</v>
      </c>
      <c r="D516" s="158">
        <f>1-   1214604/4790880</f>
        <v>0.74647580402765257</v>
      </c>
      <c r="I516" s="159" t="s">
        <v>2017</v>
      </c>
      <c r="J516" s="160" t="s">
        <v>2074</v>
      </c>
      <c r="K516" s="161" t="s">
        <v>57</v>
      </c>
      <c r="L516" s="202"/>
      <c r="M516" s="159" t="s">
        <v>2017</v>
      </c>
      <c r="N516" s="160" t="s">
        <v>13</v>
      </c>
      <c r="O516" s="159" t="s">
        <v>21</v>
      </c>
      <c r="P516" s="159" t="s">
        <v>29</v>
      </c>
    </row>
    <row r="517" spans="1:18" x14ac:dyDescent="0.2">
      <c r="C517" s="157" t="s">
        <v>2033</v>
      </c>
      <c r="D517" s="158">
        <f xml:space="preserve">     1214604/4790880</f>
        <v>0.25352419597234743</v>
      </c>
      <c r="I517" s="162">
        <v>44166</v>
      </c>
      <c r="J517" s="158">
        <f>1-   1272888/4790880</f>
        <v>0.73431018935978365</v>
      </c>
      <c r="K517" s="163">
        <f>1- 584588/2129760</f>
        <v>0.72551461197505818</v>
      </c>
      <c r="L517" s="202"/>
      <c r="M517" s="162">
        <v>44166</v>
      </c>
      <c r="N517" s="158">
        <f>1-  327742/976320</f>
        <v>0.66430883316945266</v>
      </c>
      <c r="O517" s="158">
        <f>1-210364/656640</f>
        <v>0.67963572124756333</v>
      </c>
      <c r="P517" s="158">
        <f>1- 150194/254880</f>
        <v>0.41072661644695541</v>
      </c>
    </row>
    <row r="518" spans="1:18" x14ac:dyDescent="0.2">
      <c r="C518" s="157" t="s">
        <v>2086</v>
      </c>
      <c r="D518" s="158">
        <f xml:space="preserve">  0/4790880</f>
        <v>0</v>
      </c>
      <c r="I518" s="162">
        <v>44167</v>
      </c>
      <c r="J518" s="158">
        <f>1-   1302465/4790880</f>
        <v>0.72813658451057006</v>
      </c>
      <c r="K518" s="163">
        <f>1- 564773/2129760</f>
        <v>0.73481847719930882</v>
      </c>
      <c r="L518" s="202"/>
      <c r="M518" s="162">
        <v>44167</v>
      </c>
      <c r="N518" s="158">
        <f>1-  361895/976320</f>
        <v>0.62932747459849225</v>
      </c>
      <c r="O518" s="158">
        <f>1-221368/656640</f>
        <v>0.66287768031189076</v>
      </c>
      <c r="P518" s="158">
        <f>1- 154430/254880</f>
        <v>0.3941070307595731</v>
      </c>
    </row>
    <row r="519" spans="1:18" x14ac:dyDescent="0.2">
      <c r="I519" s="162">
        <v>44168</v>
      </c>
      <c r="J519" s="158">
        <f>1-   1273504/4790880</f>
        <v>0.73418161172895169</v>
      </c>
      <c r="K519" s="163">
        <f>1- 559003/2129760</f>
        <v>0.73752770265194201</v>
      </c>
      <c r="L519" s="202"/>
      <c r="M519" s="162">
        <v>44168</v>
      </c>
      <c r="N519" s="158">
        <f>1-  365005/976320</f>
        <v>0.62614204359226489</v>
      </c>
      <c r="O519" s="158">
        <f>1-219998/656640</f>
        <v>0.66496405945419101</v>
      </c>
      <c r="P519" s="158">
        <f>1- 149930/254880</f>
        <v>0.4117623979912115</v>
      </c>
    </row>
    <row r="520" spans="1:18" x14ac:dyDescent="0.2">
      <c r="I520" s="162">
        <v>44169</v>
      </c>
      <c r="J520" s="158">
        <f>1-   1213361/4790880</f>
        <v>0.74673525531843832</v>
      </c>
      <c r="K520" s="163">
        <f>1- 494052/2129760</f>
        <v>0.76802456614829839</v>
      </c>
      <c r="M520" s="162">
        <v>44169</v>
      </c>
      <c r="N520" s="158">
        <f>1-  367461/976320</f>
        <v>0.62362647492625367</v>
      </c>
      <c r="O520" s="158">
        <f>1-211835/656640</f>
        <v>0.67739552875243669</v>
      </c>
      <c r="P520" s="158">
        <f>1- 139831/254880</f>
        <v>0.45138496547394857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527"/>
  <sheetViews>
    <sheetView workbookViewId="0">
      <selection activeCell="O2" sqref="O2:P2"/>
    </sheetView>
  </sheetViews>
  <sheetFormatPr baseColWidth="10" defaultColWidth="8.83203125" defaultRowHeight="15" x14ac:dyDescent="0.2"/>
  <cols>
    <col min="7" max="7" width="5.6640625" customWidth="1"/>
    <col min="10" max="10" width="9.5" bestFit="1" customWidth="1"/>
    <col min="11" max="12" width="9.1640625" style="197"/>
    <col min="13" max="13" width="11.1640625" customWidth="1"/>
    <col min="14" max="14" width="9.5" bestFit="1" customWidth="1"/>
  </cols>
  <sheetData>
    <row r="1" spans="1:18" x14ac:dyDescent="0.2">
      <c r="A1" s="69"/>
      <c r="B1" s="70" t="s">
        <v>2017</v>
      </c>
      <c r="C1" s="71" t="s">
        <v>2018</v>
      </c>
      <c r="D1" s="72" t="s">
        <v>2019</v>
      </c>
      <c r="E1" s="73" t="s">
        <v>2020</v>
      </c>
      <c r="F1" s="73" t="s">
        <v>2021</v>
      </c>
      <c r="G1" s="71" t="s">
        <v>2073</v>
      </c>
      <c r="H1" s="75" t="s">
        <v>2022</v>
      </c>
      <c r="I1" s="71" t="s">
        <v>2023</v>
      </c>
      <c r="J1" s="70" t="s">
        <v>2024</v>
      </c>
      <c r="K1" s="200" t="s">
        <v>2025</v>
      </c>
      <c r="L1" s="200" t="s">
        <v>2026</v>
      </c>
      <c r="M1" s="129" t="s">
        <v>2027</v>
      </c>
      <c r="N1" s="130" t="s">
        <v>2028</v>
      </c>
      <c r="O1" s="131" t="s">
        <v>2029</v>
      </c>
      <c r="P1" s="77" t="s">
        <v>2030</v>
      </c>
      <c r="Q1" s="74" t="s">
        <v>2031</v>
      </c>
      <c r="R1" s="74" t="s">
        <v>2032</v>
      </c>
    </row>
    <row r="2" spans="1:18" x14ac:dyDescent="0.2">
      <c r="A2" s="78"/>
      <c r="B2" s="89" t="s">
        <v>2301</v>
      </c>
      <c r="C2" s="89" t="s">
        <v>1496</v>
      </c>
      <c r="D2" s="81" t="str">
        <f t="shared" ref="D2:D33" si="0">VLOOKUP($C2,TOTAL3,2,FALSE)</f>
        <v>MA0151</v>
      </c>
      <c r="E2" s="82" t="str">
        <f t="shared" ref="E2:E33" si="1">VLOOKUP($C2,TOTAL3,3,FALSE)</f>
        <v>MANICALAND</v>
      </c>
      <c r="F2" s="82" t="str">
        <f t="shared" ref="F2:F33" si="2">VLOOKUP(C2,TOTAL3,4,FALSE)</f>
        <v>PLATINUM</v>
      </c>
      <c r="G2" s="68">
        <v>3</v>
      </c>
      <c r="H2" s="84" t="s">
        <v>2033</v>
      </c>
      <c r="I2" s="68" t="s">
        <v>2042</v>
      </c>
      <c r="J2" s="82" t="str">
        <f t="shared" ref="J2:J33" si="3">VLOOKUP($C2,TOTAL3,5,FALSE)</f>
        <v>MANGWIRO</v>
      </c>
      <c r="K2" s="85">
        <v>0</v>
      </c>
      <c r="L2" s="88">
        <v>0.17454861111111111</v>
      </c>
      <c r="M2" s="86">
        <v>44170</v>
      </c>
      <c r="N2" s="94" t="s">
        <v>3836</v>
      </c>
      <c r="O2" s="90">
        <f t="shared" ref="O2:O65" si="4">(L2-K2)*60*24</f>
        <v>251.35</v>
      </c>
      <c r="P2" s="100">
        <f t="shared" ref="P2:P65" si="5">O2*G2</f>
        <v>754.05</v>
      </c>
      <c r="Q2" s="80" t="s">
        <v>2035</v>
      </c>
      <c r="R2" s="80" t="s">
        <v>2038</v>
      </c>
    </row>
    <row r="3" spans="1:18" x14ac:dyDescent="0.2">
      <c r="A3" s="78"/>
      <c r="B3" s="48" t="s">
        <v>3422</v>
      </c>
      <c r="C3" s="48" t="s">
        <v>455</v>
      </c>
      <c r="D3" s="81" t="str">
        <f t="shared" si="0"/>
        <v>MW0017</v>
      </c>
      <c r="E3" s="82" t="str">
        <f t="shared" si="1"/>
        <v>MASH WEST</v>
      </c>
      <c r="F3" s="82" t="str">
        <f t="shared" si="2"/>
        <v>PLATINUM</v>
      </c>
      <c r="G3" s="68">
        <v>3</v>
      </c>
      <c r="H3" s="84" t="s">
        <v>2033</v>
      </c>
      <c r="I3" s="68" t="s">
        <v>2042</v>
      </c>
      <c r="J3" s="82" t="str">
        <f t="shared" si="3"/>
        <v>ARTWELL</v>
      </c>
      <c r="K3" s="85">
        <v>0</v>
      </c>
      <c r="L3" s="88">
        <v>0.29974537037037036</v>
      </c>
      <c r="M3" s="86">
        <v>44170</v>
      </c>
      <c r="N3" s="94" t="s">
        <v>3837</v>
      </c>
      <c r="O3" s="90">
        <f t="shared" si="4"/>
        <v>431.63333333333333</v>
      </c>
      <c r="P3" s="100">
        <f t="shared" si="5"/>
        <v>1294.9000000000001</v>
      </c>
      <c r="Q3" s="80" t="s">
        <v>2035</v>
      </c>
      <c r="R3" s="80" t="s">
        <v>2038</v>
      </c>
    </row>
    <row r="4" spans="1:18" x14ac:dyDescent="0.2">
      <c r="A4" s="111"/>
      <c r="B4" s="79" t="s">
        <v>3465</v>
      </c>
      <c r="C4" s="68" t="s">
        <v>705</v>
      </c>
      <c r="D4" s="81" t="str">
        <f t="shared" si="0"/>
        <v>ME7011</v>
      </c>
      <c r="E4" s="82" t="str">
        <f t="shared" si="1"/>
        <v>MASH EAST</v>
      </c>
      <c r="F4" s="82" t="str">
        <f t="shared" si="2"/>
        <v>PLATINUM</v>
      </c>
      <c r="G4" s="68">
        <v>3</v>
      </c>
      <c r="H4" s="84" t="s">
        <v>2033</v>
      </c>
      <c r="I4" s="68" t="s">
        <v>2042</v>
      </c>
      <c r="J4" s="82" t="str">
        <f t="shared" si="3"/>
        <v>LESLIE</v>
      </c>
      <c r="K4" s="85">
        <v>0</v>
      </c>
      <c r="L4" s="88">
        <v>0.35190972222222222</v>
      </c>
      <c r="M4" s="86">
        <v>44170</v>
      </c>
      <c r="N4" s="94" t="s">
        <v>3838</v>
      </c>
      <c r="O4" s="90">
        <f t="shared" si="4"/>
        <v>506.75</v>
      </c>
      <c r="P4" s="100">
        <f t="shared" si="5"/>
        <v>1520.25</v>
      </c>
      <c r="Q4" s="80" t="s">
        <v>2035</v>
      </c>
      <c r="R4" s="80" t="s">
        <v>2038</v>
      </c>
    </row>
    <row r="5" spans="1:18" x14ac:dyDescent="0.2">
      <c r="A5" s="93"/>
      <c r="B5" s="87" t="s">
        <v>2749</v>
      </c>
      <c r="C5" s="87" t="s">
        <v>328</v>
      </c>
      <c r="D5" s="81" t="str">
        <f t="shared" si="0"/>
        <v>HA0379</v>
      </c>
      <c r="E5" s="82" t="str">
        <f t="shared" si="1"/>
        <v>HARARE</v>
      </c>
      <c r="F5" s="82" t="str">
        <f t="shared" si="2"/>
        <v>GOLD</v>
      </c>
      <c r="G5" s="68">
        <v>3</v>
      </c>
      <c r="H5" s="84" t="s">
        <v>2033</v>
      </c>
      <c r="I5" s="68" t="s">
        <v>2042</v>
      </c>
      <c r="J5" s="82" t="str">
        <f t="shared" si="3"/>
        <v>KIWA</v>
      </c>
      <c r="K5" s="85">
        <v>0</v>
      </c>
      <c r="L5" s="88">
        <v>0.37362268518518515</v>
      </c>
      <c r="M5" s="86">
        <v>44170</v>
      </c>
      <c r="N5" s="94" t="s">
        <v>3839</v>
      </c>
      <c r="O5" s="90">
        <f t="shared" si="4"/>
        <v>538.01666666666665</v>
      </c>
      <c r="P5" s="100">
        <f t="shared" si="5"/>
        <v>1614.05</v>
      </c>
      <c r="Q5" s="80" t="s">
        <v>2035</v>
      </c>
      <c r="R5" s="80" t="s">
        <v>2038</v>
      </c>
    </row>
    <row r="6" spans="1:18" x14ac:dyDescent="0.2">
      <c r="A6" s="111"/>
      <c r="B6" s="118" t="s">
        <v>3434</v>
      </c>
      <c r="C6" s="80" t="s">
        <v>519</v>
      </c>
      <c r="D6" s="81" t="str">
        <f t="shared" si="0"/>
        <v>MA0383</v>
      </c>
      <c r="E6" s="82" t="str">
        <f t="shared" si="1"/>
        <v>MANICALAND</v>
      </c>
      <c r="F6" s="82" t="str">
        <f t="shared" si="2"/>
        <v>PLATINUM</v>
      </c>
      <c r="G6" s="68">
        <v>3</v>
      </c>
      <c r="H6" s="84" t="s">
        <v>2033</v>
      </c>
      <c r="I6" s="68" t="s">
        <v>2042</v>
      </c>
      <c r="J6" s="82" t="str">
        <f t="shared" si="3"/>
        <v>MAPFUMBA</v>
      </c>
      <c r="K6" s="85">
        <v>0</v>
      </c>
      <c r="L6" s="88">
        <v>0.37509259259259259</v>
      </c>
      <c r="M6" s="86">
        <v>44170</v>
      </c>
      <c r="N6" s="94" t="s">
        <v>3842</v>
      </c>
      <c r="O6" s="90">
        <f t="shared" si="4"/>
        <v>540.13333333333333</v>
      </c>
      <c r="P6" s="100">
        <f t="shared" si="5"/>
        <v>1620.4</v>
      </c>
      <c r="Q6" s="80" t="s">
        <v>2035</v>
      </c>
      <c r="R6" s="80" t="s">
        <v>2038</v>
      </c>
    </row>
    <row r="7" spans="1:18" x14ac:dyDescent="0.2">
      <c r="A7" s="93"/>
      <c r="B7" s="87" t="s">
        <v>2751</v>
      </c>
      <c r="C7" s="87" t="s">
        <v>18</v>
      </c>
      <c r="D7" s="81" t="str">
        <f t="shared" si="0"/>
        <v>ME0110</v>
      </c>
      <c r="E7" s="82" t="str">
        <f t="shared" si="1"/>
        <v>MASH EAST</v>
      </c>
      <c r="F7" s="82" t="str">
        <f t="shared" si="2"/>
        <v>GOLD</v>
      </c>
      <c r="G7" s="68">
        <v>3</v>
      </c>
      <c r="H7" s="84" t="s">
        <v>2033</v>
      </c>
      <c r="I7" s="68" t="s">
        <v>2042</v>
      </c>
      <c r="J7" s="82" t="str">
        <f t="shared" si="3"/>
        <v>WASHI</v>
      </c>
      <c r="K7" s="85">
        <v>0</v>
      </c>
      <c r="L7" s="88">
        <v>0.40837962962962965</v>
      </c>
      <c r="M7" s="86">
        <v>44170</v>
      </c>
      <c r="N7" s="94" t="s">
        <v>3847</v>
      </c>
      <c r="O7" s="90">
        <f t="shared" si="4"/>
        <v>588.06666666666672</v>
      </c>
      <c r="P7" s="100">
        <f t="shared" si="5"/>
        <v>1764.2000000000003</v>
      </c>
      <c r="Q7" s="80" t="s">
        <v>2035</v>
      </c>
      <c r="R7" s="80" t="s">
        <v>2038</v>
      </c>
    </row>
    <row r="8" spans="1:18" x14ac:dyDescent="0.2">
      <c r="A8" s="111"/>
      <c r="B8" s="79" t="s">
        <v>3529</v>
      </c>
      <c r="C8" s="89" t="s">
        <v>773</v>
      </c>
      <c r="D8" s="81" t="str">
        <f t="shared" si="0"/>
        <v>MC0125</v>
      </c>
      <c r="E8" s="82" t="str">
        <f t="shared" si="1"/>
        <v>MASH CENTRAL</v>
      </c>
      <c r="F8" s="82" t="str">
        <f t="shared" si="2"/>
        <v>PLATINUM</v>
      </c>
      <c r="G8" s="68">
        <v>3</v>
      </c>
      <c r="H8" s="84" t="s">
        <v>2033</v>
      </c>
      <c r="I8" s="68" t="s">
        <v>2042</v>
      </c>
      <c r="J8" s="82" t="str">
        <f t="shared" si="3"/>
        <v>ARTWELL</v>
      </c>
      <c r="K8" s="85">
        <v>0</v>
      </c>
      <c r="L8" s="88">
        <v>0.40930555555555559</v>
      </c>
      <c r="M8" s="86">
        <v>44170</v>
      </c>
      <c r="N8" s="94" t="s">
        <v>3848</v>
      </c>
      <c r="O8" s="90">
        <f t="shared" si="4"/>
        <v>589.40000000000009</v>
      </c>
      <c r="P8" s="100">
        <f t="shared" si="5"/>
        <v>1768.2000000000003</v>
      </c>
      <c r="Q8" s="80" t="s">
        <v>2035</v>
      </c>
      <c r="R8" s="80" t="s">
        <v>2038</v>
      </c>
    </row>
    <row r="9" spans="1:18" x14ac:dyDescent="0.2">
      <c r="A9" s="93"/>
      <c r="B9" s="89" t="s">
        <v>2345</v>
      </c>
      <c r="C9" s="89" t="s">
        <v>753</v>
      </c>
      <c r="D9" s="81" t="str">
        <f t="shared" si="0"/>
        <v>HA1733</v>
      </c>
      <c r="E9" s="82" t="str">
        <f t="shared" si="1"/>
        <v>HARARE</v>
      </c>
      <c r="F9" s="82" t="str">
        <f t="shared" si="2"/>
        <v>PLATINUM</v>
      </c>
      <c r="G9" s="68">
        <v>3</v>
      </c>
      <c r="H9" s="84" t="s">
        <v>2033</v>
      </c>
      <c r="I9" s="68" t="s">
        <v>2042</v>
      </c>
      <c r="J9" s="82" t="str">
        <f t="shared" si="3"/>
        <v>NGIRAZI</v>
      </c>
      <c r="K9" s="85">
        <v>0</v>
      </c>
      <c r="L9" s="88">
        <v>0.4180787037037037</v>
      </c>
      <c r="M9" s="86">
        <v>44170</v>
      </c>
      <c r="N9" s="94" t="s">
        <v>3849</v>
      </c>
      <c r="O9" s="90">
        <f t="shared" si="4"/>
        <v>602.0333333333333</v>
      </c>
      <c r="P9" s="100">
        <f t="shared" si="5"/>
        <v>1806.1</v>
      </c>
      <c r="Q9" s="80" t="s">
        <v>2035</v>
      </c>
      <c r="R9" s="80" t="s">
        <v>2038</v>
      </c>
    </row>
    <row r="10" spans="1:18" x14ac:dyDescent="0.2">
      <c r="A10" s="111"/>
      <c r="B10" s="79" t="s">
        <v>3852</v>
      </c>
      <c r="C10" s="68" t="s">
        <v>775</v>
      </c>
      <c r="D10" s="81" t="str">
        <f t="shared" si="0"/>
        <v>MC0125</v>
      </c>
      <c r="E10" s="82" t="str">
        <f t="shared" si="1"/>
        <v>MASH CENTRAL</v>
      </c>
      <c r="F10" s="82" t="str">
        <f t="shared" si="2"/>
        <v>PLATINUM</v>
      </c>
      <c r="G10" s="68">
        <v>3</v>
      </c>
      <c r="H10" s="84" t="s">
        <v>2033</v>
      </c>
      <c r="I10" s="68" t="s">
        <v>2042</v>
      </c>
      <c r="J10" s="82" t="str">
        <f t="shared" si="3"/>
        <v>ARTWELL</v>
      </c>
      <c r="K10" s="85">
        <v>0</v>
      </c>
      <c r="L10" s="88">
        <v>0.4422106481481482</v>
      </c>
      <c r="M10" s="86">
        <v>44170</v>
      </c>
      <c r="N10" s="94" t="s">
        <v>3853</v>
      </c>
      <c r="O10" s="90">
        <f t="shared" si="4"/>
        <v>636.78333333333342</v>
      </c>
      <c r="P10" s="100">
        <f t="shared" si="5"/>
        <v>1910.3500000000004</v>
      </c>
      <c r="Q10" s="80" t="s">
        <v>2035</v>
      </c>
      <c r="R10" s="80" t="s">
        <v>2038</v>
      </c>
    </row>
    <row r="11" spans="1:18" x14ac:dyDescent="0.2">
      <c r="A11" s="111"/>
      <c r="B11" s="203" t="s">
        <v>3854</v>
      </c>
      <c r="C11" s="89" t="s">
        <v>1286</v>
      </c>
      <c r="D11" s="81" t="str">
        <f t="shared" si="0"/>
        <v>MC1757</v>
      </c>
      <c r="E11" s="82" t="str">
        <f t="shared" si="1"/>
        <v>MASH CENTRAL</v>
      </c>
      <c r="F11" s="82" t="str">
        <f t="shared" si="2"/>
        <v>PLATINUM</v>
      </c>
      <c r="G11" s="68">
        <v>3</v>
      </c>
      <c r="H11" s="84" t="s">
        <v>2033</v>
      </c>
      <c r="I11" s="68" t="s">
        <v>2042</v>
      </c>
      <c r="J11" s="82" t="str">
        <f t="shared" si="3"/>
        <v>KIWA</v>
      </c>
      <c r="K11" s="85">
        <v>0</v>
      </c>
      <c r="L11" s="88">
        <v>0.45902777777777781</v>
      </c>
      <c r="M11" s="86">
        <v>44170</v>
      </c>
      <c r="N11" s="94" t="s">
        <v>3855</v>
      </c>
      <c r="O11" s="90">
        <f t="shared" si="4"/>
        <v>661</v>
      </c>
      <c r="P11" s="100">
        <f t="shared" si="5"/>
        <v>1983</v>
      </c>
      <c r="Q11" s="80" t="s">
        <v>2035</v>
      </c>
      <c r="R11" s="80" t="s">
        <v>2038</v>
      </c>
    </row>
    <row r="12" spans="1:18" x14ac:dyDescent="0.2">
      <c r="A12" s="111"/>
      <c r="B12" s="79" t="s">
        <v>3561</v>
      </c>
      <c r="C12" s="89" t="s">
        <v>1504</v>
      </c>
      <c r="D12" s="81" t="str">
        <f t="shared" si="0"/>
        <v>MA0153</v>
      </c>
      <c r="E12" s="82" t="str">
        <f t="shared" si="1"/>
        <v>MANICALAND</v>
      </c>
      <c r="F12" s="82" t="str">
        <f t="shared" si="2"/>
        <v>GOLD</v>
      </c>
      <c r="G12" s="68">
        <v>3</v>
      </c>
      <c r="H12" s="84" t="s">
        <v>2033</v>
      </c>
      <c r="I12" s="68" t="s">
        <v>2042</v>
      </c>
      <c r="J12" s="82" t="str">
        <f t="shared" si="3"/>
        <v>MANGWIRO</v>
      </c>
      <c r="K12" s="85">
        <v>0</v>
      </c>
      <c r="L12" s="88">
        <v>0.46562500000000001</v>
      </c>
      <c r="M12" s="86">
        <v>44170</v>
      </c>
      <c r="N12" s="94" t="s">
        <v>3858</v>
      </c>
      <c r="O12" s="90">
        <f t="shared" si="4"/>
        <v>670.5</v>
      </c>
      <c r="P12" s="100">
        <f t="shared" si="5"/>
        <v>2011.5</v>
      </c>
      <c r="Q12" s="80" t="s">
        <v>2035</v>
      </c>
      <c r="R12" s="80" t="s">
        <v>2038</v>
      </c>
    </row>
    <row r="13" spans="1:18" x14ac:dyDescent="0.2">
      <c r="A13" s="111"/>
      <c r="B13" s="79" t="s">
        <v>3505</v>
      </c>
      <c r="C13" s="80" t="s">
        <v>745</v>
      </c>
      <c r="D13" s="81" t="str">
        <f t="shared" si="0"/>
        <v>ME5181</v>
      </c>
      <c r="E13" s="82" t="str">
        <f t="shared" si="1"/>
        <v>MASH EAST</v>
      </c>
      <c r="F13" s="82" t="str">
        <f t="shared" si="2"/>
        <v>PLATINUM</v>
      </c>
      <c r="G13" s="68">
        <v>3</v>
      </c>
      <c r="H13" s="84" t="s">
        <v>2033</v>
      </c>
      <c r="I13" s="68" t="s">
        <v>2042</v>
      </c>
      <c r="J13" s="82" t="str">
        <f t="shared" si="3"/>
        <v>DHLAKAMA</v>
      </c>
      <c r="K13" s="85">
        <v>0</v>
      </c>
      <c r="L13" s="88">
        <v>0.51398148148148148</v>
      </c>
      <c r="M13" s="86">
        <v>44170</v>
      </c>
      <c r="N13" s="94" t="s">
        <v>3867</v>
      </c>
      <c r="O13" s="90">
        <f t="shared" si="4"/>
        <v>740.13333333333333</v>
      </c>
      <c r="P13" s="100">
        <f t="shared" si="5"/>
        <v>2220.4</v>
      </c>
      <c r="Q13" s="80" t="s">
        <v>2035</v>
      </c>
      <c r="R13" s="80" t="s">
        <v>2038</v>
      </c>
    </row>
    <row r="14" spans="1:18" x14ac:dyDescent="0.2">
      <c r="A14" s="111"/>
      <c r="B14" s="79" t="s">
        <v>3540</v>
      </c>
      <c r="C14" s="68" t="s">
        <v>1284</v>
      </c>
      <c r="D14" s="81" t="str">
        <f t="shared" si="0"/>
        <v>MC1757</v>
      </c>
      <c r="E14" s="82" t="str">
        <f t="shared" si="1"/>
        <v>MASH CENTRAL</v>
      </c>
      <c r="F14" s="82" t="str">
        <f t="shared" si="2"/>
        <v>PLATINUM</v>
      </c>
      <c r="G14" s="68">
        <v>3</v>
      </c>
      <c r="H14" s="84" t="s">
        <v>2033</v>
      </c>
      <c r="I14" s="68" t="s">
        <v>2042</v>
      </c>
      <c r="J14" s="82" t="str">
        <f t="shared" si="3"/>
        <v>KIWA</v>
      </c>
      <c r="K14" s="85">
        <v>0</v>
      </c>
      <c r="L14" s="88">
        <v>0.55374999999999996</v>
      </c>
      <c r="M14" s="86">
        <v>44170</v>
      </c>
      <c r="N14" s="94" t="s">
        <v>3884</v>
      </c>
      <c r="O14" s="90">
        <f t="shared" si="4"/>
        <v>797.39999999999986</v>
      </c>
      <c r="P14" s="100">
        <f t="shared" si="5"/>
        <v>2392.1999999999998</v>
      </c>
      <c r="Q14" s="80" t="s">
        <v>2035</v>
      </c>
      <c r="R14" s="80" t="s">
        <v>2038</v>
      </c>
    </row>
    <row r="15" spans="1:18" x14ac:dyDescent="0.2">
      <c r="A15" s="208"/>
      <c r="B15" s="203" t="s">
        <v>3887</v>
      </c>
      <c r="C15" s="89" t="s">
        <v>94</v>
      </c>
      <c r="D15" s="81" t="str">
        <f t="shared" si="0"/>
        <v>MD0386</v>
      </c>
      <c r="E15" s="82" t="str">
        <f t="shared" si="1"/>
        <v>MIDLANDS</v>
      </c>
      <c r="F15" s="82" t="str">
        <f t="shared" si="2"/>
        <v>PLATINUM</v>
      </c>
      <c r="G15" s="68">
        <v>3</v>
      </c>
      <c r="H15" s="84" t="s">
        <v>2033</v>
      </c>
      <c r="I15" s="68" t="s">
        <v>2042</v>
      </c>
      <c r="J15" s="82" t="str">
        <f t="shared" si="3"/>
        <v>CHIKWAVAVA</v>
      </c>
      <c r="K15" s="85">
        <v>0</v>
      </c>
      <c r="L15" s="88">
        <v>0.5553703703703704</v>
      </c>
      <c r="M15" s="86">
        <v>44170</v>
      </c>
      <c r="N15" s="94" t="s">
        <v>3888</v>
      </c>
      <c r="O15" s="90">
        <f t="shared" si="4"/>
        <v>799.73333333333335</v>
      </c>
      <c r="P15" s="100">
        <f t="shared" si="5"/>
        <v>2399.1999999999998</v>
      </c>
      <c r="Q15" s="80" t="s">
        <v>2035</v>
      </c>
      <c r="R15" s="80" t="s">
        <v>2038</v>
      </c>
    </row>
    <row r="16" spans="1:18" x14ac:dyDescent="0.2">
      <c r="A16" s="93"/>
      <c r="B16" s="89" t="s">
        <v>2347</v>
      </c>
      <c r="C16" s="89" t="s">
        <v>1394</v>
      </c>
      <c r="D16" s="81" t="str">
        <f t="shared" si="0"/>
        <v>MA3022</v>
      </c>
      <c r="E16" s="82" t="str">
        <f t="shared" si="1"/>
        <v>MANICALAND</v>
      </c>
      <c r="F16" s="82" t="str">
        <f t="shared" si="2"/>
        <v>PLATINUM</v>
      </c>
      <c r="G16" s="68">
        <v>3</v>
      </c>
      <c r="H16" s="84" t="s">
        <v>2033</v>
      </c>
      <c r="I16" s="68" t="s">
        <v>2042</v>
      </c>
      <c r="J16" s="82" t="str">
        <f t="shared" si="3"/>
        <v>MANGWIRO</v>
      </c>
      <c r="K16" s="85">
        <v>0</v>
      </c>
      <c r="L16" s="88">
        <v>0.59064814814814814</v>
      </c>
      <c r="M16" s="86">
        <v>44170</v>
      </c>
      <c r="N16" s="94" t="s">
        <v>3894</v>
      </c>
      <c r="O16" s="90">
        <f t="shared" si="4"/>
        <v>850.5333333333333</v>
      </c>
      <c r="P16" s="100">
        <f t="shared" si="5"/>
        <v>2551.6</v>
      </c>
      <c r="Q16" s="80" t="s">
        <v>2035</v>
      </c>
      <c r="R16" s="80" t="s">
        <v>2038</v>
      </c>
    </row>
    <row r="17" spans="1:18" x14ac:dyDescent="0.2">
      <c r="A17" s="111"/>
      <c r="B17" s="203" t="s">
        <v>3427</v>
      </c>
      <c r="C17" s="89" t="s">
        <v>1911</v>
      </c>
      <c r="D17" s="81" t="str">
        <f t="shared" si="0"/>
        <v>ME6052</v>
      </c>
      <c r="E17" s="82" t="str">
        <f t="shared" si="1"/>
        <v>MASH EAST</v>
      </c>
      <c r="F17" s="82" t="str">
        <f t="shared" si="2"/>
        <v>GOLD</v>
      </c>
      <c r="G17" s="68">
        <v>3</v>
      </c>
      <c r="H17" s="84" t="s">
        <v>2033</v>
      </c>
      <c r="I17" s="68" t="s">
        <v>2042</v>
      </c>
      <c r="J17" s="82" t="str">
        <f t="shared" si="3"/>
        <v>WASHI</v>
      </c>
      <c r="K17" s="85">
        <v>0</v>
      </c>
      <c r="L17" s="88">
        <v>0.59255787037037033</v>
      </c>
      <c r="M17" s="86">
        <v>44170</v>
      </c>
      <c r="N17" s="94" t="s">
        <v>3895</v>
      </c>
      <c r="O17" s="90">
        <f t="shared" si="4"/>
        <v>853.2833333333333</v>
      </c>
      <c r="P17" s="100">
        <f t="shared" si="5"/>
        <v>2559.85</v>
      </c>
      <c r="Q17" s="80" t="s">
        <v>2035</v>
      </c>
      <c r="R17" s="80" t="s">
        <v>2038</v>
      </c>
    </row>
    <row r="18" spans="1:18" x14ac:dyDescent="0.2">
      <c r="A18" s="93"/>
      <c r="B18" s="89" t="s">
        <v>2326</v>
      </c>
      <c r="C18" s="89" t="s">
        <v>2039</v>
      </c>
      <c r="D18" s="81" t="str">
        <f t="shared" si="0"/>
        <v>MA0116</v>
      </c>
      <c r="E18" s="82" t="str">
        <f t="shared" si="1"/>
        <v>MANICALAND</v>
      </c>
      <c r="F18" s="82" t="str">
        <f t="shared" si="2"/>
        <v>PLATINUM</v>
      </c>
      <c r="G18" s="68">
        <v>3</v>
      </c>
      <c r="H18" s="84" t="s">
        <v>2033</v>
      </c>
      <c r="I18" s="68" t="s">
        <v>2042</v>
      </c>
      <c r="J18" s="82" t="str">
        <f t="shared" si="3"/>
        <v>MAPFUMBA</v>
      </c>
      <c r="K18" s="85">
        <v>0</v>
      </c>
      <c r="L18" s="88">
        <v>0.59388888888888891</v>
      </c>
      <c r="M18" s="86">
        <v>44170</v>
      </c>
      <c r="N18" s="94" t="s">
        <v>3898</v>
      </c>
      <c r="O18" s="90">
        <f t="shared" si="4"/>
        <v>855.2</v>
      </c>
      <c r="P18" s="100">
        <f t="shared" si="5"/>
        <v>2565.6000000000004</v>
      </c>
      <c r="Q18" s="80" t="s">
        <v>2035</v>
      </c>
      <c r="R18" s="80" t="s">
        <v>2038</v>
      </c>
    </row>
    <row r="19" spans="1:18" x14ac:dyDescent="0.2">
      <c r="A19" s="93"/>
      <c r="B19" s="89" t="s">
        <v>2322</v>
      </c>
      <c r="C19" s="89" t="s">
        <v>440</v>
      </c>
      <c r="D19" s="81" t="str">
        <f t="shared" si="0"/>
        <v>MA0115</v>
      </c>
      <c r="E19" s="82" t="str">
        <f t="shared" si="1"/>
        <v>MANICALAND</v>
      </c>
      <c r="F19" s="82" t="str">
        <f t="shared" si="2"/>
        <v>PLATINUM</v>
      </c>
      <c r="G19" s="68">
        <v>3</v>
      </c>
      <c r="H19" s="84" t="s">
        <v>2033</v>
      </c>
      <c r="I19" s="68" t="s">
        <v>2042</v>
      </c>
      <c r="J19" s="82" t="str">
        <f t="shared" si="3"/>
        <v>MAPFUMBA</v>
      </c>
      <c r="K19" s="85">
        <v>0</v>
      </c>
      <c r="L19" s="88">
        <v>0.59422453703703704</v>
      </c>
      <c r="M19" s="86">
        <v>44170</v>
      </c>
      <c r="N19" s="94" t="s">
        <v>3899</v>
      </c>
      <c r="O19" s="90">
        <f t="shared" si="4"/>
        <v>855.68333333333328</v>
      </c>
      <c r="P19" s="100">
        <f t="shared" si="5"/>
        <v>2567.0499999999997</v>
      </c>
      <c r="Q19" s="80" t="s">
        <v>2035</v>
      </c>
      <c r="R19" s="80" t="s">
        <v>2038</v>
      </c>
    </row>
    <row r="20" spans="1:18" x14ac:dyDescent="0.2">
      <c r="A20" s="93"/>
      <c r="B20" s="89" t="s">
        <v>2374</v>
      </c>
      <c r="C20" s="89" t="s">
        <v>1631</v>
      </c>
      <c r="D20" s="81" t="str">
        <f t="shared" si="0"/>
        <v>MA0384</v>
      </c>
      <c r="E20" s="82" t="str">
        <f t="shared" si="1"/>
        <v>MANICALAND</v>
      </c>
      <c r="F20" s="82" t="str">
        <f t="shared" si="2"/>
        <v>SILVER</v>
      </c>
      <c r="G20" s="68">
        <v>3</v>
      </c>
      <c r="H20" s="84" t="s">
        <v>2033</v>
      </c>
      <c r="I20" s="68" t="s">
        <v>2042</v>
      </c>
      <c r="J20" s="82" t="str">
        <f t="shared" si="3"/>
        <v>MAPFUMBA</v>
      </c>
      <c r="K20" s="85">
        <v>0</v>
      </c>
      <c r="L20" s="88">
        <v>0.59660879629629626</v>
      </c>
      <c r="M20" s="86">
        <v>44170</v>
      </c>
      <c r="N20" s="94" t="s">
        <v>3900</v>
      </c>
      <c r="O20" s="90">
        <f t="shared" si="4"/>
        <v>859.11666666666656</v>
      </c>
      <c r="P20" s="100">
        <f t="shared" si="5"/>
        <v>2577.3499999999995</v>
      </c>
      <c r="Q20" s="80" t="s">
        <v>2035</v>
      </c>
      <c r="R20" s="80" t="s">
        <v>2038</v>
      </c>
    </row>
    <row r="21" spans="1:18" x14ac:dyDescent="0.2">
      <c r="A21" s="93"/>
      <c r="B21" s="89" t="s">
        <v>2316</v>
      </c>
      <c r="C21" s="89" t="s">
        <v>296</v>
      </c>
      <c r="D21" s="81" t="str">
        <f t="shared" si="0"/>
        <v>MA3000</v>
      </c>
      <c r="E21" s="82" t="str">
        <f t="shared" si="1"/>
        <v>MANICALAND</v>
      </c>
      <c r="F21" s="82" t="str">
        <f t="shared" si="2"/>
        <v>SILVER</v>
      </c>
      <c r="G21" s="68">
        <v>3</v>
      </c>
      <c r="H21" s="84" t="s">
        <v>2033</v>
      </c>
      <c r="I21" s="68" t="s">
        <v>2042</v>
      </c>
      <c r="J21" s="82" t="str">
        <f t="shared" si="3"/>
        <v>MAPFUMBA</v>
      </c>
      <c r="K21" s="85">
        <v>0</v>
      </c>
      <c r="L21" s="88">
        <v>0.60464120370370367</v>
      </c>
      <c r="M21" s="86">
        <v>44170</v>
      </c>
      <c r="N21" s="94" t="s">
        <v>3905</v>
      </c>
      <c r="O21" s="90">
        <f t="shared" si="4"/>
        <v>870.68333333333328</v>
      </c>
      <c r="P21" s="100">
        <f t="shared" si="5"/>
        <v>2612.0499999999997</v>
      </c>
      <c r="Q21" s="80" t="s">
        <v>2035</v>
      </c>
      <c r="R21" s="80" t="s">
        <v>2038</v>
      </c>
    </row>
    <row r="22" spans="1:18" x14ac:dyDescent="0.2">
      <c r="A22" s="111"/>
      <c r="B22" s="79" t="s">
        <v>3906</v>
      </c>
      <c r="C22" s="89" t="s">
        <v>1996</v>
      </c>
      <c r="D22" s="81" t="str">
        <f t="shared" si="0"/>
        <v>MA5151</v>
      </c>
      <c r="E22" s="82" t="str">
        <f t="shared" si="1"/>
        <v>MANICALAND</v>
      </c>
      <c r="F22" s="82" t="str">
        <f t="shared" si="2"/>
        <v>GOLD</v>
      </c>
      <c r="G22" s="68">
        <v>3</v>
      </c>
      <c r="H22" s="84" t="s">
        <v>2033</v>
      </c>
      <c r="I22" s="68" t="s">
        <v>2042</v>
      </c>
      <c r="J22" s="82" t="str">
        <f t="shared" si="3"/>
        <v>MAPFUMBA</v>
      </c>
      <c r="K22" s="85">
        <v>0</v>
      </c>
      <c r="L22" s="88">
        <v>0.60591435185185183</v>
      </c>
      <c r="M22" s="86">
        <v>44170</v>
      </c>
      <c r="N22" s="94" t="s">
        <v>3907</v>
      </c>
      <c r="O22" s="90">
        <f t="shared" si="4"/>
        <v>872.51666666666665</v>
      </c>
      <c r="P22" s="100">
        <f t="shared" si="5"/>
        <v>2617.5500000000002</v>
      </c>
      <c r="Q22" s="80" t="s">
        <v>2035</v>
      </c>
      <c r="R22" s="80" t="s">
        <v>2038</v>
      </c>
    </row>
    <row r="23" spans="1:18" x14ac:dyDescent="0.2">
      <c r="A23" s="208"/>
      <c r="B23" s="118" t="s">
        <v>3566</v>
      </c>
      <c r="C23" s="80" t="s">
        <v>534</v>
      </c>
      <c r="D23" s="81" t="str">
        <f t="shared" si="0"/>
        <v>MD7047</v>
      </c>
      <c r="E23" s="82" t="str">
        <f t="shared" si="1"/>
        <v>MIDLANDS</v>
      </c>
      <c r="F23" s="82" t="str">
        <f t="shared" si="2"/>
        <v>SILVER</v>
      </c>
      <c r="G23" s="68">
        <v>3</v>
      </c>
      <c r="H23" s="84" t="s">
        <v>2033</v>
      </c>
      <c r="I23" s="68" t="s">
        <v>2042</v>
      </c>
      <c r="J23" s="82" t="str">
        <f t="shared" si="3"/>
        <v>CHIKWAVAVA</v>
      </c>
      <c r="K23" s="85">
        <v>0</v>
      </c>
      <c r="L23" s="88">
        <v>0.61530092592592589</v>
      </c>
      <c r="M23" s="86">
        <v>44170</v>
      </c>
      <c r="N23" s="94" t="s">
        <v>3908</v>
      </c>
      <c r="O23" s="90">
        <f t="shared" si="4"/>
        <v>886.0333333333333</v>
      </c>
      <c r="P23" s="100">
        <f t="shared" si="5"/>
        <v>2658.1</v>
      </c>
      <c r="Q23" s="80" t="s">
        <v>2035</v>
      </c>
      <c r="R23" s="80" t="s">
        <v>2038</v>
      </c>
    </row>
    <row r="24" spans="1:18" x14ac:dyDescent="0.2">
      <c r="A24" s="208"/>
      <c r="B24" s="118" t="s">
        <v>3556</v>
      </c>
      <c r="C24" s="80" t="s">
        <v>1627</v>
      </c>
      <c r="D24" s="81" t="str">
        <f t="shared" si="0"/>
        <v>MD0090</v>
      </c>
      <c r="E24" s="82" t="str">
        <f t="shared" si="1"/>
        <v>MIDLANDS</v>
      </c>
      <c r="F24" s="82" t="str">
        <f t="shared" si="2"/>
        <v>PLATINUM</v>
      </c>
      <c r="G24" s="68">
        <v>3</v>
      </c>
      <c r="H24" s="84" t="s">
        <v>2033</v>
      </c>
      <c r="I24" s="68" t="s">
        <v>2042</v>
      </c>
      <c r="J24" s="82" t="str">
        <f t="shared" si="3"/>
        <v>CHIKWAVAVA</v>
      </c>
      <c r="K24" s="85">
        <v>0</v>
      </c>
      <c r="L24" s="88">
        <v>0.61828703703703702</v>
      </c>
      <c r="M24" s="86">
        <v>44170</v>
      </c>
      <c r="N24" s="94" t="s">
        <v>3909</v>
      </c>
      <c r="O24" s="90">
        <f t="shared" si="4"/>
        <v>890.33333333333326</v>
      </c>
      <c r="P24" s="100">
        <f t="shared" si="5"/>
        <v>2671</v>
      </c>
      <c r="Q24" s="80" t="s">
        <v>2035</v>
      </c>
      <c r="R24" s="80" t="s">
        <v>2038</v>
      </c>
    </row>
    <row r="25" spans="1:18" x14ac:dyDescent="0.2">
      <c r="A25" s="208"/>
      <c r="B25" s="68" t="s">
        <v>3557</v>
      </c>
      <c r="C25" s="89" t="s">
        <v>1678</v>
      </c>
      <c r="D25" s="81" t="str">
        <f t="shared" si="0"/>
        <v>MD6016</v>
      </c>
      <c r="E25" s="82" t="str">
        <f t="shared" si="1"/>
        <v>MIDLANDS</v>
      </c>
      <c r="F25" s="82" t="str">
        <f t="shared" si="2"/>
        <v>PLATINUM</v>
      </c>
      <c r="G25" s="68">
        <v>3</v>
      </c>
      <c r="H25" s="84" t="s">
        <v>2033</v>
      </c>
      <c r="I25" s="68" t="s">
        <v>2042</v>
      </c>
      <c r="J25" s="82" t="str">
        <f t="shared" si="3"/>
        <v>CHIKWAVAVA</v>
      </c>
      <c r="K25" s="85">
        <v>0</v>
      </c>
      <c r="L25" s="88">
        <v>0.61834490740740744</v>
      </c>
      <c r="M25" s="86">
        <v>44170</v>
      </c>
      <c r="N25" s="94" t="s">
        <v>3910</v>
      </c>
      <c r="O25" s="90">
        <f t="shared" si="4"/>
        <v>890.41666666666663</v>
      </c>
      <c r="P25" s="100">
        <f t="shared" si="5"/>
        <v>2671.25</v>
      </c>
      <c r="Q25" s="80" t="s">
        <v>2035</v>
      </c>
      <c r="R25" s="80" t="s">
        <v>2038</v>
      </c>
    </row>
    <row r="26" spans="1:18" x14ac:dyDescent="0.2">
      <c r="A26" s="208"/>
      <c r="B26" s="79" t="s">
        <v>3554</v>
      </c>
      <c r="C26" s="80" t="s">
        <v>1867</v>
      </c>
      <c r="D26" s="81" t="str">
        <f t="shared" si="0"/>
        <v>MD0412</v>
      </c>
      <c r="E26" s="82" t="str">
        <f t="shared" si="1"/>
        <v>MIDLANDS</v>
      </c>
      <c r="F26" s="82" t="str">
        <f t="shared" si="2"/>
        <v>PLATINUM</v>
      </c>
      <c r="G26" s="68">
        <v>3</v>
      </c>
      <c r="H26" s="84" t="s">
        <v>2033</v>
      </c>
      <c r="I26" s="68" t="s">
        <v>2042</v>
      </c>
      <c r="J26" s="82" t="str">
        <f t="shared" si="3"/>
        <v>CHIKWAVAVA</v>
      </c>
      <c r="K26" s="85">
        <v>0</v>
      </c>
      <c r="L26" s="88">
        <v>0.62239583333333337</v>
      </c>
      <c r="M26" s="86">
        <v>44170</v>
      </c>
      <c r="N26" s="94" t="s">
        <v>3913</v>
      </c>
      <c r="O26" s="90">
        <f t="shared" si="4"/>
        <v>896.25</v>
      </c>
      <c r="P26" s="100">
        <f t="shared" si="5"/>
        <v>2688.75</v>
      </c>
      <c r="Q26" s="80" t="s">
        <v>2035</v>
      </c>
      <c r="R26" s="80" t="s">
        <v>2038</v>
      </c>
    </row>
    <row r="27" spans="1:18" x14ac:dyDescent="0.2">
      <c r="A27" s="111"/>
      <c r="B27" s="118" t="s">
        <v>3511</v>
      </c>
      <c r="C27" s="80" t="s">
        <v>1724</v>
      </c>
      <c r="D27" s="81" t="str">
        <f t="shared" si="0"/>
        <v>HA3027</v>
      </c>
      <c r="E27" s="82" t="str">
        <f t="shared" si="1"/>
        <v>HARARE</v>
      </c>
      <c r="F27" s="82" t="str">
        <f t="shared" si="2"/>
        <v>PLATINUM</v>
      </c>
      <c r="G27" s="68">
        <v>3</v>
      </c>
      <c r="H27" s="84" t="s">
        <v>2033</v>
      </c>
      <c r="I27" s="68" t="s">
        <v>2042</v>
      </c>
      <c r="J27" s="82" t="str">
        <f t="shared" si="3"/>
        <v>RICHARD</v>
      </c>
      <c r="K27" s="85">
        <v>0</v>
      </c>
      <c r="L27" s="85">
        <v>0.64930555555555558</v>
      </c>
      <c r="M27" s="86">
        <v>44170</v>
      </c>
      <c r="N27" s="94" t="s">
        <v>3916</v>
      </c>
      <c r="O27" s="90">
        <f t="shared" si="4"/>
        <v>935</v>
      </c>
      <c r="P27" s="100">
        <f t="shared" si="5"/>
        <v>2805</v>
      </c>
      <c r="Q27" s="80" t="s">
        <v>2035</v>
      </c>
      <c r="R27" s="80" t="s">
        <v>2036</v>
      </c>
    </row>
    <row r="28" spans="1:18" x14ac:dyDescent="0.2">
      <c r="A28" s="111"/>
      <c r="B28" s="79" t="s">
        <v>3512</v>
      </c>
      <c r="C28" s="68" t="s">
        <v>581</v>
      </c>
      <c r="D28" s="81" t="str">
        <f t="shared" si="0"/>
        <v>ME5180</v>
      </c>
      <c r="E28" s="82" t="str">
        <f t="shared" si="1"/>
        <v>MASH EAST</v>
      </c>
      <c r="F28" s="82" t="str">
        <f t="shared" si="2"/>
        <v>PLATINUM</v>
      </c>
      <c r="G28" s="68">
        <v>3</v>
      </c>
      <c r="H28" s="84" t="s">
        <v>2033</v>
      </c>
      <c r="I28" s="68" t="s">
        <v>2042</v>
      </c>
      <c r="J28" s="82" t="str">
        <f t="shared" si="3"/>
        <v>RICHARD</v>
      </c>
      <c r="K28" s="85">
        <v>0</v>
      </c>
      <c r="L28" s="85">
        <v>0.65138888888888891</v>
      </c>
      <c r="M28" s="86">
        <v>44170</v>
      </c>
      <c r="N28" s="94" t="s">
        <v>3917</v>
      </c>
      <c r="O28" s="90">
        <f t="shared" si="4"/>
        <v>938</v>
      </c>
      <c r="P28" s="100">
        <f t="shared" si="5"/>
        <v>2814</v>
      </c>
      <c r="Q28" s="80" t="s">
        <v>2035</v>
      </c>
      <c r="R28" s="80" t="s">
        <v>2036</v>
      </c>
    </row>
    <row r="29" spans="1:18" x14ac:dyDescent="0.2">
      <c r="A29" s="111"/>
      <c r="B29" s="79" t="s">
        <v>3502</v>
      </c>
      <c r="C29" s="89" t="s">
        <v>1854</v>
      </c>
      <c r="D29" s="81" t="str">
        <f t="shared" si="0"/>
        <v>HA3001</v>
      </c>
      <c r="E29" s="82" t="str">
        <f t="shared" si="1"/>
        <v>HARARE</v>
      </c>
      <c r="F29" s="82" t="str">
        <f t="shared" si="2"/>
        <v>PLATINUM</v>
      </c>
      <c r="G29" s="68">
        <v>3</v>
      </c>
      <c r="H29" s="84" t="s">
        <v>2033</v>
      </c>
      <c r="I29" s="68" t="s">
        <v>2042</v>
      </c>
      <c r="J29" s="82" t="str">
        <f t="shared" si="3"/>
        <v>ARCHIE</v>
      </c>
      <c r="K29" s="85">
        <v>0</v>
      </c>
      <c r="L29" s="85">
        <v>0.77986111111111101</v>
      </c>
      <c r="M29" s="86">
        <v>44170</v>
      </c>
      <c r="N29" s="94" t="s">
        <v>3924</v>
      </c>
      <c r="O29" s="90">
        <f t="shared" si="4"/>
        <v>1122.9999999999998</v>
      </c>
      <c r="P29" s="100">
        <f t="shared" si="5"/>
        <v>3368.9999999999991</v>
      </c>
      <c r="Q29" s="80" t="s">
        <v>2035</v>
      </c>
      <c r="R29" s="80" t="s">
        <v>2036</v>
      </c>
    </row>
    <row r="30" spans="1:18" x14ac:dyDescent="0.2">
      <c r="A30" s="111"/>
      <c r="B30" s="79" t="s">
        <v>3527</v>
      </c>
      <c r="C30" s="80" t="s">
        <v>542</v>
      </c>
      <c r="D30" s="81" t="str">
        <f t="shared" si="0"/>
        <v>HA6048</v>
      </c>
      <c r="E30" s="82" t="str">
        <f t="shared" si="1"/>
        <v>HARARE</v>
      </c>
      <c r="F30" s="82" t="str">
        <f t="shared" si="2"/>
        <v>PLATINUM</v>
      </c>
      <c r="G30" s="68">
        <v>3</v>
      </c>
      <c r="H30" s="84" t="s">
        <v>2033</v>
      </c>
      <c r="I30" s="68" t="s">
        <v>2042</v>
      </c>
      <c r="J30" s="82" t="str">
        <f t="shared" si="3"/>
        <v>ENIA</v>
      </c>
      <c r="K30" s="85">
        <v>0</v>
      </c>
      <c r="L30" s="85">
        <v>0.87569444444444444</v>
      </c>
      <c r="M30" s="86">
        <v>44170</v>
      </c>
      <c r="N30" s="94" t="s">
        <v>3931</v>
      </c>
      <c r="O30" s="90">
        <f t="shared" si="4"/>
        <v>1261</v>
      </c>
      <c r="P30" s="100">
        <f t="shared" si="5"/>
        <v>3783</v>
      </c>
      <c r="Q30" s="80" t="s">
        <v>2035</v>
      </c>
      <c r="R30" s="80" t="s">
        <v>2036</v>
      </c>
    </row>
    <row r="31" spans="1:18" x14ac:dyDescent="0.2">
      <c r="A31" s="111"/>
      <c r="B31" s="68" t="s">
        <v>3528</v>
      </c>
      <c r="C31" s="89" t="s">
        <v>1005</v>
      </c>
      <c r="D31" s="81" t="str">
        <f t="shared" si="0"/>
        <v>HA5066</v>
      </c>
      <c r="E31" s="82" t="str">
        <f t="shared" si="1"/>
        <v>HARARE</v>
      </c>
      <c r="F31" s="82" t="str">
        <f t="shared" si="2"/>
        <v>GOLD</v>
      </c>
      <c r="G31" s="68">
        <v>3</v>
      </c>
      <c r="H31" s="84" t="s">
        <v>2033</v>
      </c>
      <c r="I31" s="68" t="s">
        <v>2042</v>
      </c>
      <c r="J31" s="82" t="str">
        <f t="shared" si="3"/>
        <v>DHLAKAMA</v>
      </c>
      <c r="K31" s="85">
        <v>0</v>
      </c>
      <c r="L31" s="85">
        <v>0.87708333333333333</v>
      </c>
      <c r="M31" s="86">
        <v>44170</v>
      </c>
      <c r="N31" s="94" t="s">
        <v>3932</v>
      </c>
      <c r="O31" s="90">
        <f t="shared" si="4"/>
        <v>1263</v>
      </c>
      <c r="P31" s="100">
        <f t="shared" si="5"/>
        <v>3789</v>
      </c>
      <c r="Q31" s="80" t="s">
        <v>2035</v>
      </c>
      <c r="R31" s="80" t="s">
        <v>2036</v>
      </c>
    </row>
    <row r="32" spans="1:18" x14ac:dyDescent="0.2">
      <c r="A32" s="93"/>
      <c r="B32" s="87" t="s">
        <v>2078</v>
      </c>
      <c r="C32" s="87" t="s">
        <v>26</v>
      </c>
      <c r="D32" s="81" t="str">
        <f t="shared" si="0"/>
        <v>MA7001</v>
      </c>
      <c r="E32" s="82" t="str">
        <f t="shared" si="1"/>
        <v>MANICALAND</v>
      </c>
      <c r="F32" s="82" t="str">
        <f t="shared" si="2"/>
        <v>BRONZE</v>
      </c>
      <c r="G32" s="68">
        <v>3</v>
      </c>
      <c r="H32" s="84" t="s">
        <v>2033</v>
      </c>
      <c r="I32" s="68" t="s">
        <v>2042</v>
      </c>
      <c r="J32" s="82" t="str">
        <f t="shared" si="3"/>
        <v>MANGWIRO</v>
      </c>
      <c r="K32" s="85">
        <v>0</v>
      </c>
      <c r="L32" s="85">
        <v>0.99930555555555556</v>
      </c>
      <c r="M32" s="86">
        <v>44170</v>
      </c>
      <c r="N32" s="94" t="s">
        <v>3933</v>
      </c>
      <c r="O32" s="90">
        <f t="shared" si="4"/>
        <v>1439</v>
      </c>
      <c r="P32" s="100">
        <f t="shared" si="5"/>
        <v>4317</v>
      </c>
      <c r="Q32" s="80" t="s">
        <v>2035</v>
      </c>
      <c r="R32" s="80" t="s">
        <v>2036</v>
      </c>
    </row>
    <row r="33" spans="1:18" x14ac:dyDescent="0.2">
      <c r="A33" s="93"/>
      <c r="B33" s="89" t="s">
        <v>2310</v>
      </c>
      <c r="C33" s="89" t="s">
        <v>54</v>
      </c>
      <c r="D33" s="81" t="str">
        <f t="shared" si="0"/>
        <v>MW5001</v>
      </c>
      <c r="E33" s="82" t="str">
        <f t="shared" si="1"/>
        <v>MASH WEST</v>
      </c>
      <c r="F33" s="82" t="str">
        <f t="shared" si="2"/>
        <v>PLATINUM</v>
      </c>
      <c r="G33" s="68">
        <v>3</v>
      </c>
      <c r="H33" s="84" t="s">
        <v>2033</v>
      </c>
      <c r="I33" s="68" t="s">
        <v>2042</v>
      </c>
      <c r="J33" s="82" t="str">
        <f t="shared" si="3"/>
        <v>ARTWELL</v>
      </c>
      <c r="K33" s="85">
        <v>0</v>
      </c>
      <c r="L33" s="85">
        <v>0.99930555555555556</v>
      </c>
      <c r="M33" s="86">
        <v>44170</v>
      </c>
      <c r="N33" s="94" t="s">
        <v>3934</v>
      </c>
      <c r="O33" s="90">
        <f t="shared" si="4"/>
        <v>1439</v>
      </c>
      <c r="P33" s="100">
        <f t="shared" si="5"/>
        <v>4317</v>
      </c>
      <c r="Q33" s="80" t="s">
        <v>2035</v>
      </c>
      <c r="R33" s="80" t="s">
        <v>2036</v>
      </c>
    </row>
    <row r="34" spans="1:18" x14ac:dyDescent="0.2">
      <c r="A34" s="93"/>
      <c r="B34" s="89" t="s">
        <v>2311</v>
      </c>
      <c r="C34" s="89" t="s">
        <v>60</v>
      </c>
      <c r="D34" s="81" t="str">
        <f t="shared" ref="D34:D65" si="6">VLOOKUP($C34,TOTAL3,2,FALSE)</f>
        <v>MW5001</v>
      </c>
      <c r="E34" s="82" t="str">
        <f t="shared" ref="E34:E65" si="7">VLOOKUP($C34,TOTAL3,3,FALSE)</f>
        <v>MASH WEST</v>
      </c>
      <c r="F34" s="82" t="str">
        <f t="shared" ref="F34:F65" si="8">VLOOKUP(C34,TOTAL3,4,FALSE)</f>
        <v>PLATINUM</v>
      </c>
      <c r="G34" s="68">
        <v>3</v>
      </c>
      <c r="H34" s="84" t="s">
        <v>2033</v>
      </c>
      <c r="I34" s="68" t="s">
        <v>2042</v>
      </c>
      <c r="J34" s="82" t="str">
        <f t="shared" ref="J34:J65" si="9">VLOOKUP($C34,TOTAL3,5,FALSE)</f>
        <v>ARTWELL</v>
      </c>
      <c r="K34" s="85">
        <v>0</v>
      </c>
      <c r="L34" s="85">
        <v>0.99930555555555556</v>
      </c>
      <c r="M34" s="86">
        <v>44170</v>
      </c>
      <c r="N34" s="94" t="s">
        <v>3935</v>
      </c>
      <c r="O34" s="90">
        <f t="shared" si="4"/>
        <v>1439</v>
      </c>
      <c r="P34" s="100">
        <f t="shared" si="5"/>
        <v>4317</v>
      </c>
      <c r="Q34" s="80" t="s">
        <v>2035</v>
      </c>
      <c r="R34" s="80" t="s">
        <v>2036</v>
      </c>
    </row>
    <row r="35" spans="1:18" x14ac:dyDescent="0.2">
      <c r="A35" s="93"/>
      <c r="B35" s="87" t="s">
        <v>2109</v>
      </c>
      <c r="C35" s="87" t="s">
        <v>67</v>
      </c>
      <c r="D35" s="81" t="str">
        <f t="shared" si="6"/>
        <v>HA5035</v>
      </c>
      <c r="E35" s="82" t="str">
        <f t="shared" si="7"/>
        <v>HARARE</v>
      </c>
      <c r="F35" s="82" t="str">
        <f t="shared" si="8"/>
        <v>GOLD</v>
      </c>
      <c r="G35" s="68">
        <v>3</v>
      </c>
      <c r="H35" s="84" t="s">
        <v>2033</v>
      </c>
      <c r="I35" s="68" t="s">
        <v>2042</v>
      </c>
      <c r="J35" s="82" t="str">
        <f t="shared" si="9"/>
        <v>ENIA</v>
      </c>
      <c r="K35" s="85">
        <v>0</v>
      </c>
      <c r="L35" s="85">
        <v>0.99930555555555556</v>
      </c>
      <c r="M35" s="86">
        <v>44170</v>
      </c>
      <c r="N35" s="94" t="s">
        <v>3936</v>
      </c>
      <c r="O35" s="90">
        <f t="shared" si="4"/>
        <v>1439</v>
      </c>
      <c r="P35" s="100">
        <f t="shared" si="5"/>
        <v>4317</v>
      </c>
      <c r="Q35" s="80" t="s">
        <v>2035</v>
      </c>
      <c r="R35" s="80" t="s">
        <v>2036</v>
      </c>
    </row>
    <row r="36" spans="1:18" x14ac:dyDescent="0.2">
      <c r="A36" s="93"/>
      <c r="B36" s="87" t="s">
        <v>2110</v>
      </c>
      <c r="C36" s="87" t="s">
        <v>71</v>
      </c>
      <c r="D36" s="81" t="str">
        <f t="shared" si="6"/>
        <v>HA5035</v>
      </c>
      <c r="E36" s="82" t="str">
        <f t="shared" si="7"/>
        <v>HARARE</v>
      </c>
      <c r="F36" s="82" t="str">
        <f t="shared" si="8"/>
        <v>GOLD</v>
      </c>
      <c r="G36" s="68">
        <v>3</v>
      </c>
      <c r="H36" s="84" t="s">
        <v>2033</v>
      </c>
      <c r="I36" s="68" t="s">
        <v>2042</v>
      </c>
      <c r="J36" s="82" t="str">
        <f t="shared" si="9"/>
        <v>ENIA</v>
      </c>
      <c r="K36" s="85">
        <v>0</v>
      </c>
      <c r="L36" s="85">
        <v>0.99930555555555556</v>
      </c>
      <c r="M36" s="86">
        <v>44170</v>
      </c>
      <c r="N36" s="94" t="s">
        <v>3937</v>
      </c>
      <c r="O36" s="90">
        <f t="shared" si="4"/>
        <v>1439</v>
      </c>
      <c r="P36" s="100">
        <f t="shared" si="5"/>
        <v>4317</v>
      </c>
      <c r="Q36" s="80" t="s">
        <v>2035</v>
      </c>
      <c r="R36" s="80" t="s">
        <v>2036</v>
      </c>
    </row>
    <row r="37" spans="1:18" x14ac:dyDescent="0.2">
      <c r="A37" s="93"/>
      <c r="B37" s="89" t="s">
        <v>2312</v>
      </c>
      <c r="C37" s="89" t="s">
        <v>78</v>
      </c>
      <c r="D37" s="81" t="str">
        <f t="shared" si="6"/>
        <v>ME5318</v>
      </c>
      <c r="E37" s="82" t="str">
        <f t="shared" si="7"/>
        <v>MASH EAST</v>
      </c>
      <c r="F37" s="82" t="str">
        <f t="shared" si="8"/>
        <v>GOLD</v>
      </c>
      <c r="G37" s="68">
        <v>3</v>
      </c>
      <c r="H37" s="84" t="s">
        <v>2033</v>
      </c>
      <c r="I37" s="68" t="s">
        <v>2042</v>
      </c>
      <c r="J37" s="82" t="str">
        <f t="shared" si="9"/>
        <v>WASHI</v>
      </c>
      <c r="K37" s="85">
        <v>0</v>
      </c>
      <c r="L37" s="85">
        <v>0.99930555555555556</v>
      </c>
      <c r="M37" s="86">
        <v>44170</v>
      </c>
      <c r="N37" s="94" t="s">
        <v>3938</v>
      </c>
      <c r="O37" s="90">
        <f t="shared" si="4"/>
        <v>1439</v>
      </c>
      <c r="P37" s="100">
        <f t="shared" si="5"/>
        <v>4317</v>
      </c>
      <c r="Q37" s="80" t="s">
        <v>2035</v>
      </c>
      <c r="R37" s="80" t="s">
        <v>2036</v>
      </c>
    </row>
    <row r="38" spans="1:18" x14ac:dyDescent="0.2">
      <c r="A38" s="125"/>
      <c r="B38" s="79" t="s">
        <v>2313</v>
      </c>
      <c r="C38" s="89" t="s">
        <v>81</v>
      </c>
      <c r="D38" s="81" t="str">
        <f t="shared" si="6"/>
        <v>ME5318</v>
      </c>
      <c r="E38" s="82" t="str">
        <f t="shared" si="7"/>
        <v>MASH EAST</v>
      </c>
      <c r="F38" s="82" t="str">
        <f t="shared" si="8"/>
        <v>GOLD</v>
      </c>
      <c r="G38" s="68">
        <v>3</v>
      </c>
      <c r="H38" s="84" t="s">
        <v>2033</v>
      </c>
      <c r="I38" s="68" t="s">
        <v>2042</v>
      </c>
      <c r="J38" s="82" t="str">
        <f t="shared" si="9"/>
        <v>WASHI</v>
      </c>
      <c r="K38" s="85">
        <v>0</v>
      </c>
      <c r="L38" s="85">
        <v>0.99930555555555556</v>
      </c>
      <c r="M38" s="86">
        <v>44170</v>
      </c>
      <c r="N38" s="94" t="s">
        <v>3939</v>
      </c>
      <c r="O38" s="90">
        <f t="shared" si="4"/>
        <v>1439</v>
      </c>
      <c r="P38" s="100">
        <f t="shared" si="5"/>
        <v>4317</v>
      </c>
      <c r="Q38" s="80" t="s">
        <v>2035</v>
      </c>
      <c r="R38" s="80" t="s">
        <v>2036</v>
      </c>
    </row>
    <row r="39" spans="1:18" x14ac:dyDescent="0.2">
      <c r="A39" s="213"/>
      <c r="B39" s="89" t="s">
        <v>2225</v>
      </c>
      <c r="C39" s="89" t="s">
        <v>171</v>
      </c>
      <c r="D39" s="81" t="str">
        <f t="shared" si="6"/>
        <v>MD5191</v>
      </c>
      <c r="E39" s="82" t="str">
        <f t="shared" si="7"/>
        <v>MIDLANDS</v>
      </c>
      <c r="F39" s="82" t="str">
        <f t="shared" si="8"/>
        <v>GOLD</v>
      </c>
      <c r="G39" s="68">
        <v>3</v>
      </c>
      <c r="H39" s="84" t="s">
        <v>2033</v>
      </c>
      <c r="I39" s="68" t="s">
        <v>2042</v>
      </c>
      <c r="J39" s="82" t="str">
        <f t="shared" si="9"/>
        <v>CHIKWAVAVA</v>
      </c>
      <c r="K39" s="85">
        <v>0</v>
      </c>
      <c r="L39" s="85">
        <v>0.99930555555555556</v>
      </c>
      <c r="M39" s="86">
        <v>44170</v>
      </c>
      <c r="N39" s="94" t="s">
        <v>3944</v>
      </c>
      <c r="O39" s="90">
        <f t="shared" si="4"/>
        <v>1439</v>
      </c>
      <c r="P39" s="100">
        <f t="shared" si="5"/>
        <v>4317</v>
      </c>
      <c r="Q39" s="80" t="s">
        <v>2035</v>
      </c>
      <c r="R39" s="80" t="s">
        <v>2036</v>
      </c>
    </row>
    <row r="40" spans="1:18" x14ac:dyDescent="0.2">
      <c r="A40" s="111"/>
      <c r="B40" s="203" t="s">
        <v>3448</v>
      </c>
      <c r="C40" s="89" t="s">
        <v>177</v>
      </c>
      <c r="D40" s="81" t="str">
        <f t="shared" si="6"/>
        <v>MC5252</v>
      </c>
      <c r="E40" s="82" t="str">
        <f t="shared" si="7"/>
        <v>MASH CENTRAL</v>
      </c>
      <c r="F40" s="82" t="str">
        <f t="shared" si="8"/>
        <v>SILVER</v>
      </c>
      <c r="G40" s="68">
        <v>3</v>
      </c>
      <c r="H40" s="84" t="s">
        <v>2033</v>
      </c>
      <c r="I40" s="68" t="s">
        <v>2042</v>
      </c>
      <c r="J40" s="82" t="str">
        <f t="shared" si="9"/>
        <v>ARTWELL</v>
      </c>
      <c r="K40" s="85">
        <v>0</v>
      </c>
      <c r="L40" s="85">
        <v>0.99930555555555556</v>
      </c>
      <c r="M40" s="86">
        <v>44170</v>
      </c>
      <c r="N40" s="94" t="s">
        <v>3945</v>
      </c>
      <c r="O40" s="90">
        <f t="shared" si="4"/>
        <v>1439</v>
      </c>
      <c r="P40" s="100">
        <f t="shared" si="5"/>
        <v>4317</v>
      </c>
      <c r="Q40" s="80" t="s">
        <v>2035</v>
      </c>
      <c r="R40" s="80" t="s">
        <v>2036</v>
      </c>
    </row>
    <row r="41" spans="1:18" x14ac:dyDescent="0.2">
      <c r="A41" s="111"/>
      <c r="B41" s="79" t="s">
        <v>3567</v>
      </c>
      <c r="C41" s="89" t="s">
        <v>193</v>
      </c>
      <c r="D41" s="81" t="str">
        <f t="shared" si="6"/>
        <v>MW0004</v>
      </c>
      <c r="E41" s="82" t="str">
        <f t="shared" si="7"/>
        <v>MASH WEST</v>
      </c>
      <c r="F41" s="82" t="str">
        <f t="shared" si="8"/>
        <v>PLATINUM</v>
      </c>
      <c r="G41" s="68">
        <v>3</v>
      </c>
      <c r="H41" s="84" t="s">
        <v>2033</v>
      </c>
      <c r="I41" s="68" t="s">
        <v>2042</v>
      </c>
      <c r="J41" s="82" t="str">
        <f t="shared" si="9"/>
        <v>ARTWELL</v>
      </c>
      <c r="K41" s="85">
        <v>0</v>
      </c>
      <c r="L41" s="85">
        <v>0.99930555555555556</v>
      </c>
      <c r="M41" s="86">
        <v>44170</v>
      </c>
      <c r="N41" s="94" t="s">
        <v>3946</v>
      </c>
      <c r="O41" s="90">
        <f t="shared" si="4"/>
        <v>1439</v>
      </c>
      <c r="P41" s="100">
        <f t="shared" si="5"/>
        <v>4317</v>
      </c>
      <c r="Q41" s="80" t="s">
        <v>2035</v>
      </c>
      <c r="R41" s="80" t="s">
        <v>2036</v>
      </c>
    </row>
    <row r="42" spans="1:18" x14ac:dyDescent="0.2">
      <c r="A42" s="111"/>
      <c r="B42" s="68" t="s">
        <v>3568</v>
      </c>
      <c r="C42" s="80" t="s">
        <v>198</v>
      </c>
      <c r="D42" s="81" t="str">
        <f t="shared" si="6"/>
        <v>MW5208</v>
      </c>
      <c r="E42" s="82" t="str">
        <f t="shared" si="7"/>
        <v>MASH WEST</v>
      </c>
      <c r="F42" s="82" t="str">
        <f t="shared" si="8"/>
        <v>PLATINUM</v>
      </c>
      <c r="G42" s="68">
        <v>3</v>
      </c>
      <c r="H42" s="84" t="s">
        <v>2033</v>
      </c>
      <c r="I42" s="68" t="s">
        <v>2042</v>
      </c>
      <c r="J42" s="82" t="str">
        <f t="shared" si="9"/>
        <v>ARTWELL</v>
      </c>
      <c r="K42" s="85">
        <v>0</v>
      </c>
      <c r="L42" s="85">
        <v>0.99930555555555556</v>
      </c>
      <c r="M42" s="86">
        <v>44170</v>
      </c>
      <c r="N42" s="94" t="s">
        <v>3949</v>
      </c>
      <c r="O42" s="90">
        <f t="shared" si="4"/>
        <v>1439</v>
      </c>
      <c r="P42" s="100">
        <f t="shared" si="5"/>
        <v>4317</v>
      </c>
      <c r="Q42" s="80" t="s">
        <v>2035</v>
      </c>
      <c r="R42" s="80" t="s">
        <v>2036</v>
      </c>
    </row>
    <row r="43" spans="1:18" x14ac:dyDescent="0.2">
      <c r="A43" s="93"/>
      <c r="B43" s="89" t="s">
        <v>2253</v>
      </c>
      <c r="C43" s="89" t="s">
        <v>277</v>
      </c>
      <c r="D43" s="81" t="str">
        <f t="shared" si="6"/>
        <v>HA0008</v>
      </c>
      <c r="E43" s="82" t="str">
        <f t="shared" si="7"/>
        <v>HARARE</v>
      </c>
      <c r="F43" s="82" t="str">
        <f t="shared" si="8"/>
        <v>PLATINUM</v>
      </c>
      <c r="G43" s="68">
        <v>3</v>
      </c>
      <c r="H43" s="84" t="s">
        <v>2033</v>
      </c>
      <c r="I43" s="68" t="s">
        <v>2042</v>
      </c>
      <c r="J43" s="82" t="str">
        <f t="shared" si="9"/>
        <v>DHLAKAMA</v>
      </c>
      <c r="K43" s="85">
        <v>0</v>
      </c>
      <c r="L43" s="85">
        <v>0.99930555555555556</v>
      </c>
      <c r="M43" s="86">
        <v>44170</v>
      </c>
      <c r="N43" s="94" t="s">
        <v>3952</v>
      </c>
      <c r="O43" s="90">
        <f t="shared" si="4"/>
        <v>1439</v>
      </c>
      <c r="P43" s="100">
        <f t="shared" si="5"/>
        <v>4317</v>
      </c>
      <c r="Q43" s="80" t="s">
        <v>2035</v>
      </c>
      <c r="R43" s="80" t="s">
        <v>2036</v>
      </c>
    </row>
    <row r="44" spans="1:18" x14ac:dyDescent="0.2">
      <c r="A44" s="93"/>
      <c r="B44" s="89" t="s">
        <v>2317</v>
      </c>
      <c r="C44" s="89" t="s">
        <v>298</v>
      </c>
      <c r="D44" s="81" t="str">
        <f t="shared" si="6"/>
        <v>MA3000</v>
      </c>
      <c r="E44" s="82" t="str">
        <f t="shared" si="7"/>
        <v>MANICALAND</v>
      </c>
      <c r="F44" s="82" t="str">
        <f t="shared" si="8"/>
        <v>SILVER</v>
      </c>
      <c r="G44" s="68">
        <v>3</v>
      </c>
      <c r="H44" s="84" t="s">
        <v>2033</v>
      </c>
      <c r="I44" s="68" t="s">
        <v>2042</v>
      </c>
      <c r="J44" s="82" t="str">
        <f t="shared" si="9"/>
        <v>MAPFUMBA</v>
      </c>
      <c r="K44" s="85">
        <v>0</v>
      </c>
      <c r="L44" s="85">
        <v>0.99930555555555556</v>
      </c>
      <c r="M44" s="86">
        <v>44170</v>
      </c>
      <c r="N44" s="94" t="s">
        <v>3953</v>
      </c>
      <c r="O44" s="90">
        <f t="shared" si="4"/>
        <v>1439</v>
      </c>
      <c r="P44" s="100">
        <f t="shared" si="5"/>
        <v>4317</v>
      </c>
      <c r="Q44" s="80" t="s">
        <v>2035</v>
      </c>
      <c r="R44" s="80" t="s">
        <v>2036</v>
      </c>
    </row>
    <row r="45" spans="1:18" x14ac:dyDescent="0.2">
      <c r="A45" s="111"/>
      <c r="B45" s="79" t="s">
        <v>3445</v>
      </c>
      <c r="C45" s="89" t="s">
        <v>319</v>
      </c>
      <c r="D45" s="81" t="str">
        <f t="shared" si="6"/>
        <v>HA6074</v>
      </c>
      <c r="E45" s="82" t="str">
        <f t="shared" si="7"/>
        <v>HARARE</v>
      </c>
      <c r="F45" s="82" t="str">
        <f t="shared" si="8"/>
        <v>PLATINUM</v>
      </c>
      <c r="G45" s="68">
        <v>3</v>
      </c>
      <c r="H45" s="84" t="s">
        <v>2033</v>
      </c>
      <c r="I45" s="68" t="s">
        <v>2042</v>
      </c>
      <c r="J45" s="82" t="str">
        <f t="shared" si="9"/>
        <v>MUTYANDA</v>
      </c>
      <c r="K45" s="85">
        <v>0</v>
      </c>
      <c r="L45" s="85">
        <v>0.99930555555555556</v>
      </c>
      <c r="M45" s="86">
        <v>44170</v>
      </c>
      <c r="N45" s="94" t="s">
        <v>3954</v>
      </c>
      <c r="O45" s="90">
        <f t="shared" si="4"/>
        <v>1439</v>
      </c>
      <c r="P45" s="100">
        <f t="shared" si="5"/>
        <v>4317</v>
      </c>
      <c r="Q45" s="80" t="s">
        <v>2035</v>
      </c>
      <c r="R45" s="80" t="s">
        <v>2036</v>
      </c>
    </row>
    <row r="46" spans="1:18" x14ac:dyDescent="0.2">
      <c r="A46" s="111"/>
      <c r="B46" s="79" t="s">
        <v>3503</v>
      </c>
      <c r="C46" s="80" t="s">
        <v>335</v>
      </c>
      <c r="D46" s="81" t="str">
        <f t="shared" si="6"/>
        <v>HA1700</v>
      </c>
      <c r="E46" s="82" t="str">
        <f t="shared" si="7"/>
        <v>HARARE</v>
      </c>
      <c r="F46" s="82" t="str">
        <f t="shared" si="8"/>
        <v>PLATINUM</v>
      </c>
      <c r="G46" s="68">
        <v>3</v>
      </c>
      <c r="H46" s="84" t="s">
        <v>2033</v>
      </c>
      <c r="I46" s="68" t="s">
        <v>2042</v>
      </c>
      <c r="J46" s="82" t="str">
        <f t="shared" si="9"/>
        <v>ARCHIE</v>
      </c>
      <c r="K46" s="85">
        <v>0</v>
      </c>
      <c r="L46" s="85">
        <v>0.99930555555555556</v>
      </c>
      <c r="M46" s="86">
        <v>44170</v>
      </c>
      <c r="N46" s="94" t="s">
        <v>3959</v>
      </c>
      <c r="O46" s="90">
        <f t="shared" si="4"/>
        <v>1439</v>
      </c>
      <c r="P46" s="100">
        <f t="shared" si="5"/>
        <v>4317</v>
      </c>
      <c r="Q46" s="80" t="s">
        <v>2035</v>
      </c>
      <c r="R46" s="80" t="s">
        <v>2036</v>
      </c>
    </row>
    <row r="47" spans="1:18" x14ac:dyDescent="0.2">
      <c r="A47" s="111"/>
      <c r="B47" s="203" t="s">
        <v>3323</v>
      </c>
      <c r="C47" s="89" t="s">
        <v>341</v>
      </c>
      <c r="D47" s="81" t="str">
        <f t="shared" si="6"/>
        <v>MW5209</v>
      </c>
      <c r="E47" s="82" t="str">
        <f t="shared" si="7"/>
        <v>MASH WEST</v>
      </c>
      <c r="F47" s="82" t="str">
        <f t="shared" si="8"/>
        <v>BRONZE</v>
      </c>
      <c r="G47" s="68">
        <v>3</v>
      </c>
      <c r="H47" s="84" t="s">
        <v>2033</v>
      </c>
      <c r="I47" s="68" t="s">
        <v>2042</v>
      </c>
      <c r="J47" s="82" t="str">
        <f t="shared" si="9"/>
        <v>ARTWELL</v>
      </c>
      <c r="K47" s="85">
        <v>0</v>
      </c>
      <c r="L47" s="85">
        <v>0.99930555555555556</v>
      </c>
      <c r="M47" s="86">
        <v>44170</v>
      </c>
      <c r="N47" s="94" t="s">
        <v>3960</v>
      </c>
      <c r="O47" s="90">
        <f t="shared" si="4"/>
        <v>1439</v>
      </c>
      <c r="P47" s="100">
        <f t="shared" si="5"/>
        <v>4317</v>
      </c>
      <c r="Q47" s="80" t="s">
        <v>2035</v>
      </c>
      <c r="R47" s="80" t="s">
        <v>2036</v>
      </c>
    </row>
    <row r="48" spans="1:18" x14ac:dyDescent="0.2">
      <c r="A48" s="93"/>
      <c r="B48" s="89" t="s">
        <v>2318</v>
      </c>
      <c r="C48" s="89" t="s">
        <v>343</v>
      </c>
      <c r="D48" s="81" t="str">
        <f t="shared" si="6"/>
        <v>MA5178</v>
      </c>
      <c r="E48" s="82" t="str">
        <f t="shared" si="7"/>
        <v>MANICALAND</v>
      </c>
      <c r="F48" s="82" t="str">
        <f t="shared" si="8"/>
        <v>SILVER</v>
      </c>
      <c r="G48" s="68">
        <v>3</v>
      </c>
      <c r="H48" s="84" t="s">
        <v>2033</v>
      </c>
      <c r="I48" s="68" t="s">
        <v>2042</v>
      </c>
      <c r="J48" s="82" t="str">
        <f t="shared" si="9"/>
        <v>MANGWIRO</v>
      </c>
      <c r="K48" s="85">
        <v>0</v>
      </c>
      <c r="L48" s="85">
        <v>0.99930555555555556</v>
      </c>
      <c r="M48" s="86">
        <v>44170</v>
      </c>
      <c r="N48" s="94" t="s">
        <v>3961</v>
      </c>
      <c r="O48" s="90">
        <f t="shared" si="4"/>
        <v>1439</v>
      </c>
      <c r="P48" s="100">
        <f t="shared" si="5"/>
        <v>4317</v>
      </c>
      <c r="Q48" s="80" t="s">
        <v>2035</v>
      </c>
      <c r="R48" s="80" t="s">
        <v>2036</v>
      </c>
    </row>
    <row r="49" spans="1:18" x14ac:dyDescent="0.2">
      <c r="A49" s="93"/>
      <c r="B49" s="87" t="s">
        <v>2054</v>
      </c>
      <c r="C49" s="87" t="s">
        <v>383</v>
      </c>
      <c r="D49" s="81" t="str">
        <f t="shared" si="6"/>
        <v>MW5004</v>
      </c>
      <c r="E49" s="82" t="str">
        <f t="shared" si="7"/>
        <v>MASH WEST</v>
      </c>
      <c r="F49" s="82" t="str">
        <f t="shared" si="8"/>
        <v>SILVER</v>
      </c>
      <c r="G49" s="68">
        <v>3</v>
      </c>
      <c r="H49" s="84" t="s">
        <v>2033</v>
      </c>
      <c r="I49" s="68" t="s">
        <v>2042</v>
      </c>
      <c r="J49" s="82" t="str">
        <f t="shared" si="9"/>
        <v>ARTWELL</v>
      </c>
      <c r="K49" s="85">
        <v>0</v>
      </c>
      <c r="L49" s="85">
        <v>0.99930555555555556</v>
      </c>
      <c r="M49" s="86">
        <v>44170</v>
      </c>
      <c r="N49" s="94" t="s">
        <v>3963</v>
      </c>
      <c r="O49" s="90">
        <f t="shared" si="4"/>
        <v>1439</v>
      </c>
      <c r="P49" s="100">
        <f t="shared" si="5"/>
        <v>4317</v>
      </c>
      <c r="Q49" s="80" t="s">
        <v>2035</v>
      </c>
      <c r="R49" s="80" t="s">
        <v>2036</v>
      </c>
    </row>
    <row r="50" spans="1:18" x14ac:dyDescent="0.2">
      <c r="A50" s="93"/>
      <c r="B50" s="89" t="s">
        <v>2319</v>
      </c>
      <c r="C50" s="89" t="s">
        <v>385</v>
      </c>
      <c r="D50" s="81" t="str">
        <f t="shared" si="6"/>
        <v>MW5004</v>
      </c>
      <c r="E50" s="82" t="str">
        <f t="shared" si="7"/>
        <v>MASH WEST</v>
      </c>
      <c r="F50" s="82" t="str">
        <f t="shared" si="8"/>
        <v>SILVER</v>
      </c>
      <c r="G50" s="68">
        <v>3</v>
      </c>
      <c r="H50" s="84" t="s">
        <v>2033</v>
      </c>
      <c r="I50" s="68" t="s">
        <v>2042</v>
      </c>
      <c r="J50" s="82" t="str">
        <f t="shared" si="9"/>
        <v>ARTWELL</v>
      </c>
      <c r="K50" s="85">
        <v>0</v>
      </c>
      <c r="L50" s="85">
        <v>0.99930555555555556</v>
      </c>
      <c r="M50" s="86">
        <v>44170</v>
      </c>
      <c r="N50" s="94" t="s">
        <v>3964</v>
      </c>
      <c r="O50" s="90">
        <f t="shared" si="4"/>
        <v>1439</v>
      </c>
      <c r="P50" s="100">
        <f t="shared" si="5"/>
        <v>4317</v>
      </c>
      <c r="Q50" s="80" t="s">
        <v>2035</v>
      </c>
      <c r="R50" s="80" t="s">
        <v>2036</v>
      </c>
    </row>
    <row r="51" spans="1:18" x14ac:dyDescent="0.2">
      <c r="A51" s="93"/>
      <c r="B51" s="87" t="s">
        <v>2122</v>
      </c>
      <c r="C51" s="87" t="s">
        <v>389</v>
      </c>
      <c r="D51" s="81" t="str">
        <f t="shared" si="6"/>
        <v>HA0015</v>
      </c>
      <c r="E51" s="82" t="str">
        <f t="shared" si="7"/>
        <v>HARARE</v>
      </c>
      <c r="F51" s="82" t="str">
        <f t="shared" si="8"/>
        <v>PLATINUM</v>
      </c>
      <c r="G51" s="68">
        <v>3</v>
      </c>
      <c r="H51" s="84" t="s">
        <v>2033</v>
      </c>
      <c r="I51" s="68" t="s">
        <v>2042</v>
      </c>
      <c r="J51" s="82" t="str">
        <f t="shared" si="9"/>
        <v>LESLIE</v>
      </c>
      <c r="K51" s="85">
        <v>0</v>
      </c>
      <c r="L51" s="85">
        <v>0.99930555555555556</v>
      </c>
      <c r="M51" s="86">
        <v>44170</v>
      </c>
      <c r="N51" s="94" t="s">
        <v>3965</v>
      </c>
      <c r="O51" s="90">
        <f t="shared" si="4"/>
        <v>1439</v>
      </c>
      <c r="P51" s="100">
        <f t="shared" si="5"/>
        <v>4317</v>
      </c>
      <c r="Q51" s="80" t="s">
        <v>2035</v>
      </c>
      <c r="R51" s="80" t="s">
        <v>2036</v>
      </c>
    </row>
    <row r="52" spans="1:18" x14ac:dyDescent="0.2">
      <c r="A52" s="93"/>
      <c r="B52" s="87" t="s">
        <v>2121</v>
      </c>
      <c r="C52" s="87" t="s">
        <v>391</v>
      </c>
      <c r="D52" s="81" t="str">
        <f t="shared" si="6"/>
        <v>HA0015</v>
      </c>
      <c r="E52" s="82" t="str">
        <f t="shared" si="7"/>
        <v>HARARE</v>
      </c>
      <c r="F52" s="82" t="str">
        <f t="shared" si="8"/>
        <v>PLATINUM</v>
      </c>
      <c r="G52" s="68">
        <v>3</v>
      </c>
      <c r="H52" s="84" t="s">
        <v>2033</v>
      </c>
      <c r="I52" s="68" t="s">
        <v>2042</v>
      </c>
      <c r="J52" s="82" t="str">
        <f t="shared" si="9"/>
        <v>LESLIE</v>
      </c>
      <c r="K52" s="85">
        <v>0</v>
      </c>
      <c r="L52" s="85">
        <v>0.99930555555555556</v>
      </c>
      <c r="M52" s="86">
        <v>44170</v>
      </c>
      <c r="N52" s="94" t="s">
        <v>3966</v>
      </c>
      <c r="O52" s="90">
        <f t="shared" si="4"/>
        <v>1439</v>
      </c>
      <c r="P52" s="100">
        <f t="shared" si="5"/>
        <v>4317</v>
      </c>
      <c r="Q52" s="80" t="s">
        <v>2035</v>
      </c>
      <c r="R52" s="80" t="s">
        <v>2036</v>
      </c>
    </row>
    <row r="53" spans="1:18" x14ac:dyDescent="0.2">
      <c r="A53" s="93"/>
      <c r="B53" s="87" t="s">
        <v>2123</v>
      </c>
      <c r="C53" s="87" t="s">
        <v>392</v>
      </c>
      <c r="D53" s="81" t="str">
        <f t="shared" si="6"/>
        <v>HA0015</v>
      </c>
      <c r="E53" s="82" t="str">
        <f t="shared" si="7"/>
        <v>HARARE</v>
      </c>
      <c r="F53" s="82" t="str">
        <f t="shared" si="8"/>
        <v>PLATINUM</v>
      </c>
      <c r="G53" s="68">
        <v>3</v>
      </c>
      <c r="H53" s="84" t="s">
        <v>2033</v>
      </c>
      <c r="I53" s="68" t="s">
        <v>2042</v>
      </c>
      <c r="J53" s="82" t="str">
        <f t="shared" si="9"/>
        <v>LESLIE</v>
      </c>
      <c r="K53" s="85">
        <v>0</v>
      </c>
      <c r="L53" s="85">
        <v>0.99930555555555556</v>
      </c>
      <c r="M53" s="86">
        <v>44170</v>
      </c>
      <c r="N53" s="94" t="s">
        <v>3967</v>
      </c>
      <c r="O53" s="90">
        <f t="shared" si="4"/>
        <v>1439</v>
      </c>
      <c r="P53" s="100">
        <f t="shared" si="5"/>
        <v>4317</v>
      </c>
      <c r="Q53" s="80" t="s">
        <v>2035</v>
      </c>
      <c r="R53" s="80" t="s">
        <v>2036</v>
      </c>
    </row>
    <row r="54" spans="1:18" x14ac:dyDescent="0.2">
      <c r="A54" s="93"/>
      <c r="B54" s="87" t="s">
        <v>2049</v>
      </c>
      <c r="C54" s="87" t="s">
        <v>415</v>
      </c>
      <c r="D54" s="81" t="str">
        <f t="shared" si="6"/>
        <v>MC7061</v>
      </c>
      <c r="E54" s="82" t="str">
        <f t="shared" si="7"/>
        <v>MASH CENTRAL</v>
      </c>
      <c r="F54" s="82" t="str">
        <f t="shared" si="8"/>
        <v>SILVER</v>
      </c>
      <c r="G54" s="68">
        <v>3</v>
      </c>
      <c r="H54" s="84" t="s">
        <v>2033</v>
      </c>
      <c r="I54" s="68" t="s">
        <v>2042</v>
      </c>
      <c r="J54" s="82" t="str">
        <f t="shared" si="9"/>
        <v>ARTWELL</v>
      </c>
      <c r="K54" s="85">
        <v>0</v>
      </c>
      <c r="L54" s="85">
        <v>0.99930555555555556</v>
      </c>
      <c r="M54" s="86">
        <v>44170</v>
      </c>
      <c r="N54" s="94" t="s">
        <v>3970</v>
      </c>
      <c r="O54" s="90">
        <f t="shared" si="4"/>
        <v>1439</v>
      </c>
      <c r="P54" s="100">
        <f t="shared" si="5"/>
        <v>4317</v>
      </c>
      <c r="Q54" s="80" t="s">
        <v>2035</v>
      </c>
      <c r="R54" s="80" t="s">
        <v>2036</v>
      </c>
    </row>
    <row r="55" spans="1:18" x14ac:dyDescent="0.2">
      <c r="A55" s="93"/>
      <c r="B55" s="48" t="s">
        <v>2043</v>
      </c>
      <c r="C55" s="48" t="s">
        <v>417</v>
      </c>
      <c r="D55" s="81" t="str">
        <f t="shared" si="6"/>
        <v>MA5150</v>
      </c>
      <c r="E55" s="82" t="str">
        <f t="shared" si="7"/>
        <v>MANICALAND</v>
      </c>
      <c r="F55" s="82" t="str">
        <f t="shared" si="8"/>
        <v>GOLD</v>
      </c>
      <c r="G55" s="68">
        <v>3</v>
      </c>
      <c r="H55" s="84" t="s">
        <v>2033</v>
      </c>
      <c r="I55" s="68" t="s">
        <v>2042</v>
      </c>
      <c r="J55" s="82" t="str">
        <f t="shared" si="9"/>
        <v>DHLAKAMA</v>
      </c>
      <c r="K55" s="85">
        <v>0</v>
      </c>
      <c r="L55" s="85">
        <v>0.99930555555555556</v>
      </c>
      <c r="M55" s="86">
        <v>44170</v>
      </c>
      <c r="N55" s="94" t="s">
        <v>3971</v>
      </c>
      <c r="O55" s="90">
        <f t="shared" si="4"/>
        <v>1439</v>
      </c>
      <c r="P55" s="100">
        <f t="shared" si="5"/>
        <v>4317</v>
      </c>
      <c r="Q55" s="80" t="s">
        <v>2035</v>
      </c>
      <c r="R55" s="80" t="s">
        <v>2036</v>
      </c>
    </row>
    <row r="56" spans="1:18" x14ac:dyDescent="0.2">
      <c r="A56" s="111"/>
      <c r="B56" s="79" t="s">
        <v>3327</v>
      </c>
      <c r="C56" s="80" t="s">
        <v>429</v>
      </c>
      <c r="D56" s="81" t="str">
        <f t="shared" si="6"/>
        <v>MW6032</v>
      </c>
      <c r="E56" s="82" t="str">
        <f t="shared" si="7"/>
        <v>MASH WEST</v>
      </c>
      <c r="F56" s="82" t="str">
        <f t="shared" si="8"/>
        <v>PLATINUM</v>
      </c>
      <c r="G56" s="68">
        <v>3</v>
      </c>
      <c r="H56" s="84" t="s">
        <v>2033</v>
      </c>
      <c r="I56" s="68" t="s">
        <v>2042</v>
      </c>
      <c r="J56" s="82" t="str">
        <f t="shared" si="9"/>
        <v>ARTWELL</v>
      </c>
      <c r="K56" s="85">
        <v>0</v>
      </c>
      <c r="L56" s="85">
        <v>0.99930555555555556</v>
      </c>
      <c r="M56" s="86">
        <v>44170</v>
      </c>
      <c r="N56" s="94" t="s">
        <v>3972</v>
      </c>
      <c r="O56" s="90">
        <f t="shared" si="4"/>
        <v>1439</v>
      </c>
      <c r="P56" s="100">
        <f t="shared" si="5"/>
        <v>4317</v>
      </c>
      <c r="Q56" s="80" t="s">
        <v>2035</v>
      </c>
      <c r="R56" s="80" t="s">
        <v>2036</v>
      </c>
    </row>
    <row r="57" spans="1:18" x14ac:dyDescent="0.2">
      <c r="A57" s="93"/>
      <c r="B57" s="89" t="s">
        <v>2321</v>
      </c>
      <c r="C57" s="89" t="s">
        <v>431</v>
      </c>
      <c r="D57" s="81" t="str">
        <f t="shared" si="6"/>
        <v>MW6032</v>
      </c>
      <c r="E57" s="82" t="str">
        <f t="shared" si="7"/>
        <v>MASH WEST</v>
      </c>
      <c r="F57" s="82" t="str">
        <f t="shared" si="8"/>
        <v>PLATINUM</v>
      </c>
      <c r="G57" s="68">
        <v>3</v>
      </c>
      <c r="H57" s="84" t="s">
        <v>2033</v>
      </c>
      <c r="I57" s="68" t="s">
        <v>2042</v>
      </c>
      <c r="J57" s="82" t="str">
        <f t="shared" si="9"/>
        <v>ARTWELL</v>
      </c>
      <c r="K57" s="85">
        <v>0</v>
      </c>
      <c r="L57" s="85">
        <v>0.99930555555555556</v>
      </c>
      <c r="M57" s="86">
        <v>44170</v>
      </c>
      <c r="N57" s="94" t="s">
        <v>3973</v>
      </c>
      <c r="O57" s="90">
        <f t="shared" si="4"/>
        <v>1439</v>
      </c>
      <c r="P57" s="100">
        <f t="shared" si="5"/>
        <v>4317</v>
      </c>
      <c r="Q57" s="80" t="s">
        <v>2035</v>
      </c>
      <c r="R57" s="80" t="s">
        <v>2036</v>
      </c>
    </row>
    <row r="58" spans="1:18" x14ac:dyDescent="0.2">
      <c r="A58" s="93"/>
      <c r="B58" s="89" t="s">
        <v>2241</v>
      </c>
      <c r="C58" s="89" t="s">
        <v>435</v>
      </c>
      <c r="D58" s="81" t="str">
        <f t="shared" si="6"/>
        <v>MW5006</v>
      </c>
      <c r="E58" s="82" t="str">
        <f t="shared" si="7"/>
        <v>MASH WEST</v>
      </c>
      <c r="F58" s="82" t="str">
        <f t="shared" si="8"/>
        <v>GOLD</v>
      </c>
      <c r="G58" s="68">
        <v>3</v>
      </c>
      <c r="H58" s="84" t="s">
        <v>2033</v>
      </c>
      <c r="I58" s="68" t="s">
        <v>2042</v>
      </c>
      <c r="J58" s="82" t="str">
        <f t="shared" si="9"/>
        <v>ARTWELL</v>
      </c>
      <c r="K58" s="85">
        <v>0</v>
      </c>
      <c r="L58" s="85">
        <v>0.99930555555555556</v>
      </c>
      <c r="M58" s="86">
        <v>44170</v>
      </c>
      <c r="N58" s="94" t="s">
        <v>3974</v>
      </c>
      <c r="O58" s="90">
        <f t="shared" si="4"/>
        <v>1439</v>
      </c>
      <c r="P58" s="100">
        <f t="shared" si="5"/>
        <v>4317</v>
      </c>
      <c r="Q58" s="80" t="s">
        <v>2035</v>
      </c>
      <c r="R58" s="80" t="s">
        <v>2036</v>
      </c>
    </row>
    <row r="59" spans="1:18" x14ac:dyDescent="0.2">
      <c r="A59" s="93"/>
      <c r="B59" s="89" t="s">
        <v>2323</v>
      </c>
      <c r="C59" s="89" t="s">
        <v>457</v>
      </c>
      <c r="D59" s="81" t="str">
        <f t="shared" si="6"/>
        <v>MA6006</v>
      </c>
      <c r="E59" s="82" t="str">
        <f t="shared" si="7"/>
        <v>MANICALAND</v>
      </c>
      <c r="F59" s="82" t="str">
        <f t="shared" si="8"/>
        <v>PLATINUM</v>
      </c>
      <c r="G59" s="68">
        <v>3</v>
      </c>
      <c r="H59" s="84" t="s">
        <v>2033</v>
      </c>
      <c r="I59" s="68" t="s">
        <v>2042</v>
      </c>
      <c r="J59" s="82" t="str">
        <f t="shared" si="9"/>
        <v>MAPFUMBA</v>
      </c>
      <c r="K59" s="85">
        <v>0</v>
      </c>
      <c r="L59" s="85">
        <v>0.99930555555555556</v>
      </c>
      <c r="M59" s="86">
        <v>44170</v>
      </c>
      <c r="N59" s="94" t="s">
        <v>3978</v>
      </c>
      <c r="O59" s="90">
        <f t="shared" si="4"/>
        <v>1439</v>
      </c>
      <c r="P59" s="100">
        <f t="shared" si="5"/>
        <v>4317</v>
      </c>
      <c r="Q59" s="80" t="s">
        <v>2035</v>
      </c>
      <c r="R59" s="80" t="s">
        <v>2036</v>
      </c>
    </row>
    <row r="60" spans="1:18" x14ac:dyDescent="0.2">
      <c r="A60" s="78"/>
      <c r="B60" s="89" t="s">
        <v>2327</v>
      </c>
      <c r="C60" s="89" t="s">
        <v>464</v>
      </c>
      <c r="D60" s="81" t="str">
        <f t="shared" si="6"/>
        <v>MA1713</v>
      </c>
      <c r="E60" s="82" t="str">
        <f t="shared" si="7"/>
        <v>MANICALAND</v>
      </c>
      <c r="F60" s="82" t="str">
        <f t="shared" si="8"/>
        <v>PLATINUM</v>
      </c>
      <c r="G60" s="68">
        <v>3</v>
      </c>
      <c r="H60" s="84" t="s">
        <v>2033</v>
      </c>
      <c r="I60" s="68" t="s">
        <v>2042</v>
      </c>
      <c r="J60" s="82" t="str">
        <f t="shared" si="9"/>
        <v>MAPFUMBA</v>
      </c>
      <c r="K60" s="85">
        <v>0</v>
      </c>
      <c r="L60" s="85">
        <v>0.99930555555555556</v>
      </c>
      <c r="M60" s="86">
        <v>44170</v>
      </c>
      <c r="N60" s="94" t="s">
        <v>3981</v>
      </c>
      <c r="O60" s="90">
        <f t="shared" si="4"/>
        <v>1439</v>
      </c>
      <c r="P60" s="100">
        <f t="shared" si="5"/>
        <v>4317</v>
      </c>
      <c r="Q60" s="80" t="s">
        <v>2035</v>
      </c>
      <c r="R60" s="80" t="s">
        <v>2036</v>
      </c>
    </row>
    <row r="61" spans="1:18" x14ac:dyDescent="0.2">
      <c r="A61" s="78"/>
      <c r="B61" s="87" t="s">
        <v>2050</v>
      </c>
      <c r="C61" s="87" t="s">
        <v>491</v>
      </c>
      <c r="D61" s="81" t="str">
        <f t="shared" si="6"/>
        <v>ME7013</v>
      </c>
      <c r="E61" s="82" t="str">
        <f t="shared" si="7"/>
        <v>MASH EAST</v>
      </c>
      <c r="F61" s="82" t="str">
        <f t="shared" si="8"/>
        <v>SILVER</v>
      </c>
      <c r="G61" s="68">
        <v>3</v>
      </c>
      <c r="H61" s="84" t="s">
        <v>2033</v>
      </c>
      <c r="I61" s="68" t="s">
        <v>2042</v>
      </c>
      <c r="J61" s="82" t="str">
        <f t="shared" si="9"/>
        <v>WASHI</v>
      </c>
      <c r="K61" s="85">
        <v>0</v>
      </c>
      <c r="L61" s="85">
        <v>0.99930555555555556</v>
      </c>
      <c r="M61" s="86">
        <v>44170</v>
      </c>
      <c r="N61" s="94" t="s">
        <v>3982</v>
      </c>
      <c r="O61" s="90">
        <f t="shared" si="4"/>
        <v>1439</v>
      </c>
      <c r="P61" s="100">
        <f t="shared" si="5"/>
        <v>4317</v>
      </c>
      <c r="Q61" s="80" t="s">
        <v>2035</v>
      </c>
      <c r="R61" s="80" t="s">
        <v>2036</v>
      </c>
    </row>
    <row r="62" spans="1:18" x14ac:dyDescent="0.2">
      <c r="A62" s="209"/>
      <c r="B62" s="79" t="s">
        <v>3458</v>
      </c>
      <c r="C62" s="80" t="s">
        <v>513</v>
      </c>
      <c r="D62" s="81" t="str">
        <f t="shared" si="6"/>
        <v>MD0118</v>
      </c>
      <c r="E62" s="82" t="str">
        <f t="shared" si="7"/>
        <v>MIDLANDS</v>
      </c>
      <c r="F62" s="82" t="str">
        <f t="shared" si="8"/>
        <v>SILVER</v>
      </c>
      <c r="G62" s="68">
        <v>3</v>
      </c>
      <c r="H62" s="84" t="s">
        <v>2033</v>
      </c>
      <c r="I62" s="68" t="s">
        <v>2042</v>
      </c>
      <c r="J62" s="82" t="str">
        <f t="shared" si="9"/>
        <v>CHIKWAVAVA</v>
      </c>
      <c r="K62" s="85">
        <v>0</v>
      </c>
      <c r="L62" s="85">
        <v>0.99930555555555556</v>
      </c>
      <c r="M62" s="86">
        <v>44170</v>
      </c>
      <c r="N62" s="94" t="s">
        <v>3985</v>
      </c>
      <c r="O62" s="90">
        <f t="shared" si="4"/>
        <v>1439</v>
      </c>
      <c r="P62" s="100">
        <f t="shared" si="5"/>
        <v>4317</v>
      </c>
      <c r="Q62" s="80" t="s">
        <v>2035</v>
      </c>
      <c r="R62" s="80" t="s">
        <v>2036</v>
      </c>
    </row>
    <row r="63" spans="1:18" x14ac:dyDescent="0.2">
      <c r="A63" s="78"/>
      <c r="B63" s="48" t="s">
        <v>2047</v>
      </c>
      <c r="C63" s="48" t="s">
        <v>517</v>
      </c>
      <c r="D63" s="81" t="str">
        <f t="shared" si="6"/>
        <v>MA5234</v>
      </c>
      <c r="E63" s="82" t="str">
        <f t="shared" si="7"/>
        <v>MANICALAND</v>
      </c>
      <c r="F63" s="82" t="str">
        <f t="shared" si="8"/>
        <v>GOLD</v>
      </c>
      <c r="G63" s="68">
        <v>3</v>
      </c>
      <c r="H63" s="84" t="s">
        <v>2033</v>
      </c>
      <c r="I63" s="68" t="s">
        <v>2042</v>
      </c>
      <c r="J63" s="82" t="str">
        <f t="shared" si="9"/>
        <v>MANGWIRO</v>
      </c>
      <c r="K63" s="85">
        <v>0</v>
      </c>
      <c r="L63" s="85">
        <v>0.99930555555555556</v>
      </c>
      <c r="M63" s="86">
        <v>44170</v>
      </c>
      <c r="N63" s="94" t="s">
        <v>3986</v>
      </c>
      <c r="O63" s="90">
        <f t="shared" si="4"/>
        <v>1439</v>
      </c>
      <c r="P63" s="100">
        <f t="shared" si="5"/>
        <v>4317</v>
      </c>
      <c r="Q63" s="80" t="s">
        <v>2035</v>
      </c>
      <c r="R63" s="80" t="s">
        <v>2036</v>
      </c>
    </row>
    <row r="64" spans="1:18" x14ac:dyDescent="0.2">
      <c r="A64" s="78"/>
      <c r="B64" s="89" t="s">
        <v>2332</v>
      </c>
      <c r="C64" s="89" t="s">
        <v>550</v>
      </c>
      <c r="D64" s="81" t="str">
        <f t="shared" si="6"/>
        <v>HA0202</v>
      </c>
      <c r="E64" s="82" t="str">
        <f t="shared" si="7"/>
        <v>HARARE</v>
      </c>
      <c r="F64" s="82" t="str">
        <f t="shared" si="8"/>
        <v>PLATINUM</v>
      </c>
      <c r="G64" s="68">
        <v>3</v>
      </c>
      <c r="H64" s="84" t="s">
        <v>2033</v>
      </c>
      <c r="I64" s="68" t="s">
        <v>2042</v>
      </c>
      <c r="J64" s="82" t="str">
        <f t="shared" si="9"/>
        <v>MODESTA</v>
      </c>
      <c r="K64" s="85">
        <v>0</v>
      </c>
      <c r="L64" s="85">
        <v>0.99930555555555556</v>
      </c>
      <c r="M64" s="86">
        <v>44170</v>
      </c>
      <c r="N64" s="94" t="s">
        <v>3987</v>
      </c>
      <c r="O64" s="90">
        <f t="shared" si="4"/>
        <v>1439</v>
      </c>
      <c r="P64" s="100">
        <f t="shared" si="5"/>
        <v>4317</v>
      </c>
      <c r="Q64" s="80" t="s">
        <v>2035</v>
      </c>
      <c r="R64" s="80" t="s">
        <v>2036</v>
      </c>
    </row>
    <row r="65" spans="1:18" x14ac:dyDescent="0.2">
      <c r="A65" s="99"/>
      <c r="B65" s="79" t="s">
        <v>3564</v>
      </c>
      <c r="C65" s="80" t="s">
        <v>3565</v>
      </c>
      <c r="D65" s="81" t="e">
        <f t="shared" si="6"/>
        <v>#N/A</v>
      </c>
      <c r="E65" s="82" t="e">
        <f t="shared" si="7"/>
        <v>#N/A</v>
      </c>
      <c r="F65" s="82" t="e">
        <f t="shared" si="8"/>
        <v>#N/A</v>
      </c>
      <c r="G65" s="68">
        <v>3</v>
      </c>
      <c r="H65" s="84" t="s">
        <v>2033</v>
      </c>
      <c r="I65" s="68" t="s">
        <v>2042</v>
      </c>
      <c r="J65" s="82" t="e">
        <f t="shared" si="9"/>
        <v>#N/A</v>
      </c>
      <c r="K65" s="85">
        <v>0</v>
      </c>
      <c r="L65" s="85">
        <v>0.99930555555555556</v>
      </c>
      <c r="M65" s="86">
        <v>44170</v>
      </c>
      <c r="N65" s="94" t="s">
        <v>3988</v>
      </c>
      <c r="O65" s="90">
        <f t="shared" si="4"/>
        <v>1439</v>
      </c>
      <c r="P65" s="100">
        <f t="shared" si="5"/>
        <v>4317</v>
      </c>
      <c r="Q65" s="80" t="s">
        <v>2035</v>
      </c>
      <c r="R65" s="80" t="s">
        <v>2036</v>
      </c>
    </row>
    <row r="66" spans="1:18" x14ac:dyDescent="0.2">
      <c r="A66" s="99"/>
      <c r="B66" s="118" t="s">
        <v>3563</v>
      </c>
      <c r="C66" s="80" t="s">
        <v>2081</v>
      </c>
      <c r="D66" s="81" t="e">
        <f t="shared" ref="D66:D97" si="10">VLOOKUP($C66,TOTAL3,2,FALSE)</f>
        <v>#N/A</v>
      </c>
      <c r="E66" s="82" t="e">
        <f t="shared" ref="E66:E97" si="11">VLOOKUP($C66,TOTAL3,3,FALSE)</f>
        <v>#N/A</v>
      </c>
      <c r="F66" s="82" t="e">
        <f t="shared" ref="F66:F97" si="12">VLOOKUP(C66,TOTAL3,4,FALSE)</f>
        <v>#N/A</v>
      </c>
      <c r="G66" s="68">
        <v>3</v>
      </c>
      <c r="H66" s="84" t="s">
        <v>2033</v>
      </c>
      <c r="I66" s="68" t="s">
        <v>2042</v>
      </c>
      <c r="J66" s="82" t="e">
        <f t="shared" ref="J66:J97" si="13">VLOOKUP($C66,TOTAL3,5,FALSE)</f>
        <v>#N/A</v>
      </c>
      <c r="K66" s="85">
        <v>0</v>
      </c>
      <c r="L66" s="85">
        <v>0.99930555555555556</v>
      </c>
      <c r="M66" s="86">
        <v>44170</v>
      </c>
      <c r="N66" s="94" t="s">
        <v>3989</v>
      </c>
      <c r="O66" s="90">
        <f t="shared" ref="O66:O129" si="14">(L66-K66)*60*24</f>
        <v>1439</v>
      </c>
      <c r="P66" s="100">
        <f t="shared" ref="P66:P129" si="15">O66*G66</f>
        <v>4317</v>
      </c>
      <c r="Q66" s="80" t="s">
        <v>2035</v>
      </c>
      <c r="R66" s="80" t="s">
        <v>2036</v>
      </c>
    </row>
    <row r="67" spans="1:18" x14ac:dyDescent="0.2">
      <c r="A67" s="99"/>
      <c r="B67" s="79" t="s">
        <v>3990</v>
      </c>
      <c r="C67" s="80" t="s">
        <v>570</v>
      </c>
      <c r="D67" s="81" t="str">
        <f t="shared" si="10"/>
        <v>MA0261</v>
      </c>
      <c r="E67" s="82" t="str">
        <f t="shared" si="11"/>
        <v>MANICALAND</v>
      </c>
      <c r="F67" s="82" t="str">
        <f t="shared" si="12"/>
        <v>PLATINUM</v>
      </c>
      <c r="G67" s="68">
        <v>3</v>
      </c>
      <c r="H67" s="84" t="s">
        <v>2033</v>
      </c>
      <c r="I67" s="68" t="s">
        <v>2042</v>
      </c>
      <c r="J67" s="82" t="str">
        <f t="shared" si="13"/>
        <v>MAPFUMBA</v>
      </c>
      <c r="K67" s="85">
        <v>0</v>
      </c>
      <c r="L67" s="85">
        <v>0.99930555555555556</v>
      </c>
      <c r="M67" s="86">
        <v>44170</v>
      </c>
      <c r="N67" s="94" t="s">
        <v>3958</v>
      </c>
      <c r="O67" s="90">
        <f t="shared" si="14"/>
        <v>1439</v>
      </c>
      <c r="P67" s="100">
        <f t="shared" si="15"/>
        <v>4317</v>
      </c>
      <c r="Q67" s="80" t="s">
        <v>2035</v>
      </c>
      <c r="R67" s="80" t="s">
        <v>2036</v>
      </c>
    </row>
    <row r="68" spans="1:18" x14ac:dyDescent="0.2">
      <c r="A68" s="99"/>
      <c r="B68" s="203" t="s">
        <v>3991</v>
      </c>
      <c r="C68" s="89" t="s">
        <v>574</v>
      </c>
      <c r="D68" s="81" t="str">
        <f t="shared" si="10"/>
        <v>MA0025</v>
      </c>
      <c r="E68" s="82" t="str">
        <f t="shared" si="11"/>
        <v>MANICALAND</v>
      </c>
      <c r="F68" s="82" t="str">
        <f t="shared" si="12"/>
        <v>PLATINUM</v>
      </c>
      <c r="G68" s="68">
        <v>3</v>
      </c>
      <c r="H68" s="84" t="s">
        <v>2033</v>
      </c>
      <c r="I68" s="68" t="s">
        <v>2042</v>
      </c>
      <c r="J68" s="82" t="str">
        <f t="shared" si="13"/>
        <v>MAPFUMBA</v>
      </c>
      <c r="K68" s="85">
        <v>0</v>
      </c>
      <c r="L68" s="85">
        <v>0.99930555555555556</v>
      </c>
      <c r="M68" s="86">
        <v>44170</v>
      </c>
      <c r="N68" s="94" t="s">
        <v>3992</v>
      </c>
      <c r="O68" s="90">
        <f t="shared" si="14"/>
        <v>1439</v>
      </c>
      <c r="P68" s="100">
        <f t="shared" si="15"/>
        <v>4317</v>
      </c>
      <c r="Q68" s="80" t="s">
        <v>2035</v>
      </c>
      <c r="R68" s="80" t="s">
        <v>2036</v>
      </c>
    </row>
    <row r="69" spans="1:18" x14ac:dyDescent="0.2">
      <c r="A69" s="99"/>
      <c r="B69" s="68" t="s">
        <v>3513</v>
      </c>
      <c r="C69" s="89" t="s">
        <v>583</v>
      </c>
      <c r="D69" s="81" t="str">
        <f t="shared" si="10"/>
        <v>ME5180</v>
      </c>
      <c r="E69" s="82" t="str">
        <f t="shared" si="11"/>
        <v>MASH EAST</v>
      </c>
      <c r="F69" s="82" t="str">
        <f t="shared" si="12"/>
        <v>PLATINUM</v>
      </c>
      <c r="G69" s="68">
        <v>3</v>
      </c>
      <c r="H69" s="84" t="s">
        <v>2033</v>
      </c>
      <c r="I69" s="68" t="s">
        <v>2042</v>
      </c>
      <c r="J69" s="82" t="str">
        <f t="shared" si="13"/>
        <v>RICHARD</v>
      </c>
      <c r="K69" s="85">
        <v>0</v>
      </c>
      <c r="L69" s="85">
        <v>0.99930555555555556</v>
      </c>
      <c r="M69" s="86">
        <v>44170</v>
      </c>
      <c r="N69" s="94" t="s">
        <v>3993</v>
      </c>
      <c r="O69" s="90">
        <f t="shared" si="14"/>
        <v>1439</v>
      </c>
      <c r="P69" s="100">
        <f t="shared" si="15"/>
        <v>4317</v>
      </c>
      <c r="Q69" s="80" t="s">
        <v>2035</v>
      </c>
      <c r="R69" s="80" t="s">
        <v>2036</v>
      </c>
    </row>
    <row r="70" spans="1:18" x14ac:dyDescent="0.2">
      <c r="A70" s="99"/>
      <c r="B70" s="79" t="s">
        <v>3428</v>
      </c>
      <c r="C70" s="68" t="s">
        <v>593</v>
      </c>
      <c r="D70" s="81" t="str">
        <f t="shared" si="10"/>
        <v>HA0026</v>
      </c>
      <c r="E70" s="82" t="str">
        <f t="shared" si="11"/>
        <v>HARARE</v>
      </c>
      <c r="F70" s="82" t="str">
        <f t="shared" si="12"/>
        <v>PLATINUM</v>
      </c>
      <c r="G70" s="68">
        <v>3</v>
      </c>
      <c r="H70" s="84" t="s">
        <v>2033</v>
      </c>
      <c r="I70" s="68" t="s">
        <v>2042</v>
      </c>
      <c r="J70" s="82" t="str">
        <f t="shared" si="13"/>
        <v>KIWA</v>
      </c>
      <c r="K70" s="85">
        <v>0</v>
      </c>
      <c r="L70" s="85">
        <v>0.99930555555555556</v>
      </c>
      <c r="M70" s="86">
        <v>44170</v>
      </c>
      <c r="N70" s="94" t="s">
        <v>3994</v>
      </c>
      <c r="O70" s="90">
        <f t="shared" si="14"/>
        <v>1439</v>
      </c>
      <c r="P70" s="100">
        <f t="shared" si="15"/>
        <v>4317</v>
      </c>
      <c r="Q70" s="80" t="s">
        <v>2035</v>
      </c>
      <c r="R70" s="80" t="s">
        <v>2036</v>
      </c>
    </row>
    <row r="71" spans="1:18" x14ac:dyDescent="0.2">
      <c r="A71" s="78"/>
      <c r="B71" s="89" t="s">
        <v>2333</v>
      </c>
      <c r="C71" s="89" t="s">
        <v>598</v>
      </c>
      <c r="D71" s="81" t="str">
        <f t="shared" si="10"/>
        <v>MC5025</v>
      </c>
      <c r="E71" s="82" t="str">
        <f t="shared" si="11"/>
        <v>MASH CENTRAL</v>
      </c>
      <c r="F71" s="82" t="str">
        <f t="shared" si="12"/>
        <v>PLATINUM</v>
      </c>
      <c r="G71" s="68">
        <v>3</v>
      </c>
      <c r="H71" s="84" t="s">
        <v>2033</v>
      </c>
      <c r="I71" s="68" t="s">
        <v>2042</v>
      </c>
      <c r="J71" s="82" t="str">
        <f t="shared" si="13"/>
        <v>KIWA</v>
      </c>
      <c r="K71" s="85">
        <v>0</v>
      </c>
      <c r="L71" s="85">
        <v>0.99930555555555556</v>
      </c>
      <c r="M71" s="86">
        <v>44170</v>
      </c>
      <c r="N71" s="94" t="s">
        <v>3995</v>
      </c>
      <c r="O71" s="90">
        <f t="shared" si="14"/>
        <v>1439</v>
      </c>
      <c r="P71" s="100">
        <f t="shared" si="15"/>
        <v>4317</v>
      </c>
      <c r="Q71" s="80" t="s">
        <v>2035</v>
      </c>
      <c r="R71" s="80" t="s">
        <v>2036</v>
      </c>
    </row>
    <row r="72" spans="1:18" x14ac:dyDescent="0.2">
      <c r="A72" s="99"/>
      <c r="B72" s="79" t="s">
        <v>3441</v>
      </c>
      <c r="C72" s="80" t="s">
        <v>624</v>
      </c>
      <c r="D72" s="81" t="str">
        <f t="shared" si="10"/>
        <v>MW0305</v>
      </c>
      <c r="E72" s="82" t="str">
        <f t="shared" si="11"/>
        <v>MASH WEST</v>
      </c>
      <c r="F72" s="82" t="str">
        <f t="shared" si="12"/>
        <v>PLATINUM</v>
      </c>
      <c r="G72" s="68">
        <v>3</v>
      </c>
      <c r="H72" s="84" t="s">
        <v>2033</v>
      </c>
      <c r="I72" s="68" t="s">
        <v>2042</v>
      </c>
      <c r="J72" s="82" t="str">
        <f t="shared" si="13"/>
        <v>NGIRAZI</v>
      </c>
      <c r="K72" s="85">
        <v>0</v>
      </c>
      <c r="L72" s="85">
        <v>0.99930555555555556</v>
      </c>
      <c r="M72" s="86">
        <v>44170</v>
      </c>
      <c r="N72" s="94" t="s">
        <v>3996</v>
      </c>
      <c r="O72" s="90">
        <f t="shared" si="14"/>
        <v>1439</v>
      </c>
      <c r="P72" s="100">
        <f t="shared" si="15"/>
        <v>4317</v>
      </c>
      <c r="Q72" s="80" t="s">
        <v>2035</v>
      </c>
      <c r="R72" s="80" t="s">
        <v>2036</v>
      </c>
    </row>
    <row r="73" spans="1:18" x14ac:dyDescent="0.2">
      <c r="A73" s="99"/>
      <c r="B73" s="79" t="s">
        <v>3442</v>
      </c>
      <c r="C73" s="80" t="s">
        <v>626</v>
      </c>
      <c r="D73" s="81" t="str">
        <f t="shared" si="10"/>
        <v>MW0305</v>
      </c>
      <c r="E73" s="82" t="str">
        <f t="shared" si="11"/>
        <v>MASH WEST</v>
      </c>
      <c r="F73" s="82" t="str">
        <f t="shared" si="12"/>
        <v>PLATINUM</v>
      </c>
      <c r="G73" s="68">
        <v>3</v>
      </c>
      <c r="H73" s="84" t="s">
        <v>2033</v>
      </c>
      <c r="I73" s="68" t="s">
        <v>2042</v>
      </c>
      <c r="J73" s="82" t="str">
        <f t="shared" si="13"/>
        <v>NGIRAZI</v>
      </c>
      <c r="K73" s="85">
        <v>0</v>
      </c>
      <c r="L73" s="85">
        <v>0.99930555555555556</v>
      </c>
      <c r="M73" s="86">
        <v>44170</v>
      </c>
      <c r="N73" s="94" t="s">
        <v>3997</v>
      </c>
      <c r="O73" s="90">
        <f t="shared" si="14"/>
        <v>1439</v>
      </c>
      <c r="P73" s="100">
        <f t="shared" si="15"/>
        <v>4317</v>
      </c>
      <c r="Q73" s="80" t="s">
        <v>2035</v>
      </c>
      <c r="R73" s="80" t="s">
        <v>2036</v>
      </c>
    </row>
    <row r="74" spans="1:18" x14ac:dyDescent="0.2">
      <c r="A74" s="78"/>
      <c r="B74" s="89" t="s">
        <v>2336</v>
      </c>
      <c r="C74" s="89" t="s">
        <v>659</v>
      </c>
      <c r="D74" s="81" t="str">
        <f t="shared" si="10"/>
        <v>MA9003</v>
      </c>
      <c r="E74" s="82" t="str">
        <f t="shared" si="11"/>
        <v>MANICALAND</v>
      </c>
      <c r="F74" s="82" t="str">
        <f t="shared" si="12"/>
        <v>SILVER</v>
      </c>
      <c r="G74" s="68">
        <v>3</v>
      </c>
      <c r="H74" s="84" t="s">
        <v>2033</v>
      </c>
      <c r="I74" s="68" t="s">
        <v>2042</v>
      </c>
      <c r="J74" s="82" t="str">
        <f t="shared" si="13"/>
        <v>MAPFUMBA</v>
      </c>
      <c r="K74" s="85">
        <v>0</v>
      </c>
      <c r="L74" s="85">
        <v>0.99930555555555556</v>
      </c>
      <c r="M74" s="86">
        <v>44170</v>
      </c>
      <c r="N74" s="94" t="s">
        <v>4001</v>
      </c>
      <c r="O74" s="90">
        <f t="shared" si="14"/>
        <v>1439</v>
      </c>
      <c r="P74" s="100">
        <f t="shared" si="15"/>
        <v>4317</v>
      </c>
      <c r="Q74" s="80" t="s">
        <v>2035</v>
      </c>
      <c r="R74" s="80" t="s">
        <v>2036</v>
      </c>
    </row>
    <row r="75" spans="1:18" x14ac:dyDescent="0.2">
      <c r="A75" s="78"/>
      <c r="B75" s="89" t="s">
        <v>2341</v>
      </c>
      <c r="C75" s="89" t="s">
        <v>699</v>
      </c>
      <c r="D75" s="81" t="str">
        <f t="shared" si="10"/>
        <v>HA6031</v>
      </c>
      <c r="E75" s="82" t="str">
        <f t="shared" si="11"/>
        <v>HARARE</v>
      </c>
      <c r="F75" s="82" t="str">
        <f t="shared" si="12"/>
        <v>PLATINUM</v>
      </c>
      <c r="G75" s="68">
        <v>3</v>
      </c>
      <c r="H75" s="84" t="s">
        <v>2033</v>
      </c>
      <c r="I75" s="68" t="s">
        <v>2042</v>
      </c>
      <c r="J75" s="82" t="str">
        <f t="shared" si="13"/>
        <v>ARCHIE</v>
      </c>
      <c r="K75" s="85">
        <v>0</v>
      </c>
      <c r="L75" s="85">
        <v>0.99930555555555556</v>
      </c>
      <c r="M75" s="86">
        <v>44170</v>
      </c>
      <c r="N75" s="94" t="s">
        <v>4002</v>
      </c>
      <c r="O75" s="90">
        <f t="shared" si="14"/>
        <v>1439</v>
      </c>
      <c r="P75" s="100">
        <f t="shared" si="15"/>
        <v>4317</v>
      </c>
      <c r="Q75" s="80" t="s">
        <v>2035</v>
      </c>
      <c r="R75" s="80" t="s">
        <v>2036</v>
      </c>
    </row>
    <row r="76" spans="1:18" x14ac:dyDescent="0.2">
      <c r="A76" s="78"/>
      <c r="B76" s="89" t="s">
        <v>2342</v>
      </c>
      <c r="C76" s="89" t="s">
        <v>701</v>
      </c>
      <c r="D76" s="81" t="str">
        <f t="shared" si="10"/>
        <v>HA6031</v>
      </c>
      <c r="E76" s="82" t="str">
        <f t="shared" si="11"/>
        <v>HARARE</v>
      </c>
      <c r="F76" s="82" t="str">
        <f t="shared" si="12"/>
        <v>PLATINUM</v>
      </c>
      <c r="G76" s="68">
        <v>3</v>
      </c>
      <c r="H76" s="84" t="s">
        <v>2033</v>
      </c>
      <c r="I76" s="68" t="s">
        <v>2042</v>
      </c>
      <c r="J76" s="82" t="str">
        <f t="shared" si="13"/>
        <v>ARCHIE</v>
      </c>
      <c r="K76" s="85">
        <v>0</v>
      </c>
      <c r="L76" s="85">
        <v>0.99930555555555556</v>
      </c>
      <c r="M76" s="86">
        <v>44170</v>
      </c>
      <c r="N76" s="94" t="s">
        <v>4003</v>
      </c>
      <c r="O76" s="90">
        <f t="shared" si="14"/>
        <v>1439</v>
      </c>
      <c r="P76" s="100">
        <f t="shared" si="15"/>
        <v>4317</v>
      </c>
      <c r="Q76" s="80" t="s">
        <v>2035</v>
      </c>
      <c r="R76" s="80" t="s">
        <v>2036</v>
      </c>
    </row>
    <row r="77" spans="1:18" x14ac:dyDescent="0.2">
      <c r="A77" s="99"/>
      <c r="B77" s="79" t="s">
        <v>4004</v>
      </c>
      <c r="C77" s="80" t="s">
        <v>714</v>
      </c>
      <c r="D77" s="81" t="str">
        <f t="shared" si="10"/>
        <v>MC1728</v>
      </c>
      <c r="E77" s="82" t="str">
        <f t="shared" si="11"/>
        <v>MASH CENTRAL</v>
      </c>
      <c r="F77" s="82" t="str">
        <f t="shared" si="12"/>
        <v>BRONZE</v>
      </c>
      <c r="G77" s="68">
        <v>3</v>
      </c>
      <c r="H77" s="84" t="s">
        <v>2033</v>
      </c>
      <c r="I77" s="68" t="s">
        <v>2042</v>
      </c>
      <c r="J77" s="82" t="str">
        <f t="shared" si="13"/>
        <v>KIWA</v>
      </c>
      <c r="K77" s="85">
        <v>0</v>
      </c>
      <c r="L77" s="85">
        <v>0.99930555555555556</v>
      </c>
      <c r="M77" s="86">
        <v>44170</v>
      </c>
      <c r="N77" s="94" t="s">
        <v>4005</v>
      </c>
      <c r="O77" s="90">
        <f t="shared" si="14"/>
        <v>1439</v>
      </c>
      <c r="P77" s="100">
        <f t="shared" si="15"/>
        <v>4317</v>
      </c>
      <c r="Q77" s="80" t="s">
        <v>2035</v>
      </c>
      <c r="R77" s="80" t="s">
        <v>2036</v>
      </c>
    </row>
    <row r="78" spans="1:18" x14ac:dyDescent="0.2">
      <c r="A78" s="78"/>
      <c r="B78" s="87" t="s">
        <v>2104</v>
      </c>
      <c r="C78" s="87" t="s">
        <v>735</v>
      </c>
      <c r="D78" s="81" t="str">
        <f t="shared" si="10"/>
        <v>HA0034</v>
      </c>
      <c r="E78" s="82" t="str">
        <f t="shared" si="11"/>
        <v>HARARE</v>
      </c>
      <c r="F78" s="82" t="str">
        <f t="shared" si="12"/>
        <v>PLATINUM</v>
      </c>
      <c r="G78" s="68">
        <v>3</v>
      </c>
      <c r="H78" s="84" t="s">
        <v>2033</v>
      </c>
      <c r="I78" s="68" t="s">
        <v>2042</v>
      </c>
      <c r="J78" s="82" t="str">
        <f t="shared" si="13"/>
        <v>MODESTA</v>
      </c>
      <c r="K78" s="85">
        <v>0</v>
      </c>
      <c r="L78" s="85">
        <v>0.99930555555555556</v>
      </c>
      <c r="M78" s="86">
        <v>44170</v>
      </c>
      <c r="N78" s="94" t="s">
        <v>4007</v>
      </c>
      <c r="O78" s="90">
        <f t="shared" si="14"/>
        <v>1439</v>
      </c>
      <c r="P78" s="100">
        <f t="shared" si="15"/>
        <v>4317</v>
      </c>
      <c r="Q78" s="80" t="s">
        <v>2035</v>
      </c>
      <c r="R78" s="80" t="s">
        <v>2036</v>
      </c>
    </row>
    <row r="79" spans="1:18" x14ac:dyDescent="0.2">
      <c r="A79" s="78"/>
      <c r="B79" s="87" t="s">
        <v>2053</v>
      </c>
      <c r="C79" s="87" t="s">
        <v>759</v>
      </c>
      <c r="D79" s="81" t="str">
        <f t="shared" si="10"/>
        <v>MW0124</v>
      </c>
      <c r="E79" s="82" t="str">
        <f t="shared" si="11"/>
        <v>MASH WEST</v>
      </c>
      <c r="F79" s="82" t="str">
        <f t="shared" si="12"/>
        <v>GOLD</v>
      </c>
      <c r="G79" s="68">
        <v>3</v>
      </c>
      <c r="H79" s="84" t="s">
        <v>2033</v>
      </c>
      <c r="I79" s="68" t="s">
        <v>2042</v>
      </c>
      <c r="J79" s="82" t="str">
        <f t="shared" si="13"/>
        <v>MODESTA</v>
      </c>
      <c r="K79" s="85">
        <v>0</v>
      </c>
      <c r="L79" s="85">
        <v>0.99930555555555556</v>
      </c>
      <c r="M79" s="86">
        <v>44170</v>
      </c>
      <c r="N79" s="94" t="s">
        <v>4008</v>
      </c>
      <c r="O79" s="90">
        <f t="shared" si="14"/>
        <v>1439</v>
      </c>
      <c r="P79" s="100">
        <f t="shared" si="15"/>
        <v>4317</v>
      </c>
      <c r="Q79" s="80" t="s">
        <v>2035</v>
      </c>
      <c r="R79" s="80" t="s">
        <v>2036</v>
      </c>
    </row>
    <row r="80" spans="1:18" x14ac:dyDescent="0.2">
      <c r="A80" s="99"/>
      <c r="B80" s="203" t="s">
        <v>3435</v>
      </c>
      <c r="C80" s="89" t="s">
        <v>802</v>
      </c>
      <c r="D80" s="81" t="str">
        <f t="shared" si="10"/>
        <v>HA0230</v>
      </c>
      <c r="E80" s="82" t="str">
        <f t="shared" si="11"/>
        <v>HARARE</v>
      </c>
      <c r="F80" s="82" t="str">
        <f t="shared" si="12"/>
        <v>PLATINUM</v>
      </c>
      <c r="G80" s="68">
        <v>3</v>
      </c>
      <c r="H80" s="84" t="s">
        <v>2033</v>
      </c>
      <c r="I80" s="68" t="s">
        <v>2042</v>
      </c>
      <c r="J80" s="82" t="str">
        <f t="shared" si="13"/>
        <v>MASIMBA</v>
      </c>
      <c r="K80" s="85">
        <v>0</v>
      </c>
      <c r="L80" s="85">
        <v>0.99930555555555556</v>
      </c>
      <c r="M80" s="86">
        <v>44170</v>
      </c>
      <c r="N80" s="94" t="s">
        <v>4009</v>
      </c>
      <c r="O80" s="90">
        <f t="shared" si="14"/>
        <v>1439</v>
      </c>
      <c r="P80" s="100">
        <f t="shared" si="15"/>
        <v>4317</v>
      </c>
      <c r="Q80" s="80" t="s">
        <v>2035</v>
      </c>
      <c r="R80" s="80" t="s">
        <v>2036</v>
      </c>
    </row>
    <row r="81" spans="1:18" x14ac:dyDescent="0.2">
      <c r="A81" s="99"/>
      <c r="B81" s="118" t="s">
        <v>3436</v>
      </c>
      <c r="C81" s="80" t="s">
        <v>804</v>
      </c>
      <c r="D81" s="81" t="str">
        <f t="shared" si="10"/>
        <v>HA0230</v>
      </c>
      <c r="E81" s="82" t="str">
        <f t="shared" si="11"/>
        <v>HARARE</v>
      </c>
      <c r="F81" s="82" t="str">
        <f t="shared" si="12"/>
        <v>PLATINUM</v>
      </c>
      <c r="G81" s="68">
        <v>3</v>
      </c>
      <c r="H81" s="84" t="s">
        <v>2033</v>
      </c>
      <c r="I81" s="68" t="s">
        <v>2042</v>
      </c>
      <c r="J81" s="82" t="str">
        <f t="shared" si="13"/>
        <v>MASIMBA</v>
      </c>
      <c r="K81" s="85">
        <v>0</v>
      </c>
      <c r="L81" s="85">
        <v>0.99930555555555556</v>
      </c>
      <c r="M81" s="86">
        <v>44170</v>
      </c>
      <c r="N81" s="94" t="s">
        <v>4010</v>
      </c>
      <c r="O81" s="90">
        <f t="shared" si="14"/>
        <v>1439</v>
      </c>
      <c r="P81" s="100">
        <f t="shared" si="15"/>
        <v>4317</v>
      </c>
      <c r="Q81" s="80" t="s">
        <v>2035</v>
      </c>
      <c r="R81" s="80" t="s">
        <v>2036</v>
      </c>
    </row>
    <row r="82" spans="1:18" x14ac:dyDescent="0.2">
      <c r="A82" s="99"/>
      <c r="B82" s="79" t="s">
        <v>3426</v>
      </c>
      <c r="C82" s="79" t="s">
        <v>810</v>
      </c>
      <c r="D82" s="81" t="str">
        <f t="shared" si="10"/>
        <v>MW5009</v>
      </c>
      <c r="E82" s="82" t="str">
        <f t="shared" si="11"/>
        <v>MASH WEST</v>
      </c>
      <c r="F82" s="82" t="str">
        <f t="shared" si="12"/>
        <v>SILVER</v>
      </c>
      <c r="G82" s="68">
        <v>3</v>
      </c>
      <c r="H82" s="84" t="s">
        <v>2033</v>
      </c>
      <c r="I82" s="68" t="s">
        <v>2042</v>
      </c>
      <c r="J82" s="82" t="str">
        <f t="shared" si="13"/>
        <v>ARTWELL</v>
      </c>
      <c r="K82" s="85">
        <v>0</v>
      </c>
      <c r="L82" s="85">
        <v>0.99930555555555556</v>
      </c>
      <c r="M82" s="86">
        <v>44170</v>
      </c>
      <c r="N82" s="94" t="s">
        <v>4011</v>
      </c>
      <c r="O82" s="90">
        <f t="shared" si="14"/>
        <v>1439</v>
      </c>
      <c r="P82" s="100">
        <f t="shared" si="15"/>
        <v>4317</v>
      </c>
      <c r="Q82" s="80" t="s">
        <v>2035</v>
      </c>
      <c r="R82" s="80" t="s">
        <v>2036</v>
      </c>
    </row>
    <row r="83" spans="1:18" x14ac:dyDescent="0.2">
      <c r="A83" s="99"/>
      <c r="B83" s="203" t="s">
        <v>3347</v>
      </c>
      <c r="C83" s="89" t="s">
        <v>824</v>
      </c>
      <c r="D83" s="81" t="str">
        <f t="shared" si="10"/>
        <v>MA0126</v>
      </c>
      <c r="E83" s="82" t="str">
        <f t="shared" si="11"/>
        <v>MANICALAND</v>
      </c>
      <c r="F83" s="82" t="str">
        <f t="shared" si="12"/>
        <v>PLATINUM</v>
      </c>
      <c r="G83" s="68">
        <v>3</v>
      </c>
      <c r="H83" s="84" t="s">
        <v>2033</v>
      </c>
      <c r="I83" s="68" t="s">
        <v>2042</v>
      </c>
      <c r="J83" s="82" t="str">
        <f t="shared" si="13"/>
        <v>MANGWIRO</v>
      </c>
      <c r="K83" s="85">
        <v>0</v>
      </c>
      <c r="L83" s="85">
        <v>0.99930555555555556</v>
      </c>
      <c r="M83" s="86">
        <v>44170</v>
      </c>
      <c r="N83" s="94" t="s">
        <v>4012</v>
      </c>
      <c r="O83" s="90">
        <f t="shared" si="14"/>
        <v>1439</v>
      </c>
      <c r="P83" s="100">
        <f t="shared" si="15"/>
        <v>4317</v>
      </c>
      <c r="Q83" s="80" t="s">
        <v>2035</v>
      </c>
      <c r="R83" s="80" t="s">
        <v>2036</v>
      </c>
    </row>
    <row r="84" spans="1:18" x14ac:dyDescent="0.2">
      <c r="A84" s="99"/>
      <c r="B84" s="203" t="s">
        <v>3489</v>
      </c>
      <c r="C84" s="89" t="s">
        <v>830</v>
      </c>
      <c r="D84" s="81" t="str">
        <f t="shared" si="10"/>
        <v>HA5062</v>
      </c>
      <c r="E84" s="82" t="str">
        <f t="shared" si="11"/>
        <v>HARARE</v>
      </c>
      <c r="F84" s="82" t="str">
        <f t="shared" si="12"/>
        <v>SILVER</v>
      </c>
      <c r="G84" s="68">
        <v>3</v>
      </c>
      <c r="H84" s="84" t="s">
        <v>2033</v>
      </c>
      <c r="I84" s="68" t="s">
        <v>2042</v>
      </c>
      <c r="J84" s="82" t="str">
        <f t="shared" si="13"/>
        <v>KIWA</v>
      </c>
      <c r="K84" s="85">
        <v>0</v>
      </c>
      <c r="L84" s="85">
        <v>0.99930555555555556</v>
      </c>
      <c r="M84" s="86">
        <v>44170</v>
      </c>
      <c r="N84" s="94" t="s">
        <v>4013</v>
      </c>
      <c r="O84" s="90">
        <f t="shared" si="14"/>
        <v>1439</v>
      </c>
      <c r="P84" s="100">
        <f t="shared" si="15"/>
        <v>4317</v>
      </c>
      <c r="Q84" s="80" t="s">
        <v>2035</v>
      </c>
      <c r="R84" s="80" t="s">
        <v>2036</v>
      </c>
    </row>
    <row r="85" spans="1:18" x14ac:dyDescent="0.2">
      <c r="A85" s="78"/>
      <c r="B85" s="87" t="s">
        <v>2051</v>
      </c>
      <c r="C85" s="87" t="s">
        <v>842</v>
      </c>
      <c r="D85" s="81" t="str">
        <f t="shared" si="10"/>
        <v>HA0042</v>
      </c>
      <c r="E85" s="82" t="str">
        <f t="shared" si="11"/>
        <v>HARARE</v>
      </c>
      <c r="F85" s="82" t="str">
        <f t="shared" si="12"/>
        <v>PLATINUM</v>
      </c>
      <c r="G85" s="68">
        <v>3</v>
      </c>
      <c r="H85" s="84" t="s">
        <v>2033</v>
      </c>
      <c r="I85" s="68" t="s">
        <v>2042</v>
      </c>
      <c r="J85" s="82" t="str">
        <f t="shared" si="13"/>
        <v>MODESTA</v>
      </c>
      <c r="K85" s="85">
        <v>0</v>
      </c>
      <c r="L85" s="85">
        <v>0.99930555555555556</v>
      </c>
      <c r="M85" s="86">
        <v>44170</v>
      </c>
      <c r="N85" s="94" t="s">
        <v>4014</v>
      </c>
      <c r="O85" s="90">
        <f t="shared" si="14"/>
        <v>1439</v>
      </c>
      <c r="P85" s="100">
        <f t="shared" si="15"/>
        <v>4317</v>
      </c>
      <c r="Q85" s="80" t="s">
        <v>2035</v>
      </c>
      <c r="R85" s="80" t="s">
        <v>2036</v>
      </c>
    </row>
    <row r="86" spans="1:18" x14ac:dyDescent="0.2">
      <c r="A86" s="78"/>
      <c r="B86" s="89" t="s">
        <v>2347</v>
      </c>
      <c r="C86" s="89" t="s">
        <v>852</v>
      </c>
      <c r="D86" s="81" t="str">
        <f t="shared" si="10"/>
        <v>MA7014</v>
      </c>
      <c r="E86" s="82" t="str">
        <f t="shared" si="11"/>
        <v>MANICALAND</v>
      </c>
      <c r="F86" s="82" t="str">
        <f t="shared" si="12"/>
        <v>SILVER</v>
      </c>
      <c r="G86" s="68">
        <v>3</v>
      </c>
      <c r="H86" s="84" t="s">
        <v>2033</v>
      </c>
      <c r="I86" s="68" t="s">
        <v>2042</v>
      </c>
      <c r="J86" s="82" t="str">
        <f t="shared" si="13"/>
        <v>MAPFUMBA</v>
      </c>
      <c r="K86" s="85">
        <v>0</v>
      </c>
      <c r="L86" s="85">
        <v>0.99930555555555556</v>
      </c>
      <c r="M86" s="86">
        <v>44170</v>
      </c>
      <c r="N86" s="94" t="s">
        <v>4015</v>
      </c>
      <c r="O86" s="90">
        <f t="shared" si="14"/>
        <v>1439</v>
      </c>
      <c r="P86" s="100">
        <f t="shared" si="15"/>
        <v>4317</v>
      </c>
      <c r="Q86" s="80" t="s">
        <v>2035</v>
      </c>
      <c r="R86" s="80" t="s">
        <v>2036</v>
      </c>
    </row>
    <row r="87" spans="1:18" x14ac:dyDescent="0.2">
      <c r="A87" s="78"/>
      <c r="B87" s="48" t="s">
        <v>2044</v>
      </c>
      <c r="C87" s="48" t="s">
        <v>896</v>
      </c>
      <c r="D87" s="81" t="str">
        <f t="shared" si="10"/>
        <v>MA5156</v>
      </c>
      <c r="E87" s="82" t="str">
        <f t="shared" si="11"/>
        <v>MANICALAND</v>
      </c>
      <c r="F87" s="82" t="str">
        <f t="shared" si="12"/>
        <v>SILVER</v>
      </c>
      <c r="G87" s="68">
        <v>3</v>
      </c>
      <c r="H87" s="84" t="s">
        <v>2033</v>
      </c>
      <c r="I87" s="68" t="s">
        <v>2042</v>
      </c>
      <c r="J87" s="82" t="str">
        <f t="shared" si="13"/>
        <v>MANGWIRO</v>
      </c>
      <c r="K87" s="85">
        <v>0</v>
      </c>
      <c r="L87" s="85">
        <v>0.99930555555555556</v>
      </c>
      <c r="M87" s="86">
        <v>44170</v>
      </c>
      <c r="N87" s="94" t="s">
        <v>4016</v>
      </c>
      <c r="O87" s="90">
        <f t="shared" si="14"/>
        <v>1439</v>
      </c>
      <c r="P87" s="100">
        <f t="shared" si="15"/>
        <v>4317</v>
      </c>
      <c r="Q87" s="80" t="s">
        <v>2035</v>
      </c>
      <c r="R87" s="80" t="s">
        <v>2036</v>
      </c>
    </row>
    <row r="88" spans="1:18" x14ac:dyDescent="0.2">
      <c r="A88" s="99"/>
      <c r="B88" s="203" t="s">
        <v>3432</v>
      </c>
      <c r="C88" s="89" t="s">
        <v>931</v>
      </c>
      <c r="D88" s="81" t="str">
        <f t="shared" si="10"/>
        <v>MC5027</v>
      </c>
      <c r="E88" s="82" t="str">
        <f t="shared" si="11"/>
        <v>MASH CENTRAL</v>
      </c>
      <c r="F88" s="82" t="str">
        <f t="shared" si="12"/>
        <v>PLATINUM</v>
      </c>
      <c r="G88" s="68">
        <v>3</v>
      </c>
      <c r="H88" s="84" t="s">
        <v>2033</v>
      </c>
      <c r="I88" s="68" t="s">
        <v>2042</v>
      </c>
      <c r="J88" s="82" t="str">
        <f t="shared" si="13"/>
        <v>ARTWELL</v>
      </c>
      <c r="K88" s="85">
        <v>0</v>
      </c>
      <c r="L88" s="85">
        <v>0.99930555555555556</v>
      </c>
      <c r="M88" s="86">
        <v>44170</v>
      </c>
      <c r="N88" s="94" t="s">
        <v>4018</v>
      </c>
      <c r="O88" s="90">
        <f t="shared" si="14"/>
        <v>1439</v>
      </c>
      <c r="P88" s="100">
        <f t="shared" si="15"/>
        <v>4317</v>
      </c>
      <c r="Q88" s="80" t="s">
        <v>2035</v>
      </c>
      <c r="R88" s="80" t="s">
        <v>2036</v>
      </c>
    </row>
    <row r="89" spans="1:18" x14ac:dyDescent="0.2">
      <c r="A89" s="78"/>
      <c r="B89" s="87" t="s">
        <v>2124</v>
      </c>
      <c r="C89" s="87" t="s">
        <v>933</v>
      </c>
      <c r="D89" s="81" t="str">
        <f t="shared" si="10"/>
        <v>MC5027</v>
      </c>
      <c r="E89" s="82" t="str">
        <f t="shared" si="11"/>
        <v>MASH CENTRAL</v>
      </c>
      <c r="F89" s="82" t="str">
        <f t="shared" si="12"/>
        <v>PLATINUM</v>
      </c>
      <c r="G89" s="68">
        <v>3</v>
      </c>
      <c r="H89" s="84" t="s">
        <v>2033</v>
      </c>
      <c r="I89" s="68" t="s">
        <v>2042</v>
      </c>
      <c r="J89" s="82" t="str">
        <f t="shared" si="13"/>
        <v>ARTWELL</v>
      </c>
      <c r="K89" s="85">
        <v>0</v>
      </c>
      <c r="L89" s="85">
        <v>0.99930555555555556</v>
      </c>
      <c r="M89" s="86">
        <v>44170</v>
      </c>
      <c r="N89" s="94" t="s">
        <v>4019</v>
      </c>
      <c r="O89" s="90">
        <f t="shared" si="14"/>
        <v>1439</v>
      </c>
      <c r="P89" s="100">
        <f t="shared" si="15"/>
        <v>4317</v>
      </c>
      <c r="Q89" s="80" t="s">
        <v>2035</v>
      </c>
      <c r="R89" s="80" t="s">
        <v>2036</v>
      </c>
    </row>
    <row r="90" spans="1:18" x14ac:dyDescent="0.2">
      <c r="A90" s="78"/>
      <c r="B90" s="87" t="s">
        <v>2208</v>
      </c>
      <c r="C90" s="87" t="s">
        <v>934</v>
      </c>
      <c r="D90" s="81" t="str">
        <f t="shared" si="10"/>
        <v>MC6009</v>
      </c>
      <c r="E90" s="82" t="str">
        <f t="shared" si="11"/>
        <v>MASH CENTRAL</v>
      </c>
      <c r="F90" s="82" t="str">
        <f t="shared" si="12"/>
        <v>PLATINUM</v>
      </c>
      <c r="G90" s="68">
        <v>3</v>
      </c>
      <c r="H90" s="84" t="s">
        <v>2033</v>
      </c>
      <c r="I90" s="68" t="s">
        <v>2042</v>
      </c>
      <c r="J90" s="82" t="str">
        <f t="shared" si="13"/>
        <v>KIWA</v>
      </c>
      <c r="K90" s="85">
        <v>0</v>
      </c>
      <c r="L90" s="85">
        <v>0.99930555555555556</v>
      </c>
      <c r="M90" s="86">
        <v>44170</v>
      </c>
      <c r="N90" s="94" t="s">
        <v>4020</v>
      </c>
      <c r="O90" s="90">
        <f t="shared" si="14"/>
        <v>1439</v>
      </c>
      <c r="P90" s="100">
        <f t="shared" si="15"/>
        <v>4317</v>
      </c>
      <c r="Q90" s="80" t="s">
        <v>2035</v>
      </c>
      <c r="R90" s="80" t="s">
        <v>2036</v>
      </c>
    </row>
    <row r="91" spans="1:18" x14ac:dyDescent="0.2">
      <c r="A91" s="99"/>
      <c r="B91" s="79" t="s">
        <v>3426</v>
      </c>
      <c r="C91" s="68" t="s">
        <v>936</v>
      </c>
      <c r="D91" s="81" t="str">
        <f t="shared" si="10"/>
        <v>MW0050</v>
      </c>
      <c r="E91" s="82" t="str">
        <f t="shared" si="11"/>
        <v>MASH WEST</v>
      </c>
      <c r="F91" s="82" t="str">
        <f t="shared" si="12"/>
        <v>SILVER</v>
      </c>
      <c r="G91" s="68">
        <v>3</v>
      </c>
      <c r="H91" s="84" t="s">
        <v>2033</v>
      </c>
      <c r="I91" s="68" t="s">
        <v>2042</v>
      </c>
      <c r="J91" s="82" t="str">
        <f t="shared" si="13"/>
        <v>ARTWELL</v>
      </c>
      <c r="K91" s="85">
        <v>0</v>
      </c>
      <c r="L91" s="85">
        <v>0.99930555555555556</v>
      </c>
      <c r="M91" s="86">
        <v>44170</v>
      </c>
      <c r="N91" s="94" t="s">
        <v>4021</v>
      </c>
      <c r="O91" s="90">
        <f t="shared" si="14"/>
        <v>1439</v>
      </c>
      <c r="P91" s="100">
        <f t="shared" si="15"/>
        <v>4317</v>
      </c>
      <c r="Q91" s="80" t="s">
        <v>2035</v>
      </c>
      <c r="R91" s="80" t="s">
        <v>2036</v>
      </c>
    </row>
    <row r="92" spans="1:18" x14ac:dyDescent="0.2">
      <c r="A92" s="78"/>
      <c r="B92" s="89" t="s">
        <v>2273</v>
      </c>
      <c r="C92" s="89" t="s">
        <v>938</v>
      </c>
      <c r="D92" s="81" t="str">
        <f t="shared" si="10"/>
        <v>MW0050</v>
      </c>
      <c r="E92" s="82" t="str">
        <f t="shared" si="11"/>
        <v>MASH WEST</v>
      </c>
      <c r="F92" s="82" t="str">
        <f t="shared" si="12"/>
        <v>SILVER</v>
      </c>
      <c r="G92" s="68">
        <v>3</v>
      </c>
      <c r="H92" s="84" t="s">
        <v>2033</v>
      </c>
      <c r="I92" s="68" t="s">
        <v>2042</v>
      </c>
      <c r="J92" s="82" t="str">
        <f t="shared" si="13"/>
        <v>ARTWELL</v>
      </c>
      <c r="K92" s="85">
        <v>0</v>
      </c>
      <c r="L92" s="85">
        <v>0.99930555555555556</v>
      </c>
      <c r="M92" s="86">
        <v>44170</v>
      </c>
      <c r="N92" s="94" t="s">
        <v>4022</v>
      </c>
      <c r="O92" s="90">
        <f t="shared" si="14"/>
        <v>1439</v>
      </c>
      <c r="P92" s="100">
        <f t="shared" si="15"/>
        <v>4317</v>
      </c>
      <c r="Q92" s="80" t="s">
        <v>2035</v>
      </c>
      <c r="R92" s="80" t="s">
        <v>2036</v>
      </c>
    </row>
    <row r="93" spans="1:18" x14ac:dyDescent="0.2">
      <c r="A93" s="99"/>
      <c r="B93" s="79" t="s">
        <v>3426</v>
      </c>
      <c r="C93" s="89" t="s">
        <v>939</v>
      </c>
      <c r="D93" s="81" t="str">
        <f t="shared" si="10"/>
        <v>MW0051</v>
      </c>
      <c r="E93" s="82" t="str">
        <f t="shared" si="11"/>
        <v>MASH WEST</v>
      </c>
      <c r="F93" s="82" t="str">
        <f t="shared" si="12"/>
        <v>PLATINUM</v>
      </c>
      <c r="G93" s="68">
        <v>3</v>
      </c>
      <c r="H93" s="84" t="s">
        <v>2033</v>
      </c>
      <c r="I93" s="68" t="s">
        <v>2042</v>
      </c>
      <c r="J93" s="82" t="str">
        <f t="shared" si="13"/>
        <v>ARTWELL</v>
      </c>
      <c r="K93" s="85">
        <v>0</v>
      </c>
      <c r="L93" s="85">
        <v>0.99930555555555556</v>
      </c>
      <c r="M93" s="86">
        <v>44170</v>
      </c>
      <c r="N93" s="94" t="s">
        <v>4023</v>
      </c>
      <c r="O93" s="90">
        <f t="shared" si="14"/>
        <v>1439</v>
      </c>
      <c r="P93" s="100">
        <f t="shared" si="15"/>
        <v>4317</v>
      </c>
      <c r="Q93" s="80" t="s">
        <v>2035</v>
      </c>
      <c r="R93" s="80" t="s">
        <v>2036</v>
      </c>
    </row>
    <row r="94" spans="1:18" x14ac:dyDescent="0.2">
      <c r="A94" s="78"/>
      <c r="B94" s="89" t="s">
        <v>2272</v>
      </c>
      <c r="C94" s="89" t="s">
        <v>941</v>
      </c>
      <c r="D94" s="81" t="str">
        <f t="shared" si="10"/>
        <v>MW0051</v>
      </c>
      <c r="E94" s="82" t="str">
        <f t="shared" si="11"/>
        <v>MASH WEST</v>
      </c>
      <c r="F94" s="82" t="str">
        <f t="shared" si="12"/>
        <v>PLATINUM</v>
      </c>
      <c r="G94" s="68">
        <v>3</v>
      </c>
      <c r="H94" s="84" t="s">
        <v>2033</v>
      </c>
      <c r="I94" s="68" t="s">
        <v>2042</v>
      </c>
      <c r="J94" s="82" t="str">
        <f t="shared" si="13"/>
        <v>ARTWELL</v>
      </c>
      <c r="K94" s="85">
        <v>0</v>
      </c>
      <c r="L94" s="85">
        <v>0.99930555555555556</v>
      </c>
      <c r="M94" s="86">
        <v>44170</v>
      </c>
      <c r="N94" s="94" t="s">
        <v>4024</v>
      </c>
      <c r="O94" s="90">
        <f t="shared" si="14"/>
        <v>1439</v>
      </c>
      <c r="P94" s="100">
        <f t="shared" si="15"/>
        <v>4317</v>
      </c>
      <c r="Q94" s="80" t="s">
        <v>2035</v>
      </c>
      <c r="R94" s="80" t="s">
        <v>2036</v>
      </c>
    </row>
    <row r="95" spans="1:18" x14ac:dyDescent="0.2">
      <c r="A95" s="99"/>
      <c r="B95" s="203" t="s">
        <v>3350</v>
      </c>
      <c r="C95" s="89" t="s">
        <v>942</v>
      </c>
      <c r="D95" s="81" t="str">
        <f t="shared" si="10"/>
        <v>MW0052</v>
      </c>
      <c r="E95" s="82" t="str">
        <f t="shared" si="11"/>
        <v>MASH WEST</v>
      </c>
      <c r="F95" s="82" t="str">
        <f t="shared" si="12"/>
        <v>PLATINUM</v>
      </c>
      <c r="G95" s="68">
        <v>3</v>
      </c>
      <c r="H95" s="84" t="s">
        <v>2033</v>
      </c>
      <c r="I95" s="68" t="s">
        <v>2042</v>
      </c>
      <c r="J95" s="82" t="str">
        <f t="shared" si="13"/>
        <v>ARTWELL</v>
      </c>
      <c r="K95" s="85">
        <v>0</v>
      </c>
      <c r="L95" s="85">
        <v>0.99930555555555556</v>
      </c>
      <c r="M95" s="86">
        <v>44170</v>
      </c>
      <c r="N95" s="94" t="s">
        <v>4025</v>
      </c>
      <c r="O95" s="90">
        <f t="shared" si="14"/>
        <v>1439</v>
      </c>
      <c r="P95" s="100">
        <f t="shared" si="15"/>
        <v>4317</v>
      </c>
      <c r="Q95" s="80" t="s">
        <v>2035</v>
      </c>
      <c r="R95" s="80" t="s">
        <v>2036</v>
      </c>
    </row>
    <row r="96" spans="1:18" x14ac:dyDescent="0.2">
      <c r="A96" s="78"/>
      <c r="B96" s="89" t="s">
        <v>2348</v>
      </c>
      <c r="C96" s="89" t="s">
        <v>944</v>
      </c>
      <c r="D96" s="81" t="str">
        <f t="shared" si="10"/>
        <v>MW0052</v>
      </c>
      <c r="E96" s="82" t="str">
        <f t="shared" si="11"/>
        <v>MASH WEST</v>
      </c>
      <c r="F96" s="82" t="str">
        <f t="shared" si="12"/>
        <v>PLATINUM</v>
      </c>
      <c r="G96" s="68">
        <v>3</v>
      </c>
      <c r="H96" s="84" t="s">
        <v>2033</v>
      </c>
      <c r="I96" s="68" t="s">
        <v>2042</v>
      </c>
      <c r="J96" s="82" t="str">
        <f t="shared" si="13"/>
        <v>ARTWELL</v>
      </c>
      <c r="K96" s="85">
        <v>0</v>
      </c>
      <c r="L96" s="85">
        <v>0.99930555555555556</v>
      </c>
      <c r="M96" s="86">
        <v>44170</v>
      </c>
      <c r="N96" s="94" t="s">
        <v>4026</v>
      </c>
      <c r="O96" s="90">
        <f t="shared" si="14"/>
        <v>1439</v>
      </c>
      <c r="P96" s="100">
        <f t="shared" si="15"/>
        <v>4317</v>
      </c>
      <c r="Q96" s="80" t="s">
        <v>2035</v>
      </c>
      <c r="R96" s="80" t="s">
        <v>2036</v>
      </c>
    </row>
    <row r="97" spans="1:18" x14ac:dyDescent="0.2">
      <c r="A97" s="78"/>
      <c r="B97" s="89" t="s">
        <v>2349</v>
      </c>
      <c r="C97" s="89" t="s">
        <v>967</v>
      </c>
      <c r="D97" s="81" t="str">
        <f t="shared" si="10"/>
        <v>ME0130</v>
      </c>
      <c r="E97" s="82" t="str">
        <f t="shared" si="11"/>
        <v>MASH EAST</v>
      </c>
      <c r="F97" s="82" t="str">
        <f t="shared" si="12"/>
        <v>PLATINUM</v>
      </c>
      <c r="G97" s="68">
        <v>3</v>
      </c>
      <c r="H97" s="84" t="s">
        <v>2033</v>
      </c>
      <c r="I97" s="68" t="s">
        <v>2042</v>
      </c>
      <c r="J97" s="82" t="str">
        <f t="shared" si="13"/>
        <v>WASHI</v>
      </c>
      <c r="K97" s="85">
        <v>0</v>
      </c>
      <c r="L97" s="85">
        <v>0.99930555555555556</v>
      </c>
      <c r="M97" s="86">
        <v>44170</v>
      </c>
      <c r="N97" s="94" t="s">
        <v>4027</v>
      </c>
      <c r="O97" s="90">
        <f t="shared" si="14"/>
        <v>1439</v>
      </c>
      <c r="P97" s="100">
        <f t="shared" si="15"/>
        <v>4317</v>
      </c>
      <c r="Q97" s="80" t="s">
        <v>2035</v>
      </c>
      <c r="R97" s="80" t="s">
        <v>2036</v>
      </c>
    </row>
    <row r="98" spans="1:18" x14ac:dyDescent="0.2">
      <c r="A98" s="99"/>
      <c r="B98" s="203" t="s">
        <v>4028</v>
      </c>
      <c r="C98" s="89" t="s">
        <v>969</v>
      </c>
      <c r="D98" s="81" t="str">
        <f t="shared" ref="D98:D129" si="16">VLOOKUP($C98,TOTAL3,2,FALSE)</f>
        <v>MA0404</v>
      </c>
      <c r="E98" s="82" t="str">
        <f t="shared" ref="E98:E129" si="17">VLOOKUP($C98,TOTAL3,3,FALSE)</f>
        <v>MANICALAND</v>
      </c>
      <c r="F98" s="82" t="str">
        <f t="shared" ref="F98:F129" si="18">VLOOKUP(C98,TOTAL3,4,FALSE)</f>
        <v>SILVER</v>
      </c>
      <c r="G98" s="68">
        <v>3</v>
      </c>
      <c r="H98" s="84" t="s">
        <v>2033</v>
      </c>
      <c r="I98" s="68" t="s">
        <v>2042</v>
      </c>
      <c r="J98" s="82" t="str">
        <f t="shared" ref="J98:J129" si="19">VLOOKUP($C98,TOTAL3,5,FALSE)</f>
        <v>MANGWIRO</v>
      </c>
      <c r="K98" s="85">
        <v>0</v>
      </c>
      <c r="L98" s="85">
        <v>0.99930555555555556</v>
      </c>
      <c r="M98" s="86">
        <v>44170</v>
      </c>
      <c r="N98" s="94" t="s">
        <v>4029</v>
      </c>
      <c r="O98" s="90">
        <f t="shared" si="14"/>
        <v>1439</v>
      </c>
      <c r="P98" s="100">
        <f t="shared" si="15"/>
        <v>4317</v>
      </c>
      <c r="Q98" s="80" t="s">
        <v>2035</v>
      </c>
      <c r="R98" s="80" t="s">
        <v>2036</v>
      </c>
    </row>
    <row r="99" spans="1:18" x14ac:dyDescent="0.2">
      <c r="A99" s="209"/>
      <c r="B99" s="79" t="s">
        <v>3555</v>
      </c>
      <c r="C99" s="80" t="s">
        <v>993</v>
      </c>
      <c r="D99" s="81" t="str">
        <f t="shared" si="16"/>
        <v>MD0058</v>
      </c>
      <c r="E99" s="82" t="str">
        <f t="shared" si="17"/>
        <v>MIDLANDS</v>
      </c>
      <c r="F99" s="82" t="str">
        <f t="shared" si="18"/>
        <v>GOLD</v>
      </c>
      <c r="G99" s="68">
        <v>3</v>
      </c>
      <c r="H99" s="84" t="s">
        <v>2033</v>
      </c>
      <c r="I99" s="68" t="s">
        <v>2042</v>
      </c>
      <c r="J99" s="82" t="str">
        <f t="shared" si="19"/>
        <v>CHIKWAVAVA</v>
      </c>
      <c r="K99" s="85">
        <v>0</v>
      </c>
      <c r="L99" s="85">
        <v>0.99930555555555556</v>
      </c>
      <c r="M99" s="86">
        <v>44170</v>
      </c>
      <c r="N99" s="94" t="s">
        <v>4030</v>
      </c>
      <c r="O99" s="90">
        <f t="shared" si="14"/>
        <v>1439</v>
      </c>
      <c r="P99" s="100">
        <f t="shared" si="15"/>
        <v>4317</v>
      </c>
      <c r="Q99" s="80" t="s">
        <v>2035</v>
      </c>
      <c r="R99" s="80" t="s">
        <v>2036</v>
      </c>
    </row>
    <row r="100" spans="1:18" x14ac:dyDescent="0.2">
      <c r="A100" s="78"/>
      <c r="B100" s="89" t="s">
        <v>2350</v>
      </c>
      <c r="C100" s="89" t="s">
        <v>1015</v>
      </c>
      <c r="D100" s="81" t="str">
        <f t="shared" si="16"/>
        <v>MW5010</v>
      </c>
      <c r="E100" s="82" t="str">
        <f t="shared" si="17"/>
        <v>MASH WEST</v>
      </c>
      <c r="F100" s="82" t="str">
        <f t="shared" si="18"/>
        <v>PLATINUM</v>
      </c>
      <c r="G100" s="68">
        <v>3</v>
      </c>
      <c r="H100" s="84" t="s">
        <v>2033</v>
      </c>
      <c r="I100" s="68" t="s">
        <v>2042</v>
      </c>
      <c r="J100" s="82" t="str">
        <f t="shared" si="19"/>
        <v>ARTWELL</v>
      </c>
      <c r="K100" s="85">
        <v>0</v>
      </c>
      <c r="L100" s="85">
        <v>0.99930555555555556</v>
      </c>
      <c r="M100" s="86">
        <v>44170</v>
      </c>
      <c r="N100" s="94" t="s">
        <v>4031</v>
      </c>
      <c r="O100" s="90">
        <f t="shared" si="14"/>
        <v>1439</v>
      </c>
      <c r="P100" s="100">
        <f t="shared" si="15"/>
        <v>4317</v>
      </c>
      <c r="Q100" s="80" t="s">
        <v>2035</v>
      </c>
      <c r="R100" s="80" t="s">
        <v>2036</v>
      </c>
    </row>
    <row r="101" spans="1:18" x14ac:dyDescent="0.2">
      <c r="A101" s="78"/>
      <c r="B101" s="89" t="s">
        <v>2351</v>
      </c>
      <c r="C101" s="89" t="s">
        <v>1017</v>
      </c>
      <c r="D101" s="81" t="str">
        <f t="shared" si="16"/>
        <v>MW5010</v>
      </c>
      <c r="E101" s="82" t="str">
        <f t="shared" si="17"/>
        <v>MASH WEST</v>
      </c>
      <c r="F101" s="82" t="str">
        <f t="shared" si="18"/>
        <v>PLATINUM</v>
      </c>
      <c r="G101" s="68">
        <v>3</v>
      </c>
      <c r="H101" s="84" t="s">
        <v>2033</v>
      </c>
      <c r="I101" s="68" t="s">
        <v>2042</v>
      </c>
      <c r="J101" s="82" t="str">
        <f t="shared" si="19"/>
        <v>ARTWELL</v>
      </c>
      <c r="K101" s="85">
        <v>0</v>
      </c>
      <c r="L101" s="85">
        <v>0.99930555555555556</v>
      </c>
      <c r="M101" s="86">
        <v>44170</v>
      </c>
      <c r="N101" s="94" t="s">
        <v>4032</v>
      </c>
      <c r="O101" s="90">
        <f t="shared" si="14"/>
        <v>1439</v>
      </c>
      <c r="P101" s="100">
        <f t="shared" si="15"/>
        <v>4317</v>
      </c>
      <c r="Q101" s="80" t="s">
        <v>2035</v>
      </c>
      <c r="R101" s="80" t="s">
        <v>2036</v>
      </c>
    </row>
    <row r="102" spans="1:18" x14ac:dyDescent="0.2">
      <c r="A102" s="99"/>
      <c r="B102" s="203" t="s">
        <v>3425</v>
      </c>
      <c r="C102" s="89" t="s">
        <v>1073</v>
      </c>
      <c r="D102" s="81" t="str">
        <f t="shared" si="16"/>
        <v>MW5213</v>
      </c>
      <c r="E102" s="82" t="str">
        <f t="shared" si="17"/>
        <v>MASH WEST</v>
      </c>
      <c r="F102" s="82" t="str">
        <f t="shared" si="18"/>
        <v>PLATINUM</v>
      </c>
      <c r="G102" s="68">
        <v>3</v>
      </c>
      <c r="H102" s="84" t="s">
        <v>2033</v>
      </c>
      <c r="I102" s="68" t="s">
        <v>2042</v>
      </c>
      <c r="J102" s="82" t="str">
        <f t="shared" si="19"/>
        <v>ARTWELL</v>
      </c>
      <c r="K102" s="85">
        <v>0</v>
      </c>
      <c r="L102" s="85">
        <v>0.99930555555555556</v>
      </c>
      <c r="M102" s="86">
        <v>44170</v>
      </c>
      <c r="N102" s="94" t="s">
        <v>4033</v>
      </c>
      <c r="O102" s="90">
        <f t="shared" si="14"/>
        <v>1439</v>
      </c>
      <c r="P102" s="100">
        <f t="shared" si="15"/>
        <v>4317</v>
      </c>
      <c r="Q102" s="80" t="s">
        <v>2035</v>
      </c>
      <c r="R102" s="80" t="s">
        <v>2036</v>
      </c>
    </row>
    <row r="103" spans="1:18" x14ac:dyDescent="0.2">
      <c r="A103" s="78"/>
      <c r="B103" s="89" t="s">
        <v>2353</v>
      </c>
      <c r="C103" s="89" t="s">
        <v>1082</v>
      </c>
      <c r="D103" s="81" t="str">
        <f t="shared" si="16"/>
        <v>MW6031</v>
      </c>
      <c r="E103" s="82" t="str">
        <f t="shared" si="17"/>
        <v>MASH WEST</v>
      </c>
      <c r="F103" s="82" t="str">
        <f t="shared" si="18"/>
        <v>GOLD</v>
      </c>
      <c r="G103" s="68">
        <v>3</v>
      </c>
      <c r="H103" s="84" t="s">
        <v>2033</v>
      </c>
      <c r="I103" s="68" t="s">
        <v>2042</v>
      </c>
      <c r="J103" s="82" t="str">
        <f t="shared" si="19"/>
        <v>ARTWELL</v>
      </c>
      <c r="K103" s="85">
        <v>0</v>
      </c>
      <c r="L103" s="85">
        <v>0.99930555555555556</v>
      </c>
      <c r="M103" s="86">
        <v>44170</v>
      </c>
      <c r="N103" s="94" t="s">
        <v>4034</v>
      </c>
      <c r="O103" s="90">
        <f t="shared" si="14"/>
        <v>1439</v>
      </c>
      <c r="P103" s="100">
        <f t="shared" si="15"/>
        <v>4317</v>
      </c>
      <c r="Q103" s="80" t="s">
        <v>2035</v>
      </c>
      <c r="R103" s="80" t="s">
        <v>2036</v>
      </c>
    </row>
    <row r="104" spans="1:18" x14ac:dyDescent="0.2">
      <c r="A104" s="78"/>
      <c r="B104" s="89" t="s">
        <v>2354</v>
      </c>
      <c r="C104" s="89" t="s">
        <v>1084</v>
      </c>
      <c r="D104" s="81" t="str">
        <f t="shared" si="16"/>
        <v>MW6031</v>
      </c>
      <c r="E104" s="82" t="str">
        <f t="shared" si="17"/>
        <v>MASH WEST</v>
      </c>
      <c r="F104" s="82" t="str">
        <f t="shared" si="18"/>
        <v>GOLD</v>
      </c>
      <c r="G104" s="68">
        <v>3</v>
      </c>
      <c r="H104" s="84" t="s">
        <v>2033</v>
      </c>
      <c r="I104" s="68" t="s">
        <v>2042</v>
      </c>
      <c r="J104" s="82" t="str">
        <f t="shared" si="19"/>
        <v>ARTWELL</v>
      </c>
      <c r="K104" s="85">
        <v>0</v>
      </c>
      <c r="L104" s="85">
        <v>0.99930555555555556</v>
      </c>
      <c r="M104" s="86">
        <v>44170</v>
      </c>
      <c r="N104" s="94" t="s">
        <v>4035</v>
      </c>
      <c r="O104" s="90">
        <f t="shared" si="14"/>
        <v>1439</v>
      </c>
      <c r="P104" s="100">
        <f t="shared" si="15"/>
        <v>4317</v>
      </c>
      <c r="Q104" s="80" t="s">
        <v>2035</v>
      </c>
      <c r="R104" s="80" t="s">
        <v>2036</v>
      </c>
    </row>
    <row r="105" spans="1:18" x14ac:dyDescent="0.2">
      <c r="A105" s="99"/>
      <c r="B105" s="79" t="s">
        <v>3426</v>
      </c>
      <c r="C105" s="80" t="s">
        <v>1099</v>
      </c>
      <c r="D105" s="81" t="str">
        <f t="shared" si="16"/>
        <v>MW5214</v>
      </c>
      <c r="E105" s="82" t="str">
        <f t="shared" si="17"/>
        <v>MASH WEST</v>
      </c>
      <c r="F105" s="82" t="str">
        <f t="shared" si="18"/>
        <v>SILVER</v>
      </c>
      <c r="G105" s="68">
        <v>3</v>
      </c>
      <c r="H105" s="84" t="s">
        <v>2033</v>
      </c>
      <c r="I105" s="68" t="s">
        <v>2042</v>
      </c>
      <c r="J105" s="82" t="str">
        <f t="shared" si="19"/>
        <v>ARTWELL</v>
      </c>
      <c r="K105" s="85">
        <v>0</v>
      </c>
      <c r="L105" s="85">
        <v>0.99930555555555556</v>
      </c>
      <c r="M105" s="86">
        <v>44170</v>
      </c>
      <c r="N105" s="94" t="s">
        <v>4036</v>
      </c>
      <c r="O105" s="90">
        <f t="shared" si="14"/>
        <v>1439</v>
      </c>
      <c r="P105" s="100">
        <f t="shared" si="15"/>
        <v>4317</v>
      </c>
      <c r="Q105" s="80" t="s">
        <v>2035</v>
      </c>
      <c r="R105" s="80" t="s">
        <v>2036</v>
      </c>
    </row>
    <row r="106" spans="1:18" x14ac:dyDescent="0.2">
      <c r="A106" s="78"/>
      <c r="B106" s="87" t="s">
        <v>2105</v>
      </c>
      <c r="C106" s="87" t="s">
        <v>1106</v>
      </c>
      <c r="D106" s="81" t="str">
        <f t="shared" si="16"/>
        <v>HA6067</v>
      </c>
      <c r="E106" s="82" t="str">
        <f t="shared" si="17"/>
        <v>HARARE</v>
      </c>
      <c r="F106" s="82" t="str">
        <f t="shared" si="18"/>
        <v>GOLD</v>
      </c>
      <c r="G106" s="68">
        <v>3</v>
      </c>
      <c r="H106" s="84" t="s">
        <v>2033</v>
      </c>
      <c r="I106" s="68" t="s">
        <v>2042</v>
      </c>
      <c r="J106" s="82" t="str">
        <f t="shared" si="19"/>
        <v>PRIVLEDGE</v>
      </c>
      <c r="K106" s="85">
        <v>0</v>
      </c>
      <c r="L106" s="85">
        <v>0.99930555555555556</v>
      </c>
      <c r="M106" s="86">
        <v>44170</v>
      </c>
      <c r="N106" s="94" t="s">
        <v>4037</v>
      </c>
      <c r="O106" s="90">
        <f t="shared" si="14"/>
        <v>1439</v>
      </c>
      <c r="P106" s="100">
        <f t="shared" si="15"/>
        <v>4317</v>
      </c>
      <c r="Q106" s="80" t="s">
        <v>2035</v>
      </c>
      <c r="R106" s="80" t="s">
        <v>2036</v>
      </c>
    </row>
    <row r="107" spans="1:18" x14ac:dyDescent="0.2">
      <c r="A107" s="78"/>
      <c r="B107" s="89" t="s">
        <v>2239</v>
      </c>
      <c r="C107" s="89" t="s">
        <v>1149</v>
      </c>
      <c r="D107" s="81" t="str">
        <f t="shared" si="16"/>
        <v>MW5215</v>
      </c>
      <c r="E107" s="82" t="str">
        <f t="shared" si="17"/>
        <v>MASH WEST</v>
      </c>
      <c r="F107" s="82" t="str">
        <f t="shared" si="18"/>
        <v>BRONZE</v>
      </c>
      <c r="G107" s="68">
        <v>3</v>
      </c>
      <c r="H107" s="84" t="s">
        <v>2033</v>
      </c>
      <c r="I107" s="68" t="s">
        <v>2042</v>
      </c>
      <c r="J107" s="82" t="str">
        <f t="shared" si="19"/>
        <v>ARTWELL</v>
      </c>
      <c r="K107" s="85">
        <v>0</v>
      </c>
      <c r="L107" s="85">
        <v>0.99930555555555556</v>
      </c>
      <c r="M107" s="86">
        <v>44170</v>
      </c>
      <c r="N107" s="94" t="s">
        <v>4040</v>
      </c>
      <c r="O107" s="90">
        <f t="shared" si="14"/>
        <v>1439</v>
      </c>
      <c r="P107" s="100">
        <f t="shared" si="15"/>
        <v>4317</v>
      </c>
      <c r="Q107" s="80" t="s">
        <v>2035</v>
      </c>
      <c r="R107" s="80" t="s">
        <v>2036</v>
      </c>
    </row>
    <row r="108" spans="1:18" x14ac:dyDescent="0.2">
      <c r="A108" s="78"/>
      <c r="B108" s="87" t="s">
        <v>2209</v>
      </c>
      <c r="C108" s="87" t="s">
        <v>1189</v>
      </c>
      <c r="D108" s="81" t="str">
        <f t="shared" si="16"/>
        <v>MC5029</v>
      </c>
      <c r="E108" s="82" t="str">
        <f t="shared" si="17"/>
        <v>MASH CENTRAL</v>
      </c>
      <c r="F108" s="82" t="str">
        <f t="shared" si="18"/>
        <v>PLATINUM</v>
      </c>
      <c r="G108" s="68">
        <v>3</v>
      </c>
      <c r="H108" s="84" t="s">
        <v>2033</v>
      </c>
      <c r="I108" s="68" t="s">
        <v>2042</v>
      </c>
      <c r="J108" s="82" t="str">
        <f t="shared" si="19"/>
        <v>MUTYANDA</v>
      </c>
      <c r="K108" s="85">
        <v>0</v>
      </c>
      <c r="L108" s="85">
        <v>0.99930555555555556</v>
      </c>
      <c r="M108" s="86">
        <v>44170</v>
      </c>
      <c r="N108" s="94" t="s">
        <v>4041</v>
      </c>
      <c r="O108" s="90">
        <f t="shared" si="14"/>
        <v>1439</v>
      </c>
      <c r="P108" s="100">
        <f t="shared" si="15"/>
        <v>4317</v>
      </c>
      <c r="Q108" s="80" t="s">
        <v>2035</v>
      </c>
      <c r="R108" s="80" t="s">
        <v>2036</v>
      </c>
    </row>
    <row r="109" spans="1:18" x14ac:dyDescent="0.2">
      <c r="A109" s="78"/>
      <c r="B109" s="87" t="s">
        <v>2106</v>
      </c>
      <c r="C109" s="87" t="s">
        <v>1199</v>
      </c>
      <c r="D109" s="81" t="str">
        <f t="shared" si="16"/>
        <v>MC7025</v>
      </c>
      <c r="E109" s="82" t="str">
        <f t="shared" si="17"/>
        <v>MASH CENTRAL</v>
      </c>
      <c r="F109" s="82" t="str">
        <f t="shared" si="18"/>
        <v>PLATINUM</v>
      </c>
      <c r="G109" s="68">
        <v>3</v>
      </c>
      <c r="H109" s="84" t="s">
        <v>2033</v>
      </c>
      <c r="I109" s="68" t="s">
        <v>2042</v>
      </c>
      <c r="J109" s="82" t="str">
        <f t="shared" si="19"/>
        <v>ARCHIE</v>
      </c>
      <c r="K109" s="85">
        <v>0</v>
      </c>
      <c r="L109" s="85">
        <v>0.99930555555555556</v>
      </c>
      <c r="M109" s="86">
        <v>44170</v>
      </c>
      <c r="N109" s="94" t="s">
        <v>4042</v>
      </c>
      <c r="O109" s="90">
        <f t="shared" si="14"/>
        <v>1439</v>
      </c>
      <c r="P109" s="100">
        <f t="shared" si="15"/>
        <v>4317</v>
      </c>
      <c r="Q109" s="80" t="s">
        <v>2035</v>
      </c>
      <c r="R109" s="80" t="s">
        <v>2036</v>
      </c>
    </row>
    <row r="110" spans="1:18" x14ac:dyDescent="0.2">
      <c r="A110" s="78"/>
      <c r="B110" s="87" t="s">
        <v>2107</v>
      </c>
      <c r="C110" s="87" t="s">
        <v>1201</v>
      </c>
      <c r="D110" s="81" t="str">
        <f t="shared" si="16"/>
        <v>MC7025</v>
      </c>
      <c r="E110" s="82" t="str">
        <f t="shared" si="17"/>
        <v>MASH CENTRAL</v>
      </c>
      <c r="F110" s="82" t="str">
        <f t="shared" si="18"/>
        <v>PLATINUM</v>
      </c>
      <c r="G110" s="68">
        <v>3</v>
      </c>
      <c r="H110" s="84" t="s">
        <v>2033</v>
      </c>
      <c r="I110" s="68" t="s">
        <v>2042</v>
      </c>
      <c r="J110" s="82" t="str">
        <f t="shared" si="19"/>
        <v>ARCHIE</v>
      </c>
      <c r="K110" s="85">
        <v>0</v>
      </c>
      <c r="L110" s="85">
        <v>0.99930555555555556</v>
      </c>
      <c r="M110" s="86">
        <v>44170</v>
      </c>
      <c r="N110" s="94" t="s">
        <v>4043</v>
      </c>
      <c r="O110" s="90">
        <f t="shared" si="14"/>
        <v>1439</v>
      </c>
      <c r="P110" s="100">
        <f t="shared" si="15"/>
        <v>4317</v>
      </c>
      <c r="Q110" s="80" t="s">
        <v>2035</v>
      </c>
      <c r="R110" s="80" t="s">
        <v>2036</v>
      </c>
    </row>
    <row r="111" spans="1:18" x14ac:dyDescent="0.2">
      <c r="A111" s="99"/>
      <c r="B111" s="79" t="s">
        <v>3440</v>
      </c>
      <c r="C111" s="89" t="s">
        <v>1202</v>
      </c>
      <c r="D111" s="81" t="str">
        <f t="shared" si="16"/>
        <v>MW5268</v>
      </c>
      <c r="E111" s="82" t="str">
        <f t="shared" si="17"/>
        <v>MASH WEST</v>
      </c>
      <c r="F111" s="82" t="str">
        <f t="shared" si="18"/>
        <v>SILVER</v>
      </c>
      <c r="G111" s="68">
        <v>3</v>
      </c>
      <c r="H111" s="84" t="s">
        <v>2033</v>
      </c>
      <c r="I111" s="68" t="s">
        <v>2042</v>
      </c>
      <c r="J111" s="82" t="str">
        <f t="shared" si="19"/>
        <v>ARTWELL</v>
      </c>
      <c r="K111" s="85">
        <v>0</v>
      </c>
      <c r="L111" s="85">
        <v>0.99930555555555556</v>
      </c>
      <c r="M111" s="86">
        <v>44170</v>
      </c>
      <c r="N111" s="94" t="s">
        <v>4044</v>
      </c>
      <c r="O111" s="90">
        <f t="shared" si="14"/>
        <v>1439</v>
      </c>
      <c r="P111" s="100">
        <f t="shared" si="15"/>
        <v>4317</v>
      </c>
      <c r="Q111" s="80" t="s">
        <v>2035</v>
      </c>
      <c r="R111" s="80" t="s">
        <v>2036</v>
      </c>
    </row>
    <row r="112" spans="1:18" x14ac:dyDescent="0.2">
      <c r="A112" s="78"/>
      <c r="B112" s="87" t="s">
        <v>2048</v>
      </c>
      <c r="C112" s="87" t="s">
        <v>1287</v>
      </c>
      <c r="D112" s="81" t="str">
        <f t="shared" si="16"/>
        <v>MW5222</v>
      </c>
      <c r="E112" s="82" t="str">
        <f t="shared" si="17"/>
        <v>MASH WEST</v>
      </c>
      <c r="F112" s="82" t="str">
        <f t="shared" si="18"/>
        <v>PLATINUM</v>
      </c>
      <c r="G112" s="68">
        <v>3</v>
      </c>
      <c r="H112" s="84" t="s">
        <v>2033</v>
      </c>
      <c r="I112" s="68" t="s">
        <v>2042</v>
      </c>
      <c r="J112" s="82" t="str">
        <f t="shared" si="19"/>
        <v>MASIMBA</v>
      </c>
      <c r="K112" s="85">
        <v>0</v>
      </c>
      <c r="L112" s="85">
        <v>0.99930555555555556</v>
      </c>
      <c r="M112" s="86">
        <v>44170</v>
      </c>
      <c r="N112" s="94" t="s">
        <v>4049</v>
      </c>
      <c r="O112" s="90">
        <f t="shared" si="14"/>
        <v>1439</v>
      </c>
      <c r="P112" s="100">
        <f t="shared" si="15"/>
        <v>4317</v>
      </c>
      <c r="Q112" s="80" t="s">
        <v>2035</v>
      </c>
      <c r="R112" s="80" t="s">
        <v>2036</v>
      </c>
    </row>
    <row r="113" spans="1:18" x14ac:dyDescent="0.2">
      <c r="A113" s="78"/>
      <c r="B113" s="48" t="s">
        <v>2046</v>
      </c>
      <c r="C113" s="48" t="s">
        <v>1289</v>
      </c>
      <c r="D113" s="81" t="str">
        <f t="shared" si="16"/>
        <v>MW5222</v>
      </c>
      <c r="E113" s="82" t="str">
        <f t="shared" si="17"/>
        <v>MASH WEST</v>
      </c>
      <c r="F113" s="82" t="str">
        <f t="shared" si="18"/>
        <v>PLATINUM</v>
      </c>
      <c r="G113" s="68">
        <v>3</v>
      </c>
      <c r="H113" s="84" t="s">
        <v>2033</v>
      </c>
      <c r="I113" s="68" t="s">
        <v>2042</v>
      </c>
      <c r="J113" s="82" t="str">
        <f t="shared" si="19"/>
        <v>MASIMBA</v>
      </c>
      <c r="K113" s="85">
        <v>0</v>
      </c>
      <c r="L113" s="85">
        <v>0.99930555555555556</v>
      </c>
      <c r="M113" s="86">
        <v>44170</v>
      </c>
      <c r="N113" s="94" t="s">
        <v>4050</v>
      </c>
      <c r="O113" s="90">
        <f t="shared" si="14"/>
        <v>1439</v>
      </c>
      <c r="P113" s="100">
        <f t="shared" si="15"/>
        <v>4317</v>
      </c>
      <c r="Q113" s="80" t="s">
        <v>2035</v>
      </c>
      <c r="R113" s="80" t="s">
        <v>2036</v>
      </c>
    </row>
    <row r="114" spans="1:18" x14ac:dyDescent="0.2">
      <c r="A114" s="78"/>
      <c r="B114" s="48" t="s">
        <v>2095</v>
      </c>
      <c r="C114" s="48" t="s">
        <v>1296</v>
      </c>
      <c r="D114" s="81" t="str">
        <f t="shared" si="16"/>
        <v>MA5170</v>
      </c>
      <c r="E114" s="82" t="str">
        <f t="shared" si="17"/>
        <v>MANICALAND</v>
      </c>
      <c r="F114" s="82" t="str">
        <f t="shared" si="18"/>
        <v>PLATINUM</v>
      </c>
      <c r="G114" s="68">
        <v>3</v>
      </c>
      <c r="H114" s="84" t="s">
        <v>2033</v>
      </c>
      <c r="I114" s="68" t="s">
        <v>2042</v>
      </c>
      <c r="J114" s="82" t="str">
        <f t="shared" si="19"/>
        <v>MAPFUMBA</v>
      </c>
      <c r="K114" s="85">
        <v>0</v>
      </c>
      <c r="L114" s="85">
        <v>0.99930555555555556</v>
      </c>
      <c r="M114" s="86">
        <v>44170</v>
      </c>
      <c r="N114" s="94" t="s">
        <v>4051</v>
      </c>
      <c r="O114" s="90">
        <f t="shared" si="14"/>
        <v>1439</v>
      </c>
      <c r="P114" s="100">
        <f t="shared" si="15"/>
        <v>4317</v>
      </c>
      <c r="Q114" s="80" t="s">
        <v>2035</v>
      </c>
      <c r="R114" s="80" t="s">
        <v>2036</v>
      </c>
    </row>
    <row r="115" spans="1:18" x14ac:dyDescent="0.2">
      <c r="A115" s="78"/>
      <c r="B115" s="89" t="s">
        <v>2356</v>
      </c>
      <c r="C115" s="89" t="s">
        <v>1297</v>
      </c>
      <c r="D115" s="81" t="str">
        <f t="shared" si="16"/>
        <v>MA5169</v>
      </c>
      <c r="E115" s="82" t="str">
        <f t="shared" si="17"/>
        <v>MANICALAND</v>
      </c>
      <c r="F115" s="82" t="str">
        <f t="shared" si="18"/>
        <v>GOLD</v>
      </c>
      <c r="G115" s="68">
        <v>3</v>
      </c>
      <c r="H115" s="84" t="s">
        <v>2033</v>
      </c>
      <c r="I115" s="68" t="s">
        <v>2042</v>
      </c>
      <c r="J115" s="82" t="str">
        <f t="shared" si="19"/>
        <v>MAPFUMBA</v>
      </c>
      <c r="K115" s="85">
        <v>0</v>
      </c>
      <c r="L115" s="85">
        <v>0.99930555555555556</v>
      </c>
      <c r="M115" s="86">
        <v>44170</v>
      </c>
      <c r="N115" s="94" t="s">
        <v>4052</v>
      </c>
      <c r="O115" s="90">
        <f t="shared" si="14"/>
        <v>1439</v>
      </c>
      <c r="P115" s="100">
        <f t="shared" si="15"/>
        <v>4317</v>
      </c>
      <c r="Q115" s="80" t="s">
        <v>2035</v>
      </c>
      <c r="R115" s="80" t="s">
        <v>2036</v>
      </c>
    </row>
    <row r="116" spans="1:18" x14ac:dyDescent="0.2">
      <c r="A116" s="124"/>
      <c r="B116" s="79" t="s">
        <v>2357</v>
      </c>
      <c r="C116" s="89" t="s">
        <v>1313</v>
      </c>
      <c r="D116" s="81" t="str">
        <f t="shared" si="16"/>
        <v>ME0139</v>
      </c>
      <c r="E116" s="82" t="str">
        <f t="shared" si="17"/>
        <v>MASH EAST</v>
      </c>
      <c r="F116" s="82" t="str">
        <f t="shared" si="18"/>
        <v>PLATINUM</v>
      </c>
      <c r="G116" s="68">
        <v>3</v>
      </c>
      <c r="H116" s="84" t="s">
        <v>2033</v>
      </c>
      <c r="I116" s="68" t="s">
        <v>2042</v>
      </c>
      <c r="J116" s="82" t="str">
        <f t="shared" si="19"/>
        <v>WASHI</v>
      </c>
      <c r="K116" s="85">
        <v>0</v>
      </c>
      <c r="L116" s="85">
        <v>0.99930555555555556</v>
      </c>
      <c r="M116" s="86">
        <v>44170</v>
      </c>
      <c r="N116" s="94" t="s">
        <v>4053</v>
      </c>
      <c r="O116" s="90">
        <f t="shared" si="14"/>
        <v>1439</v>
      </c>
      <c r="P116" s="100">
        <f t="shared" si="15"/>
        <v>4317</v>
      </c>
      <c r="Q116" s="80" t="s">
        <v>2035</v>
      </c>
      <c r="R116" s="80" t="s">
        <v>2036</v>
      </c>
    </row>
    <row r="117" spans="1:18" x14ac:dyDescent="0.2">
      <c r="A117" s="78"/>
      <c r="B117" s="89" t="s">
        <v>2358</v>
      </c>
      <c r="C117" s="89" t="s">
        <v>1324</v>
      </c>
      <c r="D117" s="81" t="str">
        <f t="shared" si="16"/>
        <v>HA6072</v>
      </c>
      <c r="E117" s="82" t="str">
        <f t="shared" si="17"/>
        <v>HARARE</v>
      </c>
      <c r="F117" s="82" t="str">
        <f t="shared" si="18"/>
        <v>PLATINUM</v>
      </c>
      <c r="G117" s="68">
        <v>3</v>
      </c>
      <c r="H117" s="84" t="s">
        <v>2033</v>
      </c>
      <c r="I117" s="68" t="s">
        <v>2042</v>
      </c>
      <c r="J117" s="82" t="str">
        <f t="shared" si="19"/>
        <v>LESLIE</v>
      </c>
      <c r="K117" s="85">
        <v>0</v>
      </c>
      <c r="L117" s="85">
        <v>0.99930555555555556</v>
      </c>
      <c r="M117" s="86">
        <v>44170</v>
      </c>
      <c r="N117" s="94" t="s">
        <v>4054</v>
      </c>
      <c r="O117" s="90">
        <f t="shared" si="14"/>
        <v>1439</v>
      </c>
      <c r="P117" s="100">
        <f t="shared" si="15"/>
        <v>4317</v>
      </c>
      <c r="Q117" s="80" t="s">
        <v>2035</v>
      </c>
      <c r="R117" s="80" t="s">
        <v>2036</v>
      </c>
    </row>
    <row r="118" spans="1:18" x14ac:dyDescent="0.2">
      <c r="A118" s="78"/>
      <c r="B118" s="89" t="s">
        <v>2359</v>
      </c>
      <c r="C118" s="89" t="s">
        <v>1328</v>
      </c>
      <c r="D118" s="81" t="str">
        <f t="shared" si="16"/>
        <v>MA0141</v>
      </c>
      <c r="E118" s="82" t="str">
        <f t="shared" si="17"/>
        <v>MANICALAND</v>
      </c>
      <c r="F118" s="82" t="str">
        <f t="shared" si="18"/>
        <v>GOLD</v>
      </c>
      <c r="G118" s="68">
        <v>3</v>
      </c>
      <c r="H118" s="84" t="s">
        <v>2033</v>
      </c>
      <c r="I118" s="68" t="s">
        <v>2042</v>
      </c>
      <c r="J118" s="82" t="str">
        <f t="shared" si="19"/>
        <v>MANGWIRO</v>
      </c>
      <c r="K118" s="85">
        <v>0</v>
      </c>
      <c r="L118" s="85">
        <v>0.99930555555555556</v>
      </c>
      <c r="M118" s="86">
        <v>44170</v>
      </c>
      <c r="N118" s="94" t="s">
        <v>4055</v>
      </c>
      <c r="O118" s="90">
        <f t="shared" si="14"/>
        <v>1439</v>
      </c>
      <c r="P118" s="100">
        <f t="shared" si="15"/>
        <v>4317</v>
      </c>
      <c r="Q118" s="80" t="s">
        <v>2035</v>
      </c>
      <c r="R118" s="80" t="s">
        <v>2036</v>
      </c>
    </row>
    <row r="119" spans="1:18" x14ac:dyDescent="0.2">
      <c r="A119" s="124"/>
      <c r="B119" s="79" t="s">
        <v>2360</v>
      </c>
      <c r="C119" s="89" t="s">
        <v>1334</v>
      </c>
      <c r="D119" s="81" t="str">
        <f t="shared" si="16"/>
        <v>ME1742</v>
      </c>
      <c r="E119" s="82" t="str">
        <f t="shared" si="17"/>
        <v>MASH EAST</v>
      </c>
      <c r="F119" s="82" t="str">
        <f t="shared" si="18"/>
        <v>SILVER</v>
      </c>
      <c r="G119" s="68">
        <v>3</v>
      </c>
      <c r="H119" s="84" t="s">
        <v>2033</v>
      </c>
      <c r="I119" s="68" t="s">
        <v>2042</v>
      </c>
      <c r="J119" s="82" t="str">
        <f t="shared" si="19"/>
        <v>WASHI</v>
      </c>
      <c r="K119" s="85">
        <v>0</v>
      </c>
      <c r="L119" s="85">
        <v>0.99930555555555556</v>
      </c>
      <c r="M119" s="86">
        <v>44170</v>
      </c>
      <c r="N119" s="94" t="s">
        <v>4057</v>
      </c>
      <c r="O119" s="90">
        <f t="shared" si="14"/>
        <v>1439</v>
      </c>
      <c r="P119" s="100">
        <f t="shared" si="15"/>
        <v>4317</v>
      </c>
      <c r="Q119" s="80" t="s">
        <v>2035</v>
      </c>
      <c r="R119" s="80" t="s">
        <v>2036</v>
      </c>
    </row>
    <row r="120" spans="1:18" x14ac:dyDescent="0.2">
      <c r="A120" s="99"/>
      <c r="B120" s="203" t="s">
        <v>3429</v>
      </c>
      <c r="C120" s="89" t="s">
        <v>1346</v>
      </c>
      <c r="D120" s="81" t="str">
        <f t="shared" si="16"/>
        <v>MC5210</v>
      </c>
      <c r="E120" s="82" t="str">
        <f t="shared" si="17"/>
        <v>MASH CENTRAL</v>
      </c>
      <c r="F120" s="82" t="str">
        <f t="shared" si="18"/>
        <v>PLATINUM</v>
      </c>
      <c r="G120" s="68">
        <v>3</v>
      </c>
      <c r="H120" s="84" t="s">
        <v>2033</v>
      </c>
      <c r="I120" s="68" t="s">
        <v>2042</v>
      </c>
      <c r="J120" s="82" t="str">
        <f t="shared" si="19"/>
        <v>ARTWELL</v>
      </c>
      <c r="K120" s="85">
        <v>0</v>
      </c>
      <c r="L120" s="85">
        <v>0.99930555555555556</v>
      </c>
      <c r="M120" s="86">
        <v>44170</v>
      </c>
      <c r="N120" s="94" t="s">
        <v>4058</v>
      </c>
      <c r="O120" s="90">
        <f t="shared" si="14"/>
        <v>1439</v>
      </c>
      <c r="P120" s="100">
        <f t="shared" si="15"/>
        <v>4317</v>
      </c>
      <c r="Q120" s="80" t="s">
        <v>2035</v>
      </c>
      <c r="R120" s="80" t="s">
        <v>2036</v>
      </c>
    </row>
    <row r="121" spans="1:18" x14ac:dyDescent="0.2">
      <c r="A121" s="99"/>
      <c r="B121" s="79" t="s">
        <v>3463</v>
      </c>
      <c r="C121" s="68" t="s">
        <v>1356</v>
      </c>
      <c r="D121" s="81" t="str">
        <f t="shared" si="16"/>
        <v>MW7063</v>
      </c>
      <c r="E121" s="82" t="str">
        <f t="shared" si="17"/>
        <v>MASH WEST</v>
      </c>
      <c r="F121" s="82" t="str">
        <f t="shared" si="18"/>
        <v>GOLD</v>
      </c>
      <c r="G121" s="68">
        <v>3</v>
      </c>
      <c r="H121" s="84" t="s">
        <v>2033</v>
      </c>
      <c r="I121" s="68" t="s">
        <v>2042</v>
      </c>
      <c r="J121" s="82" t="str">
        <f t="shared" si="19"/>
        <v>ARTWELL</v>
      </c>
      <c r="K121" s="85">
        <v>0</v>
      </c>
      <c r="L121" s="85">
        <v>0.99930555555555556</v>
      </c>
      <c r="M121" s="86">
        <v>44170</v>
      </c>
      <c r="N121" s="94" t="s">
        <v>4059</v>
      </c>
      <c r="O121" s="90">
        <f t="shared" si="14"/>
        <v>1439</v>
      </c>
      <c r="P121" s="100">
        <f t="shared" si="15"/>
        <v>4317</v>
      </c>
      <c r="Q121" s="80" t="s">
        <v>2035</v>
      </c>
      <c r="R121" s="80" t="s">
        <v>2036</v>
      </c>
    </row>
    <row r="122" spans="1:18" x14ac:dyDescent="0.2">
      <c r="A122" s="99"/>
      <c r="B122" s="79" t="s">
        <v>3431</v>
      </c>
      <c r="C122" s="68" t="s">
        <v>1376</v>
      </c>
      <c r="D122" s="81" t="str">
        <f t="shared" si="16"/>
        <v>MC5270</v>
      </c>
      <c r="E122" s="82" t="str">
        <f t="shared" si="17"/>
        <v>MASH CENTRAL</v>
      </c>
      <c r="F122" s="82" t="str">
        <f t="shared" si="18"/>
        <v>PLATINUM</v>
      </c>
      <c r="G122" s="68">
        <v>3</v>
      </c>
      <c r="H122" s="84" t="s">
        <v>2033</v>
      </c>
      <c r="I122" s="68" t="s">
        <v>2042</v>
      </c>
      <c r="J122" s="82" t="str">
        <f t="shared" si="19"/>
        <v>ARCHIE</v>
      </c>
      <c r="K122" s="85">
        <v>0</v>
      </c>
      <c r="L122" s="85">
        <v>0.99930555555555556</v>
      </c>
      <c r="M122" s="86">
        <v>44170</v>
      </c>
      <c r="N122" s="94" t="s">
        <v>4061</v>
      </c>
      <c r="O122" s="90">
        <f t="shared" si="14"/>
        <v>1439</v>
      </c>
      <c r="P122" s="100">
        <f t="shared" si="15"/>
        <v>4317</v>
      </c>
      <c r="Q122" s="80" t="s">
        <v>2035</v>
      </c>
      <c r="R122" s="80" t="s">
        <v>2036</v>
      </c>
    </row>
    <row r="123" spans="1:18" x14ac:dyDescent="0.2">
      <c r="A123" s="99"/>
      <c r="B123" s="118" t="s">
        <v>3438</v>
      </c>
      <c r="C123" s="80" t="s">
        <v>1392</v>
      </c>
      <c r="D123" s="81" t="str">
        <f t="shared" si="16"/>
        <v>HA7231</v>
      </c>
      <c r="E123" s="82" t="str">
        <f t="shared" si="17"/>
        <v>HARARE</v>
      </c>
      <c r="F123" s="82" t="str">
        <f t="shared" si="18"/>
        <v>SILVER</v>
      </c>
      <c r="G123" s="68">
        <v>3</v>
      </c>
      <c r="H123" s="84" t="s">
        <v>2033</v>
      </c>
      <c r="I123" s="68" t="s">
        <v>2042</v>
      </c>
      <c r="J123" s="82" t="str">
        <f t="shared" si="19"/>
        <v>ENIA</v>
      </c>
      <c r="K123" s="85">
        <v>0</v>
      </c>
      <c r="L123" s="85">
        <v>0.99930555555555556</v>
      </c>
      <c r="M123" s="86">
        <v>44170</v>
      </c>
      <c r="N123" s="94" t="s">
        <v>4062</v>
      </c>
      <c r="O123" s="90">
        <f t="shared" si="14"/>
        <v>1439</v>
      </c>
      <c r="P123" s="100">
        <f t="shared" si="15"/>
        <v>4317</v>
      </c>
      <c r="Q123" s="80" t="s">
        <v>2035</v>
      </c>
      <c r="R123" s="80" t="s">
        <v>2036</v>
      </c>
    </row>
    <row r="124" spans="1:18" x14ac:dyDescent="0.2">
      <c r="A124" s="78"/>
      <c r="B124" s="89" t="s">
        <v>2362</v>
      </c>
      <c r="C124" s="89" t="s">
        <v>1429</v>
      </c>
      <c r="D124" s="81" t="str">
        <f t="shared" si="16"/>
        <v>ME7031</v>
      </c>
      <c r="E124" s="82" t="str">
        <f t="shared" si="17"/>
        <v>MASH EAST</v>
      </c>
      <c r="F124" s="82" t="str">
        <f t="shared" si="18"/>
        <v>SILVER</v>
      </c>
      <c r="G124" s="68">
        <v>3</v>
      </c>
      <c r="H124" s="84" t="s">
        <v>2033</v>
      </c>
      <c r="I124" s="68" t="s">
        <v>2042</v>
      </c>
      <c r="J124" s="82" t="str">
        <f t="shared" si="19"/>
        <v>MANGWIRO</v>
      </c>
      <c r="K124" s="85">
        <v>0</v>
      </c>
      <c r="L124" s="85">
        <v>0.99930555555555556</v>
      </c>
      <c r="M124" s="86">
        <v>44170</v>
      </c>
      <c r="N124" s="94" t="s">
        <v>4067</v>
      </c>
      <c r="O124" s="90">
        <f t="shared" si="14"/>
        <v>1439</v>
      </c>
      <c r="P124" s="100">
        <f t="shared" si="15"/>
        <v>4317</v>
      </c>
      <c r="Q124" s="80" t="s">
        <v>2035</v>
      </c>
      <c r="R124" s="80" t="s">
        <v>2036</v>
      </c>
    </row>
    <row r="125" spans="1:18" x14ac:dyDescent="0.2">
      <c r="A125" s="78"/>
      <c r="B125" s="48" t="s">
        <v>2043</v>
      </c>
      <c r="C125" s="48" t="s">
        <v>1431</v>
      </c>
      <c r="D125" s="81" t="str">
        <f t="shared" si="16"/>
        <v>ME5184</v>
      </c>
      <c r="E125" s="82" t="str">
        <f t="shared" si="17"/>
        <v>MASH EAST</v>
      </c>
      <c r="F125" s="82" t="str">
        <f t="shared" si="18"/>
        <v>PLATINUM</v>
      </c>
      <c r="G125" s="68">
        <v>3</v>
      </c>
      <c r="H125" s="84" t="s">
        <v>2033</v>
      </c>
      <c r="I125" s="68" t="s">
        <v>2042</v>
      </c>
      <c r="J125" s="82" t="str">
        <f t="shared" si="19"/>
        <v>DHLAKAMA</v>
      </c>
      <c r="K125" s="85">
        <v>0</v>
      </c>
      <c r="L125" s="85">
        <v>0.99930555555555556</v>
      </c>
      <c r="M125" s="86">
        <v>44170</v>
      </c>
      <c r="N125" s="94" t="s">
        <v>4068</v>
      </c>
      <c r="O125" s="90">
        <f t="shared" si="14"/>
        <v>1439</v>
      </c>
      <c r="P125" s="100">
        <f t="shared" si="15"/>
        <v>4317</v>
      </c>
      <c r="Q125" s="80" t="s">
        <v>2035</v>
      </c>
      <c r="R125" s="80" t="s">
        <v>2036</v>
      </c>
    </row>
    <row r="126" spans="1:18" x14ac:dyDescent="0.2">
      <c r="A126" s="99"/>
      <c r="B126" s="203" t="s">
        <v>3423</v>
      </c>
      <c r="C126" s="89" t="s">
        <v>1474</v>
      </c>
      <c r="D126" s="81" t="str">
        <f t="shared" si="16"/>
        <v>ME5185</v>
      </c>
      <c r="E126" s="82" t="str">
        <f t="shared" si="17"/>
        <v>MASH EAST</v>
      </c>
      <c r="F126" s="82" t="str">
        <f t="shared" si="18"/>
        <v>GOLD</v>
      </c>
      <c r="G126" s="68">
        <v>3</v>
      </c>
      <c r="H126" s="84" t="s">
        <v>2033</v>
      </c>
      <c r="I126" s="68" t="s">
        <v>2042</v>
      </c>
      <c r="J126" s="82" t="str">
        <f t="shared" si="19"/>
        <v>WASHI</v>
      </c>
      <c r="K126" s="85">
        <v>0</v>
      </c>
      <c r="L126" s="85">
        <v>0.99930555555555556</v>
      </c>
      <c r="M126" s="86">
        <v>44170</v>
      </c>
      <c r="N126" s="94" t="s">
        <v>4073</v>
      </c>
      <c r="O126" s="90">
        <f t="shared" si="14"/>
        <v>1439</v>
      </c>
      <c r="P126" s="100">
        <f t="shared" si="15"/>
        <v>4317</v>
      </c>
      <c r="Q126" s="80" t="s">
        <v>2035</v>
      </c>
      <c r="R126" s="80" t="s">
        <v>2036</v>
      </c>
    </row>
    <row r="127" spans="1:18" x14ac:dyDescent="0.2">
      <c r="A127" s="124"/>
      <c r="B127" s="79" t="s">
        <v>2363</v>
      </c>
      <c r="C127" s="89" t="s">
        <v>1477</v>
      </c>
      <c r="D127" s="81" t="str">
        <f t="shared" si="16"/>
        <v>ME3094</v>
      </c>
      <c r="E127" s="82" t="str">
        <f t="shared" si="17"/>
        <v>MASH EAST</v>
      </c>
      <c r="F127" s="82" t="str">
        <f t="shared" si="18"/>
        <v>PLATINUM</v>
      </c>
      <c r="G127" s="68">
        <v>3</v>
      </c>
      <c r="H127" s="84" t="s">
        <v>2033</v>
      </c>
      <c r="I127" s="68" t="s">
        <v>2042</v>
      </c>
      <c r="J127" s="82" t="str">
        <f t="shared" si="19"/>
        <v>WASHI</v>
      </c>
      <c r="K127" s="85">
        <v>0</v>
      </c>
      <c r="L127" s="85">
        <v>0.99930555555555556</v>
      </c>
      <c r="M127" s="86">
        <v>44170</v>
      </c>
      <c r="N127" s="94" t="s">
        <v>4074</v>
      </c>
      <c r="O127" s="90">
        <f t="shared" si="14"/>
        <v>1439</v>
      </c>
      <c r="P127" s="100">
        <f t="shared" si="15"/>
        <v>4317</v>
      </c>
      <c r="Q127" s="80" t="s">
        <v>2035</v>
      </c>
      <c r="R127" s="80" t="s">
        <v>2036</v>
      </c>
    </row>
    <row r="128" spans="1:18" x14ac:dyDescent="0.2">
      <c r="A128" s="124"/>
      <c r="B128" s="79" t="s">
        <v>2364</v>
      </c>
      <c r="C128" s="89" t="s">
        <v>1479</v>
      </c>
      <c r="D128" s="81" t="str">
        <f t="shared" si="16"/>
        <v>ME3094</v>
      </c>
      <c r="E128" s="82" t="str">
        <f t="shared" si="17"/>
        <v>MASH EAST</v>
      </c>
      <c r="F128" s="82" t="str">
        <f t="shared" si="18"/>
        <v>PLATINUM</v>
      </c>
      <c r="G128" s="68">
        <v>3</v>
      </c>
      <c r="H128" s="84" t="s">
        <v>2033</v>
      </c>
      <c r="I128" s="68" t="s">
        <v>2042</v>
      </c>
      <c r="J128" s="82" t="str">
        <f t="shared" si="19"/>
        <v>WASHI</v>
      </c>
      <c r="K128" s="85">
        <v>0</v>
      </c>
      <c r="L128" s="85">
        <v>0.99930555555555556</v>
      </c>
      <c r="M128" s="86">
        <v>44170</v>
      </c>
      <c r="N128" s="94" t="s">
        <v>4075</v>
      </c>
      <c r="O128" s="90">
        <f t="shared" si="14"/>
        <v>1439</v>
      </c>
      <c r="P128" s="100">
        <f t="shared" si="15"/>
        <v>4317</v>
      </c>
      <c r="Q128" s="80" t="s">
        <v>2035</v>
      </c>
      <c r="R128" s="80" t="s">
        <v>2036</v>
      </c>
    </row>
    <row r="129" spans="1:18" x14ac:dyDescent="0.2">
      <c r="A129" s="78"/>
      <c r="B129" s="89" t="s">
        <v>2365</v>
      </c>
      <c r="C129" s="89" t="s">
        <v>1480</v>
      </c>
      <c r="D129" s="81" t="str">
        <f t="shared" si="16"/>
        <v>MA5172</v>
      </c>
      <c r="E129" s="82" t="str">
        <f t="shared" si="17"/>
        <v>MANICALAND</v>
      </c>
      <c r="F129" s="82" t="str">
        <f t="shared" si="18"/>
        <v>SILVER</v>
      </c>
      <c r="G129" s="68">
        <v>3</v>
      </c>
      <c r="H129" s="84" t="s">
        <v>2033</v>
      </c>
      <c r="I129" s="68" t="s">
        <v>2042</v>
      </c>
      <c r="J129" s="82" t="str">
        <f t="shared" si="19"/>
        <v>MANGWIRO</v>
      </c>
      <c r="K129" s="85">
        <v>0</v>
      </c>
      <c r="L129" s="85">
        <v>0.99930555555555556</v>
      </c>
      <c r="M129" s="86">
        <v>44170</v>
      </c>
      <c r="N129" s="94" t="s">
        <v>4076</v>
      </c>
      <c r="O129" s="90">
        <f t="shared" si="14"/>
        <v>1439</v>
      </c>
      <c r="P129" s="100">
        <f t="shared" si="15"/>
        <v>4317</v>
      </c>
      <c r="Q129" s="80" t="s">
        <v>2035</v>
      </c>
      <c r="R129" s="80" t="s">
        <v>2036</v>
      </c>
    </row>
    <row r="130" spans="1:18" x14ac:dyDescent="0.2">
      <c r="A130" s="78"/>
      <c r="B130" s="87" t="s">
        <v>2054</v>
      </c>
      <c r="C130" s="87" t="s">
        <v>1484</v>
      </c>
      <c r="D130" s="81" t="str">
        <f t="shared" ref="D130:D164" si="20">VLOOKUP($C130,TOTAL3,2,FALSE)</f>
        <v>MW5238</v>
      </c>
      <c r="E130" s="82" t="str">
        <f t="shared" ref="E130:E161" si="21">VLOOKUP($C130,TOTAL3,3,FALSE)</f>
        <v>MASH WEST</v>
      </c>
      <c r="F130" s="82" t="str">
        <f t="shared" ref="F130:F161" si="22">VLOOKUP(C130,TOTAL3,4,FALSE)</f>
        <v>PLATINUM</v>
      </c>
      <c r="G130" s="68">
        <v>3</v>
      </c>
      <c r="H130" s="84" t="s">
        <v>2033</v>
      </c>
      <c r="I130" s="68" t="s">
        <v>2042</v>
      </c>
      <c r="J130" s="82" t="str">
        <f t="shared" ref="J130:J163" si="23">VLOOKUP($C130,TOTAL3,5,FALSE)</f>
        <v>ARTWELL</v>
      </c>
      <c r="K130" s="85">
        <v>0</v>
      </c>
      <c r="L130" s="85">
        <v>0.99930555555555556</v>
      </c>
      <c r="M130" s="86">
        <v>44170</v>
      </c>
      <c r="N130" s="94" t="s">
        <v>4078</v>
      </c>
      <c r="O130" s="90">
        <f t="shared" ref="O130:O193" si="24">(L130-K130)*60*24</f>
        <v>1439</v>
      </c>
      <c r="P130" s="100">
        <f t="shared" ref="P130:P193" si="25">O130*G130</f>
        <v>4317</v>
      </c>
      <c r="Q130" s="80" t="s">
        <v>2035</v>
      </c>
      <c r="R130" s="80" t="s">
        <v>2036</v>
      </c>
    </row>
    <row r="131" spans="1:18" x14ac:dyDescent="0.2">
      <c r="A131" s="78"/>
      <c r="B131" s="89" t="s">
        <v>2366</v>
      </c>
      <c r="C131" s="89" t="s">
        <v>1487</v>
      </c>
      <c r="D131" s="81" t="str">
        <f t="shared" si="20"/>
        <v>MW5238</v>
      </c>
      <c r="E131" s="82" t="str">
        <f t="shared" si="21"/>
        <v>MASH WEST</v>
      </c>
      <c r="F131" s="82" t="str">
        <f t="shared" si="22"/>
        <v>PLATINUM</v>
      </c>
      <c r="G131" s="68">
        <v>3</v>
      </c>
      <c r="H131" s="84" t="s">
        <v>2033</v>
      </c>
      <c r="I131" s="68" t="s">
        <v>2042</v>
      </c>
      <c r="J131" s="82" t="str">
        <f t="shared" si="23"/>
        <v>ARTWELL</v>
      </c>
      <c r="K131" s="85">
        <v>0</v>
      </c>
      <c r="L131" s="85">
        <v>0.99930555555555556</v>
      </c>
      <c r="M131" s="86">
        <v>44170</v>
      </c>
      <c r="N131" s="94" t="s">
        <v>4079</v>
      </c>
      <c r="O131" s="90">
        <f t="shared" si="24"/>
        <v>1439</v>
      </c>
      <c r="P131" s="100">
        <f t="shared" si="25"/>
        <v>4317</v>
      </c>
      <c r="Q131" s="80" t="s">
        <v>2035</v>
      </c>
      <c r="R131" s="80" t="s">
        <v>2036</v>
      </c>
    </row>
    <row r="132" spans="1:18" x14ac:dyDescent="0.2">
      <c r="A132" s="78"/>
      <c r="B132" s="87" t="s">
        <v>2096</v>
      </c>
      <c r="C132" s="87" t="s">
        <v>1488</v>
      </c>
      <c r="D132" s="81" t="str">
        <f t="shared" si="20"/>
        <v>MA1749</v>
      </c>
      <c r="E132" s="82" t="str">
        <f t="shared" si="21"/>
        <v>MANICALAND</v>
      </c>
      <c r="F132" s="82" t="str">
        <f t="shared" si="22"/>
        <v>PLATINUM</v>
      </c>
      <c r="G132" s="68">
        <v>3</v>
      </c>
      <c r="H132" s="84" t="s">
        <v>2033</v>
      </c>
      <c r="I132" s="68" t="s">
        <v>2042</v>
      </c>
      <c r="J132" s="82" t="str">
        <f t="shared" si="23"/>
        <v>MANGWIRO</v>
      </c>
      <c r="K132" s="85">
        <v>0</v>
      </c>
      <c r="L132" s="85">
        <v>0.99930555555555556</v>
      </c>
      <c r="M132" s="86">
        <v>44170</v>
      </c>
      <c r="N132" s="94" t="s">
        <v>4080</v>
      </c>
      <c r="O132" s="90">
        <f t="shared" si="24"/>
        <v>1439</v>
      </c>
      <c r="P132" s="100">
        <f t="shared" si="25"/>
        <v>4317</v>
      </c>
      <c r="Q132" s="80" t="s">
        <v>2035</v>
      </c>
      <c r="R132" s="80" t="s">
        <v>2036</v>
      </c>
    </row>
    <row r="133" spans="1:18" x14ac:dyDescent="0.2">
      <c r="A133" s="78"/>
      <c r="B133" s="87" t="s">
        <v>2367</v>
      </c>
      <c r="C133" s="87" t="s">
        <v>1493</v>
      </c>
      <c r="D133" s="81" t="str">
        <f t="shared" si="20"/>
        <v>MA5173</v>
      </c>
      <c r="E133" s="82" t="str">
        <f t="shared" si="21"/>
        <v>MANICALAND</v>
      </c>
      <c r="F133" s="82" t="str">
        <f t="shared" si="22"/>
        <v>GOLD</v>
      </c>
      <c r="G133" s="68">
        <v>3</v>
      </c>
      <c r="H133" s="84" t="s">
        <v>2033</v>
      </c>
      <c r="I133" s="68" t="s">
        <v>2042</v>
      </c>
      <c r="J133" s="82" t="str">
        <f t="shared" si="23"/>
        <v>MAPFUMBA</v>
      </c>
      <c r="K133" s="85">
        <v>0</v>
      </c>
      <c r="L133" s="85">
        <v>0.99930555555555556</v>
      </c>
      <c r="M133" s="86">
        <v>44170</v>
      </c>
      <c r="N133" s="94" t="s">
        <v>4081</v>
      </c>
      <c r="O133" s="90">
        <f t="shared" si="24"/>
        <v>1439</v>
      </c>
      <c r="P133" s="100">
        <f t="shared" si="25"/>
        <v>4317</v>
      </c>
      <c r="Q133" s="80" t="s">
        <v>2035</v>
      </c>
      <c r="R133" s="80" t="s">
        <v>2036</v>
      </c>
    </row>
    <row r="134" spans="1:18" x14ac:dyDescent="0.2">
      <c r="A134" s="78"/>
      <c r="B134" s="89" t="s">
        <v>2368</v>
      </c>
      <c r="C134" s="89" t="s">
        <v>1495</v>
      </c>
      <c r="D134" s="81" t="str">
        <f t="shared" si="20"/>
        <v>MA5173</v>
      </c>
      <c r="E134" s="82" t="str">
        <f t="shared" si="21"/>
        <v>MANICALAND</v>
      </c>
      <c r="F134" s="82" t="str">
        <f t="shared" si="22"/>
        <v>GOLD</v>
      </c>
      <c r="G134" s="68">
        <v>3</v>
      </c>
      <c r="H134" s="84" t="s">
        <v>2033</v>
      </c>
      <c r="I134" s="68" t="s">
        <v>2042</v>
      </c>
      <c r="J134" s="82" t="str">
        <f t="shared" si="23"/>
        <v>MAPFUMBA</v>
      </c>
      <c r="K134" s="85">
        <v>0</v>
      </c>
      <c r="L134" s="85">
        <v>0.99930555555555556</v>
      </c>
      <c r="M134" s="86">
        <v>44170</v>
      </c>
      <c r="N134" s="94" t="s">
        <v>4082</v>
      </c>
      <c r="O134" s="90">
        <f t="shared" si="24"/>
        <v>1439</v>
      </c>
      <c r="P134" s="100">
        <f t="shared" si="25"/>
        <v>4317</v>
      </c>
      <c r="Q134" s="80" t="s">
        <v>2035</v>
      </c>
      <c r="R134" s="80" t="s">
        <v>2036</v>
      </c>
    </row>
    <row r="135" spans="1:18" x14ac:dyDescent="0.2">
      <c r="A135" s="78"/>
      <c r="B135" s="89" t="s">
        <v>2370</v>
      </c>
      <c r="C135" s="89" t="s">
        <v>1510</v>
      </c>
      <c r="D135" s="81" t="str">
        <f t="shared" si="20"/>
        <v>HA7082</v>
      </c>
      <c r="E135" s="82" t="str">
        <f t="shared" si="21"/>
        <v>HARARE</v>
      </c>
      <c r="F135" s="82" t="str">
        <f t="shared" si="22"/>
        <v>SILVER</v>
      </c>
      <c r="G135" s="68">
        <v>3</v>
      </c>
      <c r="H135" s="84" t="s">
        <v>2033</v>
      </c>
      <c r="I135" s="68" t="s">
        <v>2042</v>
      </c>
      <c r="J135" s="82" t="str">
        <f t="shared" si="23"/>
        <v>MUTYANDA</v>
      </c>
      <c r="K135" s="85">
        <v>0</v>
      </c>
      <c r="L135" s="85">
        <v>0.99930555555555556</v>
      </c>
      <c r="M135" s="86">
        <v>44170</v>
      </c>
      <c r="N135" s="94" t="s">
        <v>4083</v>
      </c>
      <c r="O135" s="90">
        <f t="shared" si="24"/>
        <v>1439</v>
      </c>
      <c r="P135" s="100">
        <f t="shared" si="25"/>
        <v>4317</v>
      </c>
      <c r="Q135" s="80" t="s">
        <v>2035</v>
      </c>
      <c r="R135" s="80" t="s">
        <v>2036</v>
      </c>
    </row>
    <row r="136" spans="1:18" x14ac:dyDescent="0.2">
      <c r="A136" s="78"/>
      <c r="B136" s="87" t="s">
        <v>2206</v>
      </c>
      <c r="C136" s="87" t="s">
        <v>1529</v>
      </c>
      <c r="D136" s="81" t="str">
        <f t="shared" si="20"/>
        <v>HA0205</v>
      </c>
      <c r="E136" s="82" t="str">
        <f t="shared" si="21"/>
        <v>HARARE</v>
      </c>
      <c r="F136" s="82" t="str">
        <f t="shared" si="22"/>
        <v>PLATINUM</v>
      </c>
      <c r="G136" s="68">
        <v>3</v>
      </c>
      <c r="H136" s="84" t="s">
        <v>2033</v>
      </c>
      <c r="I136" s="68" t="s">
        <v>2042</v>
      </c>
      <c r="J136" s="82" t="str">
        <f t="shared" si="23"/>
        <v>RICHARD</v>
      </c>
      <c r="K136" s="85">
        <v>0</v>
      </c>
      <c r="L136" s="85">
        <v>0.99930555555555556</v>
      </c>
      <c r="M136" s="86">
        <v>44170</v>
      </c>
      <c r="N136" s="94" t="s">
        <v>4086</v>
      </c>
      <c r="O136" s="90">
        <f t="shared" si="24"/>
        <v>1439</v>
      </c>
      <c r="P136" s="100">
        <f t="shared" si="25"/>
        <v>4317</v>
      </c>
      <c r="Q136" s="80" t="s">
        <v>2035</v>
      </c>
      <c r="R136" s="80" t="s">
        <v>2036</v>
      </c>
    </row>
    <row r="137" spans="1:18" x14ac:dyDescent="0.2">
      <c r="A137" s="78"/>
      <c r="B137" s="87" t="s">
        <v>2206</v>
      </c>
      <c r="C137" s="87" t="s">
        <v>1530</v>
      </c>
      <c r="D137" s="81" t="str">
        <f t="shared" si="20"/>
        <v>HA0205</v>
      </c>
      <c r="E137" s="82" t="str">
        <f t="shared" si="21"/>
        <v>HARARE</v>
      </c>
      <c r="F137" s="82" t="str">
        <f t="shared" si="22"/>
        <v>PLATINUM</v>
      </c>
      <c r="G137" s="68">
        <v>3</v>
      </c>
      <c r="H137" s="84" t="s">
        <v>2033</v>
      </c>
      <c r="I137" s="68" t="s">
        <v>2042</v>
      </c>
      <c r="J137" s="82" t="str">
        <f t="shared" si="23"/>
        <v>RICHARD</v>
      </c>
      <c r="K137" s="85">
        <v>0</v>
      </c>
      <c r="L137" s="85">
        <v>0.99930555555555556</v>
      </c>
      <c r="M137" s="86">
        <v>44170</v>
      </c>
      <c r="N137" s="94" t="s">
        <v>4087</v>
      </c>
      <c r="O137" s="90">
        <f t="shared" si="24"/>
        <v>1439</v>
      </c>
      <c r="P137" s="100">
        <f t="shared" si="25"/>
        <v>4317</v>
      </c>
      <c r="Q137" s="80" t="s">
        <v>2035</v>
      </c>
      <c r="R137" s="80" t="s">
        <v>2036</v>
      </c>
    </row>
    <row r="138" spans="1:18" x14ac:dyDescent="0.2">
      <c r="A138" s="99"/>
      <c r="B138" s="79" t="s">
        <v>3536</v>
      </c>
      <c r="C138" s="89" t="s">
        <v>1536</v>
      </c>
      <c r="D138" s="81" t="str">
        <f t="shared" si="20"/>
        <v>HA6064</v>
      </c>
      <c r="E138" s="82" t="str">
        <f t="shared" si="21"/>
        <v>HARARE</v>
      </c>
      <c r="F138" s="82" t="str">
        <f t="shared" si="22"/>
        <v>SILVER</v>
      </c>
      <c r="G138" s="68">
        <v>3</v>
      </c>
      <c r="H138" s="84" t="s">
        <v>2033</v>
      </c>
      <c r="I138" s="68" t="s">
        <v>2042</v>
      </c>
      <c r="J138" s="82" t="str">
        <f t="shared" si="23"/>
        <v>MUTYANDA</v>
      </c>
      <c r="K138" s="85">
        <v>0</v>
      </c>
      <c r="L138" s="85">
        <v>0.99930555555555556</v>
      </c>
      <c r="M138" s="86">
        <v>44170</v>
      </c>
      <c r="N138" s="94" t="s">
        <v>4088</v>
      </c>
      <c r="O138" s="90">
        <f t="shared" si="24"/>
        <v>1439</v>
      </c>
      <c r="P138" s="100">
        <f t="shared" si="25"/>
        <v>4317</v>
      </c>
      <c r="Q138" s="80" t="s">
        <v>2035</v>
      </c>
      <c r="R138" s="80" t="s">
        <v>2036</v>
      </c>
    </row>
    <row r="139" spans="1:18" x14ac:dyDescent="0.2">
      <c r="A139" s="78"/>
      <c r="B139" s="87" t="s">
        <v>2077</v>
      </c>
      <c r="C139" s="87" t="s">
        <v>1555</v>
      </c>
      <c r="D139" s="81" t="str">
        <f t="shared" si="20"/>
        <v>ME0395</v>
      </c>
      <c r="E139" s="82" t="str">
        <f t="shared" si="21"/>
        <v>MASH EAST</v>
      </c>
      <c r="F139" s="82" t="str">
        <f t="shared" si="22"/>
        <v>GOLD</v>
      </c>
      <c r="G139" s="68">
        <v>3</v>
      </c>
      <c r="H139" s="84" t="s">
        <v>2033</v>
      </c>
      <c r="I139" s="68" t="s">
        <v>2042</v>
      </c>
      <c r="J139" s="82" t="str">
        <f t="shared" si="23"/>
        <v>DHLAKAMA</v>
      </c>
      <c r="K139" s="85">
        <v>0</v>
      </c>
      <c r="L139" s="85">
        <v>0.99930555555555556</v>
      </c>
      <c r="M139" s="86">
        <v>44170</v>
      </c>
      <c r="N139" s="94" t="s">
        <v>4089</v>
      </c>
      <c r="O139" s="90">
        <f t="shared" si="24"/>
        <v>1439</v>
      </c>
      <c r="P139" s="100">
        <f t="shared" si="25"/>
        <v>4317</v>
      </c>
      <c r="Q139" s="80" t="s">
        <v>2035</v>
      </c>
      <c r="R139" s="80" t="s">
        <v>2036</v>
      </c>
    </row>
    <row r="140" spans="1:18" x14ac:dyDescent="0.2">
      <c r="A140" s="78"/>
      <c r="B140" s="89" t="s">
        <v>2373</v>
      </c>
      <c r="C140" s="89" t="s">
        <v>1629</v>
      </c>
      <c r="D140" s="81" t="str">
        <f t="shared" si="20"/>
        <v>MA5235</v>
      </c>
      <c r="E140" s="82" t="str">
        <f t="shared" si="21"/>
        <v>MANICALAND</v>
      </c>
      <c r="F140" s="82" t="str">
        <f t="shared" si="22"/>
        <v>SILVER</v>
      </c>
      <c r="G140" s="68">
        <v>3</v>
      </c>
      <c r="H140" s="84" t="s">
        <v>2033</v>
      </c>
      <c r="I140" s="68" t="s">
        <v>2042</v>
      </c>
      <c r="J140" s="82" t="str">
        <f t="shared" si="23"/>
        <v>MANGWIRO</v>
      </c>
      <c r="K140" s="85">
        <v>0</v>
      </c>
      <c r="L140" s="85">
        <v>0.99930555555555556</v>
      </c>
      <c r="M140" s="86">
        <v>44170</v>
      </c>
      <c r="N140" s="94" t="s">
        <v>4090</v>
      </c>
      <c r="O140" s="90">
        <f t="shared" si="24"/>
        <v>1439</v>
      </c>
      <c r="P140" s="100">
        <f t="shared" si="25"/>
        <v>4317</v>
      </c>
      <c r="Q140" s="80" t="s">
        <v>2035</v>
      </c>
      <c r="R140" s="80" t="s">
        <v>2036</v>
      </c>
    </row>
    <row r="141" spans="1:18" x14ac:dyDescent="0.2">
      <c r="A141" s="78"/>
      <c r="B141" s="89" t="s">
        <v>2375</v>
      </c>
      <c r="C141" s="89" t="s">
        <v>1662</v>
      </c>
      <c r="D141" s="81" t="str">
        <f t="shared" si="20"/>
        <v>MA5248</v>
      </c>
      <c r="E141" s="82" t="str">
        <f t="shared" si="21"/>
        <v>MANICALAND</v>
      </c>
      <c r="F141" s="82" t="str">
        <f t="shared" si="22"/>
        <v>SILVER</v>
      </c>
      <c r="G141" s="68">
        <v>3</v>
      </c>
      <c r="H141" s="84" t="s">
        <v>2033</v>
      </c>
      <c r="I141" s="68" t="s">
        <v>2042</v>
      </c>
      <c r="J141" s="82" t="str">
        <f t="shared" si="23"/>
        <v>MANGWIRO</v>
      </c>
      <c r="K141" s="85">
        <v>0</v>
      </c>
      <c r="L141" s="85">
        <v>0.99930555555555556</v>
      </c>
      <c r="M141" s="86">
        <v>44170</v>
      </c>
      <c r="N141" s="94" t="s">
        <v>4091</v>
      </c>
      <c r="O141" s="90">
        <f t="shared" si="24"/>
        <v>1439</v>
      </c>
      <c r="P141" s="100">
        <f t="shared" si="25"/>
        <v>4317</v>
      </c>
      <c r="Q141" s="80" t="s">
        <v>2035</v>
      </c>
      <c r="R141" s="80" t="s">
        <v>2036</v>
      </c>
    </row>
    <row r="142" spans="1:18" x14ac:dyDescent="0.2">
      <c r="A142" s="99"/>
      <c r="B142" s="79" t="s">
        <v>3531</v>
      </c>
      <c r="C142" s="68" t="s">
        <v>1683</v>
      </c>
      <c r="D142" s="81" t="str">
        <f t="shared" si="20"/>
        <v>ME7086</v>
      </c>
      <c r="E142" s="82" t="str">
        <f t="shared" si="21"/>
        <v>MASH EAST</v>
      </c>
      <c r="F142" s="82" t="str">
        <f t="shared" si="22"/>
        <v>PLATINUM</v>
      </c>
      <c r="G142" s="68">
        <v>3</v>
      </c>
      <c r="H142" s="84" t="s">
        <v>2033</v>
      </c>
      <c r="I142" s="68" t="s">
        <v>2042</v>
      </c>
      <c r="J142" s="82" t="str">
        <f t="shared" si="23"/>
        <v>DHLAKAMA</v>
      </c>
      <c r="K142" s="85">
        <v>0</v>
      </c>
      <c r="L142" s="85">
        <v>0.99930555555555556</v>
      </c>
      <c r="M142" s="86">
        <v>44170</v>
      </c>
      <c r="N142" s="94" t="s">
        <v>4094</v>
      </c>
      <c r="O142" s="90">
        <f t="shared" si="24"/>
        <v>1439</v>
      </c>
      <c r="P142" s="100">
        <f t="shared" si="25"/>
        <v>4317</v>
      </c>
      <c r="Q142" s="80" t="s">
        <v>2035</v>
      </c>
      <c r="R142" s="80" t="s">
        <v>2036</v>
      </c>
    </row>
    <row r="143" spans="1:18" x14ac:dyDescent="0.2">
      <c r="A143" s="99"/>
      <c r="B143" s="118" t="s">
        <v>4095</v>
      </c>
      <c r="C143" s="80" t="s">
        <v>1685</v>
      </c>
      <c r="D143" s="81" t="str">
        <f t="shared" si="20"/>
        <v>ME7086</v>
      </c>
      <c r="E143" s="82" t="str">
        <f t="shared" si="21"/>
        <v>MASH EAST</v>
      </c>
      <c r="F143" s="82" t="str">
        <f t="shared" si="22"/>
        <v>PLATINUM</v>
      </c>
      <c r="G143" s="68">
        <v>3</v>
      </c>
      <c r="H143" s="84" t="s">
        <v>2033</v>
      </c>
      <c r="I143" s="68" t="s">
        <v>2042</v>
      </c>
      <c r="J143" s="82" t="str">
        <f t="shared" si="23"/>
        <v>DHLAKAMA</v>
      </c>
      <c r="K143" s="85">
        <v>0</v>
      </c>
      <c r="L143" s="85">
        <v>0.99930555555555556</v>
      </c>
      <c r="M143" s="86">
        <v>44170</v>
      </c>
      <c r="N143" s="94" t="s">
        <v>4063</v>
      </c>
      <c r="O143" s="90">
        <f t="shared" si="24"/>
        <v>1439</v>
      </c>
      <c r="P143" s="100">
        <f t="shared" si="25"/>
        <v>4317</v>
      </c>
      <c r="Q143" s="80" t="s">
        <v>2035</v>
      </c>
      <c r="R143" s="80" t="s">
        <v>2036</v>
      </c>
    </row>
    <row r="144" spans="1:18" x14ac:dyDescent="0.2">
      <c r="A144" s="78"/>
      <c r="B144" s="87" t="s">
        <v>2108</v>
      </c>
      <c r="C144" s="87" t="s">
        <v>1689</v>
      </c>
      <c r="D144" s="81" t="str">
        <f t="shared" si="20"/>
        <v>MA7037</v>
      </c>
      <c r="E144" s="82" t="str">
        <f t="shared" si="21"/>
        <v>MANICALAND</v>
      </c>
      <c r="F144" s="82" t="str">
        <f t="shared" si="22"/>
        <v>SILVER</v>
      </c>
      <c r="G144" s="68">
        <v>3</v>
      </c>
      <c r="H144" s="84" t="s">
        <v>2033</v>
      </c>
      <c r="I144" s="68" t="s">
        <v>2042</v>
      </c>
      <c r="J144" s="82" t="str">
        <f t="shared" si="23"/>
        <v>MANGWIRO</v>
      </c>
      <c r="K144" s="85">
        <v>0</v>
      </c>
      <c r="L144" s="85">
        <v>0.99930555555555556</v>
      </c>
      <c r="M144" s="86">
        <v>44170</v>
      </c>
      <c r="N144" s="94" t="s">
        <v>4096</v>
      </c>
      <c r="O144" s="90">
        <f t="shared" si="24"/>
        <v>1439</v>
      </c>
      <c r="P144" s="100">
        <f t="shared" si="25"/>
        <v>4317</v>
      </c>
      <c r="Q144" s="80" t="s">
        <v>2035</v>
      </c>
      <c r="R144" s="80" t="s">
        <v>2036</v>
      </c>
    </row>
    <row r="145" spans="1:18" x14ac:dyDescent="0.2">
      <c r="A145" s="78"/>
      <c r="B145" s="87" t="s">
        <v>2094</v>
      </c>
      <c r="C145" s="87" t="s">
        <v>1691</v>
      </c>
      <c r="D145" s="81" t="str">
        <f t="shared" si="20"/>
        <v>MA5269</v>
      </c>
      <c r="E145" s="82" t="str">
        <f t="shared" si="21"/>
        <v>MANICALAND</v>
      </c>
      <c r="F145" s="82" t="str">
        <f t="shared" si="22"/>
        <v>PLATINUM</v>
      </c>
      <c r="G145" s="68">
        <v>3</v>
      </c>
      <c r="H145" s="84" t="s">
        <v>2033</v>
      </c>
      <c r="I145" s="68" t="s">
        <v>2042</v>
      </c>
      <c r="J145" s="82" t="str">
        <f t="shared" si="23"/>
        <v>MANGWIRO</v>
      </c>
      <c r="K145" s="85">
        <v>0</v>
      </c>
      <c r="L145" s="85">
        <v>0.99930555555555556</v>
      </c>
      <c r="M145" s="86">
        <v>44170</v>
      </c>
      <c r="N145" s="94" t="s">
        <v>4097</v>
      </c>
      <c r="O145" s="90">
        <f t="shared" si="24"/>
        <v>1439</v>
      </c>
      <c r="P145" s="100">
        <f t="shared" si="25"/>
        <v>4317</v>
      </c>
      <c r="Q145" s="80" t="s">
        <v>2035</v>
      </c>
      <c r="R145" s="80" t="s">
        <v>2036</v>
      </c>
    </row>
    <row r="146" spans="1:18" x14ac:dyDescent="0.2">
      <c r="A146" s="78"/>
      <c r="B146" s="87" t="s">
        <v>2075</v>
      </c>
      <c r="C146" s="87" t="s">
        <v>1697</v>
      </c>
      <c r="D146" s="81" t="str">
        <f t="shared" si="20"/>
        <v>MA0271</v>
      </c>
      <c r="E146" s="82" t="str">
        <f t="shared" si="21"/>
        <v>MANICALAND</v>
      </c>
      <c r="F146" s="82" t="str">
        <f t="shared" si="22"/>
        <v>PLATINUM</v>
      </c>
      <c r="G146" s="68">
        <v>3</v>
      </c>
      <c r="H146" s="84" t="s">
        <v>2033</v>
      </c>
      <c r="I146" s="68" t="s">
        <v>2042</v>
      </c>
      <c r="J146" s="82" t="str">
        <f t="shared" si="23"/>
        <v>MAPFUMBA</v>
      </c>
      <c r="K146" s="85">
        <v>0</v>
      </c>
      <c r="L146" s="85">
        <v>0.99930555555555556</v>
      </c>
      <c r="M146" s="86">
        <v>44170</v>
      </c>
      <c r="N146" s="94" t="s">
        <v>4099</v>
      </c>
      <c r="O146" s="90">
        <f t="shared" si="24"/>
        <v>1439</v>
      </c>
      <c r="P146" s="100">
        <f t="shared" si="25"/>
        <v>4317</v>
      </c>
      <c r="Q146" s="80" t="s">
        <v>2035</v>
      </c>
      <c r="R146" s="80" t="s">
        <v>2036</v>
      </c>
    </row>
    <row r="147" spans="1:18" x14ac:dyDescent="0.2">
      <c r="A147" s="78"/>
      <c r="B147" s="87" t="s">
        <v>2211</v>
      </c>
      <c r="C147" s="87" t="s">
        <v>1716</v>
      </c>
      <c r="D147" s="81" t="str">
        <f t="shared" si="20"/>
        <v>HA6046</v>
      </c>
      <c r="E147" s="82" t="str">
        <f t="shared" si="21"/>
        <v>HARARE</v>
      </c>
      <c r="F147" s="82" t="str">
        <f t="shared" si="22"/>
        <v>PLATINUM</v>
      </c>
      <c r="G147" s="68">
        <v>3</v>
      </c>
      <c r="H147" s="84" t="s">
        <v>2033</v>
      </c>
      <c r="I147" s="68" t="s">
        <v>2042</v>
      </c>
      <c r="J147" s="82" t="str">
        <f t="shared" si="23"/>
        <v>RICHARD</v>
      </c>
      <c r="K147" s="85">
        <v>0</v>
      </c>
      <c r="L147" s="85">
        <v>0.99930555555555556</v>
      </c>
      <c r="M147" s="86">
        <v>44170</v>
      </c>
      <c r="N147" s="94" t="s">
        <v>4100</v>
      </c>
      <c r="O147" s="90">
        <f t="shared" si="24"/>
        <v>1439</v>
      </c>
      <c r="P147" s="100">
        <f t="shared" si="25"/>
        <v>4317</v>
      </c>
      <c r="Q147" s="80" t="s">
        <v>2035</v>
      </c>
      <c r="R147" s="80" t="s">
        <v>2036</v>
      </c>
    </row>
    <row r="148" spans="1:18" x14ac:dyDescent="0.2">
      <c r="A148" s="78"/>
      <c r="B148" s="87" t="s">
        <v>2212</v>
      </c>
      <c r="C148" s="87" t="s">
        <v>1719</v>
      </c>
      <c r="D148" s="81" t="str">
        <f t="shared" si="20"/>
        <v>HA6046</v>
      </c>
      <c r="E148" s="82" t="str">
        <f t="shared" si="21"/>
        <v>HARARE</v>
      </c>
      <c r="F148" s="82" t="str">
        <f t="shared" si="22"/>
        <v>PLATINUM</v>
      </c>
      <c r="G148" s="68">
        <v>3</v>
      </c>
      <c r="H148" s="84" t="s">
        <v>2033</v>
      </c>
      <c r="I148" s="68" t="s">
        <v>2042</v>
      </c>
      <c r="J148" s="82" t="str">
        <f t="shared" si="23"/>
        <v>RICHARD</v>
      </c>
      <c r="K148" s="85">
        <v>0</v>
      </c>
      <c r="L148" s="85">
        <v>0.99930555555555556</v>
      </c>
      <c r="M148" s="86">
        <v>44170</v>
      </c>
      <c r="N148" s="94" t="s">
        <v>4101</v>
      </c>
      <c r="O148" s="90">
        <f t="shared" si="24"/>
        <v>1439</v>
      </c>
      <c r="P148" s="100">
        <f t="shared" si="25"/>
        <v>4317</v>
      </c>
      <c r="Q148" s="80" t="s">
        <v>2035</v>
      </c>
      <c r="R148" s="80" t="s">
        <v>2036</v>
      </c>
    </row>
    <row r="149" spans="1:18" x14ac:dyDescent="0.2">
      <c r="A149" s="99"/>
      <c r="B149" s="79" t="s">
        <v>3513</v>
      </c>
      <c r="C149" s="80" t="s">
        <v>1727</v>
      </c>
      <c r="D149" s="81" t="str">
        <f t="shared" si="20"/>
        <v>HA3027</v>
      </c>
      <c r="E149" s="82" t="str">
        <f t="shared" si="21"/>
        <v>HARARE</v>
      </c>
      <c r="F149" s="82" t="str">
        <f t="shared" si="22"/>
        <v>PLATINUM</v>
      </c>
      <c r="G149" s="68">
        <v>3</v>
      </c>
      <c r="H149" s="84" t="s">
        <v>2033</v>
      </c>
      <c r="I149" s="68" t="s">
        <v>2042</v>
      </c>
      <c r="J149" s="82" t="str">
        <f t="shared" si="23"/>
        <v>RICHARD</v>
      </c>
      <c r="K149" s="85">
        <v>0</v>
      </c>
      <c r="L149" s="85">
        <v>0.99930555555555556</v>
      </c>
      <c r="M149" s="86">
        <v>44170</v>
      </c>
      <c r="N149" s="94" t="s">
        <v>4102</v>
      </c>
      <c r="O149" s="90">
        <f t="shared" si="24"/>
        <v>1439</v>
      </c>
      <c r="P149" s="100">
        <f t="shared" si="25"/>
        <v>4317</v>
      </c>
      <c r="Q149" s="80" t="s">
        <v>2035</v>
      </c>
      <c r="R149" s="80" t="s">
        <v>2036</v>
      </c>
    </row>
    <row r="150" spans="1:18" x14ac:dyDescent="0.2">
      <c r="A150" s="99"/>
      <c r="B150" s="203" t="s">
        <v>3530</v>
      </c>
      <c r="C150" s="89" t="s">
        <v>1735</v>
      </c>
      <c r="D150" s="81" t="str">
        <f t="shared" si="20"/>
        <v>MW0157</v>
      </c>
      <c r="E150" s="82" t="str">
        <f t="shared" si="21"/>
        <v>MASH WEST</v>
      </c>
      <c r="F150" s="82" t="str">
        <f t="shared" si="22"/>
        <v>SILVER</v>
      </c>
      <c r="G150" s="68">
        <v>3</v>
      </c>
      <c r="H150" s="84" t="s">
        <v>2033</v>
      </c>
      <c r="I150" s="68" t="s">
        <v>2042</v>
      </c>
      <c r="J150" s="82" t="str">
        <f t="shared" si="23"/>
        <v>NGIRAZI</v>
      </c>
      <c r="K150" s="85">
        <v>0</v>
      </c>
      <c r="L150" s="85">
        <v>0.99930555555555556</v>
      </c>
      <c r="M150" s="86">
        <v>44170</v>
      </c>
      <c r="N150" s="94" t="s">
        <v>4107</v>
      </c>
      <c r="O150" s="90">
        <f t="shared" si="24"/>
        <v>1439</v>
      </c>
      <c r="P150" s="100">
        <f t="shared" si="25"/>
        <v>4317</v>
      </c>
      <c r="Q150" s="80" t="s">
        <v>2035</v>
      </c>
      <c r="R150" s="80" t="s">
        <v>2036</v>
      </c>
    </row>
    <row r="151" spans="1:18" x14ac:dyDescent="0.2">
      <c r="A151" s="78"/>
      <c r="B151" s="87" t="s">
        <v>2076</v>
      </c>
      <c r="C151" s="87" t="s">
        <v>1756</v>
      </c>
      <c r="D151" s="81" t="str">
        <f t="shared" si="20"/>
        <v>MW7039</v>
      </c>
      <c r="E151" s="82" t="str">
        <f t="shared" si="21"/>
        <v>MASH WEST</v>
      </c>
      <c r="F151" s="82" t="str">
        <f t="shared" si="22"/>
        <v>GOLD</v>
      </c>
      <c r="G151" s="68">
        <v>3</v>
      </c>
      <c r="H151" s="84" t="s">
        <v>2033</v>
      </c>
      <c r="I151" s="68" t="s">
        <v>2042</v>
      </c>
      <c r="J151" s="82" t="str">
        <f t="shared" si="23"/>
        <v>NGIRAZI</v>
      </c>
      <c r="K151" s="85">
        <v>0</v>
      </c>
      <c r="L151" s="85">
        <v>0.99930555555555556</v>
      </c>
      <c r="M151" s="86">
        <v>44170</v>
      </c>
      <c r="N151" s="94" t="s">
        <v>4110</v>
      </c>
      <c r="O151" s="90">
        <f t="shared" si="24"/>
        <v>1439</v>
      </c>
      <c r="P151" s="100">
        <f t="shared" si="25"/>
        <v>4317</v>
      </c>
      <c r="Q151" s="80" t="s">
        <v>2035</v>
      </c>
      <c r="R151" s="80" t="s">
        <v>2036</v>
      </c>
    </row>
    <row r="152" spans="1:18" x14ac:dyDescent="0.2">
      <c r="A152" s="78"/>
      <c r="B152" s="48" t="s">
        <v>2045</v>
      </c>
      <c r="C152" s="48" t="s">
        <v>1833</v>
      </c>
      <c r="D152" s="81" t="str">
        <f t="shared" si="20"/>
        <v>ME7041</v>
      </c>
      <c r="E152" s="82" t="str">
        <f t="shared" si="21"/>
        <v>MASH EAST</v>
      </c>
      <c r="F152" s="82" t="str">
        <f t="shared" si="22"/>
        <v>PLATINUM</v>
      </c>
      <c r="G152" s="68">
        <v>3</v>
      </c>
      <c r="H152" s="84" t="s">
        <v>2033</v>
      </c>
      <c r="I152" s="68" t="s">
        <v>2042</v>
      </c>
      <c r="J152" s="82" t="str">
        <f t="shared" si="23"/>
        <v>WASHI</v>
      </c>
      <c r="K152" s="85">
        <v>0</v>
      </c>
      <c r="L152" s="85">
        <v>0.99930555555555556</v>
      </c>
      <c r="M152" s="86">
        <v>44170</v>
      </c>
      <c r="N152" s="94" t="s">
        <v>4111</v>
      </c>
      <c r="O152" s="90">
        <f t="shared" si="24"/>
        <v>1439</v>
      </c>
      <c r="P152" s="100">
        <f t="shared" si="25"/>
        <v>4317</v>
      </c>
      <c r="Q152" s="80" t="s">
        <v>2035</v>
      </c>
      <c r="R152" s="80" t="s">
        <v>2036</v>
      </c>
    </row>
    <row r="153" spans="1:18" x14ac:dyDescent="0.2">
      <c r="A153" s="99"/>
      <c r="B153" s="118" t="s">
        <v>3501</v>
      </c>
      <c r="C153" s="80" t="s">
        <v>1852</v>
      </c>
      <c r="D153" s="81" t="str">
        <f t="shared" si="20"/>
        <v>HA3001</v>
      </c>
      <c r="E153" s="82" t="str">
        <f t="shared" si="21"/>
        <v>HARARE</v>
      </c>
      <c r="F153" s="82" t="str">
        <f t="shared" si="22"/>
        <v>PLATINUM</v>
      </c>
      <c r="G153" s="68">
        <v>3</v>
      </c>
      <c r="H153" s="84" t="s">
        <v>2033</v>
      </c>
      <c r="I153" s="68" t="s">
        <v>2042</v>
      </c>
      <c r="J153" s="82" t="str">
        <f t="shared" si="23"/>
        <v>ARCHIE</v>
      </c>
      <c r="K153" s="85">
        <v>0</v>
      </c>
      <c r="L153" s="85">
        <v>0.99930555555555556</v>
      </c>
      <c r="M153" s="86">
        <v>44170</v>
      </c>
      <c r="N153" s="94" t="s">
        <v>4112</v>
      </c>
      <c r="O153" s="90">
        <f t="shared" si="24"/>
        <v>1439</v>
      </c>
      <c r="P153" s="100">
        <f t="shared" si="25"/>
        <v>4317</v>
      </c>
      <c r="Q153" s="80" t="s">
        <v>2035</v>
      </c>
      <c r="R153" s="80" t="s">
        <v>2036</v>
      </c>
    </row>
    <row r="154" spans="1:18" x14ac:dyDescent="0.2">
      <c r="A154" s="99"/>
      <c r="B154" s="79" t="s">
        <v>3503</v>
      </c>
      <c r="C154" s="80" t="s">
        <v>1855</v>
      </c>
      <c r="D154" s="81" t="str">
        <f t="shared" si="20"/>
        <v>HA3001</v>
      </c>
      <c r="E154" s="82" t="str">
        <f t="shared" si="21"/>
        <v>HARARE</v>
      </c>
      <c r="F154" s="82" t="str">
        <f t="shared" si="22"/>
        <v>PLATINUM</v>
      </c>
      <c r="G154" s="68">
        <v>3</v>
      </c>
      <c r="H154" s="84" t="s">
        <v>2033</v>
      </c>
      <c r="I154" s="68" t="s">
        <v>2042</v>
      </c>
      <c r="J154" s="82" t="str">
        <f t="shared" si="23"/>
        <v>ARCHIE</v>
      </c>
      <c r="K154" s="85">
        <v>0</v>
      </c>
      <c r="L154" s="85">
        <v>0.99930555555555556</v>
      </c>
      <c r="M154" s="86">
        <v>44170</v>
      </c>
      <c r="N154" s="94" t="s">
        <v>4113</v>
      </c>
      <c r="O154" s="90">
        <f t="shared" si="24"/>
        <v>1439</v>
      </c>
      <c r="P154" s="100">
        <f t="shared" si="25"/>
        <v>4317</v>
      </c>
      <c r="Q154" s="80" t="s">
        <v>2035</v>
      </c>
      <c r="R154" s="80" t="s">
        <v>2036</v>
      </c>
    </row>
    <row r="155" spans="1:18" x14ac:dyDescent="0.2">
      <c r="A155" s="78"/>
      <c r="B155" s="87" t="s">
        <v>2053</v>
      </c>
      <c r="C155" s="87" t="s">
        <v>1871</v>
      </c>
      <c r="D155" s="81" t="str">
        <f t="shared" si="20"/>
        <v>MW5017</v>
      </c>
      <c r="E155" s="82" t="str">
        <f t="shared" si="21"/>
        <v>MASH WEST</v>
      </c>
      <c r="F155" s="82" t="str">
        <f t="shared" si="22"/>
        <v>SILVER</v>
      </c>
      <c r="G155" s="68">
        <v>3</v>
      </c>
      <c r="H155" s="84" t="s">
        <v>2033</v>
      </c>
      <c r="I155" s="68" t="s">
        <v>2042</v>
      </c>
      <c r="J155" s="82" t="str">
        <f t="shared" si="23"/>
        <v>MODESTA</v>
      </c>
      <c r="K155" s="85">
        <v>0</v>
      </c>
      <c r="L155" s="85">
        <v>0.99930555555555556</v>
      </c>
      <c r="M155" s="86">
        <v>44170</v>
      </c>
      <c r="N155" s="94" t="s">
        <v>4114</v>
      </c>
      <c r="O155" s="90">
        <f t="shared" si="24"/>
        <v>1439</v>
      </c>
      <c r="P155" s="100">
        <f t="shared" si="25"/>
        <v>4317</v>
      </c>
      <c r="Q155" s="80" t="s">
        <v>2035</v>
      </c>
      <c r="R155" s="80" t="s">
        <v>2036</v>
      </c>
    </row>
    <row r="156" spans="1:18" x14ac:dyDescent="0.2">
      <c r="A156" s="99"/>
      <c r="B156" s="118" t="s">
        <v>3323</v>
      </c>
      <c r="C156" s="80" t="s">
        <v>1879</v>
      </c>
      <c r="D156" s="81" t="str">
        <f t="shared" si="20"/>
        <v>MW5023</v>
      </c>
      <c r="E156" s="82" t="str">
        <f t="shared" si="21"/>
        <v>MASH WEST</v>
      </c>
      <c r="F156" s="82" t="str">
        <f t="shared" si="22"/>
        <v>GOLD</v>
      </c>
      <c r="G156" s="68">
        <v>3</v>
      </c>
      <c r="H156" s="84" t="s">
        <v>2033</v>
      </c>
      <c r="I156" s="68" t="s">
        <v>2042</v>
      </c>
      <c r="J156" s="82" t="str">
        <f t="shared" si="23"/>
        <v>ARTWELL</v>
      </c>
      <c r="K156" s="85">
        <v>0</v>
      </c>
      <c r="L156" s="85">
        <v>0.99930555555555556</v>
      </c>
      <c r="M156" s="86">
        <v>44170</v>
      </c>
      <c r="N156" s="94" t="s">
        <v>4115</v>
      </c>
      <c r="O156" s="90">
        <f t="shared" si="24"/>
        <v>1439</v>
      </c>
      <c r="P156" s="100">
        <f t="shared" si="25"/>
        <v>4317</v>
      </c>
      <c r="Q156" s="80" t="s">
        <v>2035</v>
      </c>
      <c r="R156" s="80" t="s">
        <v>2036</v>
      </c>
    </row>
    <row r="157" spans="1:18" x14ac:dyDescent="0.2">
      <c r="A157" s="78"/>
      <c r="B157" s="89" t="s">
        <v>2382</v>
      </c>
      <c r="C157" s="89" t="s">
        <v>1883</v>
      </c>
      <c r="D157" s="81" t="str">
        <f t="shared" si="20"/>
        <v>MA5176</v>
      </c>
      <c r="E157" s="82" t="str">
        <f t="shared" si="21"/>
        <v>MANICALAND</v>
      </c>
      <c r="F157" s="82" t="str">
        <f t="shared" si="22"/>
        <v>GOLD</v>
      </c>
      <c r="G157" s="68">
        <v>3</v>
      </c>
      <c r="H157" s="84" t="s">
        <v>2033</v>
      </c>
      <c r="I157" s="68" t="s">
        <v>2042</v>
      </c>
      <c r="J157" s="82" t="str">
        <f t="shared" si="23"/>
        <v>MANGWIRO</v>
      </c>
      <c r="K157" s="85">
        <v>0</v>
      </c>
      <c r="L157" s="85">
        <v>0.99930555555555556</v>
      </c>
      <c r="M157" s="86">
        <v>44170</v>
      </c>
      <c r="N157" s="94" t="s">
        <v>4116</v>
      </c>
      <c r="O157" s="90">
        <f t="shared" si="24"/>
        <v>1439</v>
      </c>
      <c r="P157" s="100">
        <f t="shared" si="25"/>
        <v>4317</v>
      </c>
      <c r="Q157" s="80" t="s">
        <v>2035</v>
      </c>
      <c r="R157" s="80" t="s">
        <v>2036</v>
      </c>
    </row>
    <row r="158" spans="1:18" x14ac:dyDescent="0.2">
      <c r="A158" s="99"/>
      <c r="B158" s="118" t="s">
        <v>3430</v>
      </c>
      <c r="C158" s="80" t="s">
        <v>1906</v>
      </c>
      <c r="D158" s="81" t="str">
        <f t="shared" si="20"/>
        <v>MC5247</v>
      </c>
      <c r="E158" s="82" t="str">
        <f t="shared" si="21"/>
        <v>MASH CENTRAL</v>
      </c>
      <c r="F158" s="82" t="str">
        <f t="shared" si="22"/>
        <v>PLATINUM</v>
      </c>
      <c r="G158" s="68">
        <v>3</v>
      </c>
      <c r="H158" s="84" t="s">
        <v>2033</v>
      </c>
      <c r="I158" s="68" t="s">
        <v>2042</v>
      </c>
      <c r="J158" s="82" t="str">
        <f t="shared" si="23"/>
        <v>ARTWELL</v>
      </c>
      <c r="K158" s="85">
        <v>0</v>
      </c>
      <c r="L158" s="85">
        <v>0.99930555555555556</v>
      </c>
      <c r="M158" s="86">
        <v>44170</v>
      </c>
      <c r="N158" s="94" t="s">
        <v>4117</v>
      </c>
      <c r="O158" s="90">
        <f t="shared" si="24"/>
        <v>1439</v>
      </c>
      <c r="P158" s="100">
        <f t="shared" si="25"/>
        <v>4317</v>
      </c>
      <c r="Q158" s="80" t="s">
        <v>2035</v>
      </c>
      <c r="R158" s="80" t="s">
        <v>2036</v>
      </c>
    </row>
    <row r="159" spans="1:18" x14ac:dyDescent="0.2">
      <c r="A159" s="99"/>
      <c r="B159" s="203" t="s">
        <v>3494</v>
      </c>
      <c r="C159" s="89" t="s">
        <v>1919</v>
      </c>
      <c r="D159" s="81" t="str">
        <f t="shared" si="20"/>
        <v>MW7043</v>
      </c>
      <c r="E159" s="82" t="str">
        <f t="shared" si="21"/>
        <v>MASH WEST</v>
      </c>
      <c r="F159" s="82" t="str">
        <f t="shared" si="22"/>
        <v>PLATINUM</v>
      </c>
      <c r="G159" s="68">
        <v>3</v>
      </c>
      <c r="H159" s="84" t="s">
        <v>2033</v>
      </c>
      <c r="I159" s="68" t="s">
        <v>2042</v>
      </c>
      <c r="J159" s="82" t="str">
        <f t="shared" si="23"/>
        <v>NGIRZAI</v>
      </c>
      <c r="K159" s="85">
        <v>0</v>
      </c>
      <c r="L159" s="85">
        <v>0.99930555555555556</v>
      </c>
      <c r="M159" s="86">
        <v>44170</v>
      </c>
      <c r="N159" s="94" t="s">
        <v>4118</v>
      </c>
      <c r="O159" s="90">
        <f t="shared" si="24"/>
        <v>1439</v>
      </c>
      <c r="P159" s="100">
        <f t="shared" si="25"/>
        <v>4317</v>
      </c>
      <c r="Q159" s="80" t="s">
        <v>2035</v>
      </c>
      <c r="R159" s="80" t="s">
        <v>2036</v>
      </c>
    </row>
    <row r="160" spans="1:18" x14ac:dyDescent="0.2">
      <c r="A160" s="99"/>
      <c r="B160" s="203" t="s">
        <v>3424</v>
      </c>
      <c r="C160" s="89" t="s">
        <v>1930</v>
      </c>
      <c r="D160" s="81" t="str">
        <f t="shared" si="20"/>
        <v>MW5223</v>
      </c>
      <c r="E160" s="82" t="str">
        <f t="shared" si="21"/>
        <v>MASH WEST</v>
      </c>
      <c r="F160" s="82" t="str">
        <f t="shared" si="22"/>
        <v>SILVER</v>
      </c>
      <c r="G160" s="68">
        <v>3</v>
      </c>
      <c r="H160" s="84" t="s">
        <v>2033</v>
      </c>
      <c r="I160" s="68" t="s">
        <v>2042</v>
      </c>
      <c r="J160" s="82" t="str">
        <f t="shared" si="23"/>
        <v>ARTWELL</v>
      </c>
      <c r="K160" s="85">
        <v>0</v>
      </c>
      <c r="L160" s="85">
        <v>0.99930555555555556</v>
      </c>
      <c r="M160" s="86">
        <v>44170</v>
      </c>
      <c r="N160" s="94" t="s">
        <v>4119</v>
      </c>
      <c r="O160" s="90">
        <f t="shared" si="24"/>
        <v>1439</v>
      </c>
      <c r="P160" s="100">
        <f t="shared" si="25"/>
        <v>4317</v>
      </c>
      <c r="Q160" s="80" t="s">
        <v>2035</v>
      </c>
      <c r="R160" s="80" t="s">
        <v>2036</v>
      </c>
    </row>
    <row r="161" spans="1:18" x14ac:dyDescent="0.2">
      <c r="A161" s="99"/>
      <c r="B161" s="118" t="s">
        <v>3437</v>
      </c>
      <c r="C161" s="80" t="s">
        <v>1932</v>
      </c>
      <c r="D161" s="81" t="str">
        <f t="shared" si="20"/>
        <v>HA0105</v>
      </c>
      <c r="E161" s="82" t="str">
        <f t="shared" si="21"/>
        <v>HARARE</v>
      </c>
      <c r="F161" s="82" t="str">
        <f t="shared" si="22"/>
        <v>PLATINUM</v>
      </c>
      <c r="G161" s="68">
        <v>3</v>
      </c>
      <c r="H161" s="84" t="s">
        <v>2033</v>
      </c>
      <c r="I161" s="68" t="s">
        <v>2042</v>
      </c>
      <c r="J161" s="82" t="str">
        <f t="shared" si="23"/>
        <v>MODESTA</v>
      </c>
      <c r="K161" s="85">
        <v>0</v>
      </c>
      <c r="L161" s="85">
        <v>0.99930555555555556</v>
      </c>
      <c r="M161" s="86">
        <v>44170</v>
      </c>
      <c r="N161" s="94" t="s">
        <v>4120</v>
      </c>
      <c r="O161" s="90">
        <f t="shared" si="24"/>
        <v>1439</v>
      </c>
      <c r="P161" s="100">
        <f t="shared" si="25"/>
        <v>4317</v>
      </c>
      <c r="Q161" s="80" t="s">
        <v>2035</v>
      </c>
      <c r="R161" s="80" t="s">
        <v>2036</v>
      </c>
    </row>
    <row r="162" spans="1:18" x14ac:dyDescent="0.2">
      <c r="A162" s="78"/>
      <c r="B162" s="89" t="s">
        <v>2383</v>
      </c>
      <c r="C162" s="89" t="s">
        <v>1937</v>
      </c>
      <c r="D162" s="81" t="str">
        <f t="shared" si="20"/>
        <v>MA7045</v>
      </c>
      <c r="E162" s="82" t="str">
        <f t="shared" ref="E162:E189" si="26">VLOOKUP($C162,TOTAL3,3,FALSE)</f>
        <v>MANICALAND</v>
      </c>
      <c r="F162" s="82" t="str">
        <f t="shared" ref="F162:F189" si="27">VLOOKUP(C162,TOTAL3,4,FALSE)</f>
        <v>GOLD</v>
      </c>
      <c r="G162" s="68">
        <v>3</v>
      </c>
      <c r="H162" s="84" t="s">
        <v>2033</v>
      </c>
      <c r="I162" s="68" t="s">
        <v>2042</v>
      </c>
      <c r="J162" s="82" t="str">
        <f t="shared" si="23"/>
        <v>MANGWIRO</v>
      </c>
      <c r="K162" s="85">
        <v>0</v>
      </c>
      <c r="L162" s="85">
        <v>0.99930555555555556</v>
      </c>
      <c r="M162" s="86">
        <v>44170</v>
      </c>
      <c r="N162" s="94" t="s">
        <v>4121</v>
      </c>
      <c r="O162" s="90">
        <f t="shared" si="24"/>
        <v>1439</v>
      </c>
      <c r="P162" s="100">
        <f t="shared" si="25"/>
        <v>4317</v>
      </c>
      <c r="Q162" s="80" t="s">
        <v>2035</v>
      </c>
      <c r="R162" s="80" t="s">
        <v>2036</v>
      </c>
    </row>
    <row r="163" spans="1:18" x14ac:dyDescent="0.2">
      <c r="A163" s="99"/>
      <c r="B163" s="203" t="s">
        <v>3562</v>
      </c>
      <c r="C163" s="89" t="s">
        <v>2001</v>
      </c>
      <c r="D163" s="81" t="str">
        <f t="shared" si="20"/>
        <v>MA0272</v>
      </c>
      <c r="E163" s="82" t="str">
        <f t="shared" si="26"/>
        <v>MANICALAND</v>
      </c>
      <c r="F163" s="82" t="str">
        <f t="shared" si="27"/>
        <v>PLATINUM</v>
      </c>
      <c r="G163" s="68">
        <v>3</v>
      </c>
      <c r="H163" s="84" t="s">
        <v>2033</v>
      </c>
      <c r="I163" s="68" t="s">
        <v>2042</v>
      </c>
      <c r="J163" s="82" t="str">
        <f t="shared" si="23"/>
        <v>MAPFUMBA</v>
      </c>
      <c r="K163" s="85">
        <v>0</v>
      </c>
      <c r="L163" s="85">
        <v>0.99930555555555556</v>
      </c>
      <c r="M163" s="86">
        <v>44170</v>
      </c>
      <c r="N163" s="94" t="s">
        <v>4122</v>
      </c>
      <c r="O163" s="90">
        <f t="shared" si="24"/>
        <v>1439</v>
      </c>
      <c r="P163" s="100">
        <f t="shared" si="25"/>
        <v>4317</v>
      </c>
      <c r="Q163" s="80" t="s">
        <v>2035</v>
      </c>
      <c r="R163" s="80" t="s">
        <v>2036</v>
      </c>
    </row>
    <row r="164" spans="1:18" x14ac:dyDescent="0.2">
      <c r="A164" s="78">
        <v>710</v>
      </c>
      <c r="B164" s="79">
        <v>44168.686111111114</v>
      </c>
      <c r="C164" s="68" t="str">
        <f t="shared" ref="C164:C189" si="28">VLOOKUP(A164,nsn,2,FALSE)</f>
        <v>Sunninghill-G</v>
      </c>
      <c r="D164" s="81" t="str">
        <f t="shared" si="20"/>
        <v>BU0256</v>
      </c>
      <c r="E164" s="91" t="str">
        <f t="shared" si="26"/>
        <v>BULAWAYO</v>
      </c>
      <c r="F164" s="82" t="str">
        <f t="shared" si="27"/>
        <v>SILVER</v>
      </c>
      <c r="G164" s="68">
        <v>3</v>
      </c>
      <c r="H164" s="83" t="s">
        <v>2033</v>
      </c>
      <c r="I164" s="110" t="s">
        <v>2058</v>
      </c>
      <c r="J164" s="68" t="str">
        <f t="shared" ref="J164:J189" si="29">VLOOKUP(A164,nsn,3,FALSE)</f>
        <v>MAKETO</v>
      </c>
      <c r="K164" s="85">
        <v>0</v>
      </c>
      <c r="L164" s="85">
        <v>0.4597222222222222</v>
      </c>
      <c r="M164" s="92">
        <v>44170</v>
      </c>
      <c r="N164" s="94" t="s">
        <v>2173</v>
      </c>
      <c r="O164" s="90">
        <f t="shared" si="24"/>
        <v>662</v>
      </c>
      <c r="P164" s="100">
        <f t="shared" si="25"/>
        <v>1986</v>
      </c>
      <c r="Q164" s="68" t="s">
        <v>2035</v>
      </c>
      <c r="R164" s="68" t="s">
        <v>2036</v>
      </c>
    </row>
    <row r="165" spans="1:18" x14ac:dyDescent="0.2">
      <c r="A165" s="78">
        <v>157</v>
      </c>
      <c r="B165" s="79">
        <v>44169.416666666664</v>
      </c>
      <c r="C165" s="68" t="str">
        <f t="shared" si="28"/>
        <v>Emganwini-G</v>
      </c>
      <c r="D165" s="81" t="s">
        <v>3570</v>
      </c>
      <c r="E165" s="91" t="str">
        <f t="shared" si="26"/>
        <v>BULAWAYO</v>
      </c>
      <c r="F165" s="82" t="str">
        <f t="shared" si="27"/>
        <v>PLATINUM</v>
      </c>
      <c r="G165" s="68">
        <v>3</v>
      </c>
      <c r="H165" s="83" t="s">
        <v>2033</v>
      </c>
      <c r="I165" s="110" t="s">
        <v>2056</v>
      </c>
      <c r="J165" s="68" t="str">
        <f t="shared" si="29"/>
        <v>BHEKANI</v>
      </c>
      <c r="K165" s="85">
        <v>0</v>
      </c>
      <c r="L165" s="85">
        <v>0.56319444444444444</v>
      </c>
      <c r="M165" s="92">
        <v>44170</v>
      </c>
      <c r="N165" s="94" t="s">
        <v>2157</v>
      </c>
      <c r="O165" s="90">
        <f t="shared" si="24"/>
        <v>811</v>
      </c>
      <c r="P165" s="100">
        <f t="shared" si="25"/>
        <v>2433</v>
      </c>
      <c r="Q165" s="68" t="s">
        <v>2035</v>
      </c>
      <c r="R165" s="68" t="s">
        <v>2036</v>
      </c>
    </row>
    <row r="166" spans="1:18" x14ac:dyDescent="0.2">
      <c r="A166" s="78">
        <v>906</v>
      </c>
      <c r="B166" s="79">
        <v>44169.85</v>
      </c>
      <c r="C166" s="68" t="str">
        <f t="shared" si="28"/>
        <v>Famona-G</v>
      </c>
      <c r="D166" s="81" t="str">
        <f>VLOOKUP($C166,TOTAL3,2,FALSE)</f>
        <v>BU5084</v>
      </c>
      <c r="E166" s="91" t="str">
        <f t="shared" si="26"/>
        <v>BULAWAYO</v>
      </c>
      <c r="F166" s="82" t="str">
        <f t="shared" si="27"/>
        <v>SILVER</v>
      </c>
      <c r="G166" s="68">
        <v>3</v>
      </c>
      <c r="H166" s="83" t="s">
        <v>2033</v>
      </c>
      <c r="I166" s="110" t="s">
        <v>2058</v>
      </c>
      <c r="J166" s="68" t="str">
        <f t="shared" si="29"/>
        <v>SIFA</v>
      </c>
      <c r="K166" s="85">
        <v>0</v>
      </c>
      <c r="L166" s="85">
        <v>0.57222222222222219</v>
      </c>
      <c r="M166" s="92">
        <v>44170</v>
      </c>
      <c r="N166" s="94" t="s">
        <v>2173</v>
      </c>
      <c r="O166" s="90">
        <f t="shared" si="24"/>
        <v>823.99999999999989</v>
      </c>
      <c r="P166" s="100">
        <f t="shared" si="25"/>
        <v>2471.9999999999995</v>
      </c>
      <c r="Q166" s="68" t="s">
        <v>2035</v>
      </c>
      <c r="R166" s="68" t="s">
        <v>2036</v>
      </c>
    </row>
    <row r="167" spans="1:18" x14ac:dyDescent="0.2">
      <c r="A167" s="78">
        <v>924</v>
      </c>
      <c r="B167" s="79">
        <v>44165.975694444445</v>
      </c>
      <c r="C167" s="68" t="str">
        <f t="shared" si="28"/>
        <v>Mahatshula-G</v>
      </c>
      <c r="D167" s="81" t="str">
        <f>VLOOKUP($C167,TOTAL3,2,FALSE)</f>
        <v>BU5089</v>
      </c>
      <c r="E167" s="91" t="str">
        <f t="shared" si="26"/>
        <v>BULAWAYO</v>
      </c>
      <c r="F167" s="82" t="str">
        <f t="shared" si="27"/>
        <v>SILVER</v>
      </c>
      <c r="G167" s="68">
        <v>3</v>
      </c>
      <c r="H167" s="83" t="s">
        <v>2033</v>
      </c>
      <c r="I167" s="110" t="s">
        <v>2055</v>
      </c>
      <c r="J167" s="68" t="str">
        <f t="shared" si="29"/>
        <v>MAKETO</v>
      </c>
      <c r="K167" s="85">
        <v>0</v>
      </c>
      <c r="L167" s="85">
        <v>0.57916666666666672</v>
      </c>
      <c r="M167" s="92">
        <v>44170</v>
      </c>
      <c r="N167" s="94" t="s">
        <v>2168</v>
      </c>
      <c r="O167" s="90">
        <f t="shared" si="24"/>
        <v>834</v>
      </c>
      <c r="P167" s="100">
        <f t="shared" si="25"/>
        <v>2502</v>
      </c>
      <c r="Q167" s="68" t="s">
        <v>2035</v>
      </c>
      <c r="R167" s="68" t="s">
        <v>2036</v>
      </c>
    </row>
    <row r="168" spans="1:18" x14ac:dyDescent="0.2">
      <c r="A168" s="78">
        <v>32</v>
      </c>
      <c r="B168" s="79">
        <v>44168.182638888888</v>
      </c>
      <c r="C168" s="68" t="str">
        <f t="shared" si="28"/>
        <v>LUPANE-G</v>
      </c>
      <c r="D168" s="81" t="str">
        <f>VLOOKUP($C168,TOTAL3,2,FALSE)</f>
        <v>MN0131</v>
      </c>
      <c r="E168" s="91" t="str">
        <f t="shared" si="26"/>
        <v>MAT NORTH</v>
      </c>
      <c r="F168" s="82" t="str">
        <f t="shared" si="27"/>
        <v>BRONZE</v>
      </c>
      <c r="G168" s="68">
        <v>3</v>
      </c>
      <c r="H168" s="83" t="s">
        <v>2033</v>
      </c>
      <c r="I168" s="110" t="s">
        <v>2058</v>
      </c>
      <c r="J168" s="68" t="str">
        <f t="shared" si="29"/>
        <v>BHEKANI</v>
      </c>
      <c r="K168" s="85">
        <v>0</v>
      </c>
      <c r="L168" s="85">
        <v>0.8354166666666667</v>
      </c>
      <c r="M168" s="92">
        <v>44170</v>
      </c>
      <c r="N168" s="94" t="s">
        <v>3024</v>
      </c>
      <c r="O168" s="90">
        <f t="shared" si="24"/>
        <v>1203</v>
      </c>
      <c r="P168" s="100">
        <f t="shared" si="25"/>
        <v>3609</v>
      </c>
      <c r="Q168" s="80" t="s">
        <v>2035</v>
      </c>
      <c r="R168" s="80" t="s">
        <v>2038</v>
      </c>
    </row>
    <row r="169" spans="1:18" x14ac:dyDescent="0.2">
      <c r="A169" s="78">
        <v>38</v>
      </c>
      <c r="B169" s="79">
        <v>44167.796527777777</v>
      </c>
      <c r="C169" s="68" t="str">
        <f t="shared" si="28"/>
        <v>ZANKUNJA-G</v>
      </c>
      <c r="D169" s="81" t="str">
        <f>VLOOKUP($C169,TOTAL3,2,FALSE)</f>
        <v>MN7047</v>
      </c>
      <c r="E169" s="91" t="str">
        <f t="shared" si="26"/>
        <v>MAT NORTH</v>
      </c>
      <c r="F169" s="82" t="str">
        <f t="shared" si="27"/>
        <v>BRONZE</v>
      </c>
      <c r="G169" s="68">
        <v>3</v>
      </c>
      <c r="H169" s="83" t="s">
        <v>2033</v>
      </c>
      <c r="I169" s="110" t="s">
        <v>2058</v>
      </c>
      <c r="J169" s="68" t="str">
        <f t="shared" si="29"/>
        <v>HARRIET</v>
      </c>
      <c r="K169" s="85">
        <v>0</v>
      </c>
      <c r="L169" s="85">
        <v>0.99930555555555556</v>
      </c>
      <c r="M169" s="92">
        <v>44170</v>
      </c>
      <c r="N169" s="94" t="s">
        <v>3024</v>
      </c>
      <c r="O169" s="90">
        <f t="shared" si="24"/>
        <v>1439</v>
      </c>
      <c r="P169" s="100">
        <f t="shared" si="25"/>
        <v>4317</v>
      </c>
      <c r="Q169" s="68" t="s">
        <v>2035</v>
      </c>
      <c r="R169" s="68" t="s">
        <v>2036</v>
      </c>
    </row>
    <row r="170" spans="1:18" x14ac:dyDescent="0.2">
      <c r="A170" s="78">
        <v>41</v>
      </c>
      <c r="B170" s="79">
        <v>43519.111206481481</v>
      </c>
      <c r="C170" s="68" t="str">
        <f t="shared" si="28"/>
        <v>MALOTA-G</v>
      </c>
      <c r="D170" s="83" t="s">
        <v>1111</v>
      </c>
      <c r="E170" s="91" t="str">
        <f t="shared" si="26"/>
        <v>MAT NORTH</v>
      </c>
      <c r="F170" s="82" t="str">
        <f t="shared" si="27"/>
        <v>BRONZE</v>
      </c>
      <c r="G170" s="68">
        <v>3</v>
      </c>
      <c r="H170" s="83" t="s">
        <v>2033</v>
      </c>
      <c r="I170" s="68" t="s">
        <v>2055</v>
      </c>
      <c r="J170" s="68" t="str">
        <f t="shared" si="29"/>
        <v>HARRIET</v>
      </c>
      <c r="K170" s="85">
        <v>0</v>
      </c>
      <c r="L170" s="85">
        <v>0.99930555555555556</v>
      </c>
      <c r="M170" s="92">
        <v>44170</v>
      </c>
      <c r="N170" s="94" t="s">
        <v>2149</v>
      </c>
      <c r="O170" s="90">
        <f t="shared" si="24"/>
        <v>1439</v>
      </c>
      <c r="P170" s="100">
        <f t="shared" si="25"/>
        <v>4317</v>
      </c>
      <c r="Q170" s="68" t="s">
        <v>2035</v>
      </c>
      <c r="R170" s="68" t="s">
        <v>2036</v>
      </c>
    </row>
    <row r="171" spans="1:18" x14ac:dyDescent="0.2">
      <c r="A171" s="78">
        <v>44</v>
      </c>
      <c r="B171" s="79">
        <v>43589.80756296296</v>
      </c>
      <c r="C171" s="68" t="str">
        <f t="shared" si="28"/>
        <v>BHANDA-G</v>
      </c>
      <c r="D171" s="83" t="s">
        <v>187</v>
      </c>
      <c r="E171" s="91" t="str">
        <f t="shared" si="26"/>
        <v>MAT NORTH</v>
      </c>
      <c r="F171" s="82" t="str">
        <f t="shared" si="27"/>
        <v>BRONZE</v>
      </c>
      <c r="G171" s="68">
        <v>3</v>
      </c>
      <c r="H171" s="83" t="s">
        <v>2033</v>
      </c>
      <c r="I171" s="68" t="s">
        <v>2055</v>
      </c>
      <c r="J171" s="68" t="str">
        <f t="shared" si="29"/>
        <v>BHEKANI</v>
      </c>
      <c r="K171" s="85">
        <v>0</v>
      </c>
      <c r="L171" s="85">
        <v>0.999305555555556</v>
      </c>
      <c r="M171" s="92">
        <v>44170</v>
      </c>
      <c r="N171" s="94" t="s">
        <v>2150</v>
      </c>
      <c r="O171" s="90">
        <f t="shared" si="24"/>
        <v>1439.0000000000005</v>
      </c>
      <c r="P171" s="100">
        <f t="shared" si="25"/>
        <v>4317.0000000000018</v>
      </c>
      <c r="Q171" s="68" t="s">
        <v>2035</v>
      </c>
      <c r="R171" s="68" t="s">
        <v>2036</v>
      </c>
    </row>
    <row r="172" spans="1:18" x14ac:dyDescent="0.2">
      <c r="A172" s="78">
        <v>47</v>
      </c>
      <c r="B172" s="79">
        <v>44069.574999999997</v>
      </c>
      <c r="C172" s="68" t="str">
        <f t="shared" si="28"/>
        <v>MARAPOSA-G</v>
      </c>
      <c r="D172" s="83" t="s">
        <v>1139</v>
      </c>
      <c r="E172" s="91" t="str">
        <f t="shared" si="26"/>
        <v>MAT SOUTH</v>
      </c>
      <c r="F172" s="82" t="str">
        <f t="shared" si="27"/>
        <v>BRONZE</v>
      </c>
      <c r="G172" s="68">
        <v>3</v>
      </c>
      <c r="H172" s="83" t="s">
        <v>2033</v>
      </c>
      <c r="I172" s="68" t="s">
        <v>2056</v>
      </c>
      <c r="J172" s="68" t="str">
        <f t="shared" si="29"/>
        <v>BHEKANI</v>
      </c>
      <c r="K172" s="85">
        <v>0</v>
      </c>
      <c r="L172" s="85">
        <v>0.999305555555556</v>
      </c>
      <c r="M172" s="92">
        <v>44170</v>
      </c>
      <c r="N172" s="94" t="s">
        <v>2151</v>
      </c>
      <c r="O172" s="90">
        <f t="shared" si="24"/>
        <v>1439.0000000000005</v>
      </c>
      <c r="P172" s="100">
        <f t="shared" si="25"/>
        <v>4317.0000000000018</v>
      </c>
      <c r="Q172" s="68" t="s">
        <v>2035</v>
      </c>
      <c r="R172" s="68" t="s">
        <v>2036</v>
      </c>
    </row>
    <row r="173" spans="1:18" x14ac:dyDescent="0.2">
      <c r="A173" s="78">
        <v>50</v>
      </c>
      <c r="B173" s="79">
        <v>43613.728078819448</v>
      </c>
      <c r="C173" s="68" t="str">
        <f t="shared" si="28"/>
        <v>CONDENE-G</v>
      </c>
      <c r="D173" s="83" t="s">
        <v>531</v>
      </c>
      <c r="E173" s="91" t="str">
        <f t="shared" si="26"/>
        <v>MAT NORTH</v>
      </c>
      <c r="F173" s="82" t="str">
        <f t="shared" si="27"/>
        <v>BRONZE</v>
      </c>
      <c r="G173" s="68">
        <v>3</v>
      </c>
      <c r="H173" s="83" t="s">
        <v>2033</v>
      </c>
      <c r="I173" s="68" t="s">
        <v>2056</v>
      </c>
      <c r="J173" s="68" t="str">
        <f t="shared" si="29"/>
        <v>BHEKANI</v>
      </c>
      <c r="K173" s="85">
        <v>0</v>
      </c>
      <c r="L173" s="85">
        <v>0.999305555555556</v>
      </c>
      <c r="M173" s="92">
        <v>44170</v>
      </c>
      <c r="N173" s="94" t="s">
        <v>2152</v>
      </c>
      <c r="O173" s="90">
        <f t="shared" si="24"/>
        <v>1439.0000000000005</v>
      </c>
      <c r="P173" s="100">
        <f t="shared" si="25"/>
        <v>4317.0000000000018</v>
      </c>
      <c r="Q173" s="68" t="s">
        <v>2035</v>
      </c>
      <c r="R173" s="68" t="s">
        <v>2036</v>
      </c>
    </row>
    <row r="174" spans="1:18" x14ac:dyDescent="0.2">
      <c r="A174" s="78">
        <v>58</v>
      </c>
      <c r="B174" s="79">
        <v>44158.458333333336</v>
      </c>
      <c r="C174" s="68" t="str">
        <f t="shared" si="28"/>
        <v>KAZUNGULA REP-G</v>
      </c>
      <c r="D174" s="81" t="str">
        <f>VLOOKUP($C174,TOTAL3,2,FALSE)</f>
        <v>MN7016</v>
      </c>
      <c r="E174" s="91" t="str">
        <f t="shared" si="26"/>
        <v>MAT NORTH</v>
      </c>
      <c r="F174" s="82" t="str">
        <f t="shared" si="27"/>
        <v>BRONZE</v>
      </c>
      <c r="G174" s="68">
        <v>3</v>
      </c>
      <c r="H174" s="83" t="s">
        <v>2033</v>
      </c>
      <c r="I174" s="110" t="s">
        <v>2055</v>
      </c>
      <c r="J174" s="68" t="str">
        <f t="shared" si="29"/>
        <v>HARRIET</v>
      </c>
      <c r="K174" s="85">
        <v>0</v>
      </c>
      <c r="L174" s="85">
        <v>0.999305555555556</v>
      </c>
      <c r="M174" s="92">
        <v>44170</v>
      </c>
      <c r="N174" s="94" t="s">
        <v>2153</v>
      </c>
      <c r="O174" s="90">
        <f t="shared" si="24"/>
        <v>1439.0000000000005</v>
      </c>
      <c r="P174" s="100">
        <f t="shared" si="25"/>
        <v>4317.0000000000018</v>
      </c>
      <c r="Q174" s="68" t="s">
        <v>2035</v>
      </c>
      <c r="R174" s="68" t="s">
        <v>2036</v>
      </c>
    </row>
    <row r="175" spans="1:18" x14ac:dyDescent="0.2">
      <c r="A175" s="78">
        <v>61</v>
      </c>
      <c r="B175" s="79">
        <v>44167.796527777777</v>
      </c>
      <c r="C175" s="68" t="str">
        <f t="shared" si="28"/>
        <v>MATETSITURNOFF-G</v>
      </c>
      <c r="D175" s="81" t="str">
        <f>VLOOKUP($C175,TOTAL3,2,FALSE)</f>
        <v>MN7035</v>
      </c>
      <c r="E175" s="91" t="str">
        <f t="shared" si="26"/>
        <v>MAT NORTH</v>
      </c>
      <c r="F175" s="82" t="str">
        <f t="shared" si="27"/>
        <v>BRONZE</v>
      </c>
      <c r="G175" s="68">
        <v>3</v>
      </c>
      <c r="H175" s="83" t="s">
        <v>2033</v>
      </c>
      <c r="I175" s="110" t="s">
        <v>2058</v>
      </c>
      <c r="J175" s="68" t="str">
        <f t="shared" si="29"/>
        <v>HARRIET</v>
      </c>
      <c r="K175" s="85">
        <v>0</v>
      </c>
      <c r="L175" s="85">
        <v>0.999305555555556</v>
      </c>
      <c r="M175" s="92">
        <v>44170</v>
      </c>
      <c r="N175" s="94" t="s">
        <v>2173</v>
      </c>
      <c r="O175" s="90">
        <f t="shared" si="24"/>
        <v>1439.0000000000005</v>
      </c>
      <c r="P175" s="100">
        <f t="shared" si="25"/>
        <v>4317.0000000000018</v>
      </c>
      <c r="Q175" s="68" t="s">
        <v>2035</v>
      </c>
      <c r="R175" s="68" t="s">
        <v>2036</v>
      </c>
    </row>
    <row r="176" spans="1:18" x14ac:dyDescent="0.2">
      <c r="A176" s="78">
        <v>133</v>
      </c>
      <c r="B176" s="79">
        <v>44145.652094907404</v>
      </c>
      <c r="C176" s="68" t="str">
        <f t="shared" si="28"/>
        <v>Queenspark-G</v>
      </c>
      <c r="D176" s="81" t="s">
        <v>1609</v>
      </c>
      <c r="E176" s="91" t="str">
        <f t="shared" si="26"/>
        <v>BULAWAYO</v>
      </c>
      <c r="F176" s="82" t="str">
        <f t="shared" si="27"/>
        <v>SILVER</v>
      </c>
      <c r="G176" s="68">
        <v>3</v>
      </c>
      <c r="H176" s="83" t="s">
        <v>2033</v>
      </c>
      <c r="I176" s="110" t="s">
        <v>2057</v>
      </c>
      <c r="J176" s="68" t="str">
        <f t="shared" si="29"/>
        <v>STELLA</v>
      </c>
      <c r="K176" s="85">
        <v>0</v>
      </c>
      <c r="L176" s="85">
        <v>0.999305555555556</v>
      </c>
      <c r="M176" s="92">
        <v>44170</v>
      </c>
      <c r="N176" s="94" t="s">
        <v>2155</v>
      </c>
      <c r="O176" s="90">
        <f t="shared" si="24"/>
        <v>1439.0000000000005</v>
      </c>
      <c r="P176" s="100">
        <f t="shared" si="25"/>
        <v>4317.0000000000018</v>
      </c>
      <c r="Q176" s="68" t="s">
        <v>2035</v>
      </c>
      <c r="R176" s="68" t="s">
        <v>2036</v>
      </c>
    </row>
    <row r="177" spans="1:18" x14ac:dyDescent="0.2">
      <c r="A177" s="78">
        <v>223</v>
      </c>
      <c r="B177" s="79">
        <v>44155.618750000001</v>
      </c>
      <c r="C177" s="68" t="str">
        <f t="shared" si="28"/>
        <v>Kamativi-G</v>
      </c>
      <c r="D177" s="81" t="str">
        <f>VLOOKUP($C177,TOTAL3,2,FALSE)</f>
        <v>MN0320</v>
      </c>
      <c r="E177" s="91" t="str">
        <f t="shared" si="26"/>
        <v>MAT NORTH</v>
      </c>
      <c r="F177" s="82" t="str">
        <f t="shared" si="27"/>
        <v>BRONZE</v>
      </c>
      <c r="G177" s="68">
        <v>3</v>
      </c>
      <c r="H177" s="83" t="s">
        <v>2033</v>
      </c>
      <c r="I177" s="110" t="s">
        <v>2055</v>
      </c>
      <c r="J177" s="68" t="str">
        <f t="shared" si="29"/>
        <v>HARRIET</v>
      </c>
      <c r="K177" s="85">
        <v>0</v>
      </c>
      <c r="L177" s="85">
        <v>0.999305555555556</v>
      </c>
      <c r="M177" s="92">
        <v>44170</v>
      </c>
      <c r="N177" s="94" t="s">
        <v>2158</v>
      </c>
      <c r="O177" s="90">
        <f t="shared" si="24"/>
        <v>1439.0000000000005</v>
      </c>
      <c r="P177" s="100">
        <f t="shared" si="25"/>
        <v>4317.0000000000018</v>
      </c>
      <c r="Q177" s="68" t="s">
        <v>2035</v>
      </c>
      <c r="R177" s="68" t="s">
        <v>2036</v>
      </c>
    </row>
    <row r="178" spans="1:18" x14ac:dyDescent="0.2">
      <c r="A178" s="78">
        <v>283</v>
      </c>
      <c r="B178" s="79">
        <v>43636.052777777775</v>
      </c>
      <c r="C178" s="68" t="str">
        <f t="shared" si="28"/>
        <v>Hwange Power-G</v>
      </c>
      <c r="D178" s="83" t="s">
        <v>873</v>
      </c>
      <c r="E178" s="91" t="str">
        <f t="shared" si="26"/>
        <v>MAT NORTH</v>
      </c>
      <c r="F178" s="82" t="str">
        <f t="shared" si="27"/>
        <v>SILVER</v>
      </c>
      <c r="G178" s="68">
        <v>3</v>
      </c>
      <c r="H178" s="83" t="s">
        <v>2033</v>
      </c>
      <c r="I178" s="68" t="s">
        <v>2055</v>
      </c>
      <c r="J178" s="68" t="str">
        <f t="shared" si="29"/>
        <v>HARRIET</v>
      </c>
      <c r="K178" s="85">
        <v>0</v>
      </c>
      <c r="L178" s="85">
        <v>0.999305555555556</v>
      </c>
      <c r="M178" s="92">
        <v>44170</v>
      </c>
      <c r="N178" s="94" t="s">
        <v>2158</v>
      </c>
      <c r="O178" s="90">
        <f t="shared" si="24"/>
        <v>1439.0000000000005</v>
      </c>
      <c r="P178" s="100">
        <f t="shared" si="25"/>
        <v>4317.0000000000018</v>
      </c>
      <c r="Q178" s="68" t="s">
        <v>2035</v>
      </c>
      <c r="R178" s="68" t="s">
        <v>2036</v>
      </c>
    </row>
    <row r="179" spans="1:18" x14ac:dyDescent="0.2">
      <c r="A179" s="78">
        <v>286</v>
      </c>
      <c r="B179" s="79">
        <v>43635.490665972226</v>
      </c>
      <c r="C179" s="68" t="str">
        <f t="shared" si="28"/>
        <v>Kwanele-G</v>
      </c>
      <c r="D179" s="83" t="s">
        <v>989</v>
      </c>
      <c r="E179" s="91" t="str">
        <f t="shared" si="26"/>
        <v>MAT NORTH</v>
      </c>
      <c r="F179" s="82" t="str">
        <f t="shared" si="27"/>
        <v>BRONZE</v>
      </c>
      <c r="G179" s="68">
        <v>3</v>
      </c>
      <c r="H179" s="83" t="s">
        <v>2033</v>
      </c>
      <c r="I179" s="68" t="s">
        <v>2055</v>
      </c>
      <c r="J179" s="68" t="str">
        <f t="shared" si="29"/>
        <v>HARRIET</v>
      </c>
      <c r="K179" s="85">
        <v>0</v>
      </c>
      <c r="L179" s="85">
        <v>0.999305555555556</v>
      </c>
      <c r="M179" s="92">
        <v>44170</v>
      </c>
      <c r="N179" s="94" t="s">
        <v>2159</v>
      </c>
      <c r="O179" s="90">
        <f t="shared" si="24"/>
        <v>1439.0000000000005</v>
      </c>
      <c r="P179" s="100">
        <f t="shared" si="25"/>
        <v>4317.0000000000018</v>
      </c>
      <c r="Q179" s="68" t="s">
        <v>2035</v>
      </c>
      <c r="R179" s="68" t="s">
        <v>2036</v>
      </c>
    </row>
    <row r="180" spans="1:18" x14ac:dyDescent="0.2">
      <c r="A180" s="78">
        <v>289</v>
      </c>
      <c r="B180" s="79">
        <v>43636.405769675926</v>
      </c>
      <c r="C180" s="68" t="str">
        <f t="shared" si="28"/>
        <v>Madumapisa-G</v>
      </c>
      <c r="D180" s="83" t="s">
        <v>1070</v>
      </c>
      <c r="E180" s="91" t="str">
        <f t="shared" si="26"/>
        <v>MAT NORTH</v>
      </c>
      <c r="F180" s="82" t="str">
        <f t="shared" si="27"/>
        <v>BRONZE</v>
      </c>
      <c r="G180" s="68">
        <v>3</v>
      </c>
      <c r="H180" s="83" t="s">
        <v>2033</v>
      </c>
      <c r="I180" s="68" t="s">
        <v>2055</v>
      </c>
      <c r="J180" s="68" t="str">
        <f t="shared" si="29"/>
        <v>HARRIET</v>
      </c>
      <c r="K180" s="85">
        <v>0</v>
      </c>
      <c r="L180" s="85">
        <v>0.999305555555556</v>
      </c>
      <c r="M180" s="92">
        <v>44170</v>
      </c>
      <c r="N180" s="94" t="s">
        <v>2160</v>
      </c>
      <c r="O180" s="90">
        <f t="shared" si="24"/>
        <v>1439.0000000000005</v>
      </c>
      <c r="P180" s="100">
        <f t="shared" si="25"/>
        <v>4317.0000000000018</v>
      </c>
      <c r="Q180" s="68" t="s">
        <v>2035</v>
      </c>
      <c r="R180" s="68" t="s">
        <v>2036</v>
      </c>
    </row>
    <row r="181" spans="1:18" x14ac:dyDescent="0.2">
      <c r="A181" s="78">
        <v>529</v>
      </c>
      <c r="B181" s="79">
        <v>44169.944444444445</v>
      </c>
      <c r="C181" s="68" t="str">
        <f t="shared" si="28"/>
        <v>CBC-G</v>
      </c>
      <c r="D181" s="81" t="str">
        <f>VLOOKUP($C181,TOTAL3,2,FALSE)</f>
        <v>BU5100</v>
      </c>
      <c r="E181" s="91" t="str">
        <f t="shared" si="26"/>
        <v>BULAWAYO</v>
      </c>
      <c r="F181" s="82" t="str">
        <f t="shared" si="27"/>
        <v>BRONZE</v>
      </c>
      <c r="G181" s="68">
        <v>3</v>
      </c>
      <c r="H181" s="83" t="s">
        <v>2033</v>
      </c>
      <c r="I181" s="110" t="s">
        <v>2058</v>
      </c>
      <c r="J181" s="68" t="str">
        <f t="shared" si="29"/>
        <v>MASAIRA</v>
      </c>
      <c r="K181" s="85">
        <v>0</v>
      </c>
      <c r="L181" s="85">
        <v>0.999305555555556</v>
      </c>
      <c r="M181" s="92">
        <v>44170</v>
      </c>
      <c r="N181" s="94" t="s">
        <v>3024</v>
      </c>
      <c r="O181" s="90">
        <f t="shared" si="24"/>
        <v>1439.0000000000005</v>
      </c>
      <c r="P181" s="100">
        <f t="shared" si="25"/>
        <v>4317.0000000000018</v>
      </c>
      <c r="Q181" s="68" t="s">
        <v>2035</v>
      </c>
      <c r="R181" s="68" t="s">
        <v>2036</v>
      </c>
    </row>
    <row r="182" spans="1:18" x14ac:dyDescent="0.2">
      <c r="A182" s="78">
        <v>812</v>
      </c>
      <c r="B182" s="79">
        <v>44069.581944444442</v>
      </c>
      <c r="C182" s="68" t="str">
        <f t="shared" si="28"/>
        <v>BINGA-G</v>
      </c>
      <c r="D182" s="81" t="str">
        <f>VLOOKUP($C182,TOTAL3,2,FALSE)</f>
        <v>MN5107</v>
      </c>
      <c r="E182" s="91" t="str">
        <f t="shared" si="26"/>
        <v>MAT NORTH</v>
      </c>
      <c r="F182" s="82" t="str">
        <f t="shared" si="27"/>
        <v>BRONZE</v>
      </c>
      <c r="G182" s="68">
        <v>3</v>
      </c>
      <c r="H182" s="83" t="s">
        <v>2033</v>
      </c>
      <c r="I182" s="110" t="s">
        <v>2055</v>
      </c>
      <c r="J182" s="68" t="str">
        <f t="shared" si="29"/>
        <v>HARRIET</v>
      </c>
      <c r="K182" s="85">
        <v>0</v>
      </c>
      <c r="L182" s="85">
        <v>0.999305555555556</v>
      </c>
      <c r="M182" s="92">
        <v>44170</v>
      </c>
      <c r="N182" s="94" t="s">
        <v>2161</v>
      </c>
      <c r="O182" s="90">
        <f t="shared" si="24"/>
        <v>1439.0000000000005</v>
      </c>
      <c r="P182" s="100">
        <f t="shared" si="25"/>
        <v>4317.0000000000018</v>
      </c>
      <c r="Q182" s="68" t="s">
        <v>2035</v>
      </c>
      <c r="R182" s="68" t="s">
        <v>2036</v>
      </c>
    </row>
    <row r="183" spans="1:18" x14ac:dyDescent="0.2">
      <c r="A183" s="78">
        <v>815</v>
      </c>
      <c r="B183" s="79">
        <v>44069.581944444442</v>
      </c>
      <c r="C183" s="68" t="str">
        <f t="shared" si="28"/>
        <v>SIYANSUNDA-G</v>
      </c>
      <c r="D183" s="81" t="str">
        <f>VLOOKUP($C183,TOTAL3,2,FALSE)</f>
        <v>MN5245</v>
      </c>
      <c r="E183" s="91" t="str">
        <f t="shared" si="26"/>
        <v>MAT NORTH</v>
      </c>
      <c r="F183" s="82" t="str">
        <f t="shared" si="27"/>
        <v>SILVER</v>
      </c>
      <c r="G183" s="68">
        <v>3</v>
      </c>
      <c r="H183" s="83" t="s">
        <v>2033</v>
      </c>
      <c r="I183" s="110" t="s">
        <v>2055</v>
      </c>
      <c r="J183" s="68" t="str">
        <f t="shared" si="29"/>
        <v>HARRIET</v>
      </c>
      <c r="K183" s="85">
        <v>0</v>
      </c>
      <c r="L183" s="85">
        <v>0.999305555555556</v>
      </c>
      <c r="M183" s="92">
        <v>44170</v>
      </c>
      <c r="N183" s="94" t="s">
        <v>2162</v>
      </c>
      <c r="O183" s="90">
        <f t="shared" si="24"/>
        <v>1439.0000000000005</v>
      </c>
      <c r="P183" s="100">
        <f t="shared" si="25"/>
        <v>4317.0000000000018</v>
      </c>
      <c r="Q183" s="68" t="s">
        <v>2035</v>
      </c>
      <c r="R183" s="68" t="s">
        <v>2036</v>
      </c>
    </row>
    <row r="184" spans="1:18" x14ac:dyDescent="0.2">
      <c r="A184" s="78">
        <v>818</v>
      </c>
      <c r="B184" s="79">
        <v>44069.581944444442</v>
      </c>
      <c r="C184" s="68" t="str">
        <f t="shared" si="28"/>
        <v>INKOSIKAZI-G</v>
      </c>
      <c r="D184" s="81" t="str">
        <f>VLOOKUP($C184,TOTAL3,2,FALSE)</f>
        <v>MN7015</v>
      </c>
      <c r="E184" s="91" t="str">
        <f t="shared" si="26"/>
        <v>MAT NORTH</v>
      </c>
      <c r="F184" s="82" t="str">
        <f t="shared" si="27"/>
        <v>BRONZE</v>
      </c>
      <c r="G184" s="68">
        <v>3</v>
      </c>
      <c r="H184" s="83" t="s">
        <v>2033</v>
      </c>
      <c r="I184" s="110" t="s">
        <v>2055</v>
      </c>
      <c r="J184" s="68" t="str">
        <f t="shared" si="29"/>
        <v>BHEKANI</v>
      </c>
      <c r="K184" s="85">
        <v>0</v>
      </c>
      <c r="L184" s="85">
        <v>0.999305555555556</v>
      </c>
      <c r="M184" s="92">
        <v>44170</v>
      </c>
      <c r="N184" s="94" t="s">
        <v>2163</v>
      </c>
      <c r="O184" s="90">
        <f t="shared" si="24"/>
        <v>1439.0000000000005</v>
      </c>
      <c r="P184" s="100">
        <f t="shared" si="25"/>
        <v>4317.0000000000018</v>
      </c>
      <c r="Q184" s="68" t="s">
        <v>2035</v>
      </c>
      <c r="R184" s="68" t="s">
        <v>2036</v>
      </c>
    </row>
    <row r="185" spans="1:18" x14ac:dyDescent="0.2">
      <c r="A185" s="78">
        <v>888</v>
      </c>
      <c r="B185" s="79">
        <v>44144.73333333333</v>
      </c>
      <c r="C185" s="68" t="str">
        <f t="shared" si="28"/>
        <v>Tshabalala D</v>
      </c>
      <c r="D185" s="81" t="str">
        <f>VLOOKUP($C185,TOTAL3,2,FALSE)</f>
        <v>BU5022</v>
      </c>
      <c r="E185" s="91" t="str">
        <f t="shared" si="26"/>
        <v>BULAWAYO</v>
      </c>
      <c r="F185" s="82" t="str">
        <f t="shared" si="27"/>
        <v>SILVER</v>
      </c>
      <c r="G185" s="68">
        <v>3</v>
      </c>
      <c r="H185" s="83" t="s">
        <v>2033</v>
      </c>
      <c r="I185" s="110" t="s">
        <v>2055</v>
      </c>
      <c r="J185" s="68" t="str">
        <f t="shared" si="29"/>
        <v>SIFA</v>
      </c>
      <c r="K185" s="85">
        <v>0</v>
      </c>
      <c r="L185" s="85">
        <v>0.999305555555556</v>
      </c>
      <c r="M185" s="92">
        <v>44170</v>
      </c>
      <c r="N185" s="94" t="s">
        <v>2165</v>
      </c>
      <c r="O185" s="90">
        <f t="shared" si="24"/>
        <v>1439.0000000000005</v>
      </c>
      <c r="P185" s="100">
        <f t="shared" si="25"/>
        <v>4317.0000000000018</v>
      </c>
      <c r="Q185" s="68" t="s">
        <v>2035</v>
      </c>
      <c r="R185" s="68" t="s">
        <v>2036</v>
      </c>
    </row>
    <row r="186" spans="1:18" x14ac:dyDescent="0.2">
      <c r="A186" s="78">
        <v>912</v>
      </c>
      <c r="B186" s="79">
        <v>44069.574999999997</v>
      </c>
      <c r="C186" s="68" t="str">
        <f t="shared" si="28"/>
        <v>Granitepark-G</v>
      </c>
      <c r="D186" s="81" t="s">
        <v>755</v>
      </c>
      <c r="E186" s="91" t="str">
        <f t="shared" si="26"/>
        <v>BULAWAYO</v>
      </c>
      <c r="F186" s="82" t="str">
        <f t="shared" si="27"/>
        <v>SILVER</v>
      </c>
      <c r="G186" s="68">
        <v>3</v>
      </c>
      <c r="H186" s="83" t="s">
        <v>2033</v>
      </c>
      <c r="I186" s="110" t="s">
        <v>2055</v>
      </c>
      <c r="J186" s="68" t="str">
        <f t="shared" si="29"/>
        <v>SOFIA</v>
      </c>
      <c r="K186" s="85">
        <v>0</v>
      </c>
      <c r="L186" s="85">
        <v>0.999305555555556</v>
      </c>
      <c r="M186" s="92">
        <v>44170</v>
      </c>
      <c r="N186" s="94" t="s">
        <v>2167</v>
      </c>
      <c r="O186" s="90">
        <f t="shared" si="24"/>
        <v>1439.0000000000005</v>
      </c>
      <c r="P186" s="100">
        <f t="shared" si="25"/>
        <v>4317.0000000000018</v>
      </c>
      <c r="Q186" s="68" t="s">
        <v>2035</v>
      </c>
      <c r="R186" s="68" t="s">
        <v>2036</v>
      </c>
    </row>
    <row r="187" spans="1:18" x14ac:dyDescent="0.2">
      <c r="A187" s="78">
        <v>978</v>
      </c>
      <c r="B187" s="79">
        <v>44158.533333333333</v>
      </c>
      <c r="C187" s="68" t="str">
        <f t="shared" si="28"/>
        <v>KAZUNGULA-G</v>
      </c>
      <c r="D187" s="81" t="str">
        <f>VLOOKUP($C187,TOTAL3,2,FALSE)</f>
        <v>MN7017</v>
      </c>
      <c r="E187" s="91" t="str">
        <f t="shared" si="26"/>
        <v>MAT NORTH</v>
      </c>
      <c r="F187" s="82" t="str">
        <f t="shared" si="27"/>
        <v>BRONZE</v>
      </c>
      <c r="G187" s="68">
        <v>3</v>
      </c>
      <c r="H187" s="83" t="s">
        <v>2033</v>
      </c>
      <c r="I187" s="110" t="s">
        <v>2055</v>
      </c>
      <c r="J187" s="68" t="str">
        <f t="shared" si="29"/>
        <v>HARRIET</v>
      </c>
      <c r="K187" s="85">
        <v>0</v>
      </c>
      <c r="L187" s="85">
        <v>0.999305555555556</v>
      </c>
      <c r="M187" s="92">
        <v>44170</v>
      </c>
      <c r="N187" s="94" t="s">
        <v>2170</v>
      </c>
      <c r="O187" s="90">
        <f t="shared" si="24"/>
        <v>1439.0000000000005</v>
      </c>
      <c r="P187" s="100">
        <f t="shared" si="25"/>
        <v>4317.0000000000018</v>
      </c>
      <c r="Q187" s="68" t="s">
        <v>2035</v>
      </c>
      <c r="R187" s="68" t="s">
        <v>2036</v>
      </c>
    </row>
    <row r="188" spans="1:18" x14ac:dyDescent="0.2">
      <c r="A188" s="78">
        <v>981</v>
      </c>
      <c r="B188" s="79">
        <v>44069.581944444442</v>
      </c>
      <c r="C188" s="68" t="str">
        <f t="shared" si="28"/>
        <v>HALFWAY-G</v>
      </c>
      <c r="D188" s="81" t="str">
        <f>VLOOKUP($C188,TOTAL3,2,FALSE)</f>
        <v>MN7008</v>
      </c>
      <c r="E188" s="91" t="str">
        <f t="shared" si="26"/>
        <v>MAT NORTH</v>
      </c>
      <c r="F188" s="82" t="str">
        <f t="shared" si="27"/>
        <v>BRONZE</v>
      </c>
      <c r="G188" s="68">
        <v>3</v>
      </c>
      <c r="H188" s="83" t="s">
        <v>2033</v>
      </c>
      <c r="I188" s="110" t="s">
        <v>2055</v>
      </c>
      <c r="J188" s="68" t="str">
        <f t="shared" si="29"/>
        <v>SIFA</v>
      </c>
      <c r="K188" s="85">
        <v>0</v>
      </c>
      <c r="L188" s="85">
        <v>0.999305555555556</v>
      </c>
      <c r="M188" s="92">
        <v>44170</v>
      </c>
      <c r="N188" s="94" t="s">
        <v>2171</v>
      </c>
      <c r="O188" s="90">
        <f t="shared" si="24"/>
        <v>1439.0000000000005</v>
      </c>
      <c r="P188" s="100">
        <f t="shared" si="25"/>
        <v>4317.0000000000018</v>
      </c>
      <c r="Q188" s="68" t="s">
        <v>2035</v>
      </c>
      <c r="R188" s="68" t="s">
        <v>2036</v>
      </c>
    </row>
    <row r="189" spans="1:18" x14ac:dyDescent="0.2">
      <c r="A189" s="78">
        <v>984</v>
      </c>
      <c r="B189" s="79">
        <v>44069.581944444442</v>
      </c>
      <c r="C189" s="68" t="str">
        <f t="shared" si="28"/>
        <v>LUKOSI-G</v>
      </c>
      <c r="D189" s="81" t="str">
        <f>VLOOKUP($C189,TOTAL3,2,FALSE)</f>
        <v>MN7018</v>
      </c>
      <c r="E189" s="91" t="str">
        <f t="shared" si="26"/>
        <v>MAT NORTH</v>
      </c>
      <c r="F189" s="82" t="str">
        <f t="shared" si="27"/>
        <v>BRONZE</v>
      </c>
      <c r="G189" s="68">
        <v>3</v>
      </c>
      <c r="H189" s="83" t="s">
        <v>2033</v>
      </c>
      <c r="I189" s="110" t="s">
        <v>2055</v>
      </c>
      <c r="J189" s="68" t="str">
        <f t="shared" si="29"/>
        <v>HARRIET</v>
      </c>
      <c r="K189" s="85">
        <v>0</v>
      </c>
      <c r="L189" s="85">
        <v>0.999305555555556</v>
      </c>
      <c r="M189" s="92">
        <v>44170</v>
      </c>
      <c r="N189" s="94" t="s">
        <v>2172</v>
      </c>
      <c r="O189" s="90">
        <f t="shared" si="24"/>
        <v>1439.0000000000005</v>
      </c>
      <c r="P189" s="100">
        <f t="shared" si="25"/>
        <v>4317.0000000000018</v>
      </c>
      <c r="Q189" s="68" t="s">
        <v>2035</v>
      </c>
      <c r="R189" s="68" t="s">
        <v>2036</v>
      </c>
    </row>
    <row r="190" spans="1:18" x14ac:dyDescent="0.2">
      <c r="A190" s="210"/>
      <c r="B190" s="137">
        <v>44169.942962962959</v>
      </c>
      <c r="C190" s="52" t="s">
        <v>1868</v>
      </c>
      <c r="D190" s="82" t="str">
        <f t="shared" ref="D190:D221" si="30">VLOOKUP($C190,TOTAL4,2,FALSE)</f>
        <v>MD0412</v>
      </c>
      <c r="E190" s="91" t="str">
        <f t="shared" ref="E190:E221" si="31">VLOOKUP($C190,TOTAL4,3,FALSE)</f>
        <v>MIDLANDS</v>
      </c>
      <c r="F190" s="82" t="str">
        <f t="shared" ref="F190:F221" si="32">VLOOKUP(C190,TOTAL4,4,FALSE)</f>
        <v>PLATINUM</v>
      </c>
      <c r="G190" s="68">
        <v>3</v>
      </c>
      <c r="H190" s="96" t="s">
        <v>2033</v>
      </c>
      <c r="I190" s="68" t="s">
        <v>2058</v>
      </c>
      <c r="J190" s="82" t="str">
        <f t="shared" ref="J190:J221" si="33">VLOOKUP($C190,TOTAL4,5,FALSE)</f>
        <v>CHIKWAVAVA</v>
      </c>
      <c r="K190" s="88">
        <v>0</v>
      </c>
      <c r="L190" s="88">
        <v>0.48440972222222217</v>
      </c>
      <c r="M190" s="95">
        <v>44170</v>
      </c>
      <c r="N190" s="94" t="s">
        <v>4134</v>
      </c>
      <c r="O190" s="90">
        <f t="shared" si="24"/>
        <v>697.55</v>
      </c>
      <c r="P190" s="100">
        <f t="shared" si="25"/>
        <v>2092.6499999999996</v>
      </c>
      <c r="Q190" s="80" t="s">
        <v>2035</v>
      </c>
      <c r="R190" s="80" t="s">
        <v>2038</v>
      </c>
    </row>
    <row r="191" spans="1:18" x14ac:dyDescent="0.2">
      <c r="A191" s="210"/>
      <c r="B191" s="79">
        <v>44169.892812500002</v>
      </c>
      <c r="C191" s="68" t="s">
        <v>1524</v>
      </c>
      <c r="D191" s="82" t="str">
        <f t="shared" si="30"/>
        <v>HA5041</v>
      </c>
      <c r="E191" s="91" t="str">
        <f t="shared" si="31"/>
        <v>HARARE</v>
      </c>
      <c r="F191" s="82" t="str">
        <f t="shared" si="32"/>
        <v>GOLD</v>
      </c>
      <c r="G191" s="68">
        <v>3</v>
      </c>
      <c r="H191" s="96" t="s">
        <v>2033</v>
      </c>
      <c r="I191" s="68" t="s">
        <v>2058</v>
      </c>
      <c r="J191" s="82" t="str">
        <f t="shared" si="33"/>
        <v>RITA</v>
      </c>
      <c r="K191" s="88">
        <v>0</v>
      </c>
      <c r="L191" s="88">
        <v>0.50181712962962965</v>
      </c>
      <c r="M191" s="95">
        <v>44170</v>
      </c>
      <c r="N191" s="94" t="s">
        <v>4135</v>
      </c>
      <c r="O191" s="90">
        <f t="shared" si="24"/>
        <v>722.61666666666667</v>
      </c>
      <c r="P191" s="100">
        <f t="shared" si="25"/>
        <v>2167.85</v>
      </c>
      <c r="Q191" s="80" t="s">
        <v>2035</v>
      </c>
      <c r="R191" s="80" t="s">
        <v>2038</v>
      </c>
    </row>
    <row r="192" spans="1:18" x14ac:dyDescent="0.2">
      <c r="A192" s="210"/>
      <c r="B192" s="137">
        <v>44167.443101851852</v>
      </c>
      <c r="C192" s="52" t="s">
        <v>1498</v>
      </c>
      <c r="D192" s="82" t="str">
        <f t="shared" si="30"/>
        <v>MV5266</v>
      </c>
      <c r="E192" s="91" t="str">
        <f t="shared" si="31"/>
        <v>MASVINGO</v>
      </c>
      <c r="F192" s="82" t="str">
        <f t="shared" si="32"/>
        <v>SILVER</v>
      </c>
      <c r="G192" s="68">
        <v>3</v>
      </c>
      <c r="H192" s="96" t="s">
        <v>2033</v>
      </c>
      <c r="I192" s="68" t="s">
        <v>2058</v>
      </c>
      <c r="J192" s="82" t="str">
        <f t="shared" si="33"/>
        <v>PARDON</v>
      </c>
      <c r="K192" s="88">
        <v>0</v>
      </c>
      <c r="L192" s="88">
        <v>0.52071759259259254</v>
      </c>
      <c r="M192" s="95">
        <v>44170</v>
      </c>
      <c r="N192" s="94" t="s">
        <v>3025</v>
      </c>
      <c r="O192" s="90">
        <f t="shared" si="24"/>
        <v>749.83333333333326</v>
      </c>
      <c r="P192" s="100">
        <f t="shared" si="25"/>
        <v>2249.5</v>
      </c>
      <c r="Q192" s="80" t="s">
        <v>2035</v>
      </c>
      <c r="R192" s="80" t="s">
        <v>2038</v>
      </c>
    </row>
    <row r="193" spans="1:18" x14ac:dyDescent="0.2">
      <c r="A193" s="210"/>
      <c r="B193" s="137">
        <v>44169.663032407407</v>
      </c>
      <c r="C193" s="52" t="s">
        <v>709</v>
      </c>
      <c r="D193" s="82" t="str">
        <f t="shared" si="30"/>
        <v>MV7004</v>
      </c>
      <c r="E193" s="91" t="str">
        <f t="shared" si="31"/>
        <v>MASVINGO</v>
      </c>
      <c r="F193" s="82" t="str">
        <f t="shared" si="32"/>
        <v>SILVER</v>
      </c>
      <c r="G193" s="68">
        <v>3</v>
      </c>
      <c r="H193" s="96" t="s">
        <v>2033</v>
      </c>
      <c r="I193" s="68" t="s">
        <v>2058</v>
      </c>
      <c r="J193" s="82" t="str">
        <f t="shared" si="33"/>
        <v>PARDON</v>
      </c>
      <c r="K193" s="88">
        <v>0</v>
      </c>
      <c r="L193" s="88">
        <v>0.52071759259259254</v>
      </c>
      <c r="M193" s="95">
        <v>44170</v>
      </c>
      <c r="N193" s="94" t="s">
        <v>4136</v>
      </c>
      <c r="O193" s="90">
        <f t="shared" si="24"/>
        <v>749.83333333333326</v>
      </c>
      <c r="P193" s="100">
        <f t="shared" si="25"/>
        <v>2249.5</v>
      </c>
      <c r="Q193" s="80" t="s">
        <v>2035</v>
      </c>
      <c r="R193" s="80" t="s">
        <v>2038</v>
      </c>
    </row>
    <row r="194" spans="1:18" x14ac:dyDescent="0.2">
      <c r="A194" s="210"/>
      <c r="B194" s="137">
        <v>44169.663842592592</v>
      </c>
      <c r="C194" s="52" t="s">
        <v>1124</v>
      </c>
      <c r="D194" s="82" t="str">
        <f t="shared" si="30"/>
        <v>MV5246</v>
      </c>
      <c r="E194" s="91" t="str">
        <f t="shared" si="31"/>
        <v>MASVINGO</v>
      </c>
      <c r="F194" s="82" t="str">
        <f t="shared" si="32"/>
        <v>GOLD</v>
      </c>
      <c r="G194" s="68">
        <v>3</v>
      </c>
      <c r="H194" s="96" t="s">
        <v>2033</v>
      </c>
      <c r="I194" s="68" t="s">
        <v>2058</v>
      </c>
      <c r="J194" s="82" t="str">
        <f t="shared" si="33"/>
        <v>PARDON</v>
      </c>
      <c r="K194" s="88">
        <v>0</v>
      </c>
      <c r="L194" s="88">
        <v>0.52071759259259254</v>
      </c>
      <c r="M194" s="95">
        <v>44170</v>
      </c>
      <c r="N194" s="94" t="s">
        <v>4137</v>
      </c>
      <c r="O194" s="90">
        <f t="shared" ref="O194:O257" si="34">(L194-K194)*60*24</f>
        <v>749.83333333333326</v>
      </c>
      <c r="P194" s="100">
        <f t="shared" ref="P194:P257" si="35">O194*G194</f>
        <v>2249.5</v>
      </c>
      <c r="Q194" s="80" t="s">
        <v>2035</v>
      </c>
      <c r="R194" s="80" t="s">
        <v>2038</v>
      </c>
    </row>
    <row r="195" spans="1:18" x14ac:dyDescent="0.2">
      <c r="A195" s="210"/>
      <c r="B195" s="137">
        <v>44169.663842592592</v>
      </c>
      <c r="C195" s="52" t="s">
        <v>1396</v>
      </c>
      <c r="D195" s="82" t="str">
        <f t="shared" si="30"/>
        <v>MV1702</v>
      </c>
      <c r="E195" s="91" t="str">
        <f t="shared" si="31"/>
        <v>MASVINGO</v>
      </c>
      <c r="F195" s="82" t="str">
        <f t="shared" si="32"/>
        <v>BRONZE</v>
      </c>
      <c r="G195" s="68">
        <v>3</v>
      </c>
      <c r="H195" s="96" t="s">
        <v>2033</v>
      </c>
      <c r="I195" s="68" t="s">
        <v>2058</v>
      </c>
      <c r="J195" s="82" t="str">
        <f t="shared" si="33"/>
        <v>CECIL</v>
      </c>
      <c r="K195" s="88">
        <v>0</v>
      </c>
      <c r="L195" s="88">
        <v>0.52071759259259254</v>
      </c>
      <c r="M195" s="95">
        <v>44170</v>
      </c>
      <c r="N195" s="94" t="s">
        <v>4138</v>
      </c>
      <c r="O195" s="90">
        <f t="shared" si="34"/>
        <v>749.83333333333326</v>
      </c>
      <c r="P195" s="100">
        <f t="shared" si="35"/>
        <v>2249.5</v>
      </c>
      <c r="Q195" s="80" t="s">
        <v>2035</v>
      </c>
      <c r="R195" s="80" t="s">
        <v>2038</v>
      </c>
    </row>
    <row r="196" spans="1:18" x14ac:dyDescent="0.2">
      <c r="A196" s="210"/>
      <c r="B196" s="137">
        <v>44169.663842592592</v>
      </c>
      <c r="C196" s="52" t="s">
        <v>1785</v>
      </c>
      <c r="D196" s="82" t="str">
        <f t="shared" si="30"/>
        <v>MV5244</v>
      </c>
      <c r="E196" s="91" t="str">
        <f t="shared" si="31"/>
        <v>MASVINGO</v>
      </c>
      <c r="F196" s="82" t="str">
        <f t="shared" si="32"/>
        <v>SILVER</v>
      </c>
      <c r="G196" s="68">
        <v>3</v>
      </c>
      <c r="H196" s="96" t="s">
        <v>2033</v>
      </c>
      <c r="I196" s="68" t="s">
        <v>2058</v>
      </c>
      <c r="J196" s="82" t="str">
        <f t="shared" si="33"/>
        <v>PARDON</v>
      </c>
      <c r="K196" s="88">
        <v>0</v>
      </c>
      <c r="L196" s="88">
        <v>0.52071759259259254</v>
      </c>
      <c r="M196" s="95">
        <v>44170</v>
      </c>
      <c r="N196" s="94" t="s">
        <v>4139</v>
      </c>
      <c r="O196" s="90">
        <f t="shared" si="34"/>
        <v>749.83333333333326</v>
      </c>
      <c r="P196" s="100">
        <f t="shared" si="35"/>
        <v>2249.5</v>
      </c>
      <c r="Q196" s="80" t="s">
        <v>2035</v>
      </c>
      <c r="R196" s="80" t="s">
        <v>2038</v>
      </c>
    </row>
    <row r="197" spans="1:18" x14ac:dyDescent="0.2">
      <c r="A197" s="210"/>
      <c r="B197" s="137">
        <v>44169.663842592592</v>
      </c>
      <c r="C197" s="52" t="s">
        <v>1973</v>
      </c>
      <c r="D197" s="82" t="str">
        <f t="shared" si="30"/>
        <v>MV5147</v>
      </c>
      <c r="E197" s="91" t="str">
        <f t="shared" si="31"/>
        <v>MASVINGO</v>
      </c>
      <c r="F197" s="82" t="str">
        <f t="shared" si="32"/>
        <v>SILVER</v>
      </c>
      <c r="G197" s="68">
        <v>3</v>
      </c>
      <c r="H197" s="96" t="s">
        <v>2033</v>
      </c>
      <c r="I197" s="68" t="s">
        <v>2058</v>
      </c>
      <c r="J197" s="82" t="str">
        <f t="shared" si="33"/>
        <v>PARDON</v>
      </c>
      <c r="K197" s="88">
        <v>0</v>
      </c>
      <c r="L197" s="88">
        <v>0.52071759259259254</v>
      </c>
      <c r="M197" s="95">
        <v>44170</v>
      </c>
      <c r="N197" s="94" t="s">
        <v>4140</v>
      </c>
      <c r="O197" s="90">
        <f t="shared" si="34"/>
        <v>749.83333333333326</v>
      </c>
      <c r="P197" s="100">
        <f t="shared" si="35"/>
        <v>2249.5</v>
      </c>
      <c r="Q197" s="80" t="s">
        <v>2035</v>
      </c>
      <c r="R197" s="80" t="s">
        <v>2038</v>
      </c>
    </row>
    <row r="198" spans="1:18" x14ac:dyDescent="0.2">
      <c r="A198" s="210"/>
      <c r="B198" s="137">
        <v>44167.441238425927</v>
      </c>
      <c r="C198" s="52" t="s">
        <v>1500</v>
      </c>
      <c r="D198" s="82" t="str">
        <f t="shared" si="30"/>
        <v>MV5266</v>
      </c>
      <c r="E198" s="91" t="str">
        <f t="shared" si="31"/>
        <v>MASVINGO</v>
      </c>
      <c r="F198" s="82" t="str">
        <f t="shared" si="32"/>
        <v>SILVER</v>
      </c>
      <c r="G198" s="68">
        <v>3</v>
      </c>
      <c r="H198" s="96" t="s">
        <v>2033</v>
      </c>
      <c r="I198" s="68" t="s">
        <v>2058</v>
      </c>
      <c r="J198" s="82" t="str">
        <f t="shared" si="33"/>
        <v>PARDON</v>
      </c>
      <c r="K198" s="88">
        <v>0</v>
      </c>
      <c r="L198" s="88">
        <v>0.52324074074074078</v>
      </c>
      <c r="M198" s="95">
        <v>44170</v>
      </c>
      <c r="N198" s="94" t="s">
        <v>3127</v>
      </c>
      <c r="O198" s="90">
        <f t="shared" si="34"/>
        <v>753.4666666666667</v>
      </c>
      <c r="P198" s="100">
        <f t="shared" si="35"/>
        <v>2260.4</v>
      </c>
      <c r="Q198" s="80" t="s">
        <v>2035</v>
      </c>
      <c r="R198" s="80" t="s">
        <v>2038</v>
      </c>
    </row>
    <row r="199" spans="1:18" x14ac:dyDescent="0.2">
      <c r="A199" s="210"/>
      <c r="B199" s="137">
        <v>44169.662974537037</v>
      </c>
      <c r="C199" s="52" t="s">
        <v>1548</v>
      </c>
      <c r="D199" s="82" t="str">
        <f t="shared" si="30"/>
        <v>MV7032</v>
      </c>
      <c r="E199" s="91" t="str">
        <f t="shared" si="31"/>
        <v>MASVINGO</v>
      </c>
      <c r="F199" s="82" t="str">
        <f t="shared" si="32"/>
        <v>SILVER</v>
      </c>
      <c r="G199" s="68">
        <v>3</v>
      </c>
      <c r="H199" s="96" t="s">
        <v>2033</v>
      </c>
      <c r="I199" s="68" t="s">
        <v>2058</v>
      </c>
      <c r="J199" s="82" t="str">
        <f t="shared" si="33"/>
        <v>PARDON</v>
      </c>
      <c r="K199" s="88">
        <v>0</v>
      </c>
      <c r="L199" s="88">
        <v>0.52784722222222225</v>
      </c>
      <c r="M199" s="95">
        <v>44170</v>
      </c>
      <c r="N199" s="94" t="s">
        <v>4141</v>
      </c>
      <c r="O199" s="90">
        <f t="shared" si="34"/>
        <v>760.1</v>
      </c>
      <c r="P199" s="100">
        <f t="shared" si="35"/>
        <v>2280.3000000000002</v>
      </c>
      <c r="Q199" s="80" t="s">
        <v>2035</v>
      </c>
      <c r="R199" s="80" t="s">
        <v>2038</v>
      </c>
    </row>
    <row r="200" spans="1:18" x14ac:dyDescent="0.2">
      <c r="A200" s="210"/>
      <c r="B200" s="137">
        <v>44167.516134259262</v>
      </c>
      <c r="C200" s="52" t="s">
        <v>780</v>
      </c>
      <c r="D200" s="82" t="str">
        <f t="shared" si="30"/>
        <v>MS7012</v>
      </c>
      <c r="E200" s="91" t="str">
        <f t="shared" si="31"/>
        <v>MAT SOUTH</v>
      </c>
      <c r="F200" s="82" t="str">
        <f t="shared" si="32"/>
        <v>SILVER</v>
      </c>
      <c r="G200" s="68">
        <v>3</v>
      </c>
      <c r="H200" s="96" t="s">
        <v>2033</v>
      </c>
      <c r="I200" s="68" t="s">
        <v>2058</v>
      </c>
      <c r="J200" s="82" t="str">
        <f t="shared" si="33"/>
        <v>MASAIRA</v>
      </c>
      <c r="K200" s="88">
        <v>0</v>
      </c>
      <c r="L200" s="88">
        <v>0.53629629629629627</v>
      </c>
      <c r="M200" s="95">
        <v>44170</v>
      </c>
      <c r="N200" s="94" t="s">
        <v>4142</v>
      </c>
      <c r="O200" s="90">
        <f t="shared" si="34"/>
        <v>772.26666666666665</v>
      </c>
      <c r="P200" s="100">
        <f t="shared" si="35"/>
        <v>2316.8000000000002</v>
      </c>
      <c r="Q200" s="80" t="s">
        <v>2035</v>
      </c>
      <c r="R200" s="80" t="s">
        <v>2038</v>
      </c>
    </row>
    <row r="201" spans="1:18" x14ac:dyDescent="0.2">
      <c r="A201" s="210"/>
      <c r="B201" s="137">
        <v>44169.763773148145</v>
      </c>
      <c r="C201" s="52" t="s">
        <v>747</v>
      </c>
      <c r="D201" s="82" t="str">
        <f t="shared" si="30"/>
        <v>ME5182</v>
      </c>
      <c r="E201" s="91" t="str">
        <f t="shared" si="31"/>
        <v>MASH EAST</v>
      </c>
      <c r="F201" s="82" t="str">
        <f t="shared" si="32"/>
        <v>PLATINUM</v>
      </c>
      <c r="G201" s="68">
        <v>3</v>
      </c>
      <c r="H201" s="96" t="s">
        <v>2033</v>
      </c>
      <c r="I201" s="68" t="s">
        <v>2058</v>
      </c>
      <c r="J201" s="82" t="str">
        <f t="shared" si="33"/>
        <v>DHLAKAMA</v>
      </c>
      <c r="K201" s="88">
        <v>0</v>
      </c>
      <c r="L201" s="88">
        <v>0.55692129629629628</v>
      </c>
      <c r="M201" s="95">
        <v>44170</v>
      </c>
      <c r="N201" s="94" t="s">
        <v>4147</v>
      </c>
      <c r="O201" s="90">
        <f t="shared" si="34"/>
        <v>801.96666666666658</v>
      </c>
      <c r="P201" s="100">
        <f t="shared" si="35"/>
        <v>2405.8999999999996</v>
      </c>
      <c r="Q201" s="80" t="s">
        <v>2035</v>
      </c>
      <c r="R201" s="80" t="s">
        <v>2038</v>
      </c>
    </row>
    <row r="202" spans="1:18" x14ac:dyDescent="0.2">
      <c r="A202" s="210"/>
      <c r="B202" s="137">
        <v>44077.472754629627</v>
      </c>
      <c r="C202" s="52" t="s">
        <v>270</v>
      </c>
      <c r="D202" s="82" t="str">
        <f t="shared" si="30"/>
        <v>MD1708</v>
      </c>
      <c r="E202" s="91" t="str">
        <f t="shared" si="31"/>
        <v>MIDLANDS</v>
      </c>
      <c r="F202" s="82" t="str">
        <f t="shared" si="32"/>
        <v>BRONZE</v>
      </c>
      <c r="G202" s="68">
        <v>3</v>
      </c>
      <c r="H202" s="96" t="s">
        <v>2033</v>
      </c>
      <c r="I202" s="68" t="s">
        <v>2058</v>
      </c>
      <c r="J202" s="82" t="str">
        <f t="shared" si="33"/>
        <v>CHIKWAVAVA</v>
      </c>
      <c r="K202" s="88">
        <v>0</v>
      </c>
      <c r="L202" s="153">
        <v>0.99930555555555556</v>
      </c>
      <c r="M202" s="113">
        <v>44170</v>
      </c>
      <c r="N202" s="48">
        <v>51220158</v>
      </c>
      <c r="O202" s="90">
        <f t="shared" si="34"/>
        <v>1439</v>
      </c>
      <c r="P202" s="100">
        <f t="shared" si="35"/>
        <v>4317</v>
      </c>
      <c r="Q202" s="68" t="s">
        <v>2035</v>
      </c>
      <c r="R202" s="68" t="s">
        <v>2036</v>
      </c>
    </row>
    <row r="203" spans="1:18" x14ac:dyDescent="0.2">
      <c r="A203" s="210"/>
      <c r="B203" s="137">
        <v>44165.370312500003</v>
      </c>
      <c r="C203" s="52" t="s">
        <v>273</v>
      </c>
      <c r="D203" s="82" t="str">
        <f t="shared" si="30"/>
        <v>HA0008</v>
      </c>
      <c r="E203" s="91" t="str">
        <f t="shared" si="31"/>
        <v>HARARE</v>
      </c>
      <c r="F203" s="82" t="str">
        <f t="shared" si="32"/>
        <v>PLATINUM</v>
      </c>
      <c r="G203" s="68">
        <v>3</v>
      </c>
      <c r="H203" s="96" t="s">
        <v>2033</v>
      </c>
      <c r="I203" s="68" t="s">
        <v>2058</v>
      </c>
      <c r="J203" s="82" t="str">
        <f t="shared" si="33"/>
        <v>DHLAKAMA</v>
      </c>
      <c r="K203" s="88">
        <v>0</v>
      </c>
      <c r="L203" s="153">
        <v>0.99930555555555556</v>
      </c>
      <c r="M203" s="113">
        <v>44170</v>
      </c>
      <c r="N203" s="48">
        <v>51220065</v>
      </c>
      <c r="O203" s="90">
        <f t="shared" si="34"/>
        <v>1439</v>
      </c>
      <c r="P203" s="100">
        <f t="shared" si="35"/>
        <v>4317</v>
      </c>
      <c r="Q203" s="68" t="s">
        <v>2035</v>
      </c>
      <c r="R203" s="68" t="s">
        <v>2036</v>
      </c>
    </row>
    <row r="204" spans="1:18" x14ac:dyDescent="0.2">
      <c r="A204" s="210"/>
      <c r="B204" s="137">
        <v>44153.311689814815</v>
      </c>
      <c r="C204" s="52" t="s">
        <v>281</v>
      </c>
      <c r="D204" s="82" t="str">
        <f t="shared" si="30"/>
        <v>MV7003</v>
      </c>
      <c r="E204" s="91" t="str">
        <f t="shared" si="31"/>
        <v>MASVINGO</v>
      </c>
      <c r="F204" s="82" t="str">
        <f t="shared" si="32"/>
        <v>SILVER</v>
      </c>
      <c r="G204" s="68">
        <v>3</v>
      </c>
      <c r="H204" s="96" t="s">
        <v>2033</v>
      </c>
      <c r="I204" s="68" t="s">
        <v>2058</v>
      </c>
      <c r="J204" s="82" t="str">
        <f t="shared" si="33"/>
        <v>PARDON</v>
      </c>
      <c r="K204" s="88">
        <v>0</v>
      </c>
      <c r="L204" s="153">
        <v>0.99930555555555556</v>
      </c>
      <c r="M204" s="113">
        <v>44170</v>
      </c>
      <c r="N204" s="48">
        <v>51220098</v>
      </c>
      <c r="O204" s="90">
        <f t="shared" si="34"/>
        <v>1439</v>
      </c>
      <c r="P204" s="100">
        <f t="shared" si="35"/>
        <v>4317</v>
      </c>
      <c r="Q204" s="68" t="s">
        <v>2035</v>
      </c>
      <c r="R204" s="68" t="s">
        <v>2036</v>
      </c>
    </row>
    <row r="205" spans="1:18" x14ac:dyDescent="0.2">
      <c r="A205" s="210"/>
      <c r="B205" s="137">
        <v>44078.052893518521</v>
      </c>
      <c r="C205" s="52" t="s">
        <v>292</v>
      </c>
      <c r="D205" s="82" t="str">
        <f t="shared" si="30"/>
        <v>MN5107</v>
      </c>
      <c r="E205" s="91" t="str">
        <f t="shared" si="31"/>
        <v>MAT NORTH</v>
      </c>
      <c r="F205" s="82" t="str">
        <f t="shared" si="32"/>
        <v>BRONZE</v>
      </c>
      <c r="G205" s="68">
        <v>3</v>
      </c>
      <c r="H205" s="96" t="s">
        <v>2033</v>
      </c>
      <c r="I205" s="68" t="s">
        <v>2058</v>
      </c>
      <c r="J205" s="82" t="str">
        <f t="shared" si="33"/>
        <v>HARRIET</v>
      </c>
      <c r="K205" s="88">
        <v>0</v>
      </c>
      <c r="L205" s="153">
        <v>0.99930555555555556</v>
      </c>
      <c r="M205" s="113">
        <v>44170</v>
      </c>
      <c r="N205" s="48">
        <v>51220150</v>
      </c>
      <c r="O205" s="90">
        <f t="shared" si="34"/>
        <v>1439</v>
      </c>
      <c r="P205" s="100">
        <f t="shared" si="35"/>
        <v>4317</v>
      </c>
      <c r="Q205" s="68" t="s">
        <v>2035</v>
      </c>
      <c r="R205" s="68" t="s">
        <v>2036</v>
      </c>
    </row>
    <row r="206" spans="1:18" x14ac:dyDescent="0.2">
      <c r="A206" s="210"/>
      <c r="B206" s="137">
        <v>44169.164907407408</v>
      </c>
      <c r="C206" s="52" t="s">
        <v>317</v>
      </c>
      <c r="D206" s="82" t="str">
        <f t="shared" si="30"/>
        <v>HA6074</v>
      </c>
      <c r="E206" s="91" t="str">
        <f t="shared" si="31"/>
        <v>HARARE</v>
      </c>
      <c r="F206" s="82" t="str">
        <f t="shared" si="32"/>
        <v>PLATINUM</v>
      </c>
      <c r="G206" s="68">
        <v>3</v>
      </c>
      <c r="H206" s="96" t="s">
        <v>2033</v>
      </c>
      <c r="I206" s="68" t="s">
        <v>2058</v>
      </c>
      <c r="J206" s="82" t="str">
        <f t="shared" si="33"/>
        <v>MUTYANDA</v>
      </c>
      <c r="K206" s="88">
        <v>0</v>
      </c>
      <c r="L206" s="153">
        <v>0.99930555555555556</v>
      </c>
      <c r="M206" s="113">
        <v>44170</v>
      </c>
      <c r="N206" s="94" t="s">
        <v>4256</v>
      </c>
      <c r="O206" s="90">
        <f t="shared" si="34"/>
        <v>1439</v>
      </c>
      <c r="P206" s="100">
        <f t="shared" si="35"/>
        <v>4317</v>
      </c>
      <c r="Q206" s="68" t="s">
        <v>2035</v>
      </c>
      <c r="R206" s="68" t="s">
        <v>2036</v>
      </c>
    </row>
    <row r="207" spans="1:18" x14ac:dyDescent="0.2">
      <c r="A207" s="210"/>
      <c r="B207" s="137">
        <v>44110.27103009259</v>
      </c>
      <c r="C207" s="52" t="s">
        <v>329</v>
      </c>
      <c r="D207" s="82" t="str">
        <f t="shared" si="30"/>
        <v>MD7088</v>
      </c>
      <c r="E207" s="91" t="str">
        <f t="shared" si="31"/>
        <v>MIDLANDS</v>
      </c>
      <c r="F207" s="82" t="str">
        <f t="shared" si="32"/>
        <v>BRONZE</v>
      </c>
      <c r="G207" s="68">
        <v>3</v>
      </c>
      <c r="H207" s="96" t="s">
        <v>2033</v>
      </c>
      <c r="I207" s="68" t="s">
        <v>2058</v>
      </c>
      <c r="J207" s="82" t="str">
        <f t="shared" si="33"/>
        <v>CHARI</v>
      </c>
      <c r="K207" s="88">
        <v>0</v>
      </c>
      <c r="L207" s="153">
        <v>0.99930555555555556</v>
      </c>
      <c r="M207" s="113">
        <v>44170</v>
      </c>
      <c r="N207" s="48">
        <v>51220136</v>
      </c>
      <c r="O207" s="90">
        <f t="shared" si="34"/>
        <v>1439</v>
      </c>
      <c r="P207" s="100">
        <f t="shared" si="35"/>
        <v>4317</v>
      </c>
      <c r="Q207" s="68" t="s">
        <v>2035</v>
      </c>
      <c r="R207" s="68" t="s">
        <v>2036</v>
      </c>
    </row>
    <row r="208" spans="1:18" x14ac:dyDescent="0.2">
      <c r="A208" s="210"/>
      <c r="B208" s="137">
        <v>44078.052812499998</v>
      </c>
      <c r="C208" s="52" t="s">
        <v>349</v>
      </c>
      <c r="D208" s="82" t="str">
        <f t="shared" si="30"/>
        <v>BU0148</v>
      </c>
      <c r="E208" s="91" t="str">
        <f t="shared" si="31"/>
        <v>BULAWAYO</v>
      </c>
      <c r="F208" s="82" t="str">
        <f t="shared" si="32"/>
        <v>PLATINUM</v>
      </c>
      <c r="G208" s="68">
        <v>3</v>
      </c>
      <c r="H208" s="96" t="s">
        <v>2033</v>
      </c>
      <c r="I208" s="68" t="s">
        <v>2058</v>
      </c>
      <c r="J208" s="82" t="str">
        <f t="shared" si="33"/>
        <v>SIFA</v>
      </c>
      <c r="K208" s="88">
        <v>0</v>
      </c>
      <c r="L208" s="153">
        <v>0.99930555555555556</v>
      </c>
      <c r="M208" s="113">
        <v>44170</v>
      </c>
      <c r="N208" s="48">
        <v>51220152</v>
      </c>
      <c r="O208" s="90">
        <f t="shared" si="34"/>
        <v>1439</v>
      </c>
      <c r="P208" s="100">
        <f t="shared" si="35"/>
        <v>4317</v>
      </c>
      <c r="Q208" s="68" t="s">
        <v>2035</v>
      </c>
      <c r="R208" s="68" t="s">
        <v>2036</v>
      </c>
    </row>
    <row r="209" spans="1:18" x14ac:dyDescent="0.2">
      <c r="A209" s="210"/>
      <c r="B209" s="137">
        <v>44153.311412037037</v>
      </c>
      <c r="C209" s="52" t="s">
        <v>379</v>
      </c>
      <c r="D209" s="82" t="str">
        <f t="shared" si="30"/>
        <v>MV0337</v>
      </c>
      <c r="E209" s="91" t="str">
        <f t="shared" si="31"/>
        <v>MASVINGO</v>
      </c>
      <c r="F209" s="82" t="str">
        <f t="shared" si="32"/>
        <v>SILVER</v>
      </c>
      <c r="G209" s="68">
        <v>3</v>
      </c>
      <c r="H209" s="96" t="s">
        <v>2033</v>
      </c>
      <c r="I209" s="68" t="s">
        <v>2058</v>
      </c>
      <c r="J209" s="82" t="str">
        <f t="shared" si="33"/>
        <v>PARDON</v>
      </c>
      <c r="K209" s="88">
        <v>0</v>
      </c>
      <c r="L209" s="153">
        <v>0.99930555555555556</v>
      </c>
      <c r="M209" s="113">
        <v>44170</v>
      </c>
      <c r="N209" s="48">
        <v>51220124</v>
      </c>
      <c r="O209" s="90">
        <f t="shared" si="34"/>
        <v>1439</v>
      </c>
      <c r="P209" s="100">
        <f t="shared" si="35"/>
        <v>4317</v>
      </c>
      <c r="Q209" s="68" t="s">
        <v>2035</v>
      </c>
      <c r="R209" s="68" t="s">
        <v>2036</v>
      </c>
    </row>
    <row r="210" spans="1:18" x14ac:dyDescent="0.2">
      <c r="A210" s="210"/>
      <c r="B210" s="137">
        <v>44153.311412037037</v>
      </c>
      <c r="C210" s="52" t="s">
        <v>393</v>
      </c>
      <c r="D210" s="82" t="str">
        <f t="shared" si="30"/>
        <v>MV0114</v>
      </c>
      <c r="E210" s="91" t="str">
        <f t="shared" si="31"/>
        <v>MASVINGO</v>
      </c>
      <c r="F210" s="82" t="str">
        <f t="shared" si="32"/>
        <v>SILVER</v>
      </c>
      <c r="G210" s="68">
        <v>3</v>
      </c>
      <c r="H210" s="96" t="s">
        <v>2033</v>
      </c>
      <c r="I210" s="68" t="s">
        <v>2058</v>
      </c>
      <c r="J210" s="82" t="str">
        <f t="shared" si="33"/>
        <v>PARDON</v>
      </c>
      <c r="K210" s="88">
        <v>0</v>
      </c>
      <c r="L210" s="153">
        <v>0.99930555555555556</v>
      </c>
      <c r="M210" s="113">
        <v>44170</v>
      </c>
      <c r="N210" s="48">
        <v>51220116</v>
      </c>
      <c r="O210" s="90">
        <f t="shared" si="34"/>
        <v>1439</v>
      </c>
      <c r="P210" s="100">
        <f t="shared" si="35"/>
        <v>4317</v>
      </c>
      <c r="Q210" s="68" t="s">
        <v>2035</v>
      </c>
      <c r="R210" s="68" t="s">
        <v>2036</v>
      </c>
    </row>
    <row r="211" spans="1:18" x14ac:dyDescent="0.2">
      <c r="A211" s="210"/>
      <c r="B211" s="137">
        <v>44153.311921296299</v>
      </c>
      <c r="C211" s="52" t="s">
        <v>396</v>
      </c>
      <c r="D211" s="82" t="str">
        <f t="shared" si="30"/>
        <v>MA5301</v>
      </c>
      <c r="E211" s="91" t="str">
        <f t="shared" si="31"/>
        <v>MANICALAND</v>
      </c>
      <c r="F211" s="82" t="str">
        <f t="shared" si="32"/>
        <v>PLATINUM</v>
      </c>
      <c r="G211" s="68">
        <v>3</v>
      </c>
      <c r="H211" s="96" t="s">
        <v>2033</v>
      </c>
      <c r="I211" s="68" t="s">
        <v>2058</v>
      </c>
      <c r="J211" s="82" t="str">
        <f t="shared" si="33"/>
        <v>PARDON</v>
      </c>
      <c r="K211" s="88">
        <v>0</v>
      </c>
      <c r="L211" s="153">
        <v>0.99930555555555556</v>
      </c>
      <c r="M211" s="113">
        <v>44170</v>
      </c>
      <c r="N211" s="48">
        <v>51220086</v>
      </c>
      <c r="O211" s="90">
        <f t="shared" si="34"/>
        <v>1439</v>
      </c>
      <c r="P211" s="100">
        <f t="shared" si="35"/>
        <v>4317</v>
      </c>
      <c r="Q211" s="68" t="s">
        <v>2035</v>
      </c>
      <c r="R211" s="68" t="s">
        <v>2036</v>
      </c>
    </row>
    <row r="212" spans="1:18" x14ac:dyDescent="0.2">
      <c r="A212" s="210"/>
      <c r="B212" s="137">
        <v>44077.472939814812</v>
      </c>
      <c r="C212" s="52" t="s">
        <v>398</v>
      </c>
      <c r="D212" s="82" t="str">
        <f t="shared" si="30"/>
        <v>MA5301</v>
      </c>
      <c r="E212" s="91" t="str">
        <f t="shared" si="31"/>
        <v>MANICALAND</v>
      </c>
      <c r="F212" s="82" t="str">
        <f t="shared" si="32"/>
        <v>PLATINUM</v>
      </c>
      <c r="G212" s="68">
        <v>3</v>
      </c>
      <c r="H212" s="96" t="s">
        <v>2033</v>
      </c>
      <c r="I212" s="68" t="s">
        <v>2058</v>
      </c>
      <c r="J212" s="82" t="str">
        <f t="shared" si="33"/>
        <v>PARDON</v>
      </c>
      <c r="K212" s="88">
        <v>0</v>
      </c>
      <c r="L212" s="153">
        <v>0.99930555555555556</v>
      </c>
      <c r="M212" s="113">
        <v>44170</v>
      </c>
      <c r="N212" s="48">
        <v>51220157</v>
      </c>
      <c r="O212" s="90">
        <f t="shared" si="34"/>
        <v>1439</v>
      </c>
      <c r="P212" s="100">
        <f t="shared" si="35"/>
        <v>4317</v>
      </c>
      <c r="Q212" s="68" t="s">
        <v>2035</v>
      </c>
      <c r="R212" s="68" t="s">
        <v>2036</v>
      </c>
    </row>
    <row r="213" spans="1:18" x14ac:dyDescent="0.2">
      <c r="A213" s="210"/>
      <c r="B213" s="137">
        <v>44153.311921296299</v>
      </c>
      <c r="C213" s="52" t="s">
        <v>413</v>
      </c>
      <c r="D213" s="82" t="str">
        <f t="shared" si="30"/>
        <v>MW5249</v>
      </c>
      <c r="E213" s="91" t="str">
        <f t="shared" si="31"/>
        <v>MASH WEST</v>
      </c>
      <c r="F213" s="82" t="str">
        <f t="shared" si="32"/>
        <v>SILVER</v>
      </c>
      <c r="G213" s="68">
        <v>3</v>
      </c>
      <c r="H213" s="96" t="s">
        <v>2033</v>
      </c>
      <c r="I213" s="68" t="s">
        <v>2058</v>
      </c>
      <c r="J213" s="82" t="str">
        <f t="shared" si="33"/>
        <v>CHIKWAVAVA</v>
      </c>
      <c r="K213" s="88">
        <v>0</v>
      </c>
      <c r="L213" s="153">
        <v>0.99930555555555556</v>
      </c>
      <c r="M213" s="113">
        <v>44170</v>
      </c>
      <c r="N213" s="48">
        <v>51220090</v>
      </c>
      <c r="O213" s="90">
        <f t="shared" si="34"/>
        <v>1439</v>
      </c>
      <c r="P213" s="100">
        <f t="shared" si="35"/>
        <v>4317</v>
      </c>
      <c r="Q213" s="68" t="s">
        <v>2035</v>
      </c>
      <c r="R213" s="68" t="s">
        <v>2036</v>
      </c>
    </row>
    <row r="214" spans="1:18" x14ac:dyDescent="0.2">
      <c r="A214" s="210"/>
      <c r="B214" s="137">
        <v>44157.553333333337</v>
      </c>
      <c r="C214" s="52" t="s">
        <v>444</v>
      </c>
      <c r="D214" s="82" t="str">
        <f t="shared" si="30"/>
        <v>MD1712</v>
      </c>
      <c r="E214" s="91" t="str">
        <f t="shared" si="31"/>
        <v>MIDLANDS</v>
      </c>
      <c r="F214" s="82" t="str">
        <f t="shared" si="32"/>
        <v>SILVER</v>
      </c>
      <c r="G214" s="68">
        <v>3</v>
      </c>
      <c r="H214" s="96" t="s">
        <v>2033</v>
      </c>
      <c r="I214" s="68" t="s">
        <v>2058</v>
      </c>
      <c r="J214" s="82" t="str">
        <f t="shared" si="33"/>
        <v>CHARI</v>
      </c>
      <c r="K214" s="88">
        <v>0</v>
      </c>
      <c r="L214" s="153">
        <v>0.99930555555555556</v>
      </c>
      <c r="M214" s="113">
        <v>44170</v>
      </c>
      <c r="N214" s="48">
        <v>51220077</v>
      </c>
      <c r="O214" s="90">
        <f t="shared" si="34"/>
        <v>1439</v>
      </c>
      <c r="P214" s="100">
        <f t="shared" si="35"/>
        <v>4317</v>
      </c>
      <c r="Q214" s="68" t="s">
        <v>2035</v>
      </c>
      <c r="R214" s="68" t="s">
        <v>2036</v>
      </c>
    </row>
    <row r="215" spans="1:18" x14ac:dyDescent="0.2">
      <c r="A215" s="210"/>
      <c r="B215" s="137">
        <v>44153.311412037037</v>
      </c>
      <c r="C215" s="52" t="s">
        <v>467</v>
      </c>
      <c r="D215" s="82" t="str">
        <f t="shared" si="30"/>
        <v>MV0018</v>
      </c>
      <c r="E215" s="91" t="str">
        <f t="shared" si="31"/>
        <v>MASVINGO</v>
      </c>
      <c r="F215" s="82" t="str">
        <f t="shared" si="32"/>
        <v>GOLD</v>
      </c>
      <c r="G215" s="68">
        <v>3</v>
      </c>
      <c r="H215" s="96" t="s">
        <v>2033</v>
      </c>
      <c r="I215" s="68" t="s">
        <v>2058</v>
      </c>
      <c r="J215" s="82" t="str">
        <f t="shared" si="33"/>
        <v>PARDON</v>
      </c>
      <c r="K215" s="88">
        <v>0</v>
      </c>
      <c r="L215" s="153">
        <v>0.99930555555555556</v>
      </c>
      <c r="M215" s="113">
        <v>44170</v>
      </c>
      <c r="N215" s="48">
        <v>51220115</v>
      </c>
      <c r="O215" s="90">
        <f t="shared" si="34"/>
        <v>1439</v>
      </c>
      <c r="P215" s="100">
        <f t="shared" si="35"/>
        <v>4317</v>
      </c>
      <c r="Q215" s="68" t="s">
        <v>2035</v>
      </c>
      <c r="R215" s="68" t="s">
        <v>2036</v>
      </c>
    </row>
    <row r="216" spans="1:18" x14ac:dyDescent="0.2">
      <c r="A216" s="210"/>
      <c r="B216" s="137">
        <v>44078.052905092591</v>
      </c>
      <c r="C216" s="52" t="s">
        <v>469</v>
      </c>
      <c r="D216" s="82" t="str">
        <f t="shared" si="30"/>
        <v>MV0018</v>
      </c>
      <c r="E216" s="91" t="str">
        <f t="shared" si="31"/>
        <v>MASVINGO</v>
      </c>
      <c r="F216" s="82" t="str">
        <f t="shared" si="32"/>
        <v>GOLD</v>
      </c>
      <c r="G216" s="68">
        <v>3</v>
      </c>
      <c r="H216" s="96" t="s">
        <v>2033</v>
      </c>
      <c r="I216" s="68" t="s">
        <v>2058</v>
      </c>
      <c r="J216" s="82" t="str">
        <f t="shared" si="33"/>
        <v>PARDON</v>
      </c>
      <c r="K216" s="88">
        <v>0</v>
      </c>
      <c r="L216" s="153">
        <v>0.99930555555555556</v>
      </c>
      <c r="M216" s="113">
        <v>44170</v>
      </c>
      <c r="N216" s="48">
        <v>51220149</v>
      </c>
      <c r="O216" s="90">
        <f t="shared" si="34"/>
        <v>1439</v>
      </c>
      <c r="P216" s="100">
        <f t="shared" si="35"/>
        <v>4317</v>
      </c>
      <c r="Q216" s="68" t="s">
        <v>2035</v>
      </c>
      <c r="R216" s="68" t="s">
        <v>2036</v>
      </c>
    </row>
    <row r="217" spans="1:18" x14ac:dyDescent="0.2">
      <c r="A217" s="210"/>
      <c r="B217" s="137">
        <v>44153.311412037037</v>
      </c>
      <c r="C217" s="52" t="s">
        <v>470</v>
      </c>
      <c r="D217" s="82" t="str">
        <f t="shared" si="30"/>
        <v>MD7076</v>
      </c>
      <c r="E217" s="91" t="str">
        <f t="shared" si="31"/>
        <v>MIDLANDS</v>
      </c>
      <c r="F217" s="82" t="str">
        <f t="shared" si="32"/>
        <v>SILVER</v>
      </c>
      <c r="G217" s="68">
        <v>3</v>
      </c>
      <c r="H217" s="96" t="s">
        <v>2033</v>
      </c>
      <c r="I217" s="68" t="s">
        <v>2058</v>
      </c>
      <c r="J217" s="82" t="str">
        <f t="shared" si="33"/>
        <v>CHIKWAVAVA</v>
      </c>
      <c r="K217" s="88">
        <v>0</v>
      </c>
      <c r="L217" s="153">
        <v>0.99930555555555556</v>
      </c>
      <c r="M217" s="113">
        <v>44170</v>
      </c>
      <c r="N217" s="48">
        <v>51220117</v>
      </c>
      <c r="O217" s="90">
        <f t="shared" si="34"/>
        <v>1439</v>
      </c>
      <c r="P217" s="100">
        <f t="shared" si="35"/>
        <v>4317</v>
      </c>
      <c r="Q217" s="68" t="s">
        <v>2035</v>
      </c>
      <c r="R217" s="68" t="s">
        <v>2036</v>
      </c>
    </row>
    <row r="218" spans="1:18" x14ac:dyDescent="0.2">
      <c r="A218" s="210"/>
      <c r="B218" s="137">
        <v>44153.311921296299</v>
      </c>
      <c r="C218" s="52" t="s">
        <v>493</v>
      </c>
      <c r="D218" s="82" t="str">
        <f t="shared" si="30"/>
        <v>MV7201</v>
      </c>
      <c r="E218" s="91" t="str">
        <f t="shared" si="31"/>
        <v>MASVINGO</v>
      </c>
      <c r="F218" s="82" t="str">
        <f t="shared" si="32"/>
        <v>SILVER</v>
      </c>
      <c r="G218" s="68">
        <v>3</v>
      </c>
      <c r="H218" s="96" t="s">
        <v>2033</v>
      </c>
      <c r="I218" s="68" t="s">
        <v>2058</v>
      </c>
      <c r="J218" s="82" t="str">
        <f t="shared" si="33"/>
        <v>PARDON</v>
      </c>
      <c r="K218" s="88">
        <v>0</v>
      </c>
      <c r="L218" s="153">
        <v>0.99930555555555556</v>
      </c>
      <c r="M218" s="113">
        <v>44170</v>
      </c>
      <c r="N218" s="48">
        <v>51220084</v>
      </c>
      <c r="O218" s="90">
        <f t="shared" si="34"/>
        <v>1439</v>
      </c>
      <c r="P218" s="100">
        <f t="shared" si="35"/>
        <v>4317</v>
      </c>
      <c r="Q218" s="68" t="s">
        <v>2035</v>
      </c>
      <c r="R218" s="68" t="s">
        <v>2036</v>
      </c>
    </row>
    <row r="219" spans="1:18" x14ac:dyDescent="0.2">
      <c r="A219" s="210"/>
      <c r="B219" s="137">
        <v>44169.497870370367</v>
      </c>
      <c r="C219" s="52" t="s">
        <v>501</v>
      </c>
      <c r="D219" s="82" t="str">
        <f t="shared" si="30"/>
        <v>MV0117</v>
      </c>
      <c r="E219" s="91" t="str">
        <f t="shared" si="31"/>
        <v>MASVINGO</v>
      </c>
      <c r="F219" s="82" t="str">
        <f t="shared" si="32"/>
        <v>GOLD</v>
      </c>
      <c r="G219" s="68">
        <v>3</v>
      </c>
      <c r="H219" s="96" t="s">
        <v>2033</v>
      </c>
      <c r="I219" s="68" t="s">
        <v>2058</v>
      </c>
      <c r="J219" s="82" t="str">
        <f t="shared" si="33"/>
        <v>CECIL</v>
      </c>
      <c r="K219" s="88">
        <v>0</v>
      </c>
      <c r="L219" s="153">
        <v>0.99930555555555556</v>
      </c>
      <c r="M219" s="113">
        <v>44170</v>
      </c>
      <c r="N219" s="94" t="s">
        <v>4257</v>
      </c>
      <c r="O219" s="90">
        <f t="shared" si="34"/>
        <v>1439</v>
      </c>
      <c r="P219" s="100">
        <f t="shared" si="35"/>
        <v>4317</v>
      </c>
      <c r="Q219" s="68" t="s">
        <v>2035</v>
      </c>
      <c r="R219" s="68" t="s">
        <v>2036</v>
      </c>
    </row>
    <row r="220" spans="1:18" x14ac:dyDescent="0.2">
      <c r="A220" s="210"/>
      <c r="B220" s="137">
        <v>44153.311921296299</v>
      </c>
      <c r="C220" s="52" t="s">
        <v>504</v>
      </c>
      <c r="D220" s="82" t="str">
        <f t="shared" si="30"/>
        <v>MV5137</v>
      </c>
      <c r="E220" s="91" t="str">
        <f t="shared" si="31"/>
        <v>MASVINGO</v>
      </c>
      <c r="F220" s="82" t="str">
        <f t="shared" si="32"/>
        <v>SILVER</v>
      </c>
      <c r="G220" s="68">
        <v>3</v>
      </c>
      <c r="H220" s="96" t="s">
        <v>2033</v>
      </c>
      <c r="I220" s="68" t="s">
        <v>2058</v>
      </c>
      <c r="J220" s="82" t="str">
        <f t="shared" si="33"/>
        <v>CECIL</v>
      </c>
      <c r="K220" s="88">
        <v>0</v>
      </c>
      <c r="L220" s="153">
        <v>0.99930555555555556</v>
      </c>
      <c r="M220" s="113">
        <v>44170</v>
      </c>
      <c r="N220" s="48">
        <v>51220093</v>
      </c>
      <c r="O220" s="90">
        <f t="shared" si="34"/>
        <v>1439</v>
      </c>
      <c r="P220" s="100">
        <f t="shared" si="35"/>
        <v>4317</v>
      </c>
      <c r="Q220" s="68" t="s">
        <v>2035</v>
      </c>
      <c r="R220" s="68" t="s">
        <v>2036</v>
      </c>
    </row>
    <row r="221" spans="1:18" x14ac:dyDescent="0.2">
      <c r="A221" s="210"/>
      <c r="B221" s="137">
        <v>44153.311689814815</v>
      </c>
      <c r="C221" s="52" t="s">
        <v>508</v>
      </c>
      <c r="D221" s="82" t="str">
        <f t="shared" si="30"/>
        <v>MD7052</v>
      </c>
      <c r="E221" s="91" t="str">
        <f t="shared" si="31"/>
        <v>MIDLANDS</v>
      </c>
      <c r="F221" s="82" t="str">
        <f t="shared" si="32"/>
        <v>BRONZE</v>
      </c>
      <c r="G221" s="68">
        <v>3</v>
      </c>
      <c r="H221" s="96" t="s">
        <v>2033</v>
      </c>
      <c r="I221" s="68" t="s">
        <v>2058</v>
      </c>
      <c r="J221" s="82" t="str">
        <f t="shared" si="33"/>
        <v>CHARI</v>
      </c>
      <c r="K221" s="88">
        <v>0</v>
      </c>
      <c r="L221" s="153">
        <v>0.99930555555555556</v>
      </c>
      <c r="M221" s="113">
        <v>44170</v>
      </c>
      <c r="N221" s="48">
        <v>51220099</v>
      </c>
      <c r="O221" s="90">
        <f t="shared" si="34"/>
        <v>1439</v>
      </c>
      <c r="P221" s="100">
        <f t="shared" si="35"/>
        <v>4317</v>
      </c>
      <c r="Q221" s="68" t="s">
        <v>2035</v>
      </c>
      <c r="R221" s="68" t="s">
        <v>2036</v>
      </c>
    </row>
    <row r="222" spans="1:18" x14ac:dyDescent="0.2">
      <c r="A222" s="210"/>
      <c r="B222" s="137">
        <v>44166.597349537034</v>
      </c>
      <c r="C222" s="52" t="s">
        <v>524</v>
      </c>
      <c r="D222" s="82" t="str">
        <f t="shared" ref="D222:D253" si="36">VLOOKUP($C222,TOTAL4,2,FALSE)</f>
        <v>MS0308</v>
      </c>
      <c r="E222" s="91" t="str">
        <f t="shared" ref="E222:E253" si="37">VLOOKUP($C222,TOTAL4,3,FALSE)</f>
        <v>MASVINGO</v>
      </c>
      <c r="F222" s="82" t="str">
        <f t="shared" ref="F222:F253" si="38">VLOOKUP(C222,TOTAL4,4,FALSE)</f>
        <v>BRONZE</v>
      </c>
      <c r="G222" s="68">
        <v>3</v>
      </c>
      <c r="H222" s="96" t="s">
        <v>2033</v>
      </c>
      <c r="I222" s="68" t="s">
        <v>2058</v>
      </c>
      <c r="J222" s="82" t="str">
        <f t="shared" ref="J222:J253" si="39">VLOOKUP($C222,TOTAL4,5,FALSE)</f>
        <v>MASAIRA</v>
      </c>
      <c r="K222" s="88">
        <v>0</v>
      </c>
      <c r="L222" s="153">
        <v>0.99930555555555556</v>
      </c>
      <c r="M222" s="113">
        <v>44170</v>
      </c>
      <c r="N222" s="48">
        <v>51220064</v>
      </c>
      <c r="O222" s="90">
        <f t="shared" si="34"/>
        <v>1439</v>
      </c>
      <c r="P222" s="100">
        <f t="shared" si="35"/>
        <v>4317</v>
      </c>
      <c r="Q222" s="68" t="s">
        <v>2035</v>
      </c>
      <c r="R222" s="68" t="s">
        <v>2036</v>
      </c>
    </row>
    <row r="223" spans="1:18" x14ac:dyDescent="0.2">
      <c r="A223" s="210"/>
      <c r="B223" s="137">
        <v>44164.807303240741</v>
      </c>
      <c r="C223" s="52" t="s">
        <v>548</v>
      </c>
      <c r="D223" s="82" t="str">
        <f t="shared" si="36"/>
        <v>HA0202</v>
      </c>
      <c r="E223" s="91" t="str">
        <f t="shared" si="37"/>
        <v>HARARE</v>
      </c>
      <c r="F223" s="82" t="str">
        <f t="shared" si="38"/>
        <v>PLATINUM</v>
      </c>
      <c r="G223" s="68">
        <v>3</v>
      </c>
      <c r="H223" s="96" t="s">
        <v>2033</v>
      </c>
      <c r="I223" s="68" t="s">
        <v>2058</v>
      </c>
      <c r="J223" s="82" t="str">
        <f t="shared" si="39"/>
        <v>MODESTA</v>
      </c>
      <c r="K223" s="88">
        <v>0</v>
      </c>
      <c r="L223" s="153">
        <v>0.99930555555555556</v>
      </c>
      <c r="M223" s="113">
        <v>44170</v>
      </c>
      <c r="N223" s="48">
        <v>51220066</v>
      </c>
      <c r="O223" s="90">
        <f t="shared" si="34"/>
        <v>1439</v>
      </c>
      <c r="P223" s="100">
        <f t="shared" si="35"/>
        <v>4317</v>
      </c>
      <c r="Q223" s="68" t="s">
        <v>2035</v>
      </c>
      <c r="R223" s="68" t="s">
        <v>2036</v>
      </c>
    </row>
    <row r="224" spans="1:18" x14ac:dyDescent="0.2">
      <c r="A224" s="210"/>
      <c r="B224" s="137">
        <v>44164.40252314815</v>
      </c>
      <c r="C224" s="52" t="s">
        <v>563</v>
      </c>
      <c r="D224" s="82" t="str">
        <f t="shared" si="36"/>
        <v>MD3108</v>
      </c>
      <c r="E224" s="91" t="str">
        <f t="shared" si="37"/>
        <v>MIDLANDS</v>
      </c>
      <c r="F224" s="82" t="str">
        <f t="shared" si="38"/>
        <v>SILVER</v>
      </c>
      <c r="G224" s="68">
        <v>3</v>
      </c>
      <c r="H224" s="96" t="s">
        <v>2033</v>
      </c>
      <c r="I224" s="68" t="s">
        <v>2058</v>
      </c>
      <c r="J224" s="82" t="str">
        <f t="shared" si="39"/>
        <v>CHARI</v>
      </c>
      <c r="K224" s="88">
        <v>0</v>
      </c>
      <c r="L224" s="153">
        <v>0.99930555555555556</v>
      </c>
      <c r="M224" s="113">
        <v>44170</v>
      </c>
      <c r="N224" s="48">
        <v>51220068</v>
      </c>
      <c r="O224" s="90">
        <f t="shared" si="34"/>
        <v>1439</v>
      </c>
      <c r="P224" s="100">
        <f t="shared" si="35"/>
        <v>4317</v>
      </c>
      <c r="Q224" s="68" t="s">
        <v>2035</v>
      </c>
      <c r="R224" s="68" t="s">
        <v>2036</v>
      </c>
    </row>
    <row r="225" spans="1:18" x14ac:dyDescent="0.2">
      <c r="A225" s="210"/>
      <c r="B225" s="137">
        <v>44167.675011574072</v>
      </c>
      <c r="C225" s="52" t="s">
        <v>591</v>
      </c>
      <c r="D225" s="82" t="str">
        <f t="shared" si="36"/>
        <v>HA0026</v>
      </c>
      <c r="E225" s="91" t="str">
        <f t="shared" si="37"/>
        <v>HARARE</v>
      </c>
      <c r="F225" s="82" t="str">
        <f t="shared" si="38"/>
        <v>PLATINUM</v>
      </c>
      <c r="G225" s="68">
        <v>3</v>
      </c>
      <c r="H225" s="96" t="s">
        <v>2033</v>
      </c>
      <c r="I225" s="68" t="s">
        <v>2058</v>
      </c>
      <c r="J225" s="82" t="str">
        <f t="shared" si="39"/>
        <v>KIWA</v>
      </c>
      <c r="K225" s="88">
        <v>0</v>
      </c>
      <c r="L225" s="153">
        <v>0.99930555555555556</v>
      </c>
      <c r="M225" s="113">
        <v>44170</v>
      </c>
      <c r="N225" s="94" t="s">
        <v>4258</v>
      </c>
      <c r="O225" s="90">
        <f t="shared" si="34"/>
        <v>1439</v>
      </c>
      <c r="P225" s="100">
        <f t="shared" si="35"/>
        <v>4317</v>
      </c>
      <c r="Q225" s="68" t="s">
        <v>2035</v>
      </c>
      <c r="R225" s="68" t="s">
        <v>2036</v>
      </c>
    </row>
    <row r="226" spans="1:18" x14ac:dyDescent="0.2">
      <c r="A226" s="210"/>
      <c r="B226" s="137">
        <v>44153.311412037037</v>
      </c>
      <c r="C226" s="52" t="s">
        <v>606</v>
      </c>
      <c r="D226" s="82" t="str">
        <f t="shared" si="36"/>
        <v>MD0336</v>
      </c>
      <c r="E226" s="91" t="str">
        <f t="shared" si="37"/>
        <v>MIDLANDS</v>
      </c>
      <c r="F226" s="82" t="str">
        <f t="shared" si="38"/>
        <v>SILVER</v>
      </c>
      <c r="G226" s="68">
        <v>3</v>
      </c>
      <c r="H226" s="96" t="s">
        <v>2033</v>
      </c>
      <c r="I226" s="68" t="s">
        <v>2058</v>
      </c>
      <c r="J226" s="82" t="str">
        <f t="shared" si="39"/>
        <v>CHARI</v>
      </c>
      <c r="K226" s="88">
        <v>0</v>
      </c>
      <c r="L226" s="153">
        <v>0.99930555555555556</v>
      </c>
      <c r="M226" s="113">
        <v>44170</v>
      </c>
      <c r="N226" s="48">
        <v>51220113</v>
      </c>
      <c r="O226" s="90">
        <f t="shared" si="34"/>
        <v>1439</v>
      </c>
      <c r="P226" s="100">
        <f t="shared" si="35"/>
        <v>4317</v>
      </c>
      <c r="Q226" s="68" t="s">
        <v>2035</v>
      </c>
      <c r="R226" s="68" t="s">
        <v>2036</v>
      </c>
    </row>
    <row r="227" spans="1:18" x14ac:dyDescent="0.2">
      <c r="A227" s="210"/>
      <c r="B227" s="137">
        <v>44142.730995370373</v>
      </c>
      <c r="C227" s="52" t="s">
        <v>641</v>
      </c>
      <c r="D227" s="82" t="str">
        <f t="shared" si="36"/>
        <v>MD5187</v>
      </c>
      <c r="E227" s="91" t="str">
        <f t="shared" si="37"/>
        <v>MIDLANDS</v>
      </c>
      <c r="F227" s="82" t="str">
        <f t="shared" si="38"/>
        <v>SILVER</v>
      </c>
      <c r="G227" s="68">
        <v>3</v>
      </c>
      <c r="H227" s="96" t="s">
        <v>2033</v>
      </c>
      <c r="I227" s="68" t="s">
        <v>2058</v>
      </c>
      <c r="J227" s="82" t="str">
        <f t="shared" si="39"/>
        <v>CHIKWAVAVA</v>
      </c>
      <c r="K227" s="88">
        <v>0</v>
      </c>
      <c r="L227" s="153">
        <v>0.99930555555555556</v>
      </c>
      <c r="M227" s="113">
        <v>44170</v>
      </c>
      <c r="N227" s="48">
        <v>51220130</v>
      </c>
      <c r="O227" s="90">
        <f t="shared" si="34"/>
        <v>1439</v>
      </c>
      <c r="P227" s="100">
        <f t="shared" si="35"/>
        <v>4317</v>
      </c>
      <c r="Q227" s="68" t="s">
        <v>2035</v>
      </c>
      <c r="R227" s="68" t="s">
        <v>2036</v>
      </c>
    </row>
    <row r="228" spans="1:18" x14ac:dyDescent="0.2">
      <c r="A228" s="210"/>
      <c r="B228" s="137">
        <v>44142.713692129626</v>
      </c>
      <c r="C228" s="52" t="s">
        <v>643</v>
      </c>
      <c r="D228" s="82" t="str">
        <f t="shared" si="36"/>
        <v>MD5187</v>
      </c>
      <c r="E228" s="91" t="str">
        <f t="shared" si="37"/>
        <v>MIDLANDS</v>
      </c>
      <c r="F228" s="82" t="str">
        <f t="shared" si="38"/>
        <v>SILVER</v>
      </c>
      <c r="G228" s="68">
        <v>3</v>
      </c>
      <c r="H228" s="96" t="s">
        <v>2033</v>
      </c>
      <c r="I228" s="68" t="s">
        <v>2058</v>
      </c>
      <c r="J228" s="82" t="str">
        <f t="shared" si="39"/>
        <v>CHIKWAVAVA</v>
      </c>
      <c r="K228" s="88">
        <v>0</v>
      </c>
      <c r="L228" s="153">
        <v>0.99930555555555556</v>
      </c>
      <c r="M228" s="113">
        <v>44170</v>
      </c>
      <c r="N228" s="48">
        <v>51220142</v>
      </c>
      <c r="O228" s="90">
        <f t="shared" si="34"/>
        <v>1439</v>
      </c>
      <c r="P228" s="100">
        <f t="shared" si="35"/>
        <v>4317</v>
      </c>
      <c r="Q228" s="68" t="s">
        <v>2035</v>
      </c>
      <c r="R228" s="68" t="s">
        <v>2036</v>
      </c>
    </row>
    <row r="229" spans="1:18" x14ac:dyDescent="0.2">
      <c r="A229" s="210"/>
      <c r="B229" s="137">
        <v>44153.311689814815</v>
      </c>
      <c r="C229" s="52" t="s">
        <v>664</v>
      </c>
      <c r="D229" s="82" t="str">
        <f t="shared" si="36"/>
        <v>MS5127</v>
      </c>
      <c r="E229" s="91" t="str">
        <f t="shared" si="37"/>
        <v>MAT SOUTH</v>
      </c>
      <c r="F229" s="82" t="str">
        <f t="shared" si="38"/>
        <v>SILVER</v>
      </c>
      <c r="G229" s="68">
        <v>3</v>
      </c>
      <c r="H229" s="96" t="s">
        <v>2033</v>
      </c>
      <c r="I229" s="68" t="s">
        <v>2058</v>
      </c>
      <c r="J229" s="82" t="str">
        <f t="shared" si="39"/>
        <v>MASAIRA</v>
      </c>
      <c r="K229" s="88">
        <v>0</v>
      </c>
      <c r="L229" s="153">
        <v>0.99930555555555556</v>
      </c>
      <c r="M229" s="113">
        <v>44170</v>
      </c>
      <c r="N229" s="48">
        <v>51220095</v>
      </c>
      <c r="O229" s="90">
        <f t="shared" si="34"/>
        <v>1439</v>
      </c>
      <c r="P229" s="100">
        <f t="shared" si="35"/>
        <v>4317</v>
      </c>
      <c r="Q229" s="68" t="s">
        <v>2035</v>
      </c>
      <c r="R229" s="68" t="s">
        <v>2036</v>
      </c>
    </row>
    <row r="230" spans="1:18" x14ac:dyDescent="0.2">
      <c r="A230" s="210"/>
      <c r="B230" s="137">
        <v>44153.311412037037</v>
      </c>
      <c r="C230" s="52" t="s">
        <v>742</v>
      </c>
      <c r="D230" s="82" t="str">
        <f t="shared" si="36"/>
        <v>MD0036</v>
      </c>
      <c r="E230" s="91" t="str">
        <f t="shared" si="37"/>
        <v>MIDLANDS</v>
      </c>
      <c r="F230" s="82" t="str">
        <f t="shared" si="38"/>
        <v>SILVER</v>
      </c>
      <c r="G230" s="68">
        <v>3</v>
      </c>
      <c r="H230" s="96" t="s">
        <v>2033</v>
      </c>
      <c r="I230" s="68" t="s">
        <v>2058</v>
      </c>
      <c r="J230" s="82" t="str">
        <f t="shared" si="39"/>
        <v>CHIKWAVAVA</v>
      </c>
      <c r="K230" s="88">
        <v>0</v>
      </c>
      <c r="L230" s="153">
        <v>0.99930555555555556</v>
      </c>
      <c r="M230" s="113">
        <v>44170</v>
      </c>
      <c r="N230" s="48">
        <v>51220112</v>
      </c>
      <c r="O230" s="90">
        <f t="shared" si="34"/>
        <v>1439</v>
      </c>
      <c r="P230" s="100">
        <f t="shared" si="35"/>
        <v>4317</v>
      </c>
      <c r="Q230" s="68" t="s">
        <v>2035</v>
      </c>
      <c r="R230" s="68" t="s">
        <v>2036</v>
      </c>
    </row>
    <row r="231" spans="1:18" x14ac:dyDescent="0.2">
      <c r="A231" s="210"/>
      <c r="B231" s="137">
        <v>44152.25540509259</v>
      </c>
      <c r="C231" s="52" t="s">
        <v>744</v>
      </c>
      <c r="D231" s="82" t="str">
        <f t="shared" si="36"/>
        <v>MD0036</v>
      </c>
      <c r="E231" s="91" t="str">
        <f t="shared" si="37"/>
        <v>MIDLANDS</v>
      </c>
      <c r="F231" s="82" t="str">
        <f t="shared" si="38"/>
        <v>SILVER</v>
      </c>
      <c r="G231" s="68">
        <v>3</v>
      </c>
      <c r="H231" s="96" t="s">
        <v>2033</v>
      </c>
      <c r="I231" s="68" t="s">
        <v>2058</v>
      </c>
      <c r="J231" s="82" t="str">
        <f t="shared" si="39"/>
        <v>CHIKWAVAVA</v>
      </c>
      <c r="K231" s="88">
        <v>0</v>
      </c>
      <c r="L231" s="153">
        <v>0.99930555555555556</v>
      </c>
      <c r="M231" s="113">
        <v>44170</v>
      </c>
      <c r="N231" s="48">
        <v>51220138</v>
      </c>
      <c r="O231" s="90">
        <f t="shared" si="34"/>
        <v>1439</v>
      </c>
      <c r="P231" s="100">
        <f t="shared" si="35"/>
        <v>4317</v>
      </c>
      <c r="Q231" s="68" t="s">
        <v>2035</v>
      </c>
      <c r="R231" s="68" t="s">
        <v>2036</v>
      </c>
    </row>
    <row r="232" spans="1:18" x14ac:dyDescent="0.2">
      <c r="A232" s="210"/>
      <c r="B232" s="137">
        <v>44169.763773148145</v>
      </c>
      <c r="C232" s="52" t="s">
        <v>747</v>
      </c>
      <c r="D232" s="82" t="str">
        <f t="shared" si="36"/>
        <v>ME5182</v>
      </c>
      <c r="E232" s="91" t="str">
        <f t="shared" si="37"/>
        <v>MASH EAST</v>
      </c>
      <c r="F232" s="82" t="str">
        <f t="shared" si="38"/>
        <v>PLATINUM</v>
      </c>
      <c r="G232" s="68">
        <v>3</v>
      </c>
      <c r="H232" s="96" t="s">
        <v>2033</v>
      </c>
      <c r="I232" s="68" t="s">
        <v>2058</v>
      </c>
      <c r="J232" s="82" t="str">
        <f t="shared" si="39"/>
        <v>DHLAKAMA</v>
      </c>
      <c r="K232" s="88">
        <v>0</v>
      </c>
      <c r="L232" s="153">
        <v>0.99930555555555556</v>
      </c>
      <c r="M232" s="113">
        <v>44170</v>
      </c>
      <c r="N232" s="94" t="s">
        <v>4259</v>
      </c>
      <c r="O232" s="90">
        <f t="shared" si="34"/>
        <v>1439</v>
      </c>
      <c r="P232" s="100">
        <f t="shared" si="35"/>
        <v>4317</v>
      </c>
      <c r="Q232" s="68" t="s">
        <v>2035</v>
      </c>
      <c r="R232" s="68" t="s">
        <v>2036</v>
      </c>
    </row>
    <row r="233" spans="1:18" x14ac:dyDescent="0.2">
      <c r="A233" s="210"/>
      <c r="B233" s="137">
        <v>44153.311412037037</v>
      </c>
      <c r="C233" s="52" t="s">
        <v>778</v>
      </c>
      <c r="D233" s="82" t="str">
        <f t="shared" si="36"/>
        <v>MV0038</v>
      </c>
      <c r="E233" s="91" t="str">
        <f t="shared" si="37"/>
        <v>MASVINGO</v>
      </c>
      <c r="F233" s="82" t="str">
        <f t="shared" si="38"/>
        <v>PLATINUM</v>
      </c>
      <c r="G233" s="68">
        <v>3</v>
      </c>
      <c r="H233" s="96" t="s">
        <v>2033</v>
      </c>
      <c r="I233" s="68" t="s">
        <v>2058</v>
      </c>
      <c r="J233" s="82" t="str">
        <f t="shared" si="39"/>
        <v>PARDON</v>
      </c>
      <c r="K233" s="88">
        <v>0</v>
      </c>
      <c r="L233" s="153">
        <v>0.99930555555555556</v>
      </c>
      <c r="M233" s="113">
        <v>44170</v>
      </c>
      <c r="N233" s="48">
        <v>51220121</v>
      </c>
      <c r="O233" s="90">
        <f t="shared" si="34"/>
        <v>1439</v>
      </c>
      <c r="P233" s="100">
        <f t="shared" si="35"/>
        <v>4317</v>
      </c>
      <c r="Q233" s="68" t="s">
        <v>2035</v>
      </c>
      <c r="R233" s="68" t="s">
        <v>2036</v>
      </c>
    </row>
    <row r="234" spans="1:18" x14ac:dyDescent="0.2">
      <c r="A234" s="210"/>
      <c r="B234" s="137">
        <v>44156.709247685183</v>
      </c>
      <c r="C234" s="52" t="s">
        <v>786</v>
      </c>
      <c r="D234" s="82" t="str">
        <f t="shared" si="36"/>
        <v>MS6028</v>
      </c>
      <c r="E234" s="91" t="str">
        <f t="shared" si="37"/>
        <v>MAT SOUTH</v>
      </c>
      <c r="F234" s="82" t="str">
        <f t="shared" si="38"/>
        <v>GOLD</v>
      </c>
      <c r="G234" s="68">
        <v>3</v>
      </c>
      <c r="H234" s="96" t="s">
        <v>2033</v>
      </c>
      <c r="I234" s="68" t="s">
        <v>2058</v>
      </c>
      <c r="J234" s="82" t="str">
        <f t="shared" si="39"/>
        <v>MASAIRA</v>
      </c>
      <c r="K234" s="88">
        <v>0</v>
      </c>
      <c r="L234" s="153">
        <v>0.99930555555555556</v>
      </c>
      <c r="M234" s="113">
        <v>44170</v>
      </c>
      <c r="N234" s="48">
        <v>51220079</v>
      </c>
      <c r="O234" s="90">
        <f t="shared" si="34"/>
        <v>1439</v>
      </c>
      <c r="P234" s="100">
        <f t="shared" si="35"/>
        <v>4317</v>
      </c>
      <c r="Q234" s="68" t="s">
        <v>2035</v>
      </c>
      <c r="R234" s="68" t="s">
        <v>2036</v>
      </c>
    </row>
    <row r="235" spans="1:18" x14ac:dyDescent="0.2">
      <c r="A235" s="210"/>
      <c r="B235" s="137">
        <v>44156.710648148146</v>
      </c>
      <c r="C235" s="52" t="s">
        <v>789</v>
      </c>
      <c r="D235" s="82" t="str">
        <f t="shared" si="36"/>
        <v>MS0039</v>
      </c>
      <c r="E235" s="91" t="str">
        <f t="shared" si="37"/>
        <v>MAT SOUTH</v>
      </c>
      <c r="F235" s="82" t="str">
        <f t="shared" si="38"/>
        <v>SILVER</v>
      </c>
      <c r="G235" s="68">
        <v>3</v>
      </c>
      <c r="H235" s="96" t="s">
        <v>2033</v>
      </c>
      <c r="I235" s="68" t="s">
        <v>2058</v>
      </c>
      <c r="J235" s="82" t="str">
        <f t="shared" si="39"/>
        <v>MASAIRA</v>
      </c>
      <c r="K235" s="88">
        <v>0</v>
      </c>
      <c r="L235" s="153">
        <v>0.99930555555555556</v>
      </c>
      <c r="M235" s="113">
        <v>44170</v>
      </c>
      <c r="N235" s="48">
        <v>51220078</v>
      </c>
      <c r="O235" s="90">
        <f t="shared" si="34"/>
        <v>1439</v>
      </c>
      <c r="P235" s="100">
        <f t="shared" si="35"/>
        <v>4317</v>
      </c>
      <c r="Q235" s="68" t="s">
        <v>2035</v>
      </c>
      <c r="R235" s="68" t="s">
        <v>2036</v>
      </c>
    </row>
    <row r="236" spans="1:18" x14ac:dyDescent="0.2">
      <c r="A236" s="210"/>
      <c r="B236" s="137">
        <v>44153.311412037037</v>
      </c>
      <c r="C236" s="52" t="s">
        <v>790</v>
      </c>
      <c r="D236" s="82" t="str">
        <f t="shared" si="36"/>
        <v>MS0344</v>
      </c>
      <c r="E236" s="91" t="str">
        <f t="shared" si="37"/>
        <v>MAT SOUTH</v>
      </c>
      <c r="F236" s="82" t="str">
        <f t="shared" si="38"/>
        <v>BRONZE</v>
      </c>
      <c r="G236" s="68">
        <v>3</v>
      </c>
      <c r="H236" s="96" t="s">
        <v>2033</v>
      </c>
      <c r="I236" s="68" t="s">
        <v>2058</v>
      </c>
      <c r="J236" s="82" t="str">
        <f t="shared" si="39"/>
        <v>MASAIRA</v>
      </c>
      <c r="K236" s="88">
        <v>0</v>
      </c>
      <c r="L236" s="153">
        <v>0.99930555555555556</v>
      </c>
      <c r="M236" s="113">
        <v>44170</v>
      </c>
      <c r="N236" s="48">
        <v>51220123</v>
      </c>
      <c r="O236" s="90">
        <f t="shared" si="34"/>
        <v>1439</v>
      </c>
      <c r="P236" s="100">
        <f t="shared" si="35"/>
        <v>4317</v>
      </c>
      <c r="Q236" s="68" t="s">
        <v>2035</v>
      </c>
      <c r="R236" s="68" t="s">
        <v>2036</v>
      </c>
    </row>
    <row r="237" spans="1:18" x14ac:dyDescent="0.2">
      <c r="A237" s="210"/>
      <c r="B237" s="137">
        <v>44078.052893518521</v>
      </c>
      <c r="C237" s="52" t="s">
        <v>792</v>
      </c>
      <c r="D237" s="82" t="str">
        <f t="shared" si="36"/>
        <v>MD1729</v>
      </c>
      <c r="E237" s="91" t="str">
        <f t="shared" si="37"/>
        <v>MIDLANDS</v>
      </c>
      <c r="F237" s="82" t="str">
        <f t="shared" si="38"/>
        <v>PLATINUM</v>
      </c>
      <c r="G237" s="68">
        <v>3</v>
      </c>
      <c r="H237" s="96" t="s">
        <v>2033</v>
      </c>
      <c r="I237" s="68" t="s">
        <v>2058</v>
      </c>
      <c r="J237" s="82" t="str">
        <f t="shared" si="39"/>
        <v>CHARI</v>
      </c>
      <c r="K237" s="88">
        <v>0</v>
      </c>
      <c r="L237" s="153">
        <v>0.99930555555555556</v>
      </c>
      <c r="M237" s="113">
        <v>44170</v>
      </c>
      <c r="N237" s="48">
        <v>51220151</v>
      </c>
      <c r="O237" s="90">
        <f t="shared" si="34"/>
        <v>1439</v>
      </c>
      <c r="P237" s="100">
        <f t="shared" si="35"/>
        <v>4317</v>
      </c>
      <c r="Q237" s="68" t="s">
        <v>2035</v>
      </c>
      <c r="R237" s="68" t="s">
        <v>2036</v>
      </c>
    </row>
    <row r="238" spans="1:18" x14ac:dyDescent="0.2">
      <c r="A238" s="210"/>
      <c r="B238" s="137">
        <v>44162.4765162037</v>
      </c>
      <c r="C238" s="52" t="s">
        <v>809</v>
      </c>
      <c r="D238" s="82" t="str">
        <f t="shared" si="36"/>
        <v>MD0282</v>
      </c>
      <c r="E238" s="91" t="str">
        <f t="shared" si="37"/>
        <v>MIDLANDS</v>
      </c>
      <c r="F238" s="82" t="str">
        <f t="shared" si="38"/>
        <v xml:space="preserve">PRIORITY PLATINUM </v>
      </c>
      <c r="G238" s="68">
        <v>3</v>
      </c>
      <c r="H238" s="96" t="s">
        <v>2033</v>
      </c>
      <c r="I238" s="68" t="s">
        <v>2058</v>
      </c>
      <c r="J238" s="82" t="str">
        <f t="shared" si="39"/>
        <v>CHIKWAVAVA</v>
      </c>
      <c r="K238" s="88">
        <v>0</v>
      </c>
      <c r="L238" s="153">
        <v>0.99930555555555556</v>
      </c>
      <c r="M238" s="113">
        <v>44170</v>
      </c>
      <c r="N238" s="48">
        <v>51220071</v>
      </c>
      <c r="O238" s="90">
        <f t="shared" si="34"/>
        <v>1439</v>
      </c>
      <c r="P238" s="100">
        <f t="shared" si="35"/>
        <v>4317</v>
      </c>
      <c r="Q238" s="68" t="s">
        <v>2035</v>
      </c>
      <c r="R238" s="68" t="s">
        <v>2036</v>
      </c>
    </row>
    <row r="239" spans="1:18" x14ac:dyDescent="0.2">
      <c r="A239" s="210"/>
      <c r="B239" s="137">
        <v>44168.740428240744</v>
      </c>
      <c r="C239" s="52" t="s">
        <v>815</v>
      </c>
      <c r="D239" s="82" t="str">
        <f t="shared" si="36"/>
        <v>HA1730-U</v>
      </c>
      <c r="E239" s="91" t="str">
        <f t="shared" si="37"/>
        <v>HARARE</v>
      </c>
      <c r="F239" s="82" t="str">
        <f t="shared" si="38"/>
        <v>PLATINUM</v>
      </c>
      <c r="G239" s="68">
        <v>3</v>
      </c>
      <c r="H239" s="96" t="s">
        <v>2033</v>
      </c>
      <c r="I239" s="68" t="s">
        <v>2058</v>
      </c>
      <c r="J239" s="82" t="str">
        <f t="shared" si="39"/>
        <v>KIWA</v>
      </c>
      <c r="K239" s="88">
        <v>0</v>
      </c>
      <c r="L239" s="153">
        <v>0.99930555555555556</v>
      </c>
      <c r="M239" s="113">
        <v>44170</v>
      </c>
      <c r="N239" s="94" t="s">
        <v>4260</v>
      </c>
      <c r="O239" s="90">
        <f t="shared" si="34"/>
        <v>1439</v>
      </c>
      <c r="P239" s="100">
        <f t="shared" si="35"/>
        <v>4317</v>
      </c>
      <c r="Q239" s="68" t="s">
        <v>2035</v>
      </c>
      <c r="R239" s="68" t="s">
        <v>2036</v>
      </c>
    </row>
    <row r="240" spans="1:18" x14ac:dyDescent="0.2">
      <c r="A240" s="210"/>
      <c r="B240" s="137">
        <v>44169.644872685189</v>
      </c>
      <c r="C240" s="52" t="s">
        <v>828</v>
      </c>
      <c r="D240" s="82" t="str">
        <f t="shared" si="36"/>
        <v>HA5062</v>
      </c>
      <c r="E240" s="91" t="str">
        <f t="shared" si="37"/>
        <v>HARARE</v>
      </c>
      <c r="F240" s="82" t="str">
        <f t="shared" si="38"/>
        <v>SILVER</v>
      </c>
      <c r="G240" s="68">
        <v>3</v>
      </c>
      <c r="H240" s="96" t="s">
        <v>2033</v>
      </c>
      <c r="I240" s="68" t="s">
        <v>2058</v>
      </c>
      <c r="J240" s="82" t="str">
        <f t="shared" si="39"/>
        <v>KIWA</v>
      </c>
      <c r="K240" s="88">
        <v>0</v>
      </c>
      <c r="L240" s="153">
        <v>0.99930555555555556</v>
      </c>
      <c r="M240" s="113">
        <v>44170</v>
      </c>
      <c r="N240" s="94" t="s">
        <v>4261</v>
      </c>
      <c r="O240" s="90">
        <f t="shared" si="34"/>
        <v>1439</v>
      </c>
      <c r="P240" s="100">
        <f t="shared" si="35"/>
        <v>4317</v>
      </c>
      <c r="Q240" s="68" t="s">
        <v>2035</v>
      </c>
      <c r="R240" s="68" t="s">
        <v>2036</v>
      </c>
    </row>
    <row r="241" spans="1:18" x14ac:dyDescent="0.2">
      <c r="A241" s="210"/>
      <c r="B241" s="137">
        <v>44169.427627314813</v>
      </c>
      <c r="C241" s="52" t="s">
        <v>858</v>
      </c>
      <c r="D241" s="82" t="str">
        <f t="shared" si="36"/>
        <v>MN5204</v>
      </c>
      <c r="E241" s="91" t="str">
        <f t="shared" si="37"/>
        <v>MAT NORTH</v>
      </c>
      <c r="F241" s="82" t="str">
        <f t="shared" si="38"/>
        <v>SILVER</v>
      </c>
      <c r="G241" s="68">
        <v>3</v>
      </c>
      <c r="H241" s="96" t="s">
        <v>2033</v>
      </c>
      <c r="I241" s="68" t="s">
        <v>2058</v>
      </c>
      <c r="J241" s="82" t="str">
        <f t="shared" si="39"/>
        <v>MAKETO</v>
      </c>
      <c r="K241" s="88">
        <v>0</v>
      </c>
      <c r="L241" s="153">
        <v>0.99930555555555556</v>
      </c>
      <c r="M241" s="113">
        <v>44170</v>
      </c>
      <c r="N241" s="94" t="s">
        <v>4262</v>
      </c>
      <c r="O241" s="90">
        <f t="shared" si="34"/>
        <v>1439</v>
      </c>
      <c r="P241" s="100">
        <f t="shared" si="35"/>
        <v>4317</v>
      </c>
      <c r="Q241" s="68" t="s">
        <v>2035</v>
      </c>
      <c r="R241" s="68" t="s">
        <v>2036</v>
      </c>
    </row>
    <row r="242" spans="1:18" x14ac:dyDescent="0.2">
      <c r="A242" s="210"/>
      <c r="B242" s="137">
        <v>44169.991111111114</v>
      </c>
      <c r="C242" s="52" t="s">
        <v>868</v>
      </c>
      <c r="D242" s="82" t="str">
        <f t="shared" si="36"/>
        <v>MS52264</v>
      </c>
      <c r="E242" s="91" t="str">
        <f t="shared" si="37"/>
        <v>MAT SOUTH</v>
      </c>
      <c r="F242" s="82" t="str">
        <f t="shared" si="38"/>
        <v>PLATINUM</v>
      </c>
      <c r="G242" s="68">
        <v>3</v>
      </c>
      <c r="H242" s="96" t="s">
        <v>2033</v>
      </c>
      <c r="I242" s="68" t="s">
        <v>2058</v>
      </c>
      <c r="J242" s="82" t="str">
        <f t="shared" si="39"/>
        <v>BEN</v>
      </c>
      <c r="K242" s="88">
        <v>0</v>
      </c>
      <c r="L242" s="153">
        <v>0.99930555555555556</v>
      </c>
      <c r="M242" s="113">
        <v>44170</v>
      </c>
      <c r="N242" s="94" t="s">
        <v>4263</v>
      </c>
      <c r="O242" s="90">
        <f t="shared" si="34"/>
        <v>1439</v>
      </c>
      <c r="P242" s="100">
        <f t="shared" si="35"/>
        <v>4317</v>
      </c>
      <c r="Q242" s="68" t="s">
        <v>2035</v>
      </c>
      <c r="R242" s="68" t="s">
        <v>2036</v>
      </c>
    </row>
    <row r="243" spans="1:18" x14ac:dyDescent="0.2">
      <c r="A243" s="210"/>
      <c r="B243" s="137">
        <v>44157.711724537039</v>
      </c>
      <c r="C243" s="52" t="s">
        <v>904</v>
      </c>
      <c r="D243" s="82" t="str">
        <f t="shared" si="36"/>
        <v>MS5129</v>
      </c>
      <c r="E243" s="91" t="str">
        <f t="shared" si="37"/>
        <v>MAT SOUTH</v>
      </c>
      <c r="F243" s="82" t="str">
        <f t="shared" si="38"/>
        <v>SILVER</v>
      </c>
      <c r="G243" s="68">
        <v>3</v>
      </c>
      <c r="H243" s="96" t="s">
        <v>2033</v>
      </c>
      <c r="I243" s="68" t="s">
        <v>2058</v>
      </c>
      <c r="J243" s="82" t="str">
        <f t="shared" si="39"/>
        <v>BEN</v>
      </c>
      <c r="K243" s="88">
        <v>0</v>
      </c>
      <c r="L243" s="153">
        <v>0.99930555555555556</v>
      </c>
      <c r="M243" s="113">
        <v>44170</v>
      </c>
      <c r="N243" s="48">
        <v>51220075</v>
      </c>
      <c r="O243" s="90">
        <f t="shared" si="34"/>
        <v>1439</v>
      </c>
      <c r="P243" s="100">
        <f t="shared" si="35"/>
        <v>4317</v>
      </c>
      <c r="Q243" s="68" t="s">
        <v>2035</v>
      </c>
      <c r="R243" s="68" t="s">
        <v>2036</v>
      </c>
    </row>
    <row r="244" spans="1:18" x14ac:dyDescent="0.2">
      <c r="A244" s="210"/>
      <c r="B244" s="137">
        <v>44077.473043981481</v>
      </c>
      <c r="C244" s="52" t="s">
        <v>990</v>
      </c>
      <c r="D244" s="82" t="str">
        <f t="shared" si="36"/>
        <v>MN6021</v>
      </c>
      <c r="E244" s="91" t="str">
        <f t="shared" si="37"/>
        <v>MAT NORTH</v>
      </c>
      <c r="F244" s="82" t="str">
        <f t="shared" si="38"/>
        <v>BRONZE</v>
      </c>
      <c r="G244" s="68">
        <v>3</v>
      </c>
      <c r="H244" s="96" t="s">
        <v>2033</v>
      </c>
      <c r="I244" s="68" t="s">
        <v>2058</v>
      </c>
      <c r="J244" s="82" t="str">
        <f t="shared" si="39"/>
        <v>HARRIET</v>
      </c>
      <c r="K244" s="88">
        <v>0</v>
      </c>
      <c r="L244" s="153">
        <v>0.99930555555555556</v>
      </c>
      <c r="M244" s="113">
        <v>44170</v>
      </c>
      <c r="N244" s="48">
        <v>51220155</v>
      </c>
      <c r="O244" s="90">
        <f t="shared" si="34"/>
        <v>1439</v>
      </c>
      <c r="P244" s="100">
        <f t="shared" si="35"/>
        <v>4317</v>
      </c>
      <c r="Q244" s="68" t="s">
        <v>2035</v>
      </c>
      <c r="R244" s="68" t="s">
        <v>2036</v>
      </c>
    </row>
    <row r="245" spans="1:18" x14ac:dyDescent="0.2">
      <c r="A245" s="210"/>
      <c r="B245" s="137">
        <v>44153.311412037037</v>
      </c>
      <c r="C245" s="52" t="s">
        <v>999</v>
      </c>
      <c r="D245" s="82" t="str">
        <f t="shared" si="36"/>
        <v>MD0321</v>
      </c>
      <c r="E245" s="91" t="str">
        <f t="shared" si="37"/>
        <v>MIDLANDS</v>
      </c>
      <c r="F245" s="82" t="str">
        <f t="shared" si="38"/>
        <v>GOLD</v>
      </c>
      <c r="G245" s="68">
        <v>3</v>
      </c>
      <c r="H245" s="96" t="s">
        <v>2033</v>
      </c>
      <c r="I245" s="68" t="s">
        <v>2058</v>
      </c>
      <c r="J245" s="82" t="str">
        <f t="shared" si="39"/>
        <v>CHARI</v>
      </c>
      <c r="K245" s="88">
        <v>0</v>
      </c>
      <c r="L245" s="153">
        <v>0.99930555555555556</v>
      </c>
      <c r="M245" s="113">
        <v>44170</v>
      </c>
      <c r="N245" s="48">
        <v>51220114</v>
      </c>
      <c r="O245" s="90">
        <f t="shared" si="34"/>
        <v>1439</v>
      </c>
      <c r="P245" s="100">
        <f t="shared" si="35"/>
        <v>4317</v>
      </c>
      <c r="Q245" s="68" t="s">
        <v>2035</v>
      </c>
      <c r="R245" s="68" t="s">
        <v>2036</v>
      </c>
    </row>
    <row r="246" spans="1:18" x14ac:dyDescent="0.2">
      <c r="A246" s="210"/>
      <c r="B246" s="137">
        <v>44155.922650462962</v>
      </c>
      <c r="C246" s="52" t="s">
        <v>1028</v>
      </c>
      <c r="D246" s="82" t="str">
        <f t="shared" si="36"/>
        <v>MD0410</v>
      </c>
      <c r="E246" s="91" t="str">
        <f t="shared" si="37"/>
        <v>MIDLANDS</v>
      </c>
      <c r="F246" s="82" t="str">
        <f t="shared" si="38"/>
        <v>SILVER</v>
      </c>
      <c r="G246" s="68">
        <v>3</v>
      </c>
      <c r="H246" s="96" t="s">
        <v>2033</v>
      </c>
      <c r="I246" s="68" t="s">
        <v>2058</v>
      </c>
      <c r="J246" s="82" t="str">
        <f t="shared" si="39"/>
        <v>STELLA</v>
      </c>
      <c r="K246" s="88">
        <v>0</v>
      </c>
      <c r="L246" s="153">
        <v>0.99930555555555556</v>
      </c>
      <c r="M246" s="113">
        <v>44170</v>
      </c>
      <c r="N246" s="48">
        <v>51220081</v>
      </c>
      <c r="O246" s="90">
        <f t="shared" si="34"/>
        <v>1439</v>
      </c>
      <c r="P246" s="100">
        <f t="shared" si="35"/>
        <v>4317</v>
      </c>
      <c r="Q246" s="68" t="s">
        <v>2035</v>
      </c>
      <c r="R246" s="68" t="s">
        <v>2036</v>
      </c>
    </row>
    <row r="247" spans="1:18" x14ac:dyDescent="0.2">
      <c r="A247" s="210"/>
      <c r="B247" s="137">
        <v>44155.923067129632</v>
      </c>
      <c r="C247" s="52" t="s">
        <v>1030</v>
      </c>
      <c r="D247" s="82" t="str">
        <f t="shared" si="36"/>
        <v>MD0411</v>
      </c>
      <c r="E247" s="91" t="str">
        <f t="shared" si="37"/>
        <v>MIDLANDS</v>
      </c>
      <c r="F247" s="82" t="str">
        <f t="shared" si="38"/>
        <v>SILVER</v>
      </c>
      <c r="G247" s="68">
        <v>3</v>
      </c>
      <c r="H247" s="96" t="s">
        <v>2033</v>
      </c>
      <c r="I247" s="68" t="s">
        <v>2058</v>
      </c>
      <c r="J247" s="82" t="str">
        <f t="shared" si="39"/>
        <v>STELLA</v>
      </c>
      <c r="K247" s="88">
        <v>0</v>
      </c>
      <c r="L247" s="153">
        <v>0.99930555555555556</v>
      </c>
      <c r="M247" s="113">
        <v>44170</v>
      </c>
      <c r="N247" s="48">
        <v>51220082</v>
      </c>
      <c r="O247" s="90">
        <f t="shared" si="34"/>
        <v>1439</v>
      </c>
      <c r="P247" s="100">
        <f t="shared" si="35"/>
        <v>4317</v>
      </c>
      <c r="Q247" s="68" t="s">
        <v>2035</v>
      </c>
      <c r="R247" s="68" t="s">
        <v>2036</v>
      </c>
    </row>
    <row r="248" spans="1:18" x14ac:dyDescent="0.2">
      <c r="A248" s="210"/>
      <c r="B248" s="137">
        <v>44153.311689814815</v>
      </c>
      <c r="C248" s="52" t="s">
        <v>1081</v>
      </c>
      <c r="D248" s="82" t="str">
        <f t="shared" si="36"/>
        <v>MA6013</v>
      </c>
      <c r="E248" s="91" t="str">
        <f t="shared" si="37"/>
        <v>MANICALAND</v>
      </c>
      <c r="F248" s="82" t="str">
        <f t="shared" si="38"/>
        <v>SILVER</v>
      </c>
      <c r="G248" s="68">
        <v>3</v>
      </c>
      <c r="H248" s="96" t="s">
        <v>2033</v>
      </c>
      <c r="I248" s="68" t="s">
        <v>2058</v>
      </c>
      <c r="J248" s="82" t="str">
        <f t="shared" si="39"/>
        <v>PARDON</v>
      </c>
      <c r="K248" s="88">
        <v>0</v>
      </c>
      <c r="L248" s="153">
        <v>0.99930555555555556</v>
      </c>
      <c r="M248" s="113">
        <v>44170</v>
      </c>
      <c r="N248" s="48">
        <v>51220094</v>
      </c>
      <c r="O248" s="90">
        <f t="shared" si="34"/>
        <v>1439</v>
      </c>
      <c r="P248" s="100">
        <f t="shared" si="35"/>
        <v>4317</v>
      </c>
      <c r="Q248" s="68" t="s">
        <v>2035</v>
      </c>
      <c r="R248" s="68" t="s">
        <v>2036</v>
      </c>
    </row>
    <row r="249" spans="1:18" x14ac:dyDescent="0.2">
      <c r="A249" s="210"/>
      <c r="B249" s="137">
        <v>44151.767928240741</v>
      </c>
      <c r="C249" s="52" t="s">
        <v>1103</v>
      </c>
      <c r="D249" s="82" t="str">
        <f t="shared" si="36"/>
        <v>HA6067</v>
      </c>
      <c r="E249" s="91" t="str">
        <f t="shared" si="37"/>
        <v>HARARE</v>
      </c>
      <c r="F249" s="82" t="str">
        <f t="shared" si="38"/>
        <v>GOLD</v>
      </c>
      <c r="G249" s="68">
        <v>3</v>
      </c>
      <c r="H249" s="96" t="s">
        <v>2033</v>
      </c>
      <c r="I249" s="68" t="s">
        <v>2058</v>
      </c>
      <c r="J249" s="82" t="str">
        <f t="shared" si="39"/>
        <v>PRIVLEDGE</v>
      </c>
      <c r="K249" s="88">
        <v>0</v>
      </c>
      <c r="L249" s="153">
        <v>0.99930555555555556</v>
      </c>
      <c r="M249" s="113">
        <v>44170</v>
      </c>
      <c r="N249" s="48">
        <v>51220140</v>
      </c>
      <c r="O249" s="90">
        <f t="shared" si="34"/>
        <v>1439</v>
      </c>
      <c r="P249" s="100">
        <f t="shared" si="35"/>
        <v>4317</v>
      </c>
      <c r="Q249" s="68" t="s">
        <v>2035</v>
      </c>
      <c r="R249" s="68" t="s">
        <v>2036</v>
      </c>
    </row>
    <row r="250" spans="1:18" x14ac:dyDescent="0.2">
      <c r="A250" s="210"/>
      <c r="B250" s="137">
        <v>44155.609965277778</v>
      </c>
      <c r="C250" s="52" t="s">
        <v>1107</v>
      </c>
      <c r="D250" s="82" t="str">
        <f t="shared" si="36"/>
        <v>BU5091</v>
      </c>
      <c r="E250" s="91" t="str">
        <f t="shared" si="37"/>
        <v>BULAWAYO</v>
      </c>
      <c r="F250" s="82" t="str">
        <f t="shared" si="38"/>
        <v>SILVER</v>
      </c>
      <c r="G250" s="68">
        <v>3</v>
      </c>
      <c r="H250" s="96" t="s">
        <v>2033</v>
      </c>
      <c r="I250" s="68" t="s">
        <v>2058</v>
      </c>
      <c r="J250" s="82" t="str">
        <f t="shared" si="39"/>
        <v>SOFIA</v>
      </c>
      <c r="K250" s="88">
        <v>0</v>
      </c>
      <c r="L250" s="153">
        <v>0.99930555555555556</v>
      </c>
      <c r="M250" s="113">
        <v>44170</v>
      </c>
      <c r="N250" s="48">
        <v>51220083</v>
      </c>
      <c r="O250" s="90">
        <f t="shared" si="34"/>
        <v>1439</v>
      </c>
      <c r="P250" s="100">
        <f t="shared" si="35"/>
        <v>4317</v>
      </c>
      <c r="Q250" s="68" t="s">
        <v>2035</v>
      </c>
      <c r="R250" s="68" t="s">
        <v>2036</v>
      </c>
    </row>
    <row r="251" spans="1:18" x14ac:dyDescent="0.2">
      <c r="A251" s="210"/>
      <c r="B251" s="137">
        <v>44153.311412037037</v>
      </c>
      <c r="C251" s="52" t="s">
        <v>1109</v>
      </c>
      <c r="D251" s="82" t="str">
        <f t="shared" si="36"/>
        <v>MV7053</v>
      </c>
      <c r="E251" s="91" t="str">
        <f t="shared" si="37"/>
        <v>MASVINGO</v>
      </c>
      <c r="F251" s="82" t="str">
        <f t="shared" si="38"/>
        <v>BRONZE</v>
      </c>
      <c r="G251" s="68">
        <v>3</v>
      </c>
      <c r="H251" s="96" t="s">
        <v>2033</v>
      </c>
      <c r="I251" s="68" t="s">
        <v>2058</v>
      </c>
      <c r="J251" s="82" t="str">
        <f t="shared" si="39"/>
        <v>BEN</v>
      </c>
      <c r="K251" s="88">
        <v>0</v>
      </c>
      <c r="L251" s="153">
        <v>0.99930555555555556</v>
      </c>
      <c r="M251" s="113">
        <v>44170</v>
      </c>
      <c r="N251" s="48">
        <v>51220120</v>
      </c>
      <c r="O251" s="90">
        <f t="shared" si="34"/>
        <v>1439</v>
      </c>
      <c r="P251" s="100">
        <f t="shared" si="35"/>
        <v>4317</v>
      </c>
      <c r="Q251" s="68" t="s">
        <v>2035</v>
      </c>
      <c r="R251" s="68" t="s">
        <v>2036</v>
      </c>
    </row>
    <row r="252" spans="1:18" x14ac:dyDescent="0.2">
      <c r="A252" s="210"/>
      <c r="B252" s="137">
        <v>44153.311412037037</v>
      </c>
      <c r="C252" s="52" t="s">
        <v>1121</v>
      </c>
      <c r="D252" s="82" t="str">
        <f t="shared" si="36"/>
        <v>MV5141</v>
      </c>
      <c r="E252" s="91" t="str">
        <f t="shared" si="37"/>
        <v>MASVINGO</v>
      </c>
      <c r="F252" s="82" t="str">
        <f t="shared" si="38"/>
        <v>GOLD</v>
      </c>
      <c r="G252" s="68">
        <v>3</v>
      </c>
      <c r="H252" s="96" t="s">
        <v>2033</v>
      </c>
      <c r="I252" s="68" t="s">
        <v>2058</v>
      </c>
      <c r="J252" s="82" t="str">
        <f t="shared" si="39"/>
        <v>CECIL</v>
      </c>
      <c r="K252" s="88">
        <v>0</v>
      </c>
      <c r="L252" s="153">
        <v>0.99930555555555556</v>
      </c>
      <c r="M252" s="113">
        <v>44170</v>
      </c>
      <c r="N252" s="48">
        <v>51220127</v>
      </c>
      <c r="O252" s="90">
        <f t="shared" si="34"/>
        <v>1439</v>
      </c>
      <c r="P252" s="100">
        <f t="shared" si="35"/>
        <v>4317</v>
      </c>
      <c r="Q252" s="68" t="s">
        <v>2035</v>
      </c>
      <c r="R252" s="68" t="s">
        <v>2036</v>
      </c>
    </row>
    <row r="253" spans="1:18" x14ac:dyDescent="0.2">
      <c r="A253" s="210"/>
      <c r="B253" s="137">
        <v>44153.311921296299</v>
      </c>
      <c r="C253" s="52" t="s">
        <v>1163</v>
      </c>
      <c r="D253" s="82" t="str">
        <f t="shared" si="36"/>
        <v>MV5142</v>
      </c>
      <c r="E253" s="91" t="str">
        <f t="shared" si="37"/>
        <v>MASVINGO</v>
      </c>
      <c r="F253" s="82" t="str">
        <f t="shared" si="38"/>
        <v>SILVER</v>
      </c>
      <c r="G253" s="68">
        <v>3</v>
      </c>
      <c r="H253" s="96" t="s">
        <v>2033</v>
      </c>
      <c r="I253" s="68" t="s">
        <v>2058</v>
      </c>
      <c r="J253" s="82" t="str">
        <f t="shared" si="39"/>
        <v>CECIL</v>
      </c>
      <c r="K253" s="88">
        <v>0</v>
      </c>
      <c r="L253" s="153">
        <v>0.99930555555555556</v>
      </c>
      <c r="M253" s="113">
        <v>44170</v>
      </c>
      <c r="N253" s="48">
        <v>51220092</v>
      </c>
      <c r="O253" s="90">
        <f t="shared" si="34"/>
        <v>1439</v>
      </c>
      <c r="P253" s="100">
        <f t="shared" si="35"/>
        <v>4317</v>
      </c>
      <c r="Q253" s="68" t="s">
        <v>2035</v>
      </c>
      <c r="R253" s="68" t="s">
        <v>2036</v>
      </c>
    </row>
    <row r="254" spans="1:18" x14ac:dyDescent="0.2">
      <c r="A254" s="210"/>
      <c r="B254" s="137">
        <v>44153.311412037037</v>
      </c>
      <c r="C254" s="52" t="s">
        <v>1165</v>
      </c>
      <c r="D254" s="82" t="str">
        <f t="shared" ref="D254:D285" si="40">VLOOKUP($C254,TOTAL4,2,FALSE)</f>
        <v>MV5251</v>
      </c>
      <c r="E254" s="91" t="str">
        <f t="shared" ref="E254:E285" si="41">VLOOKUP($C254,TOTAL4,3,FALSE)</f>
        <v>MASVINGO</v>
      </c>
      <c r="F254" s="82" t="str">
        <f t="shared" ref="F254:F285" si="42">VLOOKUP(C254,TOTAL4,4,FALSE)</f>
        <v>SILVER</v>
      </c>
      <c r="G254" s="68">
        <v>3</v>
      </c>
      <c r="H254" s="96" t="s">
        <v>2033</v>
      </c>
      <c r="I254" s="68" t="s">
        <v>2058</v>
      </c>
      <c r="J254" s="82" t="str">
        <f t="shared" ref="J254:J285" si="43">VLOOKUP($C254,TOTAL4,5,FALSE)</f>
        <v>PARDON</v>
      </c>
      <c r="K254" s="88">
        <v>0</v>
      </c>
      <c r="L254" s="153">
        <v>0.99930555555555556</v>
      </c>
      <c r="M254" s="113">
        <v>44170</v>
      </c>
      <c r="N254" s="48">
        <v>51220110</v>
      </c>
      <c r="O254" s="90">
        <f t="shared" si="34"/>
        <v>1439</v>
      </c>
      <c r="P254" s="100">
        <f t="shared" si="35"/>
        <v>4317</v>
      </c>
      <c r="Q254" s="68" t="s">
        <v>2035</v>
      </c>
      <c r="R254" s="68" t="s">
        <v>2036</v>
      </c>
    </row>
    <row r="255" spans="1:18" x14ac:dyDescent="0.2">
      <c r="A255" s="210"/>
      <c r="B255" s="137">
        <v>44168.100162037037</v>
      </c>
      <c r="C255" s="212" t="s">
        <v>1174</v>
      </c>
      <c r="D255" s="82" t="str">
        <f t="shared" si="40"/>
        <v>MV0133</v>
      </c>
      <c r="E255" s="91" t="str">
        <f t="shared" si="41"/>
        <v>MASVINGO</v>
      </c>
      <c r="F255" s="82" t="str">
        <f t="shared" si="42"/>
        <v>GOLD</v>
      </c>
      <c r="G255" s="68">
        <v>3</v>
      </c>
      <c r="H255" s="96" t="s">
        <v>2033</v>
      </c>
      <c r="I255" s="68" t="s">
        <v>2058</v>
      </c>
      <c r="J255" s="82" t="str">
        <f t="shared" si="43"/>
        <v>CECIL</v>
      </c>
      <c r="K255" s="88">
        <v>0</v>
      </c>
      <c r="L255" s="153">
        <v>0.99930555555555556</v>
      </c>
      <c r="M255" s="113">
        <v>44170</v>
      </c>
      <c r="N255" s="94" t="s">
        <v>4264</v>
      </c>
      <c r="O255" s="90">
        <f t="shared" si="34"/>
        <v>1439</v>
      </c>
      <c r="P255" s="100">
        <f t="shared" si="35"/>
        <v>4317</v>
      </c>
      <c r="Q255" s="68" t="s">
        <v>2035</v>
      </c>
      <c r="R255" s="68" t="s">
        <v>2036</v>
      </c>
    </row>
    <row r="256" spans="1:18" x14ac:dyDescent="0.2">
      <c r="A256" s="210"/>
      <c r="B256" s="137">
        <v>44168.099305555559</v>
      </c>
      <c r="C256" s="52" t="s">
        <v>1176</v>
      </c>
      <c r="D256" s="82" t="str">
        <f t="shared" si="40"/>
        <v>MV0133</v>
      </c>
      <c r="E256" s="91" t="str">
        <f t="shared" si="41"/>
        <v>MASVINGO</v>
      </c>
      <c r="F256" s="82" t="str">
        <f t="shared" si="42"/>
        <v>GOLD</v>
      </c>
      <c r="G256" s="68">
        <v>3</v>
      </c>
      <c r="H256" s="96" t="s">
        <v>2033</v>
      </c>
      <c r="I256" s="68" t="s">
        <v>2058</v>
      </c>
      <c r="J256" s="82" t="str">
        <f t="shared" si="43"/>
        <v>CECIL</v>
      </c>
      <c r="K256" s="88">
        <v>0</v>
      </c>
      <c r="L256" s="153">
        <v>0.99930555555555556</v>
      </c>
      <c r="M256" s="113">
        <v>44170</v>
      </c>
      <c r="N256" s="94" t="s">
        <v>4265</v>
      </c>
      <c r="O256" s="90">
        <f t="shared" si="34"/>
        <v>1439</v>
      </c>
      <c r="P256" s="100">
        <f t="shared" si="35"/>
        <v>4317</v>
      </c>
      <c r="Q256" s="68" t="s">
        <v>2035</v>
      </c>
      <c r="R256" s="68" t="s">
        <v>2036</v>
      </c>
    </row>
    <row r="257" spans="1:18" x14ac:dyDescent="0.2">
      <c r="A257" s="210"/>
      <c r="B257" s="137">
        <v>44110.27103009259</v>
      </c>
      <c r="C257" s="52" t="s">
        <v>1177</v>
      </c>
      <c r="D257" s="82" t="str">
        <f t="shared" si="40"/>
        <v>MD5322</v>
      </c>
      <c r="E257" s="91" t="str">
        <f t="shared" si="41"/>
        <v>MIDLANDS</v>
      </c>
      <c r="F257" s="82" t="str">
        <f t="shared" si="42"/>
        <v>BRONZE</v>
      </c>
      <c r="G257" s="68">
        <v>3</v>
      </c>
      <c r="H257" s="96" t="s">
        <v>2033</v>
      </c>
      <c r="I257" s="68" t="s">
        <v>2058</v>
      </c>
      <c r="J257" s="82" t="str">
        <f t="shared" si="43"/>
        <v>CHARI</v>
      </c>
      <c r="K257" s="88">
        <v>0</v>
      </c>
      <c r="L257" s="153">
        <v>0.99930555555555556</v>
      </c>
      <c r="M257" s="113">
        <v>44170</v>
      </c>
      <c r="N257" s="48">
        <v>51220134</v>
      </c>
      <c r="O257" s="90">
        <f t="shared" si="34"/>
        <v>1439</v>
      </c>
      <c r="P257" s="100">
        <f t="shared" si="35"/>
        <v>4317</v>
      </c>
      <c r="Q257" s="68" t="s">
        <v>2035</v>
      </c>
      <c r="R257" s="68" t="s">
        <v>2036</v>
      </c>
    </row>
    <row r="258" spans="1:18" x14ac:dyDescent="0.2">
      <c r="A258" s="210"/>
      <c r="B258" s="137">
        <v>44169.947812500002</v>
      </c>
      <c r="C258" s="52" t="s">
        <v>1186</v>
      </c>
      <c r="D258" s="82" t="str">
        <f t="shared" si="40"/>
        <v>BU0253</v>
      </c>
      <c r="E258" s="91" t="str">
        <f t="shared" si="41"/>
        <v>BULAWAYO</v>
      </c>
      <c r="F258" s="82" t="str">
        <f t="shared" si="42"/>
        <v>SILVER</v>
      </c>
      <c r="G258" s="68">
        <v>3</v>
      </c>
      <c r="H258" s="96" t="s">
        <v>2033</v>
      </c>
      <c r="I258" s="68" t="s">
        <v>2058</v>
      </c>
      <c r="J258" s="82" t="str">
        <f t="shared" si="43"/>
        <v>MAKETO</v>
      </c>
      <c r="K258" s="88">
        <v>0</v>
      </c>
      <c r="L258" s="153">
        <v>0.99930555555555556</v>
      </c>
      <c r="M258" s="113">
        <v>44170</v>
      </c>
      <c r="N258" s="94" t="s">
        <v>4266</v>
      </c>
      <c r="O258" s="90">
        <f t="shared" ref="O258:O321" si="44">(L258-K258)*60*24</f>
        <v>1439</v>
      </c>
      <c r="P258" s="100">
        <f t="shared" ref="P258:P321" si="45">O258*G258</f>
        <v>4317</v>
      </c>
      <c r="Q258" s="68" t="s">
        <v>2035</v>
      </c>
      <c r="R258" s="68" t="s">
        <v>2036</v>
      </c>
    </row>
    <row r="259" spans="1:18" x14ac:dyDescent="0.2">
      <c r="A259" s="210"/>
      <c r="B259" s="137">
        <v>44153.311412037037</v>
      </c>
      <c r="C259" s="52" t="s">
        <v>1191</v>
      </c>
      <c r="D259" s="82" t="str">
        <f t="shared" si="40"/>
        <v>MS0347</v>
      </c>
      <c r="E259" s="91" t="str">
        <f t="shared" si="41"/>
        <v>MAT SOUTH</v>
      </c>
      <c r="F259" s="82" t="str">
        <f t="shared" si="42"/>
        <v>SILVER</v>
      </c>
      <c r="G259" s="68">
        <v>3</v>
      </c>
      <c r="H259" s="96" t="s">
        <v>2033</v>
      </c>
      <c r="I259" s="68" t="s">
        <v>2058</v>
      </c>
      <c r="J259" s="82" t="str">
        <f t="shared" si="43"/>
        <v>SIFA</v>
      </c>
      <c r="K259" s="88">
        <v>0</v>
      </c>
      <c r="L259" s="153">
        <v>0.99930555555555556</v>
      </c>
      <c r="M259" s="113">
        <v>44170</v>
      </c>
      <c r="N259" s="48">
        <v>51220122</v>
      </c>
      <c r="O259" s="90">
        <f t="shared" si="44"/>
        <v>1439</v>
      </c>
      <c r="P259" s="100">
        <f t="shared" si="45"/>
        <v>4317</v>
      </c>
      <c r="Q259" s="68" t="s">
        <v>2035</v>
      </c>
      <c r="R259" s="68" t="s">
        <v>2036</v>
      </c>
    </row>
    <row r="260" spans="1:18" x14ac:dyDescent="0.2">
      <c r="A260" s="210"/>
      <c r="B260" s="137">
        <v>44153.311689814815</v>
      </c>
      <c r="C260" s="52" t="s">
        <v>1208</v>
      </c>
      <c r="D260" s="82" t="str">
        <f t="shared" si="40"/>
        <v>MD5196</v>
      </c>
      <c r="E260" s="91" t="str">
        <f t="shared" si="41"/>
        <v>MIDLANDS</v>
      </c>
      <c r="F260" s="82" t="str">
        <f t="shared" si="42"/>
        <v>BRONZE</v>
      </c>
      <c r="G260" s="68">
        <v>3</v>
      </c>
      <c r="H260" s="96" t="s">
        <v>2033</v>
      </c>
      <c r="I260" s="68" t="s">
        <v>2058</v>
      </c>
      <c r="J260" s="82" t="str">
        <f t="shared" si="43"/>
        <v>CHARI</v>
      </c>
      <c r="K260" s="88">
        <v>0</v>
      </c>
      <c r="L260" s="153">
        <v>0.99930555555555556</v>
      </c>
      <c r="M260" s="113">
        <v>44170</v>
      </c>
      <c r="N260" s="48">
        <v>51220106</v>
      </c>
      <c r="O260" s="90">
        <f t="shared" si="44"/>
        <v>1439</v>
      </c>
      <c r="P260" s="100">
        <f t="shared" si="45"/>
        <v>4317</v>
      </c>
      <c r="Q260" s="68" t="s">
        <v>2035</v>
      </c>
      <c r="R260" s="68" t="s">
        <v>2036</v>
      </c>
    </row>
    <row r="261" spans="1:18" x14ac:dyDescent="0.2">
      <c r="A261" s="210"/>
      <c r="B261" s="137">
        <v>44153.311412037037</v>
      </c>
      <c r="C261" s="52" t="s">
        <v>1223</v>
      </c>
      <c r="D261" s="82" t="str">
        <f t="shared" si="40"/>
        <v>MS7027</v>
      </c>
      <c r="E261" s="91" t="str">
        <f t="shared" si="41"/>
        <v>MAT SOUTH</v>
      </c>
      <c r="F261" s="82" t="str">
        <f t="shared" si="42"/>
        <v>BRONZE</v>
      </c>
      <c r="G261" s="68">
        <v>3</v>
      </c>
      <c r="H261" s="96" t="s">
        <v>2033</v>
      </c>
      <c r="I261" s="68" t="s">
        <v>2058</v>
      </c>
      <c r="J261" s="82" t="str">
        <f t="shared" si="43"/>
        <v>SIFA</v>
      </c>
      <c r="K261" s="88">
        <v>0</v>
      </c>
      <c r="L261" s="153">
        <v>0.99930555555555556</v>
      </c>
      <c r="M261" s="113">
        <v>44170</v>
      </c>
      <c r="N261" s="48">
        <v>51220118</v>
      </c>
      <c r="O261" s="90">
        <f t="shared" si="44"/>
        <v>1439</v>
      </c>
      <c r="P261" s="100">
        <f t="shared" si="45"/>
        <v>4317</v>
      </c>
      <c r="Q261" s="68" t="s">
        <v>2035</v>
      </c>
      <c r="R261" s="68" t="s">
        <v>2036</v>
      </c>
    </row>
    <row r="262" spans="1:18" x14ac:dyDescent="0.2">
      <c r="A262" s="210"/>
      <c r="B262" s="137">
        <v>44164.403032407405</v>
      </c>
      <c r="C262" s="52" t="s">
        <v>1240</v>
      </c>
      <c r="D262" s="82" t="str">
        <f t="shared" si="40"/>
        <v>MS7221</v>
      </c>
      <c r="E262" s="91" t="str">
        <f t="shared" si="41"/>
        <v>MIDLANDS</v>
      </c>
      <c r="F262" s="82" t="str">
        <f t="shared" si="42"/>
        <v>BRONZE</v>
      </c>
      <c r="G262" s="68">
        <v>3</v>
      </c>
      <c r="H262" s="96" t="s">
        <v>2033</v>
      </c>
      <c r="I262" s="68" t="s">
        <v>2058</v>
      </c>
      <c r="J262" s="82" t="str">
        <f t="shared" si="43"/>
        <v>CHARI</v>
      </c>
      <c r="K262" s="88">
        <v>0</v>
      </c>
      <c r="L262" s="153">
        <v>0.99930555555555556</v>
      </c>
      <c r="M262" s="113">
        <v>44170</v>
      </c>
      <c r="N262" s="48">
        <v>51220069</v>
      </c>
      <c r="O262" s="90">
        <f t="shared" si="44"/>
        <v>1439</v>
      </c>
      <c r="P262" s="100">
        <f t="shared" si="45"/>
        <v>4317</v>
      </c>
      <c r="Q262" s="68" t="s">
        <v>2035</v>
      </c>
      <c r="R262" s="68" t="s">
        <v>2036</v>
      </c>
    </row>
    <row r="263" spans="1:18" x14ac:dyDescent="0.2">
      <c r="A263" s="210"/>
      <c r="B263" s="137">
        <v>44081.866967592592</v>
      </c>
      <c r="C263" s="52" t="s">
        <v>1258</v>
      </c>
      <c r="D263" s="82" t="str">
        <f t="shared" si="40"/>
        <v>MN5227</v>
      </c>
      <c r="E263" s="91" t="str">
        <f t="shared" si="41"/>
        <v>MAT NORTH</v>
      </c>
      <c r="F263" s="82" t="str">
        <f t="shared" si="42"/>
        <v>SILVER</v>
      </c>
      <c r="G263" s="68">
        <v>3</v>
      </c>
      <c r="H263" s="96" t="s">
        <v>2033</v>
      </c>
      <c r="I263" s="68" t="s">
        <v>2058</v>
      </c>
      <c r="J263" s="82" t="str">
        <f t="shared" si="43"/>
        <v>HARRIET</v>
      </c>
      <c r="K263" s="88">
        <v>0</v>
      </c>
      <c r="L263" s="153">
        <v>0.99930555555555556</v>
      </c>
      <c r="M263" s="113">
        <v>44170</v>
      </c>
      <c r="N263" s="48">
        <v>51220144</v>
      </c>
      <c r="O263" s="90">
        <f t="shared" si="44"/>
        <v>1439</v>
      </c>
      <c r="P263" s="100">
        <f t="shared" si="45"/>
        <v>4317</v>
      </c>
      <c r="Q263" s="68" t="s">
        <v>2035</v>
      </c>
      <c r="R263" s="68" t="s">
        <v>2036</v>
      </c>
    </row>
    <row r="264" spans="1:18" x14ac:dyDescent="0.2">
      <c r="A264" s="210"/>
      <c r="B264" s="137">
        <v>44153.311689814815</v>
      </c>
      <c r="C264" s="52" t="s">
        <v>1259</v>
      </c>
      <c r="D264" s="82" t="str">
        <f t="shared" si="40"/>
        <v>MV5144</v>
      </c>
      <c r="E264" s="91" t="str">
        <f t="shared" si="41"/>
        <v>MASVINGO</v>
      </c>
      <c r="F264" s="82" t="str">
        <f t="shared" si="42"/>
        <v>SILVER</v>
      </c>
      <c r="G264" s="68">
        <v>3</v>
      </c>
      <c r="H264" s="96" t="s">
        <v>2033</v>
      </c>
      <c r="I264" s="68" t="s">
        <v>2058</v>
      </c>
      <c r="J264" s="82" t="str">
        <f t="shared" si="43"/>
        <v>PARDON</v>
      </c>
      <c r="K264" s="88">
        <v>0</v>
      </c>
      <c r="L264" s="153">
        <v>0.99930555555555556</v>
      </c>
      <c r="M264" s="113">
        <v>44170</v>
      </c>
      <c r="N264" s="48">
        <v>51220107</v>
      </c>
      <c r="O264" s="90">
        <f t="shared" si="44"/>
        <v>1439</v>
      </c>
      <c r="P264" s="100">
        <f t="shared" si="45"/>
        <v>4317</v>
      </c>
      <c r="Q264" s="68" t="s">
        <v>2035</v>
      </c>
      <c r="R264" s="68" t="s">
        <v>2036</v>
      </c>
    </row>
    <row r="265" spans="1:18" x14ac:dyDescent="0.2">
      <c r="A265" s="210"/>
      <c r="B265" s="137">
        <v>44167.43109953704</v>
      </c>
      <c r="C265" s="52" t="s">
        <v>1265</v>
      </c>
      <c r="D265" s="82" t="str">
        <f t="shared" si="40"/>
        <v>MV7050</v>
      </c>
      <c r="E265" s="91" t="str">
        <f t="shared" si="41"/>
        <v>MASVINGO</v>
      </c>
      <c r="F265" s="82" t="str">
        <f t="shared" si="42"/>
        <v>SILVER</v>
      </c>
      <c r="G265" s="68">
        <v>3</v>
      </c>
      <c r="H265" s="96" t="s">
        <v>2033</v>
      </c>
      <c r="I265" s="68" t="s">
        <v>2058</v>
      </c>
      <c r="J265" s="82" t="str">
        <f t="shared" si="43"/>
        <v>CECIL</v>
      </c>
      <c r="K265" s="88">
        <v>0</v>
      </c>
      <c r="L265" s="153">
        <v>0.99930555555555556</v>
      </c>
      <c r="M265" s="113">
        <v>44170</v>
      </c>
      <c r="N265" s="94" t="s">
        <v>3126</v>
      </c>
      <c r="O265" s="90">
        <f t="shared" si="44"/>
        <v>1439</v>
      </c>
      <c r="P265" s="100">
        <f t="shared" si="45"/>
        <v>4317</v>
      </c>
      <c r="Q265" s="68" t="s">
        <v>2035</v>
      </c>
      <c r="R265" s="68" t="s">
        <v>2036</v>
      </c>
    </row>
    <row r="266" spans="1:18" x14ac:dyDescent="0.2">
      <c r="A266" s="210"/>
      <c r="B266" s="137">
        <v>44153.311689814815</v>
      </c>
      <c r="C266" s="52" t="s">
        <v>1303</v>
      </c>
      <c r="D266" s="82" t="str">
        <f t="shared" si="40"/>
        <v>MV7051</v>
      </c>
      <c r="E266" s="91" t="str">
        <f t="shared" si="41"/>
        <v>MASVINGO</v>
      </c>
      <c r="F266" s="82" t="str">
        <f t="shared" si="42"/>
        <v>SILVER</v>
      </c>
      <c r="G266" s="68">
        <v>3</v>
      </c>
      <c r="H266" s="96" t="s">
        <v>2033</v>
      </c>
      <c r="I266" s="68" t="s">
        <v>2058</v>
      </c>
      <c r="J266" s="82" t="str">
        <f t="shared" si="43"/>
        <v>CECIL</v>
      </c>
      <c r="K266" s="88">
        <v>0</v>
      </c>
      <c r="L266" s="153">
        <v>0.99930555555555556</v>
      </c>
      <c r="M266" s="113">
        <v>44170</v>
      </c>
      <c r="N266" s="48">
        <v>51220097</v>
      </c>
      <c r="O266" s="90">
        <f t="shared" si="44"/>
        <v>1439</v>
      </c>
      <c r="P266" s="100">
        <f t="shared" si="45"/>
        <v>4317</v>
      </c>
      <c r="Q266" s="68" t="s">
        <v>2035</v>
      </c>
      <c r="R266" s="68" t="s">
        <v>2036</v>
      </c>
    </row>
    <row r="267" spans="1:18" x14ac:dyDescent="0.2">
      <c r="A267" s="210"/>
      <c r="B267" s="137">
        <v>44080.615023148152</v>
      </c>
      <c r="C267" s="52" t="s">
        <v>1309</v>
      </c>
      <c r="D267" s="82" t="str">
        <f t="shared" si="40"/>
        <v>MV5145</v>
      </c>
      <c r="E267" s="91" t="str">
        <f t="shared" si="41"/>
        <v>MASVINGO</v>
      </c>
      <c r="F267" s="82" t="str">
        <f t="shared" si="42"/>
        <v>GOLD</v>
      </c>
      <c r="G267" s="68">
        <v>3</v>
      </c>
      <c r="H267" s="96" t="s">
        <v>2033</v>
      </c>
      <c r="I267" s="68" t="s">
        <v>2058</v>
      </c>
      <c r="J267" s="82" t="str">
        <f t="shared" si="43"/>
        <v>CECIL</v>
      </c>
      <c r="K267" s="88">
        <v>0</v>
      </c>
      <c r="L267" s="153">
        <v>0.99930555555555556</v>
      </c>
      <c r="M267" s="113">
        <v>44170</v>
      </c>
      <c r="N267" s="48">
        <v>51220145</v>
      </c>
      <c r="O267" s="90">
        <f t="shared" si="44"/>
        <v>1439</v>
      </c>
      <c r="P267" s="100">
        <f t="shared" si="45"/>
        <v>4317</v>
      </c>
      <c r="Q267" s="68" t="s">
        <v>2035</v>
      </c>
      <c r="R267" s="68" t="s">
        <v>2036</v>
      </c>
    </row>
    <row r="268" spans="1:18" x14ac:dyDescent="0.2">
      <c r="A268" s="210"/>
      <c r="B268" s="137">
        <v>44153.311921296299</v>
      </c>
      <c r="C268" s="52" t="s">
        <v>1319</v>
      </c>
      <c r="D268" s="82" t="str">
        <f t="shared" si="40"/>
        <v>MD5388</v>
      </c>
      <c r="E268" s="91" t="str">
        <f t="shared" si="41"/>
        <v>MIDLANDS</v>
      </c>
      <c r="F268" s="82" t="str">
        <f t="shared" si="42"/>
        <v>GOLD</v>
      </c>
      <c r="G268" s="68">
        <v>3</v>
      </c>
      <c r="H268" s="96" t="s">
        <v>2033</v>
      </c>
      <c r="I268" s="68" t="s">
        <v>2058</v>
      </c>
      <c r="J268" s="82" t="str">
        <f t="shared" si="43"/>
        <v>CHARI</v>
      </c>
      <c r="K268" s="88">
        <v>0</v>
      </c>
      <c r="L268" s="153">
        <v>0.99930555555555556</v>
      </c>
      <c r="M268" s="113">
        <v>44170</v>
      </c>
      <c r="N268" s="48">
        <v>51220087</v>
      </c>
      <c r="O268" s="90">
        <f t="shared" si="44"/>
        <v>1439</v>
      </c>
      <c r="P268" s="100">
        <f t="shared" si="45"/>
        <v>4317</v>
      </c>
      <c r="Q268" s="68" t="s">
        <v>2035</v>
      </c>
      <c r="R268" s="68" t="s">
        <v>2036</v>
      </c>
    </row>
    <row r="269" spans="1:18" x14ac:dyDescent="0.2">
      <c r="A269" s="210"/>
      <c r="B269" s="137">
        <v>44157.711724537039</v>
      </c>
      <c r="C269" s="52" t="s">
        <v>1326</v>
      </c>
      <c r="D269" s="82" t="str">
        <f t="shared" si="40"/>
        <v>MS5131</v>
      </c>
      <c r="E269" s="91" t="str">
        <f t="shared" si="41"/>
        <v>MAT SOUTH</v>
      </c>
      <c r="F269" s="82" t="str">
        <f t="shared" si="42"/>
        <v>BRONZE</v>
      </c>
      <c r="G269" s="68">
        <v>3</v>
      </c>
      <c r="H269" s="96" t="s">
        <v>2033</v>
      </c>
      <c r="I269" s="68" t="s">
        <v>2058</v>
      </c>
      <c r="J269" s="82" t="str">
        <f t="shared" si="43"/>
        <v>BEN</v>
      </c>
      <c r="K269" s="88">
        <v>0</v>
      </c>
      <c r="L269" s="153">
        <v>0.99930555555555556</v>
      </c>
      <c r="M269" s="113">
        <v>44170</v>
      </c>
      <c r="N269" s="48">
        <v>51220076</v>
      </c>
      <c r="O269" s="90">
        <f t="shared" si="44"/>
        <v>1439</v>
      </c>
      <c r="P269" s="100">
        <f t="shared" si="45"/>
        <v>4317</v>
      </c>
      <c r="Q269" s="68" t="s">
        <v>2035</v>
      </c>
      <c r="R269" s="68" t="s">
        <v>2036</v>
      </c>
    </row>
    <row r="270" spans="1:18" x14ac:dyDescent="0.2">
      <c r="A270" s="210"/>
      <c r="B270" s="137">
        <v>44110.27103009259</v>
      </c>
      <c r="C270" s="52" t="s">
        <v>1340</v>
      </c>
      <c r="D270" s="82" t="str">
        <f t="shared" si="40"/>
        <v>MD7028</v>
      </c>
      <c r="E270" s="91" t="str">
        <f t="shared" si="41"/>
        <v>MIDLANDS</v>
      </c>
      <c r="F270" s="82" t="str">
        <f t="shared" si="42"/>
        <v>BRONZE</v>
      </c>
      <c r="G270" s="68">
        <v>3</v>
      </c>
      <c r="H270" s="96" t="s">
        <v>2033</v>
      </c>
      <c r="I270" s="68" t="s">
        <v>2058</v>
      </c>
      <c r="J270" s="82" t="str">
        <f t="shared" si="43"/>
        <v>CHARI</v>
      </c>
      <c r="K270" s="88">
        <v>0</v>
      </c>
      <c r="L270" s="153">
        <v>0.99930555555555556</v>
      </c>
      <c r="M270" s="113">
        <v>44170</v>
      </c>
      <c r="N270" s="48">
        <v>51220135</v>
      </c>
      <c r="O270" s="90">
        <f t="shared" si="44"/>
        <v>1439</v>
      </c>
      <c r="P270" s="100">
        <f t="shared" si="45"/>
        <v>4317</v>
      </c>
      <c r="Q270" s="68" t="s">
        <v>2035</v>
      </c>
      <c r="R270" s="68" t="s">
        <v>2036</v>
      </c>
    </row>
    <row r="271" spans="1:18" x14ac:dyDescent="0.2">
      <c r="A271" s="210"/>
      <c r="B271" s="137">
        <v>44153.311689814815</v>
      </c>
      <c r="C271" s="52" t="s">
        <v>1342</v>
      </c>
      <c r="D271" s="82" t="str">
        <f t="shared" si="40"/>
        <v>MV7019</v>
      </c>
      <c r="E271" s="91" t="str">
        <f t="shared" si="41"/>
        <v>MASVINGO</v>
      </c>
      <c r="F271" s="82" t="str">
        <f t="shared" si="42"/>
        <v>SILVER</v>
      </c>
      <c r="G271" s="68">
        <v>3</v>
      </c>
      <c r="H271" s="96" t="s">
        <v>2033</v>
      </c>
      <c r="I271" s="68" t="s">
        <v>2058</v>
      </c>
      <c r="J271" s="82" t="str">
        <f t="shared" si="43"/>
        <v>PARDON</v>
      </c>
      <c r="K271" s="88">
        <v>0</v>
      </c>
      <c r="L271" s="153">
        <v>0.99930555555555556</v>
      </c>
      <c r="M271" s="113">
        <v>44170</v>
      </c>
      <c r="N271" s="48">
        <v>51220100</v>
      </c>
      <c r="O271" s="90">
        <f t="shared" si="44"/>
        <v>1439</v>
      </c>
      <c r="P271" s="100">
        <f t="shared" si="45"/>
        <v>4317</v>
      </c>
      <c r="Q271" s="68" t="s">
        <v>2035</v>
      </c>
      <c r="R271" s="68" t="s">
        <v>2036</v>
      </c>
    </row>
    <row r="272" spans="1:18" x14ac:dyDescent="0.2">
      <c r="A272" s="210"/>
      <c r="B272" s="137">
        <v>44153.311412037037</v>
      </c>
      <c r="C272" s="52" t="s">
        <v>1344</v>
      </c>
      <c r="D272" s="82" t="str">
        <f t="shared" si="40"/>
        <v>MV7029</v>
      </c>
      <c r="E272" s="91" t="str">
        <f t="shared" si="41"/>
        <v>MASVINGO</v>
      </c>
      <c r="F272" s="82" t="str">
        <f t="shared" si="42"/>
        <v>SILVER</v>
      </c>
      <c r="G272" s="68">
        <v>3</v>
      </c>
      <c r="H272" s="96" t="s">
        <v>2033</v>
      </c>
      <c r="I272" s="68" t="s">
        <v>2058</v>
      </c>
      <c r="J272" s="82" t="str">
        <f t="shared" si="43"/>
        <v>CECIL</v>
      </c>
      <c r="K272" s="88">
        <v>0</v>
      </c>
      <c r="L272" s="153">
        <v>0.99930555555555556</v>
      </c>
      <c r="M272" s="113">
        <v>44170</v>
      </c>
      <c r="N272" s="48">
        <v>51220111</v>
      </c>
      <c r="O272" s="90">
        <f t="shared" si="44"/>
        <v>1439</v>
      </c>
      <c r="P272" s="100">
        <f t="shared" si="45"/>
        <v>4317</v>
      </c>
      <c r="Q272" s="68" t="s">
        <v>2035</v>
      </c>
      <c r="R272" s="68" t="s">
        <v>2036</v>
      </c>
    </row>
    <row r="273" spans="1:18" x14ac:dyDescent="0.2">
      <c r="A273" s="210"/>
      <c r="B273" s="137">
        <v>44153.311689814815</v>
      </c>
      <c r="C273" s="52" t="s">
        <v>1369</v>
      </c>
      <c r="D273" s="82" t="str">
        <f t="shared" si="40"/>
        <v>MD5158</v>
      </c>
      <c r="E273" s="91" t="str">
        <f t="shared" si="41"/>
        <v>MIDLANDS</v>
      </c>
      <c r="F273" s="82" t="str">
        <f t="shared" si="42"/>
        <v>SILVER</v>
      </c>
      <c r="G273" s="68">
        <v>3</v>
      </c>
      <c r="H273" s="96" t="s">
        <v>2033</v>
      </c>
      <c r="I273" s="68" t="s">
        <v>2058</v>
      </c>
      <c r="J273" s="82" t="str">
        <f t="shared" si="43"/>
        <v>CHIKWAVAVA</v>
      </c>
      <c r="K273" s="88">
        <v>0</v>
      </c>
      <c r="L273" s="153">
        <v>0.99930555555555556</v>
      </c>
      <c r="M273" s="113">
        <v>44170</v>
      </c>
      <c r="N273" s="48">
        <v>51220105</v>
      </c>
      <c r="O273" s="90">
        <f t="shared" si="44"/>
        <v>1439</v>
      </c>
      <c r="P273" s="100">
        <f t="shared" si="45"/>
        <v>4317</v>
      </c>
      <c r="Q273" s="68" t="s">
        <v>2035</v>
      </c>
      <c r="R273" s="68" t="s">
        <v>2036</v>
      </c>
    </row>
    <row r="274" spans="1:18" x14ac:dyDescent="0.2">
      <c r="A274" s="210"/>
      <c r="B274" s="137">
        <v>44153.311412037037</v>
      </c>
      <c r="C274" s="52" t="s">
        <v>1383</v>
      </c>
      <c r="D274" s="82" t="str">
        <f t="shared" si="40"/>
        <v>MD0143</v>
      </c>
      <c r="E274" s="91" t="str">
        <f t="shared" si="41"/>
        <v>MIDLANDS</v>
      </c>
      <c r="F274" s="82" t="str">
        <f t="shared" si="42"/>
        <v>SILVER</v>
      </c>
      <c r="G274" s="68">
        <v>3</v>
      </c>
      <c r="H274" s="96" t="s">
        <v>2033</v>
      </c>
      <c r="I274" s="68" t="s">
        <v>2058</v>
      </c>
      <c r="J274" s="82" t="str">
        <f t="shared" si="43"/>
        <v>CHARI</v>
      </c>
      <c r="K274" s="88">
        <v>0</v>
      </c>
      <c r="L274" s="153">
        <v>0.99930555555555556</v>
      </c>
      <c r="M274" s="113">
        <v>44170</v>
      </c>
      <c r="N274" s="48">
        <v>51220126</v>
      </c>
      <c r="O274" s="90">
        <f t="shared" si="44"/>
        <v>1439</v>
      </c>
      <c r="P274" s="100">
        <f t="shared" si="45"/>
        <v>4317</v>
      </c>
      <c r="Q274" s="68" t="s">
        <v>2035</v>
      </c>
      <c r="R274" s="68" t="s">
        <v>2036</v>
      </c>
    </row>
    <row r="275" spans="1:18" x14ac:dyDescent="0.2">
      <c r="A275" s="210"/>
      <c r="B275" s="137">
        <v>44110.270752314813</v>
      </c>
      <c r="C275" s="52" t="s">
        <v>1398</v>
      </c>
      <c r="D275" s="82" t="str">
        <f t="shared" si="40"/>
        <v>MD1745</v>
      </c>
      <c r="E275" s="91" t="str">
        <f t="shared" si="41"/>
        <v>MIDLANDS</v>
      </c>
      <c r="F275" s="82" t="str">
        <f t="shared" si="42"/>
        <v>GOLD</v>
      </c>
      <c r="G275" s="68">
        <v>3</v>
      </c>
      <c r="H275" s="96" t="s">
        <v>2033</v>
      </c>
      <c r="I275" s="68" t="s">
        <v>2058</v>
      </c>
      <c r="J275" s="82" t="str">
        <f t="shared" si="43"/>
        <v>CHIKWAVAVA</v>
      </c>
      <c r="K275" s="88">
        <v>0</v>
      </c>
      <c r="L275" s="153">
        <v>0.99930555555555556</v>
      </c>
      <c r="M275" s="113">
        <v>44170</v>
      </c>
      <c r="N275" s="48">
        <v>51220132</v>
      </c>
      <c r="O275" s="90">
        <f t="shared" si="44"/>
        <v>1439</v>
      </c>
      <c r="P275" s="100">
        <f t="shared" si="45"/>
        <v>4317</v>
      </c>
      <c r="Q275" s="68" t="s">
        <v>2035</v>
      </c>
      <c r="R275" s="68" t="s">
        <v>2036</v>
      </c>
    </row>
    <row r="276" spans="1:18" x14ac:dyDescent="0.2">
      <c r="A276" s="210"/>
      <c r="B276" s="137">
        <v>44153.311689814815</v>
      </c>
      <c r="C276" s="52" t="s">
        <v>1433</v>
      </c>
      <c r="D276" s="82" t="str">
        <f t="shared" si="40"/>
        <v>MN5116</v>
      </c>
      <c r="E276" s="91" t="str">
        <f t="shared" si="41"/>
        <v>MAT NORTH</v>
      </c>
      <c r="F276" s="82" t="str">
        <f t="shared" si="42"/>
        <v>SILVER</v>
      </c>
      <c r="G276" s="68">
        <v>3</v>
      </c>
      <c r="H276" s="96" t="s">
        <v>2033</v>
      </c>
      <c r="I276" s="68" t="s">
        <v>2058</v>
      </c>
      <c r="J276" s="82" t="str">
        <f t="shared" si="43"/>
        <v>CHIKWAVAVA</v>
      </c>
      <c r="K276" s="88">
        <v>0</v>
      </c>
      <c r="L276" s="153">
        <v>0.99930555555555556</v>
      </c>
      <c r="M276" s="113">
        <v>44170</v>
      </c>
      <c r="N276" s="48">
        <v>51220108</v>
      </c>
      <c r="O276" s="90">
        <f t="shared" si="44"/>
        <v>1439</v>
      </c>
      <c r="P276" s="100">
        <f t="shared" si="45"/>
        <v>4317</v>
      </c>
      <c r="Q276" s="68" t="s">
        <v>2035</v>
      </c>
      <c r="R276" s="68" t="s">
        <v>2036</v>
      </c>
    </row>
    <row r="277" spans="1:18" x14ac:dyDescent="0.2">
      <c r="A277" s="210"/>
      <c r="B277" s="137">
        <v>44159.533460648148</v>
      </c>
      <c r="C277" s="52" t="s">
        <v>1437</v>
      </c>
      <c r="D277" s="82" t="str">
        <f t="shared" si="40"/>
        <v>BU5106</v>
      </c>
      <c r="E277" s="91" t="str">
        <f t="shared" si="41"/>
        <v>BULAWAYO</v>
      </c>
      <c r="F277" s="82" t="str">
        <f t="shared" si="42"/>
        <v>GOLD</v>
      </c>
      <c r="G277" s="68">
        <v>3</v>
      </c>
      <c r="H277" s="96" t="s">
        <v>2033</v>
      </c>
      <c r="I277" s="68" t="s">
        <v>2058</v>
      </c>
      <c r="J277" s="82" t="str">
        <f t="shared" si="43"/>
        <v>SIFA</v>
      </c>
      <c r="K277" s="88">
        <v>0</v>
      </c>
      <c r="L277" s="153">
        <v>0.99930555555555556</v>
      </c>
      <c r="M277" s="113">
        <v>44170</v>
      </c>
      <c r="N277" s="48">
        <v>51220073</v>
      </c>
      <c r="O277" s="90">
        <f t="shared" si="44"/>
        <v>1439</v>
      </c>
      <c r="P277" s="100">
        <f t="shared" si="45"/>
        <v>4317</v>
      </c>
      <c r="Q277" s="68" t="s">
        <v>2035</v>
      </c>
      <c r="R277" s="68" t="s">
        <v>2036</v>
      </c>
    </row>
    <row r="278" spans="1:18" x14ac:dyDescent="0.2">
      <c r="A278" s="210"/>
      <c r="B278" s="137">
        <v>44153.311689814815</v>
      </c>
      <c r="C278" s="52" t="s">
        <v>1502</v>
      </c>
      <c r="D278" s="82" t="str">
        <f t="shared" si="40"/>
        <v>MD5243</v>
      </c>
      <c r="E278" s="91" t="str">
        <f t="shared" si="41"/>
        <v>MIDLANDS</v>
      </c>
      <c r="F278" s="82" t="str">
        <f t="shared" si="42"/>
        <v>GOLD</v>
      </c>
      <c r="G278" s="68">
        <v>3</v>
      </c>
      <c r="H278" s="96" t="s">
        <v>2033</v>
      </c>
      <c r="I278" s="68" t="s">
        <v>2058</v>
      </c>
      <c r="J278" s="82" t="str">
        <f t="shared" si="43"/>
        <v>CHIKWAVAVA</v>
      </c>
      <c r="K278" s="88">
        <v>0</v>
      </c>
      <c r="L278" s="153">
        <v>0.99930555555555556</v>
      </c>
      <c r="M278" s="113">
        <v>44170</v>
      </c>
      <c r="N278" s="48">
        <v>51220103</v>
      </c>
      <c r="O278" s="90">
        <f t="shared" si="44"/>
        <v>1439</v>
      </c>
      <c r="P278" s="100">
        <f t="shared" si="45"/>
        <v>4317</v>
      </c>
      <c r="Q278" s="68" t="s">
        <v>2035</v>
      </c>
      <c r="R278" s="68" t="s">
        <v>2036</v>
      </c>
    </row>
    <row r="279" spans="1:18" x14ac:dyDescent="0.2">
      <c r="A279" s="210"/>
      <c r="B279" s="137">
        <v>44156.311666666668</v>
      </c>
      <c r="C279" s="52" t="s">
        <v>1527</v>
      </c>
      <c r="D279" s="82" t="str">
        <f t="shared" si="40"/>
        <v>HA0205</v>
      </c>
      <c r="E279" s="91" t="str">
        <f t="shared" si="41"/>
        <v>HARARE</v>
      </c>
      <c r="F279" s="82" t="str">
        <f t="shared" si="42"/>
        <v>PLATINUM</v>
      </c>
      <c r="G279" s="68">
        <v>3</v>
      </c>
      <c r="H279" s="96" t="s">
        <v>2033</v>
      </c>
      <c r="I279" s="68" t="s">
        <v>2058</v>
      </c>
      <c r="J279" s="82" t="str">
        <f t="shared" si="43"/>
        <v>RICHARD</v>
      </c>
      <c r="K279" s="88">
        <v>0</v>
      </c>
      <c r="L279" s="153">
        <v>0.99930555555555556</v>
      </c>
      <c r="M279" s="113">
        <v>44170</v>
      </c>
      <c r="N279" s="48">
        <v>51220080</v>
      </c>
      <c r="O279" s="90">
        <f t="shared" si="44"/>
        <v>1439</v>
      </c>
      <c r="P279" s="100">
        <f t="shared" si="45"/>
        <v>4317</v>
      </c>
      <c r="Q279" s="68" t="s">
        <v>2035</v>
      </c>
      <c r="R279" s="68" t="s">
        <v>2036</v>
      </c>
    </row>
    <row r="280" spans="1:18" x14ac:dyDescent="0.2">
      <c r="A280" s="210"/>
      <c r="B280" s="137">
        <v>44169.894108796296</v>
      </c>
      <c r="C280" s="52" t="s">
        <v>1534</v>
      </c>
      <c r="D280" s="82" t="str">
        <f t="shared" si="40"/>
        <v>HA6064</v>
      </c>
      <c r="E280" s="91" t="str">
        <f t="shared" si="41"/>
        <v>HARARE</v>
      </c>
      <c r="F280" s="82" t="str">
        <f t="shared" si="42"/>
        <v>SILVER</v>
      </c>
      <c r="G280" s="68">
        <v>3</v>
      </c>
      <c r="H280" s="96" t="s">
        <v>2033</v>
      </c>
      <c r="I280" s="68" t="s">
        <v>2058</v>
      </c>
      <c r="J280" s="82" t="str">
        <f t="shared" si="43"/>
        <v>MUTYANDA</v>
      </c>
      <c r="K280" s="88">
        <v>0</v>
      </c>
      <c r="L280" s="153">
        <v>0.99930555555555556</v>
      </c>
      <c r="M280" s="113">
        <v>44170</v>
      </c>
      <c r="N280" s="94" t="s">
        <v>4267</v>
      </c>
      <c r="O280" s="90">
        <f t="shared" si="44"/>
        <v>1439</v>
      </c>
      <c r="P280" s="100">
        <f t="shared" si="45"/>
        <v>4317</v>
      </c>
      <c r="Q280" s="68" t="s">
        <v>2035</v>
      </c>
      <c r="R280" s="68" t="s">
        <v>2036</v>
      </c>
    </row>
    <row r="281" spans="1:18" x14ac:dyDescent="0.2">
      <c r="A281" s="210"/>
      <c r="B281" s="137">
        <v>44169.942870370367</v>
      </c>
      <c r="C281" s="52" t="s">
        <v>1628</v>
      </c>
      <c r="D281" s="82" t="str">
        <f t="shared" si="40"/>
        <v>MD0090</v>
      </c>
      <c r="E281" s="91" t="str">
        <f t="shared" si="41"/>
        <v>MIDLANDS</v>
      </c>
      <c r="F281" s="82" t="str">
        <f t="shared" si="42"/>
        <v xml:space="preserve">PRIORITY PLATINUM </v>
      </c>
      <c r="G281" s="68">
        <v>3</v>
      </c>
      <c r="H281" s="96" t="s">
        <v>2033</v>
      </c>
      <c r="I281" s="68" t="s">
        <v>2058</v>
      </c>
      <c r="J281" s="82" t="str">
        <f t="shared" si="43"/>
        <v>CHIKWAVAVA</v>
      </c>
      <c r="K281" s="88">
        <v>0</v>
      </c>
      <c r="L281" s="153">
        <v>0.99930555555555556</v>
      </c>
      <c r="M281" s="113">
        <v>44170</v>
      </c>
      <c r="N281" s="94" t="s">
        <v>4268</v>
      </c>
      <c r="O281" s="90">
        <f t="shared" si="44"/>
        <v>1439</v>
      </c>
      <c r="P281" s="100">
        <f t="shared" si="45"/>
        <v>4317</v>
      </c>
      <c r="Q281" s="68" t="s">
        <v>2035</v>
      </c>
      <c r="R281" s="68" t="s">
        <v>2036</v>
      </c>
    </row>
    <row r="282" spans="1:18" x14ac:dyDescent="0.2">
      <c r="A282" s="210"/>
      <c r="B282" s="137">
        <v>44110.270752314813</v>
      </c>
      <c r="C282" s="52" t="s">
        <v>1633</v>
      </c>
      <c r="D282" s="82" t="str">
        <f t="shared" si="40"/>
        <v>MV7034</v>
      </c>
      <c r="E282" s="91" t="str">
        <f t="shared" si="41"/>
        <v>MASVINGO</v>
      </c>
      <c r="F282" s="82" t="str">
        <f t="shared" si="42"/>
        <v>BRONZE</v>
      </c>
      <c r="G282" s="68">
        <v>3</v>
      </c>
      <c r="H282" s="96" t="s">
        <v>2033</v>
      </c>
      <c r="I282" s="68" t="s">
        <v>2058</v>
      </c>
      <c r="J282" s="82" t="str">
        <f t="shared" si="43"/>
        <v>CECIL</v>
      </c>
      <c r="K282" s="88">
        <v>0</v>
      </c>
      <c r="L282" s="153">
        <v>0.99930555555555556</v>
      </c>
      <c r="M282" s="113">
        <v>44170</v>
      </c>
      <c r="N282" s="48">
        <v>51220131</v>
      </c>
      <c r="O282" s="90">
        <f t="shared" si="44"/>
        <v>1439</v>
      </c>
      <c r="P282" s="100">
        <f t="shared" si="45"/>
        <v>4317</v>
      </c>
      <c r="Q282" s="68" t="s">
        <v>2035</v>
      </c>
      <c r="R282" s="68" t="s">
        <v>2036</v>
      </c>
    </row>
    <row r="283" spans="1:18" x14ac:dyDescent="0.2">
      <c r="A283" s="210"/>
      <c r="B283" s="137">
        <v>44077.472939814812</v>
      </c>
      <c r="C283" s="52" t="s">
        <v>1641</v>
      </c>
      <c r="D283" s="82" t="str">
        <f t="shared" si="40"/>
        <v>MV0288</v>
      </c>
      <c r="E283" s="91" t="str">
        <f t="shared" si="41"/>
        <v>MASVINGO</v>
      </c>
      <c r="F283" s="82" t="str">
        <f t="shared" si="42"/>
        <v>GOLD</v>
      </c>
      <c r="G283" s="68">
        <v>3</v>
      </c>
      <c r="H283" s="96" t="s">
        <v>2033</v>
      </c>
      <c r="I283" s="68" t="s">
        <v>2058</v>
      </c>
      <c r="J283" s="82" t="str">
        <f t="shared" si="43"/>
        <v>CECIL</v>
      </c>
      <c r="K283" s="88">
        <v>0</v>
      </c>
      <c r="L283" s="153">
        <v>0.99930555555555556</v>
      </c>
      <c r="M283" s="113">
        <v>44170</v>
      </c>
      <c r="N283" s="48">
        <v>51220156</v>
      </c>
      <c r="O283" s="90">
        <f t="shared" si="44"/>
        <v>1439</v>
      </c>
      <c r="P283" s="100">
        <f t="shared" si="45"/>
        <v>4317</v>
      </c>
      <c r="Q283" s="68" t="s">
        <v>2035</v>
      </c>
      <c r="R283" s="68" t="s">
        <v>2036</v>
      </c>
    </row>
    <row r="284" spans="1:18" x14ac:dyDescent="0.2">
      <c r="A284" s="210"/>
      <c r="B284" s="137">
        <v>44169.944803240738</v>
      </c>
      <c r="C284" s="52" t="s">
        <v>1653</v>
      </c>
      <c r="D284" s="82" t="str">
        <f t="shared" si="40"/>
        <v>BU5092</v>
      </c>
      <c r="E284" s="91" t="str">
        <f t="shared" si="41"/>
        <v>BULAWAYO</v>
      </c>
      <c r="F284" s="82" t="str">
        <f t="shared" si="42"/>
        <v>SILVER</v>
      </c>
      <c r="G284" s="68">
        <v>3</v>
      </c>
      <c r="H284" s="96" t="s">
        <v>2033</v>
      </c>
      <c r="I284" s="68" t="s">
        <v>2058</v>
      </c>
      <c r="J284" s="82" t="str">
        <f t="shared" si="43"/>
        <v>MASAIRA</v>
      </c>
      <c r="K284" s="88">
        <v>0</v>
      </c>
      <c r="L284" s="153">
        <v>0.99930555555555556</v>
      </c>
      <c r="M284" s="113">
        <v>44170</v>
      </c>
      <c r="N284" s="94" t="s">
        <v>4269</v>
      </c>
      <c r="O284" s="90">
        <f t="shared" si="44"/>
        <v>1439</v>
      </c>
      <c r="P284" s="100">
        <f t="shared" si="45"/>
        <v>4317</v>
      </c>
      <c r="Q284" s="68" t="s">
        <v>2035</v>
      </c>
      <c r="R284" s="68" t="s">
        <v>2036</v>
      </c>
    </row>
    <row r="285" spans="1:18" x14ac:dyDescent="0.2">
      <c r="A285" s="210"/>
      <c r="B285" s="137">
        <v>44153.311921296299</v>
      </c>
      <c r="C285" s="52" t="s">
        <v>1664</v>
      </c>
      <c r="D285" s="82" t="str">
        <f t="shared" si="40"/>
        <v>MV7036</v>
      </c>
      <c r="E285" s="91" t="str">
        <f t="shared" si="41"/>
        <v>MASVINGO</v>
      </c>
      <c r="F285" s="82" t="str">
        <f t="shared" si="42"/>
        <v>SILVER</v>
      </c>
      <c r="G285" s="68">
        <v>3</v>
      </c>
      <c r="H285" s="96" t="s">
        <v>2033</v>
      </c>
      <c r="I285" s="68" t="s">
        <v>2058</v>
      </c>
      <c r="J285" s="82" t="str">
        <f t="shared" si="43"/>
        <v>BEN</v>
      </c>
      <c r="K285" s="88">
        <v>0</v>
      </c>
      <c r="L285" s="153">
        <v>0.99930555555555556</v>
      </c>
      <c r="M285" s="113">
        <v>44170</v>
      </c>
      <c r="N285" s="48">
        <v>51220085</v>
      </c>
      <c r="O285" s="90">
        <f t="shared" si="44"/>
        <v>1439</v>
      </c>
      <c r="P285" s="100">
        <f t="shared" si="45"/>
        <v>4317</v>
      </c>
      <c r="Q285" s="68" t="s">
        <v>2035</v>
      </c>
      <c r="R285" s="68" t="s">
        <v>2036</v>
      </c>
    </row>
    <row r="286" spans="1:18" x14ac:dyDescent="0.2">
      <c r="A286" s="210"/>
      <c r="B286" s="137">
        <v>44169.943055555559</v>
      </c>
      <c r="C286" s="52" t="s">
        <v>1679</v>
      </c>
      <c r="D286" s="82" t="str">
        <f t="shared" ref="D286:D316" si="46">VLOOKUP($C286,TOTAL4,2,FALSE)</f>
        <v>MD6016</v>
      </c>
      <c r="E286" s="91" t="str">
        <f t="shared" ref="E286:E316" si="47">VLOOKUP($C286,TOTAL4,3,FALSE)</f>
        <v>MIDLANDS</v>
      </c>
      <c r="F286" s="82" t="str">
        <f t="shared" ref="F286:F316" si="48">VLOOKUP(C286,TOTAL4,4,FALSE)</f>
        <v>PLATINUM</v>
      </c>
      <c r="G286" s="68">
        <v>3</v>
      </c>
      <c r="H286" s="96" t="s">
        <v>2033</v>
      </c>
      <c r="I286" s="68" t="s">
        <v>2058</v>
      </c>
      <c r="J286" s="82" t="str">
        <f t="shared" ref="J286:J316" si="49">VLOOKUP($C286,TOTAL4,5,FALSE)</f>
        <v>CHIKWAVAVA</v>
      </c>
      <c r="K286" s="88">
        <v>0</v>
      </c>
      <c r="L286" s="153">
        <v>0.99930555555555556</v>
      </c>
      <c r="M286" s="113">
        <v>44170</v>
      </c>
      <c r="N286" s="94" t="s">
        <v>4270</v>
      </c>
      <c r="O286" s="90">
        <f t="shared" si="44"/>
        <v>1439</v>
      </c>
      <c r="P286" s="100">
        <f t="shared" si="45"/>
        <v>4317</v>
      </c>
      <c r="Q286" s="68" t="s">
        <v>2035</v>
      </c>
      <c r="R286" s="68" t="s">
        <v>2036</v>
      </c>
    </row>
    <row r="287" spans="1:18" x14ac:dyDescent="0.2">
      <c r="A287" s="210"/>
      <c r="B287" s="137">
        <v>44153.311689814815</v>
      </c>
      <c r="C287" s="52" t="s">
        <v>1707</v>
      </c>
      <c r="D287" s="82" t="str">
        <f t="shared" si="46"/>
        <v>MW5020</v>
      </c>
      <c r="E287" s="91" t="str">
        <f t="shared" si="47"/>
        <v>MASH WEST</v>
      </c>
      <c r="F287" s="82" t="str">
        <f t="shared" si="48"/>
        <v>SILVER</v>
      </c>
      <c r="G287" s="68">
        <v>3</v>
      </c>
      <c r="H287" s="96" t="s">
        <v>2033</v>
      </c>
      <c r="I287" s="68" t="s">
        <v>2058</v>
      </c>
      <c r="J287" s="82" t="str">
        <f t="shared" si="49"/>
        <v>CHIKWAVAVA</v>
      </c>
      <c r="K287" s="88">
        <v>0</v>
      </c>
      <c r="L287" s="153">
        <v>0.99930555555555556</v>
      </c>
      <c r="M287" s="113">
        <v>44170</v>
      </c>
      <c r="N287" s="48">
        <v>51220104</v>
      </c>
      <c r="O287" s="90">
        <f t="shared" si="44"/>
        <v>1439</v>
      </c>
      <c r="P287" s="100">
        <f t="shared" si="45"/>
        <v>4317</v>
      </c>
      <c r="Q287" s="68" t="s">
        <v>2035</v>
      </c>
      <c r="R287" s="68" t="s">
        <v>2036</v>
      </c>
    </row>
    <row r="288" spans="1:18" x14ac:dyDescent="0.2">
      <c r="A288" s="210"/>
      <c r="B288" s="137">
        <v>44153.311689814815</v>
      </c>
      <c r="C288" s="52" t="s">
        <v>1711</v>
      </c>
      <c r="D288" s="82" t="str">
        <f t="shared" si="46"/>
        <v>MV5304</v>
      </c>
      <c r="E288" s="91" t="str">
        <f t="shared" si="47"/>
        <v>MASVINGO</v>
      </c>
      <c r="F288" s="82" t="str">
        <f t="shared" si="48"/>
        <v>SILVER</v>
      </c>
      <c r="G288" s="68">
        <v>3</v>
      </c>
      <c r="H288" s="96" t="s">
        <v>2033</v>
      </c>
      <c r="I288" s="68" t="s">
        <v>2058</v>
      </c>
      <c r="J288" s="82" t="str">
        <f t="shared" si="49"/>
        <v>PARDON</v>
      </c>
      <c r="K288" s="88">
        <v>0</v>
      </c>
      <c r="L288" s="153">
        <v>0.99930555555555556</v>
      </c>
      <c r="M288" s="113">
        <v>44170</v>
      </c>
      <c r="N288" s="48">
        <v>51220102</v>
      </c>
      <c r="O288" s="90">
        <f t="shared" si="44"/>
        <v>1439</v>
      </c>
      <c r="P288" s="100">
        <f t="shared" si="45"/>
        <v>4317</v>
      </c>
      <c r="Q288" s="68" t="s">
        <v>2035</v>
      </c>
      <c r="R288" s="68" t="s">
        <v>2036</v>
      </c>
    </row>
    <row r="289" spans="1:18" x14ac:dyDescent="0.2">
      <c r="A289" s="210"/>
      <c r="B289" s="137">
        <v>44153.311921296299</v>
      </c>
      <c r="C289" s="52" t="s">
        <v>1746</v>
      </c>
      <c r="D289" s="82" t="str">
        <f t="shared" si="46"/>
        <v>MD5260</v>
      </c>
      <c r="E289" s="91" t="str">
        <f t="shared" si="47"/>
        <v>MIDLANDS</v>
      </c>
      <c r="F289" s="82" t="str">
        <f t="shared" si="48"/>
        <v>GOLD</v>
      </c>
      <c r="G289" s="68">
        <v>3</v>
      </c>
      <c r="H289" s="96" t="s">
        <v>2033</v>
      </c>
      <c r="I289" s="68" t="s">
        <v>2058</v>
      </c>
      <c r="J289" s="82" t="str">
        <f t="shared" si="49"/>
        <v>CHIKWAVAVA</v>
      </c>
      <c r="K289" s="88">
        <v>0</v>
      </c>
      <c r="L289" s="153">
        <v>0.99930555555555556</v>
      </c>
      <c r="M289" s="113">
        <v>44170</v>
      </c>
      <c r="N289" s="48">
        <v>51220089</v>
      </c>
      <c r="O289" s="90">
        <f t="shared" si="44"/>
        <v>1439</v>
      </c>
      <c r="P289" s="100">
        <f t="shared" si="45"/>
        <v>4317</v>
      </c>
      <c r="Q289" s="68" t="s">
        <v>2035</v>
      </c>
      <c r="R289" s="68" t="s">
        <v>2036</v>
      </c>
    </row>
    <row r="290" spans="1:18" x14ac:dyDescent="0.2">
      <c r="A290" s="210"/>
      <c r="B290" s="137">
        <v>44162.614178240743</v>
      </c>
      <c r="C290" s="52" t="s">
        <v>1764</v>
      </c>
      <c r="D290" s="82" t="str">
        <f t="shared" si="46"/>
        <v>MD0161</v>
      </c>
      <c r="E290" s="91" t="str">
        <f t="shared" si="47"/>
        <v>MIDLANDS</v>
      </c>
      <c r="F290" s="82" t="str">
        <f t="shared" si="48"/>
        <v>GOLD</v>
      </c>
      <c r="G290" s="68">
        <v>3</v>
      </c>
      <c r="H290" s="96" t="s">
        <v>2033</v>
      </c>
      <c r="I290" s="68" t="s">
        <v>2058</v>
      </c>
      <c r="J290" s="82" t="str">
        <f t="shared" si="49"/>
        <v>CHARI</v>
      </c>
      <c r="K290" s="88">
        <v>0</v>
      </c>
      <c r="L290" s="153">
        <v>0.99930555555555556</v>
      </c>
      <c r="M290" s="113">
        <v>44170</v>
      </c>
      <c r="N290" s="48">
        <v>51220070</v>
      </c>
      <c r="O290" s="90">
        <f t="shared" si="44"/>
        <v>1439</v>
      </c>
      <c r="P290" s="100">
        <f t="shared" si="45"/>
        <v>4317</v>
      </c>
      <c r="Q290" s="68" t="s">
        <v>2035</v>
      </c>
      <c r="R290" s="68" t="s">
        <v>2036</v>
      </c>
    </row>
    <row r="291" spans="1:18" x14ac:dyDescent="0.2">
      <c r="A291" s="210"/>
      <c r="B291" s="137">
        <v>44153.311412037037</v>
      </c>
      <c r="C291" s="52" t="s">
        <v>1765</v>
      </c>
      <c r="D291" s="82" t="str">
        <f t="shared" si="46"/>
        <v>MW5216</v>
      </c>
      <c r="E291" s="91" t="str">
        <f t="shared" si="47"/>
        <v>MASH WEST</v>
      </c>
      <c r="F291" s="82" t="str">
        <f t="shared" si="48"/>
        <v>SILVER</v>
      </c>
      <c r="G291" s="68">
        <v>3</v>
      </c>
      <c r="H291" s="96" t="s">
        <v>2033</v>
      </c>
      <c r="I291" s="68" t="s">
        <v>2058</v>
      </c>
      <c r="J291" s="82" t="str">
        <f t="shared" si="49"/>
        <v>CHIKWAVAVA</v>
      </c>
      <c r="K291" s="88">
        <v>0</v>
      </c>
      <c r="L291" s="153">
        <v>0.99930555555555556</v>
      </c>
      <c r="M291" s="113">
        <v>44170</v>
      </c>
      <c r="N291" s="48">
        <v>51220119</v>
      </c>
      <c r="O291" s="90">
        <f t="shared" si="44"/>
        <v>1439</v>
      </c>
      <c r="P291" s="100">
        <f t="shared" si="45"/>
        <v>4317</v>
      </c>
      <c r="Q291" s="68" t="s">
        <v>2035</v>
      </c>
      <c r="R291" s="68" t="s">
        <v>2036</v>
      </c>
    </row>
    <row r="292" spans="1:18" x14ac:dyDescent="0.2">
      <c r="A292" s="210"/>
      <c r="B292" s="137">
        <v>44169.414768518516</v>
      </c>
      <c r="C292" s="52" t="s">
        <v>1770</v>
      </c>
      <c r="D292" s="82" t="str">
        <f t="shared" si="46"/>
        <v>MN1731</v>
      </c>
      <c r="E292" s="91" t="str">
        <f t="shared" si="47"/>
        <v>MAT NORTH</v>
      </c>
      <c r="F292" s="82" t="str">
        <f t="shared" si="48"/>
        <v>GOLD</v>
      </c>
      <c r="G292" s="68">
        <v>3</v>
      </c>
      <c r="H292" s="96" t="s">
        <v>2033</v>
      </c>
      <c r="I292" s="68" t="s">
        <v>2058</v>
      </c>
      <c r="J292" s="82" t="str">
        <f t="shared" si="49"/>
        <v>STELLA</v>
      </c>
      <c r="K292" s="88">
        <v>0</v>
      </c>
      <c r="L292" s="153">
        <v>0.99930555555555556</v>
      </c>
      <c r="M292" s="113">
        <v>44170</v>
      </c>
      <c r="N292" s="94" t="s">
        <v>4271</v>
      </c>
      <c r="O292" s="90">
        <f t="shared" si="44"/>
        <v>1439</v>
      </c>
      <c r="P292" s="100">
        <f t="shared" si="45"/>
        <v>4317</v>
      </c>
      <c r="Q292" s="68" t="s">
        <v>2035</v>
      </c>
      <c r="R292" s="68" t="s">
        <v>2036</v>
      </c>
    </row>
    <row r="293" spans="1:18" x14ac:dyDescent="0.2">
      <c r="A293" s="210"/>
      <c r="B293" s="137">
        <v>44153.311921296299</v>
      </c>
      <c r="C293" s="52" t="s">
        <v>1775</v>
      </c>
      <c r="D293" s="82" t="str">
        <f t="shared" si="46"/>
        <v>MD5200</v>
      </c>
      <c r="E293" s="91" t="str">
        <f t="shared" si="47"/>
        <v>MIDLANDS</v>
      </c>
      <c r="F293" s="82" t="str">
        <f t="shared" si="48"/>
        <v>SILVER</v>
      </c>
      <c r="G293" s="68">
        <v>3</v>
      </c>
      <c r="H293" s="96" t="s">
        <v>2033</v>
      </c>
      <c r="I293" s="68" t="s">
        <v>2058</v>
      </c>
      <c r="J293" s="82" t="str">
        <f t="shared" si="49"/>
        <v>CHIKWAVAVA</v>
      </c>
      <c r="K293" s="88">
        <v>0</v>
      </c>
      <c r="L293" s="153">
        <v>0.99930555555555556</v>
      </c>
      <c r="M293" s="113">
        <v>44170</v>
      </c>
      <c r="N293" s="48">
        <v>51220091</v>
      </c>
      <c r="O293" s="90">
        <f t="shared" si="44"/>
        <v>1439</v>
      </c>
      <c r="P293" s="100">
        <f t="shared" si="45"/>
        <v>4317</v>
      </c>
      <c r="Q293" s="68" t="s">
        <v>2035</v>
      </c>
      <c r="R293" s="68" t="s">
        <v>2036</v>
      </c>
    </row>
    <row r="294" spans="1:18" x14ac:dyDescent="0.2">
      <c r="A294" s="210"/>
      <c r="B294" s="137">
        <v>44079.580578703702</v>
      </c>
      <c r="C294" s="52" t="s">
        <v>1782</v>
      </c>
      <c r="D294" s="82" t="str">
        <f t="shared" si="46"/>
        <v>MS0162</v>
      </c>
      <c r="E294" s="91" t="str">
        <f t="shared" si="47"/>
        <v>MAT SOUTH</v>
      </c>
      <c r="F294" s="82" t="str">
        <f t="shared" si="48"/>
        <v>SILVER</v>
      </c>
      <c r="G294" s="68">
        <v>3</v>
      </c>
      <c r="H294" s="96" t="s">
        <v>2033</v>
      </c>
      <c r="I294" s="68" t="s">
        <v>2058</v>
      </c>
      <c r="J294" s="82" t="str">
        <f t="shared" si="49"/>
        <v>SOFIA</v>
      </c>
      <c r="K294" s="88">
        <v>0</v>
      </c>
      <c r="L294" s="153">
        <v>0.99930555555555556</v>
      </c>
      <c r="M294" s="113">
        <v>44170</v>
      </c>
      <c r="N294" s="48">
        <v>51220146</v>
      </c>
      <c r="O294" s="90">
        <f t="shared" si="44"/>
        <v>1439</v>
      </c>
      <c r="P294" s="100">
        <f t="shared" si="45"/>
        <v>4317</v>
      </c>
      <c r="Q294" s="68" t="s">
        <v>2035</v>
      </c>
      <c r="R294" s="68" t="s">
        <v>2036</v>
      </c>
    </row>
    <row r="295" spans="1:18" x14ac:dyDescent="0.2">
      <c r="A295" s="210"/>
      <c r="B295" s="137">
        <v>44144.623796296299</v>
      </c>
      <c r="C295" s="52" t="s">
        <v>1809</v>
      </c>
      <c r="D295" s="82" t="str">
        <f t="shared" si="46"/>
        <v>ME7040</v>
      </c>
      <c r="E295" s="91" t="str">
        <f t="shared" si="47"/>
        <v>MASH EAST</v>
      </c>
      <c r="F295" s="82" t="str">
        <f t="shared" si="48"/>
        <v>GOLD</v>
      </c>
      <c r="G295" s="68">
        <v>3</v>
      </c>
      <c r="H295" s="96" t="s">
        <v>2033</v>
      </c>
      <c r="I295" s="68" t="s">
        <v>2058</v>
      </c>
      <c r="J295" s="82" t="str">
        <f t="shared" si="49"/>
        <v>WASHI</v>
      </c>
      <c r="K295" s="88">
        <v>0</v>
      </c>
      <c r="L295" s="153">
        <v>0.99930555555555556</v>
      </c>
      <c r="M295" s="113">
        <v>44170</v>
      </c>
      <c r="N295" s="48">
        <v>51220141</v>
      </c>
      <c r="O295" s="90">
        <f t="shared" si="44"/>
        <v>1439</v>
      </c>
      <c r="P295" s="100">
        <f t="shared" si="45"/>
        <v>4317</v>
      </c>
      <c r="Q295" s="68" t="s">
        <v>2035</v>
      </c>
      <c r="R295" s="68" t="s">
        <v>2036</v>
      </c>
    </row>
    <row r="296" spans="1:18" x14ac:dyDescent="0.2">
      <c r="A296" s="210"/>
      <c r="B296" s="137">
        <v>44068.762592592589</v>
      </c>
      <c r="C296" s="52" t="s">
        <v>1821</v>
      </c>
      <c r="D296" s="82" t="str">
        <f t="shared" si="46"/>
        <v>BU0256</v>
      </c>
      <c r="E296" s="91" t="str">
        <f t="shared" si="47"/>
        <v>BULAWAYO</v>
      </c>
      <c r="F296" s="82" t="str">
        <f t="shared" si="48"/>
        <v>SILVER</v>
      </c>
      <c r="G296" s="68">
        <v>3</v>
      </c>
      <c r="H296" s="96" t="s">
        <v>2033</v>
      </c>
      <c r="I296" s="68" t="s">
        <v>2058</v>
      </c>
      <c r="J296" s="82" t="str">
        <f t="shared" si="49"/>
        <v>MAKETO</v>
      </c>
      <c r="K296" s="88">
        <v>0</v>
      </c>
      <c r="L296" s="153">
        <v>0.99930555555555556</v>
      </c>
      <c r="M296" s="113">
        <v>44170</v>
      </c>
      <c r="N296" s="48">
        <v>51220159</v>
      </c>
      <c r="O296" s="90">
        <f t="shared" si="44"/>
        <v>1439</v>
      </c>
      <c r="P296" s="100">
        <f t="shared" si="45"/>
        <v>4317</v>
      </c>
      <c r="Q296" s="68" t="s">
        <v>2035</v>
      </c>
      <c r="R296" s="68" t="s">
        <v>2036</v>
      </c>
    </row>
    <row r="297" spans="1:18" x14ac:dyDescent="0.2">
      <c r="A297" s="210"/>
      <c r="B297" s="137">
        <v>44153.311689814815</v>
      </c>
      <c r="C297" s="52" t="s">
        <v>1837</v>
      </c>
      <c r="D297" s="82" t="str">
        <f t="shared" si="46"/>
        <v>MS7006</v>
      </c>
      <c r="E297" s="91" t="str">
        <f t="shared" si="47"/>
        <v>MAT SOUTH</v>
      </c>
      <c r="F297" s="82" t="str">
        <f t="shared" si="48"/>
        <v>BRONZE</v>
      </c>
      <c r="G297" s="68">
        <v>3</v>
      </c>
      <c r="H297" s="96" t="s">
        <v>2033</v>
      </c>
      <c r="I297" s="68" t="s">
        <v>2058</v>
      </c>
      <c r="J297" s="82" t="str">
        <f t="shared" si="49"/>
        <v>BEN</v>
      </c>
      <c r="K297" s="88">
        <v>0</v>
      </c>
      <c r="L297" s="153">
        <v>0.99930555555555556</v>
      </c>
      <c r="M297" s="113">
        <v>44170</v>
      </c>
      <c r="N297" s="48">
        <v>51220096</v>
      </c>
      <c r="O297" s="90">
        <f t="shared" si="44"/>
        <v>1439</v>
      </c>
      <c r="P297" s="100">
        <f t="shared" si="45"/>
        <v>4317</v>
      </c>
      <c r="Q297" s="68" t="s">
        <v>2035</v>
      </c>
      <c r="R297" s="68" t="s">
        <v>2036</v>
      </c>
    </row>
    <row r="298" spans="1:18" x14ac:dyDescent="0.2">
      <c r="A298" s="210"/>
      <c r="B298" s="137">
        <v>44153.311921296299</v>
      </c>
      <c r="C298" s="52" t="s">
        <v>1839</v>
      </c>
      <c r="D298" s="82" t="str">
        <f t="shared" si="46"/>
        <v>MW5261</v>
      </c>
      <c r="E298" s="91" t="str">
        <f t="shared" si="47"/>
        <v>MASH WEST</v>
      </c>
      <c r="F298" s="82" t="str">
        <f t="shared" si="48"/>
        <v>SILVER</v>
      </c>
      <c r="G298" s="68">
        <v>3</v>
      </c>
      <c r="H298" s="96" t="s">
        <v>2033</v>
      </c>
      <c r="I298" s="68" t="s">
        <v>2058</v>
      </c>
      <c r="J298" s="82" t="str">
        <f t="shared" si="49"/>
        <v>CHIKWAVAVA</v>
      </c>
      <c r="K298" s="88">
        <v>0</v>
      </c>
      <c r="L298" s="153">
        <v>0.99930555555555556</v>
      </c>
      <c r="M298" s="113">
        <v>44170</v>
      </c>
      <c r="N298" s="48">
        <v>51220088</v>
      </c>
      <c r="O298" s="90">
        <f t="shared" si="44"/>
        <v>1439</v>
      </c>
      <c r="P298" s="100">
        <f t="shared" si="45"/>
        <v>4317</v>
      </c>
      <c r="Q298" s="68" t="s">
        <v>2035</v>
      </c>
      <c r="R298" s="68" t="s">
        <v>2036</v>
      </c>
    </row>
    <row r="299" spans="1:18" x14ac:dyDescent="0.2">
      <c r="A299" s="210"/>
      <c r="B299" s="137">
        <v>44153.311412037037</v>
      </c>
      <c r="C299" s="52" t="s">
        <v>1873</v>
      </c>
      <c r="D299" s="82" t="str">
        <f t="shared" si="46"/>
        <v>MV0164</v>
      </c>
      <c r="E299" s="91" t="str">
        <f t="shared" si="47"/>
        <v>MASVINGO</v>
      </c>
      <c r="F299" s="82" t="str">
        <f t="shared" si="48"/>
        <v>PLATINUM</v>
      </c>
      <c r="G299" s="68">
        <v>3</v>
      </c>
      <c r="H299" s="96" t="s">
        <v>2033</v>
      </c>
      <c r="I299" s="68" t="s">
        <v>2058</v>
      </c>
      <c r="J299" s="82" t="str">
        <f t="shared" si="49"/>
        <v>PARDON</v>
      </c>
      <c r="K299" s="88">
        <v>0</v>
      </c>
      <c r="L299" s="153">
        <v>0.99930555555555556</v>
      </c>
      <c r="M299" s="113">
        <v>44170</v>
      </c>
      <c r="N299" s="48">
        <v>51220125</v>
      </c>
      <c r="O299" s="90">
        <f t="shared" si="44"/>
        <v>1439</v>
      </c>
      <c r="P299" s="100">
        <f t="shared" si="45"/>
        <v>4317</v>
      </c>
      <c r="Q299" s="68" t="s">
        <v>2035</v>
      </c>
      <c r="R299" s="68" t="s">
        <v>2036</v>
      </c>
    </row>
    <row r="300" spans="1:18" x14ac:dyDescent="0.2">
      <c r="A300" s="210"/>
      <c r="B300" s="137">
        <v>44078.052361111113</v>
      </c>
      <c r="C300" s="52" t="s">
        <v>1875</v>
      </c>
      <c r="D300" s="82" t="str">
        <f t="shared" si="46"/>
        <v>MV0164</v>
      </c>
      <c r="E300" s="91" t="str">
        <f t="shared" si="47"/>
        <v>MASVINGO</v>
      </c>
      <c r="F300" s="82" t="str">
        <f t="shared" si="48"/>
        <v>PLATINUM</v>
      </c>
      <c r="G300" s="68">
        <v>3</v>
      </c>
      <c r="H300" s="96" t="s">
        <v>2033</v>
      </c>
      <c r="I300" s="68" t="s">
        <v>2058</v>
      </c>
      <c r="J300" s="82" t="str">
        <f t="shared" si="49"/>
        <v>PARDON</v>
      </c>
      <c r="K300" s="88">
        <v>0</v>
      </c>
      <c r="L300" s="153">
        <v>0.99930555555555556</v>
      </c>
      <c r="M300" s="113">
        <v>44170</v>
      </c>
      <c r="N300" s="48">
        <v>51220153</v>
      </c>
      <c r="O300" s="90">
        <f t="shared" si="44"/>
        <v>1439</v>
      </c>
      <c r="P300" s="100">
        <f t="shared" si="45"/>
        <v>4317</v>
      </c>
      <c r="Q300" s="68" t="s">
        <v>2035</v>
      </c>
      <c r="R300" s="68" t="s">
        <v>2036</v>
      </c>
    </row>
    <row r="301" spans="1:18" x14ac:dyDescent="0.2">
      <c r="A301" s="210"/>
      <c r="B301" s="137">
        <v>44159.536990740744</v>
      </c>
      <c r="C301" s="52" t="s">
        <v>1887</v>
      </c>
      <c r="D301" s="82" t="str">
        <f t="shared" si="46"/>
        <v>BU5022</v>
      </c>
      <c r="E301" s="91" t="str">
        <f t="shared" si="47"/>
        <v>BULAWAYO</v>
      </c>
      <c r="F301" s="82" t="str">
        <f t="shared" si="48"/>
        <v>SILVER</v>
      </c>
      <c r="G301" s="68">
        <v>3</v>
      </c>
      <c r="H301" s="96" t="s">
        <v>2033</v>
      </c>
      <c r="I301" s="68" t="s">
        <v>2058</v>
      </c>
      <c r="J301" s="82" t="str">
        <f t="shared" si="49"/>
        <v>SIFA</v>
      </c>
      <c r="K301" s="88">
        <v>0</v>
      </c>
      <c r="L301" s="153">
        <v>0.99930555555555556</v>
      </c>
      <c r="M301" s="113">
        <v>44170</v>
      </c>
      <c r="N301" s="48">
        <v>51220072</v>
      </c>
      <c r="O301" s="90">
        <f t="shared" si="44"/>
        <v>1439</v>
      </c>
      <c r="P301" s="100">
        <f t="shared" si="45"/>
        <v>4317</v>
      </c>
      <c r="Q301" s="68" t="s">
        <v>2035</v>
      </c>
      <c r="R301" s="68" t="s">
        <v>2036</v>
      </c>
    </row>
    <row r="302" spans="1:18" x14ac:dyDescent="0.2">
      <c r="A302" s="210"/>
      <c r="B302" s="137">
        <v>44078.052939814814</v>
      </c>
      <c r="C302" s="52" t="s">
        <v>1893</v>
      </c>
      <c r="D302" s="82" t="str">
        <f t="shared" si="46"/>
        <v>MV1758</v>
      </c>
      <c r="E302" s="91" t="str">
        <f t="shared" si="47"/>
        <v>MASVINGO</v>
      </c>
      <c r="F302" s="82" t="str">
        <f t="shared" si="48"/>
        <v>BRONZE</v>
      </c>
      <c r="G302" s="68">
        <v>3</v>
      </c>
      <c r="H302" s="96" t="s">
        <v>2033</v>
      </c>
      <c r="I302" s="68" t="s">
        <v>2058</v>
      </c>
      <c r="J302" s="82" t="str">
        <f t="shared" si="49"/>
        <v>PARDON</v>
      </c>
      <c r="K302" s="88">
        <v>0</v>
      </c>
      <c r="L302" s="153">
        <v>0.99930555555555556</v>
      </c>
      <c r="M302" s="113">
        <v>44170</v>
      </c>
      <c r="N302" s="48">
        <v>51220147</v>
      </c>
      <c r="O302" s="90">
        <f t="shared" si="44"/>
        <v>1439</v>
      </c>
      <c r="P302" s="100">
        <f t="shared" si="45"/>
        <v>4317</v>
      </c>
      <c r="Q302" s="68" t="s">
        <v>2035</v>
      </c>
      <c r="R302" s="68" t="s">
        <v>2036</v>
      </c>
    </row>
    <row r="303" spans="1:18" x14ac:dyDescent="0.2">
      <c r="A303" s="210"/>
      <c r="B303" s="137">
        <v>44153.311689814815</v>
      </c>
      <c r="C303" s="52" t="s">
        <v>1901</v>
      </c>
      <c r="D303" s="82" t="str">
        <f t="shared" si="46"/>
        <v>MD5201</v>
      </c>
      <c r="E303" s="91" t="str">
        <f t="shared" si="47"/>
        <v>MIDLANDS</v>
      </c>
      <c r="F303" s="82" t="str">
        <f t="shared" si="48"/>
        <v>SILVER</v>
      </c>
      <c r="G303" s="68">
        <v>3</v>
      </c>
      <c r="H303" s="96" t="s">
        <v>2033</v>
      </c>
      <c r="I303" s="68" t="s">
        <v>2058</v>
      </c>
      <c r="J303" s="82" t="str">
        <f t="shared" si="49"/>
        <v>CHARI</v>
      </c>
      <c r="K303" s="88">
        <v>0</v>
      </c>
      <c r="L303" s="153">
        <v>0.99930555555555556</v>
      </c>
      <c r="M303" s="113">
        <v>44170</v>
      </c>
      <c r="N303" s="48">
        <v>51220101</v>
      </c>
      <c r="O303" s="90">
        <f t="shared" si="44"/>
        <v>1439</v>
      </c>
      <c r="P303" s="100">
        <f t="shared" si="45"/>
        <v>4317</v>
      </c>
      <c r="Q303" s="68" t="s">
        <v>2035</v>
      </c>
      <c r="R303" s="68" t="s">
        <v>2036</v>
      </c>
    </row>
    <row r="304" spans="1:18" x14ac:dyDescent="0.2">
      <c r="A304" s="211"/>
      <c r="B304" s="137">
        <v>44153.311412037037</v>
      </c>
      <c r="C304" s="52" t="s">
        <v>1928</v>
      </c>
      <c r="D304" s="82" t="str">
        <f t="shared" si="46"/>
        <v>MV7044</v>
      </c>
      <c r="E304" s="91" t="str">
        <f t="shared" si="47"/>
        <v>MASVINGO</v>
      </c>
      <c r="F304" s="82" t="str">
        <f t="shared" si="48"/>
        <v>BRONZE</v>
      </c>
      <c r="G304" s="68">
        <v>3</v>
      </c>
      <c r="H304" s="96" t="s">
        <v>2033</v>
      </c>
      <c r="I304" s="68" t="s">
        <v>2058</v>
      </c>
      <c r="J304" s="82" t="str">
        <f t="shared" si="49"/>
        <v>BEN</v>
      </c>
      <c r="K304" s="88">
        <v>0</v>
      </c>
      <c r="L304" s="153">
        <v>0.99930555555555556</v>
      </c>
      <c r="M304" s="113">
        <v>44170</v>
      </c>
      <c r="N304" s="48">
        <v>51220109</v>
      </c>
      <c r="O304" s="90">
        <f t="shared" si="44"/>
        <v>1439</v>
      </c>
      <c r="P304" s="100">
        <f t="shared" si="45"/>
        <v>4317</v>
      </c>
      <c r="Q304" s="68" t="s">
        <v>2035</v>
      </c>
      <c r="R304" s="68" t="s">
        <v>2036</v>
      </c>
    </row>
    <row r="305" spans="1:18" x14ac:dyDescent="0.2">
      <c r="A305" s="211"/>
      <c r="B305" s="137">
        <v>44169.991053240738</v>
      </c>
      <c r="C305" s="52" t="s">
        <v>1950</v>
      </c>
      <c r="D305" s="82" t="str">
        <f t="shared" si="46"/>
        <v>MS0326</v>
      </c>
      <c r="E305" s="91" t="str">
        <f t="shared" si="47"/>
        <v>MAT NORTH</v>
      </c>
      <c r="F305" s="82" t="str">
        <f t="shared" si="48"/>
        <v>PLATINUM</v>
      </c>
      <c r="G305" s="68">
        <v>3</v>
      </c>
      <c r="H305" s="96" t="s">
        <v>2033</v>
      </c>
      <c r="I305" s="68" t="s">
        <v>2058</v>
      </c>
      <c r="J305" s="82" t="str">
        <f t="shared" si="49"/>
        <v>MASAIRA</v>
      </c>
      <c r="K305" s="88">
        <v>0</v>
      </c>
      <c r="L305" s="153">
        <v>0.99930555555555556</v>
      </c>
      <c r="M305" s="113">
        <v>44170</v>
      </c>
      <c r="N305" s="94" t="s">
        <v>4272</v>
      </c>
      <c r="O305" s="90">
        <f t="shared" si="44"/>
        <v>1439</v>
      </c>
      <c r="P305" s="100">
        <f t="shared" si="45"/>
        <v>4317</v>
      </c>
      <c r="Q305" s="68" t="s">
        <v>2035</v>
      </c>
      <c r="R305" s="68" t="s">
        <v>2036</v>
      </c>
    </row>
    <row r="306" spans="1:18" x14ac:dyDescent="0.2">
      <c r="A306" s="211"/>
      <c r="B306" s="137">
        <v>44169.991284722222</v>
      </c>
      <c r="C306" s="52" t="s">
        <v>1986</v>
      </c>
      <c r="D306" s="82" t="str">
        <f t="shared" si="46"/>
        <v>MS5309</v>
      </c>
      <c r="E306" s="91" t="str">
        <f t="shared" si="47"/>
        <v>MAT SOUTH</v>
      </c>
      <c r="F306" s="82" t="str">
        <f t="shared" si="48"/>
        <v>SILVER</v>
      </c>
      <c r="G306" s="68">
        <v>3</v>
      </c>
      <c r="H306" s="96" t="s">
        <v>2033</v>
      </c>
      <c r="I306" s="68" t="s">
        <v>2058</v>
      </c>
      <c r="J306" s="82" t="str">
        <f t="shared" si="49"/>
        <v>BEN</v>
      </c>
      <c r="K306" s="88">
        <v>0</v>
      </c>
      <c r="L306" s="153">
        <v>0.99930555555555556</v>
      </c>
      <c r="M306" s="113">
        <v>44170</v>
      </c>
      <c r="N306" s="94" t="s">
        <v>4273</v>
      </c>
      <c r="O306" s="90">
        <f t="shared" si="44"/>
        <v>1439</v>
      </c>
      <c r="P306" s="100">
        <f t="shared" si="45"/>
        <v>4317</v>
      </c>
      <c r="Q306" s="68" t="s">
        <v>2035</v>
      </c>
      <c r="R306" s="68" t="s">
        <v>2036</v>
      </c>
    </row>
    <row r="307" spans="1:18" x14ac:dyDescent="0.2">
      <c r="A307" s="211"/>
      <c r="B307" s="137">
        <v>44110.27103009259</v>
      </c>
      <c r="C307" s="52" t="s">
        <v>2005</v>
      </c>
      <c r="D307" s="82" t="str">
        <f t="shared" si="46"/>
        <v>MV7049</v>
      </c>
      <c r="E307" s="91" t="str">
        <f t="shared" si="47"/>
        <v>MASVINGO</v>
      </c>
      <c r="F307" s="82" t="str">
        <f t="shared" si="48"/>
        <v>SILVER</v>
      </c>
      <c r="G307" s="68">
        <v>3</v>
      </c>
      <c r="H307" s="96" t="s">
        <v>2033</v>
      </c>
      <c r="I307" s="68" t="s">
        <v>2058</v>
      </c>
      <c r="J307" s="82" t="str">
        <f t="shared" si="49"/>
        <v>CECIL</v>
      </c>
      <c r="K307" s="88">
        <v>0</v>
      </c>
      <c r="L307" s="153">
        <v>0.99930555555555556</v>
      </c>
      <c r="M307" s="113">
        <v>44170</v>
      </c>
      <c r="N307" s="48">
        <v>51220137</v>
      </c>
      <c r="O307" s="90">
        <f t="shared" si="44"/>
        <v>1439</v>
      </c>
      <c r="P307" s="100">
        <f t="shared" si="45"/>
        <v>4317</v>
      </c>
      <c r="Q307" s="68" t="s">
        <v>2035</v>
      </c>
      <c r="R307" s="68" t="s">
        <v>2036</v>
      </c>
    </row>
    <row r="308" spans="1:18" x14ac:dyDescent="0.2">
      <c r="A308" s="211"/>
      <c r="B308" s="137">
        <v>44153.311412037037</v>
      </c>
      <c r="C308" s="52" t="s">
        <v>2007</v>
      </c>
      <c r="D308" s="82" t="str">
        <f t="shared" si="46"/>
        <v>MD0109</v>
      </c>
      <c r="E308" s="91" t="str">
        <f t="shared" si="47"/>
        <v>MIDLANDS</v>
      </c>
      <c r="F308" s="82" t="str">
        <f t="shared" si="48"/>
        <v>PLATINUM</v>
      </c>
      <c r="G308" s="68">
        <v>3</v>
      </c>
      <c r="H308" s="96" t="s">
        <v>2033</v>
      </c>
      <c r="I308" s="68" t="s">
        <v>2058</v>
      </c>
      <c r="J308" s="82" t="str">
        <f t="shared" si="49"/>
        <v>CHARI</v>
      </c>
      <c r="K308" s="88">
        <v>0</v>
      </c>
      <c r="L308" s="153">
        <v>0.99930555555555556</v>
      </c>
      <c r="M308" s="113">
        <v>44170</v>
      </c>
      <c r="N308" s="48">
        <v>51220128</v>
      </c>
      <c r="O308" s="90">
        <f t="shared" si="44"/>
        <v>1439</v>
      </c>
      <c r="P308" s="100">
        <f t="shared" si="45"/>
        <v>4317</v>
      </c>
      <c r="Q308" s="68" t="s">
        <v>2035</v>
      </c>
      <c r="R308" s="68" t="s">
        <v>2036</v>
      </c>
    </row>
    <row r="309" spans="1:18" x14ac:dyDescent="0.2">
      <c r="A309" s="211"/>
      <c r="B309" s="137">
        <v>44064.500925925924</v>
      </c>
      <c r="C309" s="52" t="s">
        <v>1269</v>
      </c>
      <c r="D309" s="82" t="str">
        <f t="shared" si="46"/>
        <v>BU0138</v>
      </c>
      <c r="E309" s="91" t="str">
        <f t="shared" si="47"/>
        <v>BULAWAYO</v>
      </c>
      <c r="F309" s="82" t="str">
        <f t="shared" si="48"/>
        <v>PLATINUM</v>
      </c>
      <c r="G309" s="68">
        <v>3</v>
      </c>
      <c r="H309" s="96" t="s">
        <v>2033</v>
      </c>
      <c r="I309" s="68" t="s">
        <v>2058</v>
      </c>
      <c r="J309" s="82" t="str">
        <f t="shared" si="49"/>
        <v>MAKETO</v>
      </c>
      <c r="K309" s="88">
        <v>0</v>
      </c>
      <c r="L309" s="153">
        <v>0.99930555555555556</v>
      </c>
      <c r="M309" s="113">
        <v>44170</v>
      </c>
      <c r="N309" s="48">
        <v>51220160</v>
      </c>
      <c r="O309" s="90">
        <f t="shared" si="44"/>
        <v>1439</v>
      </c>
      <c r="P309" s="100">
        <f t="shared" si="45"/>
        <v>4317</v>
      </c>
      <c r="Q309" s="68" t="s">
        <v>2035</v>
      </c>
      <c r="R309" s="68" t="s">
        <v>2036</v>
      </c>
    </row>
    <row r="310" spans="1:18" x14ac:dyDescent="0.2">
      <c r="A310" s="211"/>
      <c r="B310" s="137">
        <v>44170.002743055556</v>
      </c>
      <c r="C310" s="52" t="s">
        <v>1043</v>
      </c>
      <c r="D310" s="82" t="str">
        <f t="shared" si="46"/>
        <v>MS7020</v>
      </c>
      <c r="E310" s="91" t="str">
        <f t="shared" si="47"/>
        <v>MAT SOUTH</v>
      </c>
      <c r="F310" s="82" t="str">
        <f t="shared" si="48"/>
        <v>SILVER</v>
      </c>
      <c r="G310" s="68">
        <v>3</v>
      </c>
      <c r="H310" s="96" t="s">
        <v>2033</v>
      </c>
      <c r="I310" s="68" t="s">
        <v>2058</v>
      </c>
      <c r="J310" s="82" t="str">
        <f t="shared" si="49"/>
        <v>BEN</v>
      </c>
      <c r="K310" s="88">
        <v>2.0833333333333333E-3</v>
      </c>
      <c r="L310" s="153">
        <v>0.99930555555555556</v>
      </c>
      <c r="M310" s="113">
        <v>44170</v>
      </c>
      <c r="N310" s="94" t="s">
        <v>4252</v>
      </c>
      <c r="O310" s="90">
        <f t="shared" si="44"/>
        <v>1436</v>
      </c>
      <c r="P310" s="100">
        <f t="shared" si="45"/>
        <v>4308</v>
      </c>
      <c r="Q310" s="68" t="s">
        <v>2035</v>
      </c>
      <c r="R310" s="68" t="s">
        <v>2036</v>
      </c>
    </row>
    <row r="311" spans="1:18" x14ac:dyDescent="0.2">
      <c r="A311" s="211"/>
      <c r="B311" s="137">
        <v>44170.002743055556</v>
      </c>
      <c r="C311" s="52" t="s">
        <v>1390</v>
      </c>
      <c r="D311" s="82" t="str">
        <f t="shared" si="46"/>
        <v>MV5146</v>
      </c>
      <c r="E311" s="91" t="str">
        <f t="shared" si="47"/>
        <v>MASVINGO</v>
      </c>
      <c r="F311" s="82" t="str">
        <f t="shared" si="48"/>
        <v>SILVER</v>
      </c>
      <c r="G311" s="68">
        <v>3</v>
      </c>
      <c r="H311" s="96" t="s">
        <v>2033</v>
      </c>
      <c r="I311" s="68" t="s">
        <v>2058</v>
      </c>
      <c r="J311" s="82">
        <f t="shared" si="49"/>
        <v>0</v>
      </c>
      <c r="K311" s="88">
        <v>2.0833333333333333E-3</v>
      </c>
      <c r="L311" s="153">
        <v>0.99930555555555556</v>
      </c>
      <c r="M311" s="113">
        <v>44170</v>
      </c>
      <c r="N311" s="94" t="s">
        <v>4253</v>
      </c>
      <c r="O311" s="90">
        <f t="shared" si="44"/>
        <v>1436</v>
      </c>
      <c r="P311" s="100">
        <f t="shared" si="45"/>
        <v>4308</v>
      </c>
      <c r="Q311" s="68" t="s">
        <v>2035</v>
      </c>
      <c r="R311" s="68" t="s">
        <v>2036</v>
      </c>
    </row>
    <row r="312" spans="1:18" x14ac:dyDescent="0.2">
      <c r="A312" s="211"/>
      <c r="B312" s="137">
        <v>44170.002743055556</v>
      </c>
      <c r="C312" s="52" t="s">
        <v>1680</v>
      </c>
      <c r="D312" s="82" t="str">
        <f t="shared" si="46"/>
        <v>MV0155</v>
      </c>
      <c r="E312" s="91" t="str">
        <f t="shared" si="47"/>
        <v>MASVINGO</v>
      </c>
      <c r="F312" s="82" t="str">
        <f t="shared" si="48"/>
        <v>SILVER</v>
      </c>
      <c r="G312" s="68">
        <v>3</v>
      </c>
      <c r="H312" s="96" t="s">
        <v>2033</v>
      </c>
      <c r="I312" s="68" t="s">
        <v>2058</v>
      </c>
      <c r="J312" s="82" t="str">
        <f t="shared" si="49"/>
        <v>BEN</v>
      </c>
      <c r="K312" s="88">
        <v>2.0833333333333333E-3</v>
      </c>
      <c r="L312" s="153">
        <v>0.99930555555555556</v>
      </c>
      <c r="M312" s="113">
        <v>44170</v>
      </c>
      <c r="N312" s="94" t="s">
        <v>4254</v>
      </c>
      <c r="O312" s="90">
        <f t="shared" si="44"/>
        <v>1436</v>
      </c>
      <c r="P312" s="100">
        <f t="shared" si="45"/>
        <v>4308</v>
      </c>
      <c r="Q312" s="68" t="s">
        <v>2035</v>
      </c>
      <c r="R312" s="68" t="s">
        <v>2036</v>
      </c>
    </row>
    <row r="313" spans="1:18" x14ac:dyDescent="0.2">
      <c r="A313" s="211"/>
      <c r="B313" s="137">
        <v>44170.002627314818</v>
      </c>
      <c r="C313" s="52" t="s">
        <v>611</v>
      </c>
      <c r="D313" s="82" t="str">
        <f t="shared" si="46"/>
        <v>MS5124</v>
      </c>
      <c r="E313" s="91" t="str">
        <f t="shared" si="47"/>
        <v>MAT SOUTH</v>
      </c>
      <c r="F313" s="82" t="str">
        <f t="shared" si="48"/>
        <v>PLATINUM</v>
      </c>
      <c r="G313" s="68">
        <v>3</v>
      </c>
      <c r="H313" s="96" t="s">
        <v>2033</v>
      </c>
      <c r="I313" s="68" t="s">
        <v>2058</v>
      </c>
      <c r="J313" s="82" t="str">
        <f t="shared" si="49"/>
        <v>BEN</v>
      </c>
      <c r="K313" s="88">
        <v>2.0833333333333333E-3</v>
      </c>
      <c r="L313" s="153">
        <v>0.99930555555555556</v>
      </c>
      <c r="M313" s="113">
        <v>44170</v>
      </c>
      <c r="N313" s="94" t="s">
        <v>4255</v>
      </c>
      <c r="O313" s="90">
        <f t="shared" si="44"/>
        <v>1436</v>
      </c>
      <c r="P313" s="100">
        <f t="shared" si="45"/>
        <v>4308</v>
      </c>
      <c r="Q313" s="68" t="s">
        <v>2035</v>
      </c>
      <c r="R313" s="68" t="s">
        <v>2036</v>
      </c>
    </row>
    <row r="314" spans="1:18" x14ac:dyDescent="0.2">
      <c r="A314" s="211"/>
      <c r="B314" s="137">
        <v>44170.002800925926</v>
      </c>
      <c r="C314" s="52" t="s">
        <v>1179</v>
      </c>
      <c r="D314" s="82" t="str">
        <f t="shared" si="46"/>
        <v>MV3087</v>
      </c>
      <c r="E314" s="91" t="str">
        <f t="shared" si="47"/>
        <v>MASVINGO</v>
      </c>
      <c r="F314" s="82" t="str">
        <f t="shared" si="48"/>
        <v>BRONZE</v>
      </c>
      <c r="G314" s="68">
        <v>3</v>
      </c>
      <c r="H314" s="96" t="s">
        <v>2033</v>
      </c>
      <c r="I314" s="68" t="s">
        <v>2058</v>
      </c>
      <c r="J314" s="82" t="str">
        <f t="shared" si="49"/>
        <v>BEN</v>
      </c>
      <c r="K314" s="88">
        <v>2.7777777777777779E-3</v>
      </c>
      <c r="L314" s="153">
        <v>0.99930555555555556</v>
      </c>
      <c r="M314" s="113">
        <v>44170</v>
      </c>
      <c r="N314" s="94" t="s">
        <v>4250</v>
      </c>
      <c r="O314" s="90">
        <f t="shared" si="44"/>
        <v>1435</v>
      </c>
      <c r="P314" s="100">
        <f t="shared" si="45"/>
        <v>4305</v>
      </c>
      <c r="Q314" s="68" t="s">
        <v>2035</v>
      </c>
      <c r="R314" s="68" t="s">
        <v>2036</v>
      </c>
    </row>
    <row r="315" spans="1:18" x14ac:dyDescent="0.2">
      <c r="A315" s="211"/>
      <c r="B315" s="137">
        <v>44170.002800925926</v>
      </c>
      <c r="C315" s="52" t="s">
        <v>1181</v>
      </c>
      <c r="D315" s="82" t="str">
        <f t="shared" si="46"/>
        <v>MV3090</v>
      </c>
      <c r="E315" s="91" t="str">
        <f t="shared" si="47"/>
        <v>MASVINGO</v>
      </c>
      <c r="F315" s="82" t="str">
        <f t="shared" si="48"/>
        <v>BRONZE</v>
      </c>
      <c r="G315" s="68">
        <v>3</v>
      </c>
      <c r="H315" s="96" t="s">
        <v>2033</v>
      </c>
      <c r="I315" s="68" t="s">
        <v>2058</v>
      </c>
      <c r="J315" s="82" t="str">
        <f t="shared" si="49"/>
        <v>BEN</v>
      </c>
      <c r="K315" s="88">
        <v>2.7777777777777779E-3</v>
      </c>
      <c r="L315" s="153">
        <v>0.99930555555555556</v>
      </c>
      <c r="M315" s="113">
        <v>44170</v>
      </c>
      <c r="N315" s="94" t="s">
        <v>4251</v>
      </c>
      <c r="O315" s="90">
        <f t="shared" si="44"/>
        <v>1435</v>
      </c>
      <c r="P315" s="100">
        <f t="shared" si="45"/>
        <v>4305</v>
      </c>
      <c r="Q315" s="68" t="s">
        <v>2035</v>
      </c>
      <c r="R315" s="68" t="s">
        <v>2036</v>
      </c>
    </row>
    <row r="316" spans="1:18" x14ac:dyDescent="0.2">
      <c r="A316" s="211"/>
      <c r="B316" s="137">
        <v>44170.003738425927</v>
      </c>
      <c r="C316" s="52" t="s">
        <v>1682</v>
      </c>
      <c r="D316" s="82" t="str">
        <f t="shared" si="46"/>
        <v>MV0155</v>
      </c>
      <c r="E316" s="91" t="str">
        <f t="shared" si="47"/>
        <v>MASVINGO</v>
      </c>
      <c r="F316" s="82" t="str">
        <f t="shared" si="48"/>
        <v>SILVER</v>
      </c>
      <c r="G316" s="68">
        <v>3</v>
      </c>
      <c r="H316" s="96" t="s">
        <v>2033</v>
      </c>
      <c r="I316" s="68" t="s">
        <v>2058</v>
      </c>
      <c r="J316" s="82" t="str">
        <f t="shared" si="49"/>
        <v>BEN</v>
      </c>
      <c r="K316" s="88">
        <v>3.472222222222222E-3</v>
      </c>
      <c r="L316" s="153">
        <v>0.99930555555555556</v>
      </c>
      <c r="M316" s="113">
        <v>44170</v>
      </c>
      <c r="N316" s="94" t="s">
        <v>4249</v>
      </c>
      <c r="O316" s="90">
        <f t="shared" si="44"/>
        <v>1434</v>
      </c>
      <c r="P316" s="100">
        <f t="shared" si="45"/>
        <v>4302</v>
      </c>
      <c r="Q316" s="68" t="s">
        <v>2035</v>
      </c>
      <c r="R316" s="68" t="s">
        <v>2036</v>
      </c>
    </row>
    <row r="317" spans="1:18" x14ac:dyDescent="0.2">
      <c r="A317" s="111"/>
      <c r="B317" s="79" t="s">
        <v>3882</v>
      </c>
      <c r="C317" s="68" t="s">
        <v>1014</v>
      </c>
      <c r="D317" s="81" t="str">
        <f t="shared" ref="D317:D328" si="50">VLOOKUP($C317,TOTAL3,2,FALSE)</f>
        <v>HA0059</v>
      </c>
      <c r="E317" s="82" t="str">
        <f t="shared" ref="E317:E328" si="51">VLOOKUP($C317,TOTAL3,3,FALSE)</f>
        <v>HARARE</v>
      </c>
      <c r="F317" s="82" t="str">
        <f t="shared" ref="F317:F328" si="52">VLOOKUP(C317,TOTAL3,4,FALSE)</f>
        <v>PLATINUM</v>
      </c>
      <c r="G317" s="68">
        <v>3</v>
      </c>
      <c r="H317" s="84" t="s">
        <v>2033</v>
      </c>
      <c r="I317" s="68" t="s">
        <v>2042</v>
      </c>
      <c r="J317" s="82" t="str">
        <f>VLOOKUP($C317,TOTAL3,5,FALSE)</f>
        <v>KIWA</v>
      </c>
      <c r="K317" s="85">
        <v>5.2893518518518515E-3</v>
      </c>
      <c r="L317" s="88">
        <v>0.54655092592592591</v>
      </c>
      <c r="M317" s="86">
        <v>44170</v>
      </c>
      <c r="N317" s="94" t="s">
        <v>3883</v>
      </c>
      <c r="O317" s="90">
        <f t="shared" si="44"/>
        <v>779.41666666666663</v>
      </c>
      <c r="P317" s="100">
        <f t="shared" si="45"/>
        <v>2338.25</v>
      </c>
      <c r="Q317" s="80" t="s">
        <v>2035</v>
      </c>
      <c r="R317" s="80" t="s">
        <v>2038</v>
      </c>
    </row>
    <row r="318" spans="1:18" x14ac:dyDescent="0.2">
      <c r="A318" s="93">
        <v>537</v>
      </c>
      <c r="B318" s="79">
        <v>44170.006249999999</v>
      </c>
      <c r="C318" s="68" t="str">
        <f>VLOOKUP(A318,nsn,2,FALSE)</f>
        <v>Riverside-G</v>
      </c>
      <c r="D318" s="81" t="str">
        <f t="shared" si="50"/>
        <v>BU5092</v>
      </c>
      <c r="E318" s="91" t="str">
        <f t="shared" si="51"/>
        <v>BULAWAYO</v>
      </c>
      <c r="F318" s="82" t="str">
        <f t="shared" si="52"/>
        <v>SILVER</v>
      </c>
      <c r="G318" s="68">
        <v>3</v>
      </c>
      <c r="H318" s="83" t="s">
        <v>2033</v>
      </c>
      <c r="I318" s="110" t="s">
        <v>2058</v>
      </c>
      <c r="J318" s="68" t="str">
        <f>VLOOKUP(A318,nsn,3,FALSE)</f>
        <v>MASAIRA</v>
      </c>
      <c r="K318" s="85">
        <v>6.2499999999999995E-3</v>
      </c>
      <c r="L318" s="85">
        <v>0.52361111111111114</v>
      </c>
      <c r="M318" s="92">
        <v>44170</v>
      </c>
      <c r="N318" s="94" t="s">
        <v>2177</v>
      </c>
      <c r="O318" s="90">
        <f t="shared" si="44"/>
        <v>745.00000000000011</v>
      </c>
      <c r="P318" s="100">
        <f t="shared" si="45"/>
        <v>2235.0000000000005</v>
      </c>
      <c r="Q318" s="68" t="s">
        <v>2035</v>
      </c>
      <c r="R318" s="68" t="s">
        <v>2036</v>
      </c>
    </row>
    <row r="319" spans="1:18" x14ac:dyDescent="0.2">
      <c r="A319" s="111"/>
      <c r="B319" s="79" t="s">
        <v>4108</v>
      </c>
      <c r="C319" s="89" t="s">
        <v>1752</v>
      </c>
      <c r="D319" s="81" t="str">
        <f t="shared" si="50"/>
        <v>MC0159</v>
      </c>
      <c r="E319" s="82" t="str">
        <f t="shared" si="51"/>
        <v>MASH CENTRAL</v>
      </c>
      <c r="F319" s="82" t="str">
        <f t="shared" si="52"/>
        <v>PLATINUM</v>
      </c>
      <c r="G319" s="68">
        <v>3</v>
      </c>
      <c r="H319" s="84" t="s">
        <v>2033</v>
      </c>
      <c r="I319" s="68" t="s">
        <v>2042</v>
      </c>
      <c r="J319" s="82" t="str">
        <f t="shared" ref="J319:J324" si="53">VLOOKUP($C319,TOTAL3,5,FALSE)</f>
        <v>KIWA</v>
      </c>
      <c r="K319" s="85">
        <v>7.8703703703703713E-3</v>
      </c>
      <c r="L319" s="85">
        <v>0.99930555555555556</v>
      </c>
      <c r="M319" s="86">
        <v>44170</v>
      </c>
      <c r="N319" s="94" t="s">
        <v>4109</v>
      </c>
      <c r="O319" s="90">
        <f t="shared" si="44"/>
        <v>1427.6666666666665</v>
      </c>
      <c r="P319" s="100">
        <f t="shared" si="45"/>
        <v>4283</v>
      </c>
      <c r="Q319" s="80" t="s">
        <v>2035</v>
      </c>
      <c r="R319" s="80" t="s">
        <v>2036</v>
      </c>
    </row>
    <row r="320" spans="1:18" x14ac:dyDescent="0.2">
      <c r="A320" s="111"/>
      <c r="B320" s="79" t="s">
        <v>3885</v>
      </c>
      <c r="C320" s="80" t="s">
        <v>1675</v>
      </c>
      <c r="D320" s="81" t="str">
        <f t="shared" si="50"/>
        <v>MC0154</v>
      </c>
      <c r="E320" s="82" t="str">
        <f t="shared" si="51"/>
        <v>MASH CENTRAL</v>
      </c>
      <c r="F320" s="82" t="str">
        <f t="shared" si="52"/>
        <v>PLATINUM</v>
      </c>
      <c r="G320" s="68">
        <v>3</v>
      </c>
      <c r="H320" s="84" t="s">
        <v>2033</v>
      </c>
      <c r="I320" s="68" t="s">
        <v>2042</v>
      </c>
      <c r="J320" s="82" t="str">
        <f t="shared" si="53"/>
        <v>KIWA</v>
      </c>
      <c r="K320" s="85">
        <v>1.7789351851851851E-2</v>
      </c>
      <c r="L320" s="88">
        <v>0.55442129629629633</v>
      </c>
      <c r="M320" s="86">
        <v>44170</v>
      </c>
      <c r="N320" s="94" t="s">
        <v>3886</v>
      </c>
      <c r="O320" s="90">
        <f t="shared" si="44"/>
        <v>772.75000000000011</v>
      </c>
      <c r="P320" s="100">
        <f t="shared" si="45"/>
        <v>2318.2500000000005</v>
      </c>
      <c r="Q320" s="80" t="s">
        <v>2035</v>
      </c>
      <c r="R320" s="80" t="s">
        <v>2038</v>
      </c>
    </row>
    <row r="321" spans="1:18" x14ac:dyDescent="0.2">
      <c r="A321" s="111"/>
      <c r="B321" s="118" t="s">
        <v>3885</v>
      </c>
      <c r="C321" s="80" t="s">
        <v>2037</v>
      </c>
      <c r="D321" s="81" t="e">
        <f t="shared" si="50"/>
        <v>#N/A</v>
      </c>
      <c r="E321" s="82" t="e">
        <f t="shared" si="51"/>
        <v>#N/A</v>
      </c>
      <c r="F321" s="82" t="e">
        <f t="shared" si="52"/>
        <v>#N/A</v>
      </c>
      <c r="G321" s="68">
        <v>3</v>
      </c>
      <c r="H321" s="84" t="s">
        <v>2033</v>
      </c>
      <c r="I321" s="68" t="s">
        <v>2042</v>
      </c>
      <c r="J321" s="82" t="e">
        <f t="shared" si="53"/>
        <v>#N/A</v>
      </c>
      <c r="K321" s="85">
        <v>1.7789351851851851E-2</v>
      </c>
      <c r="L321" s="88">
        <v>0.55572916666666672</v>
      </c>
      <c r="M321" s="86">
        <v>44170</v>
      </c>
      <c r="N321" s="94" t="s">
        <v>3889</v>
      </c>
      <c r="O321" s="90">
        <f t="shared" si="44"/>
        <v>774.63333333333344</v>
      </c>
      <c r="P321" s="100">
        <f t="shared" si="45"/>
        <v>2323.9000000000005</v>
      </c>
      <c r="Q321" s="80" t="s">
        <v>2035</v>
      </c>
      <c r="R321" s="80" t="s">
        <v>2038</v>
      </c>
    </row>
    <row r="322" spans="1:18" x14ac:dyDescent="0.2">
      <c r="A322" s="111"/>
      <c r="B322" s="79" t="s">
        <v>3892</v>
      </c>
      <c r="C322" s="80" t="s">
        <v>1558</v>
      </c>
      <c r="D322" s="81" t="str">
        <f t="shared" si="50"/>
        <v>ME7060</v>
      </c>
      <c r="E322" s="82" t="str">
        <f t="shared" si="51"/>
        <v>MASH EAST</v>
      </c>
      <c r="F322" s="82" t="str">
        <f t="shared" si="52"/>
        <v>PLATINUM</v>
      </c>
      <c r="G322" s="68">
        <v>3</v>
      </c>
      <c r="H322" s="84" t="s">
        <v>2033</v>
      </c>
      <c r="I322" s="68" t="s">
        <v>2042</v>
      </c>
      <c r="J322" s="82" t="str">
        <f t="shared" si="53"/>
        <v>WASHI</v>
      </c>
      <c r="K322" s="85">
        <v>1.7847222222222223E-2</v>
      </c>
      <c r="L322" s="88">
        <v>0.56840277777777781</v>
      </c>
      <c r="M322" s="86">
        <v>44170</v>
      </c>
      <c r="N322" s="94" t="s">
        <v>3893</v>
      </c>
      <c r="O322" s="90">
        <f t="shared" ref="O322:O385" si="54">(L322-K322)*60*24</f>
        <v>792.8</v>
      </c>
      <c r="P322" s="100">
        <f t="shared" ref="P322:P385" si="55">O322*G322</f>
        <v>2378.3999999999996</v>
      </c>
      <c r="Q322" s="80" t="s">
        <v>2035</v>
      </c>
      <c r="R322" s="80" t="s">
        <v>2038</v>
      </c>
    </row>
    <row r="323" spans="1:18" x14ac:dyDescent="0.2">
      <c r="A323" s="111"/>
      <c r="B323" s="79" t="s">
        <v>3950</v>
      </c>
      <c r="C323" s="80" t="s">
        <v>201</v>
      </c>
      <c r="D323" s="81" t="str">
        <f t="shared" si="50"/>
        <v>MW5208</v>
      </c>
      <c r="E323" s="82" t="str">
        <f t="shared" si="51"/>
        <v>MASH WEST</v>
      </c>
      <c r="F323" s="82" t="str">
        <f t="shared" si="52"/>
        <v>PLATINUM</v>
      </c>
      <c r="G323" s="68">
        <v>3</v>
      </c>
      <c r="H323" s="84" t="s">
        <v>2033</v>
      </c>
      <c r="I323" s="68" t="s">
        <v>2042</v>
      </c>
      <c r="J323" s="82" t="str">
        <f t="shared" si="53"/>
        <v>ARTWELL</v>
      </c>
      <c r="K323" s="85">
        <v>1.9918981481481482E-2</v>
      </c>
      <c r="L323" s="85">
        <v>0.99930555555555556</v>
      </c>
      <c r="M323" s="86">
        <v>44170</v>
      </c>
      <c r="N323" s="94" t="s">
        <v>3951</v>
      </c>
      <c r="O323" s="90">
        <f t="shared" si="54"/>
        <v>1410.3166666666666</v>
      </c>
      <c r="P323" s="100">
        <f t="shared" si="55"/>
        <v>4230.95</v>
      </c>
      <c r="Q323" s="80" t="s">
        <v>2035</v>
      </c>
      <c r="R323" s="80" t="s">
        <v>2036</v>
      </c>
    </row>
    <row r="324" spans="1:18" x14ac:dyDescent="0.2">
      <c r="A324" s="111"/>
      <c r="B324" s="79" t="s">
        <v>3947</v>
      </c>
      <c r="C324" s="68" t="s">
        <v>196</v>
      </c>
      <c r="D324" s="81" t="str">
        <f t="shared" si="50"/>
        <v>MW0004</v>
      </c>
      <c r="E324" s="82" t="str">
        <f t="shared" si="51"/>
        <v>MASH WEST</v>
      </c>
      <c r="F324" s="82" t="str">
        <f t="shared" si="52"/>
        <v>PLATINUM</v>
      </c>
      <c r="G324" s="68">
        <v>3</v>
      </c>
      <c r="H324" s="84" t="s">
        <v>2033</v>
      </c>
      <c r="I324" s="68" t="s">
        <v>2042</v>
      </c>
      <c r="J324" s="82" t="str">
        <f t="shared" si="53"/>
        <v>ARTWELL</v>
      </c>
      <c r="K324" s="85">
        <v>2.1180555555555553E-2</v>
      </c>
      <c r="L324" s="85">
        <v>0.99930555555555556</v>
      </c>
      <c r="M324" s="86">
        <v>44170</v>
      </c>
      <c r="N324" s="94" t="s">
        <v>3948</v>
      </c>
      <c r="O324" s="90">
        <f t="shared" si="54"/>
        <v>1408.5</v>
      </c>
      <c r="P324" s="100">
        <f t="shared" si="55"/>
        <v>4225.5</v>
      </c>
      <c r="Q324" s="80" t="s">
        <v>2035</v>
      </c>
      <c r="R324" s="80" t="s">
        <v>2036</v>
      </c>
    </row>
    <row r="325" spans="1:18" x14ac:dyDescent="0.2">
      <c r="A325" s="93">
        <v>199</v>
      </c>
      <c r="B325" s="79">
        <v>44170.021527777775</v>
      </c>
      <c r="C325" s="68" t="str">
        <f>VLOOKUP(A325,nsn,2,FALSE)</f>
        <v>CROSSMABALE-G</v>
      </c>
      <c r="D325" s="81" t="str">
        <f t="shared" si="50"/>
        <v>MN5122</v>
      </c>
      <c r="E325" s="91" t="str">
        <f t="shared" si="51"/>
        <v>MAT NORTH</v>
      </c>
      <c r="F325" s="82" t="str">
        <f t="shared" si="52"/>
        <v>BRONZE</v>
      </c>
      <c r="G325" s="68">
        <v>3</v>
      </c>
      <c r="H325" s="83" t="s">
        <v>2033</v>
      </c>
      <c r="I325" s="110" t="s">
        <v>2058</v>
      </c>
      <c r="J325" s="68" t="str">
        <f>VLOOKUP(A325,nsn,3,FALSE)</f>
        <v>SIFA</v>
      </c>
      <c r="K325" s="85">
        <v>2.1527777777777781E-2</v>
      </c>
      <c r="L325" s="85">
        <v>0.84652777777777777</v>
      </c>
      <c r="M325" s="92">
        <v>44170</v>
      </c>
      <c r="N325" s="94" t="s">
        <v>2175</v>
      </c>
      <c r="O325" s="90">
        <f t="shared" si="54"/>
        <v>1188</v>
      </c>
      <c r="P325" s="100">
        <f t="shared" si="55"/>
        <v>3564</v>
      </c>
      <c r="Q325" s="68" t="s">
        <v>2035</v>
      </c>
      <c r="R325" s="68" t="s">
        <v>2036</v>
      </c>
    </row>
    <row r="326" spans="1:18" x14ac:dyDescent="0.2">
      <c r="A326" s="111"/>
      <c r="B326" s="79" t="s">
        <v>4103</v>
      </c>
      <c r="C326" s="68" t="s">
        <v>1732</v>
      </c>
      <c r="D326" s="81" t="str">
        <f t="shared" si="50"/>
        <v>HA0403</v>
      </c>
      <c r="E326" s="82" t="str">
        <f t="shared" si="51"/>
        <v>HARARE</v>
      </c>
      <c r="F326" s="82" t="str">
        <f t="shared" si="52"/>
        <v>SILVER</v>
      </c>
      <c r="G326" s="68">
        <v>3</v>
      </c>
      <c r="H326" s="84" t="s">
        <v>2033</v>
      </c>
      <c r="I326" s="68" t="s">
        <v>2042</v>
      </c>
      <c r="J326" s="82" t="str">
        <f>VLOOKUP($C326,TOTAL3,5,FALSE)</f>
        <v>MASIMBA</v>
      </c>
      <c r="K326" s="85">
        <v>2.3692129629629629E-2</v>
      </c>
      <c r="L326" s="85">
        <v>0.99930555555555556</v>
      </c>
      <c r="M326" s="86">
        <v>44170</v>
      </c>
      <c r="N326" s="94" t="s">
        <v>4104</v>
      </c>
      <c r="O326" s="90">
        <f t="shared" si="54"/>
        <v>1404.8833333333332</v>
      </c>
      <c r="P326" s="100">
        <f t="shared" si="55"/>
        <v>4214.6499999999996</v>
      </c>
      <c r="Q326" s="80" t="s">
        <v>2035</v>
      </c>
      <c r="R326" s="80" t="s">
        <v>2036</v>
      </c>
    </row>
    <row r="327" spans="1:18" x14ac:dyDescent="0.2">
      <c r="A327" s="111"/>
      <c r="B327" s="79" t="s">
        <v>4069</v>
      </c>
      <c r="C327" s="80" t="s">
        <v>1471</v>
      </c>
      <c r="D327" s="81" t="str">
        <f t="shared" si="50"/>
        <v>MW5206</v>
      </c>
      <c r="E327" s="82" t="str">
        <f t="shared" si="51"/>
        <v>MASH WEST</v>
      </c>
      <c r="F327" s="82" t="str">
        <f t="shared" si="52"/>
        <v>PLATINUM</v>
      </c>
      <c r="G327" s="68">
        <v>3</v>
      </c>
      <c r="H327" s="84" t="s">
        <v>2033</v>
      </c>
      <c r="I327" s="68" t="s">
        <v>2042</v>
      </c>
      <c r="J327" s="82" t="str">
        <f>VLOOKUP($C327,TOTAL3,5,FALSE)</f>
        <v>MASIMBA</v>
      </c>
      <c r="K327" s="85">
        <v>2.3703703703703703E-2</v>
      </c>
      <c r="L327" s="85">
        <v>0.99930555555555556</v>
      </c>
      <c r="M327" s="86">
        <v>44170</v>
      </c>
      <c r="N327" s="94" t="s">
        <v>4070</v>
      </c>
      <c r="O327" s="90">
        <f t="shared" si="54"/>
        <v>1404.8666666666668</v>
      </c>
      <c r="P327" s="100">
        <f t="shared" si="55"/>
        <v>4214.6000000000004</v>
      </c>
      <c r="Q327" s="80" t="s">
        <v>2035</v>
      </c>
      <c r="R327" s="80" t="s">
        <v>2036</v>
      </c>
    </row>
    <row r="328" spans="1:18" x14ac:dyDescent="0.2">
      <c r="A328" s="111"/>
      <c r="B328" s="79" t="s">
        <v>3890</v>
      </c>
      <c r="C328" s="68" t="s">
        <v>459</v>
      </c>
      <c r="D328" s="81" t="str">
        <f t="shared" si="50"/>
        <v>MC6008</v>
      </c>
      <c r="E328" s="82" t="str">
        <f t="shared" si="51"/>
        <v>MASH CENTRAL</v>
      </c>
      <c r="F328" s="82" t="str">
        <f t="shared" si="52"/>
        <v>PLATINUM</v>
      </c>
      <c r="G328" s="68">
        <v>3</v>
      </c>
      <c r="H328" s="84" t="s">
        <v>2033</v>
      </c>
      <c r="I328" s="68" t="s">
        <v>2042</v>
      </c>
      <c r="J328" s="82" t="str">
        <f>VLOOKUP($C328,TOTAL3,5,FALSE)</f>
        <v>KIWA</v>
      </c>
      <c r="K328" s="85">
        <v>3.2881944444444443E-2</v>
      </c>
      <c r="L328" s="88">
        <v>0.55784722222222227</v>
      </c>
      <c r="M328" s="86">
        <v>44170</v>
      </c>
      <c r="N328" s="94" t="s">
        <v>3891</v>
      </c>
      <c r="O328" s="90">
        <f t="shared" si="54"/>
        <v>755.95</v>
      </c>
      <c r="P328" s="100">
        <f t="shared" si="55"/>
        <v>2267.8500000000004</v>
      </c>
      <c r="Q328" s="80" t="s">
        <v>2035</v>
      </c>
      <c r="R328" s="80" t="s">
        <v>2038</v>
      </c>
    </row>
    <row r="329" spans="1:18" x14ac:dyDescent="0.2">
      <c r="A329" s="211"/>
      <c r="B329" s="137">
        <v>44170.020254629628</v>
      </c>
      <c r="C329" s="52" t="s">
        <v>305</v>
      </c>
      <c r="D329" s="82" t="str">
        <f>VLOOKUP($C329,TOTAL4,2,FALSE)</f>
        <v>HA5205</v>
      </c>
      <c r="E329" s="91" t="str">
        <f>VLOOKUP($C329,TOTAL4,3,FALSE)</f>
        <v>HARARE</v>
      </c>
      <c r="F329" s="82" t="str">
        <f>VLOOKUP(C329,TOTAL4,4,FALSE)</f>
        <v>PLATINUM</v>
      </c>
      <c r="G329" s="68">
        <v>3</v>
      </c>
      <c r="H329" s="96" t="s">
        <v>2033</v>
      </c>
      <c r="I329" s="68" t="s">
        <v>2058</v>
      </c>
      <c r="J329" s="82" t="str">
        <f>VLOOKUP($C329,TOTAL4,5,FALSE)</f>
        <v>MASIMBA</v>
      </c>
      <c r="K329" s="88">
        <v>3.8425925925925926E-2</v>
      </c>
      <c r="L329" s="88">
        <v>0.46645833333333336</v>
      </c>
      <c r="M329" s="95">
        <v>44170</v>
      </c>
      <c r="N329" s="94" t="s">
        <v>4133</v>
      </c>
      <c r="O329" s="90">
        <f t="shared" si="54"/>
        <v>616.36666666666679</v>
      </c>
      <c r="P329" s="100">
        <f t="shared" si="55"/>
        <v>1849.1000000000004</v>
      </c>
      <c r="Q329" s="80" t="s">
        <v>2035</v>
      </c>
      <c r="R329" s="80" t="s">
        <v>2038</v>
      </c>
    </row>
    <row r="330" spans="1:18" x14ac:dyDescent="0.2">
      <c r="A330" s="111"/>
      <c r="B330" s="79" t="s">
        <v>3840</v>
      </c>
      <c r="C330" s="80" t="s">
        <v>363</v>
      </c>
      <c r="D330" s="81" t="str">
        <f t="shared" ref="D330:D343" si="56">VLOOKUP($C330,TOTAL3,2,FALSE)</f>
        <v>HA0206</v>
      </c>
      <c r="E330" s="82" t="str">
        <f t="shared" ref="E330:E343" si="57">VLOOKUP($C330,TOTAL3,3,FALSE)</f>
        <v>HARARE</v>
      </c>
      <c r="F330" s="82" t="str">
        <f t="shared" ref="F330:F343" si="58">VLOOKUP(C330,TOTAL3,4,FALSE)</f>
        <v>PLATINUM</v>
      </c>
      <c r="G330" s="68">
        <v>3</v>
      </c>
      <c r="H330" s="84" t="s">
        <v>2033</v>
      </c>
      <c r="I330" s="68" t="s">
        <v>2042</v>
      </c>
      <c r="J330" s="82" t="str">
        <f>VLOOKUP($C330,TOTAL3,5,FALSE)</f>
        <v>MODESTA</v>
      </c>
      <c r="K330" s="85">
        <v>4.1180555555555554E-2</v>
      </c>
      <c r="L330" s="88">
        <v>0.37399305555555556</v>
      </c>
      <c r="M330" s="86">
        <v>44170</v>
      </c>
      <c r="N330" s="94" t="s">
        <v>3841</v>
      </c>
      <c r="O330" s="90">
        <f t="shared" si="54"/>
        <v>479.25</v>
      </c>
      <c r="P330" s="100">
        <f t="shared" si="55"/>
        <v>1437.75</v>
      </c>
      <c r="Q330" s="80" t="s">
        <v>2035</v>
      </c>
      <c r="R330" s="80" t="s">
        <v>2038</v>
      </c>
    </row>
    <row r="331" spans="1:18" x14ac:dyDescent="0.2">
      <c r="A331" s="93">
        <v>205</v>
      </c>
      <c r="B331" s="79">
        <v>44170.043749999997</v>
      </c>
      <c r="C331" s="68" t="str">
        <f>VLOOKUP(A331,nsn,2,FALSE)</f>
        <v>Hwange Safari -G</v>
      </c>
      <c r="D331" s="81" t="str">
        <f t="shared" si="56"/>
        <v>MN6026</v>
      </c>
      <c r="E331" s="91" t="str">
        <f t="shared" si="57"/>
        <v>MAT NORTH</v>
      </c>
      <c r="F331" s="82" t="str">
        <f t="shared" si="58"/>
        <v>BRONZE</v>
      </c>
      <c r="G331" s="68">
        <v>3</v>
      </c>
      <c r="H331" s="83" t="s">
        <v>2033</v>
      </c>
      <c r="I331" s="110" t="s">
        <v>2058</v>
      </c>
      <c r="J331" s="68" t="str">
        <f>VLOOKUP(A331,nsn,3,FALSE)</f>
        <v>SIFA</v>
      </c>
      <c r="K331" s="85">
        <v>4.3750000000000004E-2</v>
      </c>
      <c r="L331" s="85">
        <v>0.30138888888888887</v>
      </c>
      <c r="M331" s="92">
        <v>44170</v>
      </c>
      <c r="N331" s="94" t="s">
        <v>2176</v>
      </c>
      <c r="O331" s="90">
        <f t="shared" si="54"/>
        <v>371</v>
      </c>
      <c r="P331" s="100">
        <f t="shared" si="55"/>
        <v>1113</v>
      </c>
      <c r="Q331" s="68" t="s">
        <v>2035</v>
      </c>
      <c r="R331" s="68" t="s">
        <v>2036</v>
      </c>
    </row>
    <row r="332" spans="1:18" x14ac:dyDescent="0.2">
      <c r="A332" s="111"/>
      <c r="B332" s="203" t="s">
        <v>3861</v>
      </c>
      <c r="C332" s="89" t="s">
        <v>1945</v>
      </c>
      <c r="D332" s="81" t="str">
        <f t="shared" si="56"/>
        <v>HA7115</v>
      </c>
      <c r="E332" s="82" t="str">
        <f t="shared" si="57"/>
        <v>HARARE</v>
      </c>
      <c r="F332" s="82" t="str">
        <f t="shared" si="58"/>
        <v>PLATINUM</v>
      </c>
      <c r="G332" s="68">
        <v>3</v>
      </c>
      <c r="H332" s="84" t="s">
        <v>2033</v>
      </c>
      <c r="I332" s="68" t="s">
        <v>2042</v>
      </c>
      <c r="J332" s="82" t="str">
        <f t="shared" ref="J332:J342" si="59">VLOOKUP($C332,TOTAL3,5,FALSE)</f>
        <v>MASIMBA</v>
      </c>
      <c r="K332" s="85">
        <v>4.9108796296296296E-2</v>
      </c>
      <c r="L332" s="88">
        <v>0.47833333333333333</v>
      </c>
      <c r="M332" s="86">
        <v>44170</v>
      </c>
      <c r="N332" s="94" t="s">
        <v>3862</v>
      </c>
      <c r="O332" s="90">
        <f t="shared" si="54"/>
        <v>618.08333333333337</v>
      </c>
      <c r="P332" s="100">
        <f t="shared" si="55"/>
        <v>1854.25</v>
      </c>
      <c r="Q332" s="80" t="s">
        <v>2035</v>
      </c>
      <c r="R332" s="80" t="s">
        <v>2038</v>
      </c>
    </row>
    <row r="333" spans="1:18" x14ac:dyDescent="0.2">
      <c r="A333" s="111"/>
      <c r="B333" s="79" t="s">
        <v>3863</v>
      </c>
      <c r="C333" s="68" t="s">
        <v>1018</v>
      </c>
      <c r="D333" s="81" t="str">
        <f t="shared" si="56"/>
        <v>HA1734</v>
      </c>
      <c r="E333" s="82" t="str">
        <f t="shared" si="57"/>
        <v>HARARE</v>
      </c>
      <c r="F333" s="82" t="str">
        <f t="shared" si="58"/>
        <v>PLATINUM</v>
      </c>
      <c r="G333" s="68">
        <v>3</v>
      </c>
      <c r="H333" s="84" t="s">
        <v>2033</v>
      </c>
      <c r="I333" s="68" t="s">
        <v>2042</v>
      </c>
      <c r="J333" s="82" t="str">
        <f t="shared" si="59"/>
        <v>MODESTA</v>
      </c>
      <c r="K333" s="85">
        <v>5.1331018518518519E-2</v>
      </c>
      <c r="L333" s="88">
        <v>0.481875</v>
      </c>
      <c r="M333" s="86">
        <v>44170</v>
      </c>
      <c r="N333" s="94" t="s">
        <v>3864</v>
      </c>
      <c r="O333" s="90">
        <f t="shared" si="54"/>
        <v>619.98333333333335</v>
      </c>
      <c r="P333" s="100">
        <f t="shared" si="55"/>
        <v>1859.95</v>
      </c>
      <c r="Q333" s="80" t="s">
        <v>2035</v>
      </c>
      <c r="R333" s="80" t="s">
        <v>2038</v>
      </c>
    </row>
    <row r="334" spans="1:18" x14ac:dyDescent="0.2">
      <c r="A334" s="111"/>
      <c r="B334" s="79" t="s">
        <v>3865</v>
      </c>
      <c r="C334" s="80" t="s">
        <v>1947</v>
      </c>
      <c r="D334" s="81" t="str">
        <f t="shared" si="56"/>
        <v>HA7115</v>
      </c>
      <c r="E334" s="82" t="str">
        <f t="shared" si="57"/>
        <v>HARARE</v>
      </c>
      <c r="F334" s="82" t="str">
        <f t="shared" si="58"/>
        <v>PLATINUM</v>
      </c>
      <c r="G334" s="68">
        <v>3</v>
      </c>
      <c r="H334" s="84" t="s">
        <v>2033</v>
      </c>
      <c r="I334" s="68" t="s">
        <v>2042</v>
      </c>
      <c r="J334" s="82" t="str">
        <f t="shared" si="59"/>
        <v>MASIMBA</v>
      </c>
      <c r="K334" s="85">
        <v>5.1342592592592586E-2</v>
      </c>
      <c r="L334" s="88">
        <v>0.48494212962962963</v>
      </c>
      <c r="M334" s="86">
        <v>44170</v>
      </c>
      <c r="N334" s="94" t="s">
        <v>3866</v>
      </c>
      <c r="O334" s="90">
        <f t="shared" si="54"/>
        <v>624.38333333333333</v>
      </c>
      <c r="P334" s="100">
        <f t="shared" si="55"/>
        <v>1873.15</v>
      </c>
      <c r="Q334" s="80" t="s">
        <v>2035</v>
      </c>
      <c r="R334" s="80" t="s">
        <v>2038</v>
      </c>
    </row>
    <row r="335" spans="1:18" x14ac:dyDescent="0.2">
      <c r="A335" s="111"/>
      <c r="B335" s="79" t="s">
        <v>4105</v>
      </c>
      <c r="C335" s="89" t="s">
        <v>1734</v>
      </c>
      <c r="D335" s="81" t="str">
        <f t="shared" si="56"/>
        <v>HA0403</v>
      </c>
      <c r="E335" s="82" t="str">
        <f t="shared" si="57"/>
        <v>HARARE</v>
      </c>
      <c r="F335" s="82" t="str">
        <f t="shared" si="58"/>
        <v>SILVER</v>
      </c>
      <c r="G335" s="68">
        <v>3</v>
      </c>
      <c r="H335" s="84" t="s">
        <v>2033</v>
      </c>
      <c r="I335" s="68" t="s">
        <v>2042</v>
      </c>
      <c r="J335" s="82" t="str">
        <f t="shared" si="59"/>
        <v>MASIMBA</v>
      </c>
      <c r="K335" s="85">
        <v>5.5324074074074074E-2</v>
      </c>
      <c r="L335" s="85">
        <v>0.99930555555555556</v>
      </c>
      <c r="M335" s="86">
        <v>44170</v>
      </c>
      <c r="N335" s="94" t="s">
        <v>4106</v>
      </c>
      <c r="O335" s="90">
        <f t="shared" si="54"/>
        <v>1359.3333333333335</v>
      </c>
      <c r="P335" s="100">
        <f t="shared" si="55"/>
        <v>4078.0000000000005</v>
      </c>
      <c r="Q335" s="80" t="s">
        <v>2035</v>
      </c>
      <c r="R335" s="80" t="s">
        <v>2036</v>
      </c>
    </row>
    <row r="336" spans="1:18" x14ac:dyDescent="0.2">
      <c r="A336" s="111"/>
      <c r="B336" s="79" t="s">
        <v>4071</v>
      </c>
      <c r="C336" s="80" t="s">
        <v>1473</v>
      </c>
      <c r="D336" s="81" t="str">
        <f t="shared" si="56"/>
        <v>MW5206</v>
      </c>
      <c r="E336" s="82" t="str">
        <f t="shared" si="57"/>
        <v>MASH WEST</v>
      </c>
      <c r="F336" s="82" t="str">
        <f t="shared" si="58"/>
        <v>PLATINUM</v>
      </c>
      <c r="G336" s="68">
        <v>3</v>
      </c>
      <c r="H336" s="84" t="s">
        <v>2033</v>
      </c>
      <c r="I336" s="68" t="s">
        <v>2042</v>
      </c>
      <c r="J336" s="82" t="str">
        <f t="shared" si="59"/>
        <v>MASIMBA</v>
      </c>
      <c r="K336" s="85">
        <v>5.5462962962962964E-2</v>
      </c>
      <c r="L336" s="85">
        <v>0.99930555555555556</v>
      </c>
      <c r="M336" s="86">
        <v>44170</v>
      </c>
      <c r="N336" s="94" t="s">
        <v>4072</v>
      </c>
      <c r="O336" s="90">
        <f t="shared" si="54"/>
        <v>1359.1333333333334</v>
      </c>
      <c r="P336" s="100">
        <f t="shared" si="55"/>
        <v>4077.4000000000005</v>
      </c>
      <c r="Q336" s="80" t="s">
        <v>2035</v>
      </c>
      <c r="R336" s="80" t="s">
        <v>2036</v>
      </c>
    </row>
    <row r="337" spans="1:18" x14ac:dyDescent="0.2">
      <c r="A337" s="111"/>
      <c r="B337" s="79" t="s">
        <v>4045</v>
      </c>
      <c r="C337" s="68" t="s">
        <v>1225</v>
      </c>
      <c r="D337" s="81" t="str">
        <f t="shared" si="56"/>
        <v>ME0407</v>
      </c>
      <c r="E337" s="82" t="str">
        <f t="shared" si="57"/>
        <v>MASH EAST</v>
      </c>
      <c r="F337" s="82" t="str">
        <f t="shared" si="58"/>
        <v>SILVER</v>
      </c>
      <c r="G337" s="68">
        <v>3</v>
      </c>
      <c r="H337" s="84" t="s">
        <v>2033</v>
      </c>
      <c r="I337" s="68" t="s">
        <v>2042</v>
      </c>
      <c r="J337" s="82" t="str">
        <f t="shared" si="59"/>
        <v>DHLAKAMA</v>
      </c>
      <c r="K337" s="85">
        <v>5.5486111111111104E-2</v>
      </c>
      <c r="L337" s="85">
        <v>0.99930555555555556</v>
      </c>
      <c r="M337" s="86">
        <v>44170</v>
      </c>
      <c r="N337" s="94" t="s">
        <v>4046</v>
      </c>
      <c r="O337" s="90">
        <f t="shared" si="54"/>
        <v>1359.1</v>
      </c>
      <c r="P337" s="100">
        <f t="shared" si="55"/>
        <v>4077.2999999999997</v>
      </c>
      <c r="Q337" s="80" t="s">
        <v>2035</v>
      </c>
      <c r="R337" s="80" t="s">
        <v>2036</v>
      </c>
    </row>
    <row r="338" spans="1:18" x14ac:dyDescent="0.2">
      <c r="A338" s="111"/>
      <c r="B338" s="79" t="s">
        <v>3979</v>
      </c>
      <c r="C338" s="80" t="s">
        <v>461</v>
      </c>
      <c r="D338" s="81" t="str">
        <f t="shared" si="56"/>
        <v>MC6008</v>
      </c>
      <c r="E338" s="82" t="str">
        <f t="shared" si="57"/>
        <v>MASH CENTRAL</v>
      </c>
      <c r="F338" s="82" t="str">
        <f t="shared" si="58"/>
        <v>PLATINUM</v>
      </c>
      <c r="G338" s="68">
        <v>3</v>
      </c>
      <c r="H338" s="84" t="s">
        <v>2033</v>
      </c>
      <c r="I338" s="68" t="s">
        <v>2042</v>
      </c>
      <c r="J338" s="82" t="str">
        <f t="shared" si="59"/>
        <v>KIWA</v>
      </c>
      <c r="K338" s="85">
        <v>6.4479166666666657E-2</v>
      </c>
      <c r="L338" s="85">
        <v>0.99930555555555556</v>
      </c>
      <c r="M338" s="86">
        <v>44170</v>
      </c>
      <c r="N338" s="94" t="s">
        <v>3980</v>
      </c>
      <c r="O338" s="90">
        <f t="shared" si="54"/>
        <v>1346.15</v>
      </c>
      <c r="P338" s="100">
        <f t="shared" si="55"/>
        <v>4038.4500000000003</v>
      </c>
      <c r="Q338" s="80" t="s">
        <v>2035</v>
      </c>
      <c r="R338" s="80" t="s">
        <v>2036</v>
      </c>
    </row>
    <row r="339" spans="1:18" x14ac:dyDescent="0.2">
      <c r="A339" s="111"/>
      <c r="B339" s="79" t="s">
        <v>3983</v>
      </c>
      <c r="C339" s="80" t="s">
        <v>506</v>
      </c>
      <c r="D339" s="81" t="str">
        <f t="shared" si="56"/>
        <v>MD7052</v>
      </c>
      <c r="E339" s="82" t="str">
        <f t="shared" si="57"/>
        <v>MASH CENTRAL</v>
      </c>
      <c r="F339" s="82" t="str">
        <f t="shared" si="58"/>
        <v>BRONZE</v>
      </c>
      <c r="G339" s="68">
        <v>3</v>
      </c>
      <c r="H339" s="84" t="s">
        <v>2033</v>
      </c>
      <c r="I339" s="68" t="s">
        <v>2042</v>
      </c>
      <c r="J339" s="82" t="str">
        <f t="shared" si="59"/>
        <v>KIWA</v>
      </c>
      <c r="K339" s="85">
        <v>6.4513888888888885E-2</v>
      </c>
      <c r="L339" s="85">
        <v>0.99930555555555556</v>
      </c>
      <c r="M339" s="86">
        <v>44170</v>
      </c>
      <c r="N339" s="94" t="s">
        <v>3984</v>
      </c>
      <c r="O339" s="90">
        <f t="shared" si="54"/>
        <v>1346.1</v>
      </c>
      <c r="P339" s="100">
        <f t="shared" si="55"/>
        <v>4038.2999999999997</v>
      </c>
      <c r="Q339" s="80" t="s">
        <v>2035</v>
      </c>
      <c r="R339" s="80" t="s">
        <v>2036</v>
      </c>
    </row>
    <row r="340" spans="1:18" x14ac:dyDescent="0.2">
      <c r="A340" s="111"/>
      <c r="B340" s="79" t="s">
        <v>3843</v>
      </c>
      <c r="C340" s="68" t="s">
        <v>1583</v>
      </c>
      <c r="D340" s="81" t="str">
        <f t="shared" si="56"/>
        <v>HA0207</v>
      </c>
      <c r="E340" s="82" t="str">
        <f t="shared" si="57"/>
        <v>HARARE</v>
      </c>
      <c r="F340" s="82" t="str">
        <f t="shared" si="58"/>
        <v>PLATINUM</v>
      </c>
      <c r="G340" s="68">
        <v>3</v>
      </c>
      <c r="H340" s="84" t="s">
        <v>2033</v>
      </c>
      <c r="I340" s="68" t="s">
        <v>2042</v>
      </c>
      <c r="J340" s="82" t="str">
        <f t="shared" si="59"/>
        <v>ENIA</v>
      </c>
      <c r="K340" s="85">
        <v>7.0520833333333324E-2</v>
      </c>
      <c r="L340" s="88">
        <v>0.40163194444444444</v>
      </c>
      <c r="M340" s="86">
        <v>44170</v>
      </c>
      <c r="N340" s="94" t="s">
        <v>3844</v>
      </c>
      <c r="O340" s="90">
        <f t="shared" si="54"/>
        <v>476.8</v>
      </c>
      <c r="P340" s="100">
        <f t="shared" si="55"/>
        <v>1430.4</v>
      </c>
      <c r="Q340" s="80" t="s">
        <v>2035</v>
      </c>
      <c r="R340" s="80" t="s">
        <v>2038</v>
      </c>
    </row>
    <row r="341" spans="1:18" x14ac:dyDescent="0.2">
      <c r="A341" s="111"/>
      <c r="B341" s="79" t="s">
        <v>3845</v>
      </c>
      <c r="C341" s="80" t="s">
        <v>1585</v>
      </c>
      <c r="D341" s="81" t="str">
        <f t="shared" si="56"/>
        <v>HA0207</v>
      </c>
      <c r="E341" s="82" t="str">
        <f t="shared" si="57"/>
        <v>HARARE</v>
      </c>
      <c r="F341" s="82" t="str">
        <f t="shared" si="58"/>
        <v>PLATINUM</v>
      </c>
      <c r="G341" s="68">
        <v>3</v>
      </c>
      <c r="H341" s="84" t="s">
        <v>2033</v>
      </c>
      <c r="I341" s="68" t="s">
        <v>2042</v>
      </c>
      <c r="J341" s="82" t="str">
        <f t="shared" si="59"/>
        <v>ENIA</v>
      </c>
      <c r="K341" s="85">
        <v>7.2789351851851855E-2</v>
      </c>
      <c r="L341" s="88">
        <v>0.40478009259259262</v>
      </c>
      <c r="M341" s="86">
        <v>44170</v>
      </c>
      <c r="N341" s="94" t="s">
        <v>3846</v>
      </c>
      <c r="O341" s="90">
        <f t="shared" si="54"/>
        <v>478.06666666666666</v>
      </c>
      <c r="P341" s="100">
        <f t="shared" si="55"/>
        <v>1434.2</v>
      </c>
      <c r="Q341" s="80" t="s">
        <v>2035</v>
      </c>
      <c r="R341" s="80" t="s">
        <v>2038</v>
      </c>
    </row>
    <row r="342" spans="1:18" x14ac:dyDescent="0.2">
      <c r="A342" s="111"/>
      <c r="B342" s="203" t="s">
        <v>4056</v>
      </c>
      <c r="C342" s="89" t="s">
        <v>1332</v>
      </c>
      <c r="D342" s="81" t="str">
        <f t="shared" si="56"/>
        <v>ME1742</v>
      </c>
      <c r="E342" s="82" t="str">
        <f t="shared" si="57"/>
        <v>MASH EAST</v>
      </c>
      <c r="F342" s="82" t="str">
        <f t="shared" si="58"/>
        <v>SILVER</v>
      </c>
      <c r="G342" s="68">
        <v>3</v>
      </c>
      <c r="H342" s="84" t="s">
        <v>2033</v>
      </c>
      <c r="I342" s="68" t="s">
        <v>2042</v>
      </c>
      <c r="J342" s="82" t="str">
        <f t="shared" si="59"/>
        <v>WASHI</v>
      </c>
      <c r="K342" s="85">
        <v>0.11114583333333333</v>
      </c>
      <c r="L342" s="85">
        <v>0.99930555555555556</v>
      </c>
      <c r="M342" s="86">
        <v>44170</v>
      </c>
      <c r="N342" s="94" t="s">
        <v>3930</v>
      </c>
      <c r="O342" s="90">
        <f t="shared" si="54"/>
        <v>1278.95</v>
      </c>
      <c r="P342" s="100">
        <f t="shared" si="55"/>
        <v>3836.8500000000004</v>
      </c>
      <c r="Q342" s="80" t="s">
        <v>2035</v>
      </c>
      <c r="R342" s="80" t="s">
        <v>2036</v>
      </c>
    </row>
    <row r="343" spans="1:18" x14ac:dyDescent="0.2">
      <c r="A343" s="93">
        <v>145</v>
      </c>
      <c r="B343" s="79">
        <v>44170.137499999997</v>
      </c>
      <c r="C343" s="68" t="str">
        <f>VLOOKUP(A343,nsn,2,FALSE)</f>
        <v>CowdrayPark</v>
      </c>
      <c r="D343" s="81" t="str">
        <f t="shared" si="56"/>
        <v>BU0024</v>
      </c>
      <c r="E343" s="91" t="str">
        <f t="shared" si="57"/>
        <v>BULAWAYO</v>
      </c>
      <c r="F343" s="82" t="str">
        <f t="shared" si="58"/>
        <v>PLATINUM</v>
      </c>
      <c r="G343" s="68">
        <v>3</v>
      </c>
      <c r="H343" s="83" t="s">
        <v>2033</v>
      </c>
      <c r="I343" s="110" t="s">
        <v>2058</v>
      </c>
      <c r="J343" s="68" t="str">
        <f>VLOOKUP(A343,nsn,3,FALSE)</f>
        <v>SIFA</v>
      </c>
      <c r="K343" s="85">
        <v>0.13749999999999998</v>
      </c>
      <c r="L343" s="85">
        <v>0.999305555555556</v>
      </c>
      <c r="M343" s="92">
        <v>44170</v>
      </c>
      <c r="N343" s="94" t="s">
        <v>2173</v>
      </c>
      <c r="O343" s="90">
        <f t="shared" si="54"/>
        <v>1241.0000000000007</v>
      </c>
      <c r="P343" s="100">
        <f t="shared" si="55"/>
        <v>3723.0000000000018</v>
      </c>
      <c r="Q343" s="68" t="s">
        <v>2035</v>
      </c>
      <c r="R343" s="68" t="s">
        <v>2036</v>
      </c>
    </row>
    <row r="344" spans="1:18" x14ac:dyDescent="0.2">
      <c r="A344" s="211"/>
      <c r="B344" s="137">
        <v>44170.138078703705</v>
      </c>
      <c r="C344" s="52" t="s">
        <v>545</v>
      </c>
      <c r="D344" s="82" t="str">
        <f>VLOOKUP($C344,TOTAL4,2,FALSE)</f>
        <v>BU0024</v>
      </c>
      <c r="E344" s="91" t="str">
        <f>VLOOKUP($C344,TOTAL4,3,FALSE)</f>
        <v>BULAWAYO</v>
      </c>
      <c r="F344" s="82" t="str">
        <f>VLOOKUP(C344,TOTAL4,4,FALSE)</f>
        <v>PLATINUM</v>
      </c>
      <c r="G344" s="68">
        <v>3</v>
      </c>
      <c r="H344" s="96" t="s">
        <v>2033</v>
      </c>
      <c r="I344" s="68" t="s">
        <v>2058</v>
      </c>
      <c r="J344" s="82" t="str">
        <f>VLOOKUP($C344,TOTAL4,5,FALSE)</f>
        <v>SIFA</v>
      </c>
      <c r="K344" s="88">
        <v>0.13749999999999998</v>
      </c>
      <c r="L344" s="153">
        <v>0.99930555555555556</v>
      </c>
      <c r="M344" s="113">
        <v>44170</v>
      </c>
      <c r="N344" s="94" t="s">
        <v>4248</v>
      </c>
      <c r="O344" s="90">
        <f t="shared" si="54"/>
        <v>1241</v>
      </c>
      <c r="P344" s="100">
        <f t="shared" si="55"/>
        <v>3723</v>
      </c>
      <c r="Q344" s="68" t="s">
        <v>2035</v>
      </c>
      <c r="R344" s="68" t="s">
        <v>2036</v>
      </c>
    </row>
    <row r="345" spans="1:18" x14ac:dyDescent="0.2">
      <c r="A345" s="93">
        <v>175</v>
      </c>
      <c r="B345" s="79">
        <v>44170.154166666667</v>
      </c>
      <c r="C345" s="68" t="str">
        <f>VLOOKUP(A345,nsn,2,FALSE)</f>
        <v>Manningdale-G</v>
      </c>
      <c r="D345" s="81" t="str">
        <f>VLOOKUP($C345,TOTAL3,2,FALSE)</f>
        <v>BU0063</v>
      </c>
      <c r="E345" s="91" t="str">
        <f>VLOOKUP($C345,TOTAL3,3,FALSE)</f>
        <v>BULAWAYO</v>
      </c>
      <c r="F345" s="82" t="str">
        <f>VLOOKUP(C345,TOTAL3,4,FALSE)</f>
        <v>BRONZE</v>
      </c>
      <c r="G345" s="68">
        <v>3</v>
      </c>
      <c r="H345" s="83" t="s">
        <v>2033</v>
      </c>
      <c r="I345" s="110" t="s">
        <v>2058</v>
      </c>
      <c r="J345" s="68" t="str">
        <f>VLOOKUP(A345,nsn,3,FALSE)</f>
        <v>MAKETO</v>
      </c>
      <c r="K345" s="85">
        <v>0.15416666666666667</v>
      </c>
      <c r="L345" s="85">
        <v>0.42430555555555555</v>
      </c>
      <c r="M345" s="92">
        <v>44170</v>
      </c>
      <c r="N345" s="94" t="s">
        <v>2174</v>
      </c>
      <c r="O345" s="90">
        <f t="shared" si="54"/>
        <v>389</v>
      </c>
      <c r="P345" s="100">
        <f t="shared" si="55"/>
        <v>1167</v>
      </c>
      <c r="Q345" s="68" t="s">
        <v>2035</v>
      </c>
      <c r="R345" s="68" t="s">
        <v>2036</v>
      </c>
    </row>
    <row r="346" spans="1:18" x14ac:dyDescent="0.2">
      <c r="A346" s="211"/>
      <c r="B346" s="137">
        <v>44170.154791666668</v>
      </c>
      <c r="C346" s="52" t="s">
        <v>1825</v>
      </c>
      <c r="D346" s="82" t="str">
        <f>VLOOKUP($C346,TOTAL4,2,FALSE)</f>
        <v>BU0256</v>
      </c>
      <c r="E346" s="91" t="str">
        <f>VLOOKUP($C346,TOTAL4,3,FALSE)</f>
        <v>BULAWAYO</v>
      </c>
      <c r="F346" s="82" t="str">
        <f>VLOOKUP(C346,TOTAL4,4,FALSE)</f>
        <v>SILVER</v>
      </c>
      <c r="G346" s="68">
        <v>3</v>
      </c>
      <c r="H346" s="96" t="s">
        <v>2033</v>
      </c>
      <c r="I346" s="68" t="s">
        <v>2058</v>
      </c>
      <c r="J346" s="82" t="str">
        <f>VLOOKUP($C346,TOTAL4,5,FALSE)</f>
        <v>MAKETO</v>
      </c>
      <c r="K346" s="88">
        <v>0.15416666666666667</v>
      </c>
      <c r="L346" s="153">
        <v>0.99930555555555556</v>
      </c>
      <c r="M346" s="113">
        <v>44170</v>
      </c>
      <c r="N346" s="94" t="s">
        <v>4247</v>
      </c>
      <c r="O346" s="90">
        <f t="shared" si="54"/>
        <v>1217</v>
      </c>
      <c r="P346" s="100">
        <f t="shared" si="55"/>
        <v>3651</v>
      </c>
      <c r="Q346" s="68" t="s">
        <v>2035</v>
      </c>
      <c r="R346" s="68" t="s">
        <v>2036</v>
      </c>
    </row>
    <row r="347" spans="1:18" x14ac:dyDescent="0.2">
      <c r="A347" s="111"/>
      <c r="B347" s="203" t="s">
        <v>4084</v>
      </c>
      <c r="C347" s="89" t="s">
        <v>1526</v>
      </c>
      <c r="D347" s="81" t="str">
        <f>VLOOKUP($C347,TOTAL3,2,FALSE)</f>
        <v>HA5041</v>
      </c>
      <c r="E347" s="82" t="str">
        <f>VLOOKUP($C347,TOTAL3,3,FALSE)</f>
        <v>HARARE</v>
      </c>
      <c r="F347" s="82" t="str">
        <f>VLOOKUP(C347,TOTAL3,4,FALSE)</f>
        <v>GOLD</v>
      </c>
      <c r="G347" s="68">
        <v>3</v>
      </c>
      <c r="H347" s="84" t="s">
        <v>2033</v>
      </c>
      <c r="I347" s="68" t="s">
        <v>2042</v>
      </c>
      <c r="J347" s="82" t="str">
        <f>VLOOKUP($C347,TOTAL3,5,FALSE)</f>
        <v>RITA</v>
      </c>
      <c r="K347" s="85">
        <v>0.17766203703703706</v>
      </c>
      <c r="L347" s="85">
        <v>0.99930555555555556</v>
      </c>
      <c r="M347" s="86">
        <v>44170</v>
      </c>
      <c r="N347" s="94" t="s">
        <v>4085</v>
      </c>
      <c r="O347" s="90">
        <f t="shared" si="54"/>
        <v>1183.1666666666665</v>
      </c>
      <c r="P347" s="100">
        <f t="shared" si="55"/>
        <v>3549.4999999999995</v>
      </c>
      <c r="Q347" s="80" t="s">
        <v>2035</v>
      </c>
      <c r="R347" s="80" t="s">
        <v>2036</v>
      </c>
    </row>
    <row r="348" spans="1:18" x14ac:dyDescent="0.2">
      <c r="A348" s="93">
        <v>671</v>
      </c>
      <c r="B348" s="79">
        <v>44170.179861111108</v>
      </c>
      <c r="C348" s="68" t="str">
        <f>VLOOKUP(A348,nsn,2,FALSE)</f>
        <v>Nkulumane-G</v>
      </c>
      <c r="D348" s="81" t="str">
        <f>VLOOKUP($C348,TOTAL3,2,FALSE)</f>
        <v>BU0078</v>
      </c>
      <c r="E348" s="91" t="str">
        <f>VLOOKUP($C348,TOTAL3,3,FALSE)</f>
        <v>BULAWAYO</v>
      </c>
      <c r="F348" s="82" t="str">
        <f>VLOOKUP(C348,TOTAL3,4,FALSE)</f>
        <v>PLATINUM</v>
      </c>
      <c r="G348" s="68">
        <v>3</v>
      </c>
      <c r="H348" s="83" t="s">
        <v>2033</v>
      </c>
      <c r="I348" s="110" t="s">
        <v>2058</v>
      </c>
      <c r="J348" s="68" t="str">
        <f>VLOOKUP(A348,nsn,3,FALSE)</f>
        <v>BHEKANI</v>
      </c>
      <c r="K348" s="85">
        <v>0.17986111111111111</v>
      </c>
      <c r="L348" s="85">
        <v>0.59930555555555554</v>
      </c>
      <c r="M348" s="92">
        <v>44170</v>
      </c>
      <c r="N348" s="94" t="s">
        <v>2178</v>
      </c>
      <c r="O348" s="90">
        <f t="shared" si="54"/>
        <v>604</v>
      </c>
      <c r="P348" s="100">
        <f t="shared" si="55"/>
        <v>1812</v>
      </c>
      <c r="Q348" s="68" t="s">
        <v>2035</v>
      </c>
      <c r="R348" s="68" t="s">
        <v>2036</v>
      </c>
    </row>
    <row r="349" spans="1:18" x14ac:dyDescent="0.2">
      <c r="A349" s="93">
        <v>13</v>
      </c>
      <c r="B349" s="79">
        <v>44170.179861111108</v>
      </c>
      <c r="C349" s="68" t="str">
        <f>VLOOKUP(A349,nsn,2,FALSE)</f>
        <v>Bullet-G</v>
      </c>
      <c r="D349" s="81" t="str">
        <f>VLOOKUP($C349,TOTAL3,2,FALSE)</f>
        <v>BU0148</v>
      </c>
      <c r="E349" s="91" t="str">
        <f>VLOOKUP($C349,TOTAL3,3,FALSE)</f>
        <v>BULAWAYO</v>
      </c>
      <c r="F349" s="82" t="str">
        <f>VLOOKUP(C349,TOTAL3,4,FALSE)</f>
        <v>PLATINUM</v>
      </c>
      <c r="G349" s="68">
        <v>3</v>
      </c>
      <c r="H349" s="83" t="s">
        <v>2033</v>
      </c>
      <c r="I349" s="110" t="s">
        <v>2058</v>
      </c>
      <c r="J349" s="68" t="str">
        <f>VLOOKUP(A349,nsn,3,FALSE)</f>
        <v>SIFA</v>
      </c>
      <c r="K349" s="85">
        <v>0.17986111111111111</v>
      </c>
      <c r="L349" s="85">
        <v>0.97222222222222221</v>
      </c>
      <c r="M349" s="92">
        <v>44170</v>
      </c>
      <c r="N349" s="94" t="s">
        <v>3024</v>
      </c>
      <c r="O349" s="90">
        <f t="shared" si="54"/>
        <v>1141</v>
      </c>
      <c r="P349" s="100">
        <f t="shared" si="55"/>
        <v>3423</v>
      </c>
      <c r="Q349" s="80" t="s">
        <v>2035</v>
      </c>
      <c r="R349" s="80" t="s">
        <v>2038</v>
      </c>
    </row>
    <row r="350" spans="1:18" x14ac:dyDescent="0.2">
      <c r="A350" s="211"/>
      <c r="B350" s="137">
        <v>44170.180358796293</v>
      </c>
      <c r="C350" s="52" t="s">
        <v>1438</v>
      </c>
      <c r="D350" s="82" t="str">
        <f>VLOOKUP($C350,TOTAL4,2,FALSE)</f>
        <v>BU1724</v>
      </c>
      <c r="E350" s="91" t="str">
        <f>VLOOKUP($C350,TOTAL4,3,FALSE)</f>
        <v>BULAWAYO</v>
      </c>
      <c r="F350" s="82" t="str">
        <f>VLOOKUP(C350,TOTAL4,4,FALSE)</f>
        <v>GOLD</v>
      </c>
      <c r="G350" s="68">
        <v>3</v>
      </c>
      <c r="H350" s="96" t="s">
        <v>2033</v>
      </c>
      <c r="I350" s="68" t="s">
        <v>2058</v>
      </c>
      <c r="J350" s="82" t="str">
        <f>VLOOKUP($C350,TOTAL4,5,FALSE)</f>
        <v>SIFA</v>
      </c>
      <c r="K350" s="88">
        <v>0.17986111111111111</v>
      </c>
      <c r="L350" s="153">
        <v>0.99930555555555556</v>
      </c>
      <c r="M350" s="113">
        <v>44170</v>
      </c>
      <c r="N350" s="94" t="s">
        <v>4245</v>
      </c>
      <c r="O350" s="90">
        <f t="shared" si="54"/>
        <v>1180</v>
      </c>
      <c r="P350" s="100">
        <f t="shared" si="55"/>
        <v>3540</v>
      </c>
      <c r="Q350" s="68" t="s">
        <v>2035</v>
      </c>
      <c r="R350" s="68" t="s">
        <v>2036</v>
      </c>
    </row>
    <row r="351" spans="1:18" x14ac:dyDescent="0.2">
      <c r="A351" s="211"/>
      <c r="B351" s="137">
        <v>44170.180347222224</v>
      </c>
      <c r="C351" s="52" t="s">
        <v>1447</v>
      </c>
      <c r="D351" s="82" t="str">
        <f>VLOOKUP($C351,TOTAL4,2,FALSE)</f>
        <v>BU0078</v>
      </c>
      <c r="E351" s="91" t="str">
        <f>VLOOKUP($C351,TOTAL4,3,FALSE)</f>
        <v>BULAWAYO</v>
      </c>
      <c r="F351" s="82" t="str">
        <f>VLOOKUP(C351,TOTAL4,4,FALSE)</f>
        <v>PLATINUM</v>
      </c>
      <c r="G351" s="68">
        <v>3</v>
      </c>
      <c r="H351" s="96" t="s">
        <v>2033</v>
      </c>
      <c r="I351" s="68" t="s">
        <v>2058</v>
      </c>
      <c r="J351" s="82" t="str">
        <f>VLOOKUP($C351,TOTAL4,5,FALSE)</f>
        <v>BHEKANI</v>
      </c>
      <c r="K351" s="88">
        <v>0.17986111111111111</v>
      </c>
      <c r="L351" s="153">
        <v>0.99930555555555556</v>
      </c>
      <c r="M351" s="113">
        <v>44170</v>
      </c>
      <c r="N351" s="94" t="s">
        <v>4246</v>
      </c>
      <c r="O351" s="90">
        <f t="shared" si="54"/>
        <v>1180</v>
      </c>
      <c r="P351" s="100">
        <f t="shared" si="55"/>
        <v>3540</v>
      </c>
      <c r="Q351" s="68" t="s">
        <v>2035</v>
      </c>
      <c r="R351" s="68" t="s">
        <v>2036</v>
      </c>
    </row>
    <row r="352" spans="1:18" x14ac:dyDescent="0.2">
      <c r="A352" s="211"/>
      <c r="B352" s="137">
        <v>44170.181817129633</v>
      </c>
      <c r="C352" s="52" t="s">
        <v>1449</v>
      </c>
      <c r="D352" s="82" t="str">
        <f>VLOOKUP($C352,TOTAL4,2,FALSE)</f>
        <v>BU0078</v>
      </c>
      <c r="E352" s="91" t="str">
        <f>VLOOKUP($C352,TOTAL4,3,FALSE)</f>
        <v>BULAWAYO</v>
      </c>
      <c r="F352" s="82" t="str">
        <f>VLOOKUP(C352,TOTAL4,4,FALSE)</f>
        <v>PLATINUM</v>
      </c>
      <c r="G352" s="68">
        <v>3</v>
      </c>
      <c r="H352" s="96" t="s">
        <v>2033</v>
      </c>
      <c r="I352" s="68" t="s">
        <v>2058</v>
      </c>
      <c r="J352" s="82" t="str">
        <f>VLOOKUP($C352,TOTAL4,5,FALSE)</f>
        <v>BHEKANI</v>
      </c>
      <c r="K352" s="88">
        <v>0.18124999999999999</v>
      </c>
      <c r="L352" s="153">
        <v>0.99930555555555556</v>
      </c>
      <c r="M352" s="113">
        <v>44170</v>
      </c>
      <c r="N352" s="94" t="s">
        <v>4244</v>
      </c>
      <c r="O352" s="90">
        <f t="shared" si="54"/>
        <v>1178</v>
      </c>
      <c r="P352" s="100">
        <f t="shared" si="55"/>
        <v>3534</v>
      </c>
      <c r="Q352" s="68" t="s">
        <v>2035</v>
      </c>
      <c r="R352" s="68" t="s">
        <v>2036</v>
      </c>
    </row>
    <row r="353" spans="1:18" x14ac:dyDescent="0.2">
      <c r="A353" s="111"/>
      <c r="B353" s="79" t="s">
        <v>4092</v>
      </c>
      <c r="C353" s="80" t="s">
        <v>1666</v>
      </c>
      <c r="D353" s="81" t="str">
        <f t="shared" ref="D353:D377" si="60">VLOOKUP($C353,TOTAL3,2,FALSE)</f>
        <v>HA5063</v>
      </c>
      <c r="E353" s="82" t="str">
        <f t="shared" ref="E353:E377" si="61">VLOOKUP($C353,TOTAL3,3,FALSE)</f>
        <v>HARARE</v>
      </c>
      <c r="F353" s="82" t="str">
        <f t="shared" ref="F353:F377" si="62">VLOOKUP(C353,TOTAL3,4,FALSE)</f>
        <v>SILVER</v>
      </c>
      <c r="G353" s="68">
        <v>3</v>
      </c>
      <c r="H353" s="84" t="s">
        <v>2033</v>
      </c>
      <c r="I353" s="68" t="s">
        <v>2042</v>
      </c>
      <c r="J353" s="82" t="str">
        <f t="shared" ref="J353:J371" si="63">VLOOKUP($C353,TOTAL3,5,FALSE)</f>
        <v>WASHI</v>
      </c>
      <c r="K353" s="85">
        <v>0.20701388888888891</v>
      </c>
      <c r="L353" s="85">
        <v>0.99930555555555556</v>
      </c>
      <c r="M353" s="86">
        <v>44170</v>
      </c>
      <c r="N353" s="94" t="s">
        <v>3919</v>
      </c>
      <c r="O353" s="90">
        <f t="shared" si="54"/>
        <v>1140.8999999999999</v>
      </c>
      <c r="P353" s="100">
        <f t="shared" si="55"/>
        <v>3422.7</v>
      </c>
      <c r="Q353" s="80" t="s">
        <v>2035</v>
      </c>
      <c r="R353" s="80" t="s">
        <v>2036</v>
      </c>
    </row>
    <row r="354" spans="1:18" x14ac:dyDescent="0.2">
      <c r="A354" s="111"/>
      <c r="B354" s="79" t="s">
        <v>4093</v>
      </c>
      <c r="C354" s="68" t="s">
        <v>1668</v>
      </c>
      <c r="D354" s="81" t="str">
        <f t="shared" si="60"/>
        <v>HA5063</v>
      </c>
      <c r="E354" s="82" t="str">
        <f t="shared" si="61"/>
        <v>HARARE</v>
      </c>
      <c r="F354" s="82" t="str">
        <f t="shared" si="62"/>
        <v>SILVER</v>
      </c>
      <c r="G354" s="68">
        <v>3</v>
      </c>
      <c r="H354" s="84" t="s">
        <v>2033</v>
      </c>
      <c r="I354" s="68" t="s">
        <v>2042</v>
      </c>
      <c r="J354" s="82" t="str">
        <f t="shared" si="63"/>
        <v>WASHI</v>
      </c>
      <c r="K354" s="85">
        <v>0.20924768518518519</v>
      </c>
      <c r="L354" s="85">
        <v>0.99930555555555556</v>
      </c>
      <c r="M354" s="86">
        <v>44170</v>
      </c>
      <c r="N354" s="94" t="s">
        <v>3923</v>
      </c>
      <c r="O354" s="90">
        <f t="shared" si="54"/>
        <v>1137.6833333333334</v>
      </c>
      <c r="P354" s="100">
        <f t="shared" si="55"/>
        <v>3413.05</v>
      </c>
      <c r="Q354" s="80" t="s">
        <v>2035</v>
      </c>
      <c r="R354" s="80" t="s">
        <v>2036</v>
      </c>
    </row>
    <row r="355" spans="1:18" x14ac:dyDescent="0.2">
      <c r="A355" s="111"/>
      <c r="B355" s="79" t="s">
        <v>4038</v>
      </c>
      <c r="C355" s="89" t="s">
        <v>1148</v>
      </c>
      <c r="D355" s="81" t="str">
        <f t="shared" si="60"/>
        <v>ME0064</v>
      </c>
      <c r="E355" s="82" t="str">
        <f t="shared" si="61"/>
        <v>MASH EAST</v>
      </c>
      <c r="F355" s="82" t="str">
        <f t="shared" si="62"/>
        <v>PLATINUM</v>
      </c>
      <c r="G355" s="68">
        <v>3</v>
      </c>
      <c r="H355" s="84" t="s">
        <v>2033</v>
      </c>
      <c r="I355" s="68" t="s">
        <v>2042</v>
      </c>
      <c r="J355" s="82" t="str">
        <f t="shared" si="63"/>
        <v>DHLAKAMA</v>
      </c>
      <c r="K355" s="85">
        <v>0.22097222222222224</v>
      </c>
      <c r="L355" s="85">
        <v>0.99930555555555556</v>
      </c>
      <c r="M355" s="86">
        <v>44170</v>
      </c>
      <c r="N355" s="94" t="s">
        <v>4039</v>
      </c>
      <c r="O355" s="90">
        <f t="shared" si="54"/>
        <v>1120.8000000000002</v>
      </c>
      <c r="P355" s="100">
        <f t="shared" si="55"/>
        <v>3362.4000000000005</v>
      </c>
      <c r="Q355" s="80" t="s">
        <v>2035</v>
      </c>
      <c r="R355" s="80" t="s">
        <v>2036</v>
      </c>
    </row>
    <row r="356" spans="1:18" x14ac:dyDescent="0.2">
      <c r="A356" s="111"/>
      <c r="B356" s="203" t="s">
        <v>3850</v>
      </c>
      <c r="C356" s="89" t="s">
        <v>1969</v>
      </c>
      <c r="D356" s="81" t="str">
        <f t="shared" si="60"/>
        <v>ME6019</v>
      </c>
      <c r="E356" s="82" t="str">
        <f t="shared" si="61"/>
        <v>MASH EAST</v>
      </c>
      <c r="F356" s="82" t="str">
        <f t="shared" si="62"/>
        <v>PLATINUM</v>
      </c>
      <c r="G356" s="68">
        <v>3</v>
      </c>
      <c r="H356" s="84" t="s">
        <v>2033</v>
      </c>
      <c r="I356" s="68" t="s">
        <v>2042</v>
      </c>
      <c r="J356" s="82" t="str">
        <f t="shared" si="63"/>
        <v>DHLAKAMA</v>
      </c>
      <c r="K356" s="85">
        <v>0.2212962962962963</v>
      </c>
      <c r="L356" s="88">
        <v>0.43733796296296296</v>
      </c>
      <c r="M356" s="86">
        <v>44170</v>
      </c>
      <c r="N356" s="94" t="s">
        <v>3851</v>
      </c>
      <c r="O356" s="90">
        <f t="shared" si="54"/>
        <v>311.10000000000002</v>
      </c>
      <c r="P356" s="100">
        <f t="shared" si="55"/>
        <v>933.30000000000007</v>
      </c>
      <c r="Q356" s="80" t="s">
        <v>2035</v>
      </c>
      <c r="R356" s="80" t="s">
        <v>2038</v>
      </c>
    </row>
    <row r="357" spans="1:18" x14ac:dyDescent="0.2">
      <c r="A357" s="111"/>
      <c r="B357" s="79" t="s">
        <v>3975</v>
      </c>
      <c r="C357" s="68" t="s">
        <v>451</v>
      </c>
      <c r="D357" s="81" t="str">
        <f t="shared" si="60"/>
        <v>MW0017</v>
      </c>
      <c r="E357" s="82" t="str">
        <f t="shared" si="61"/>
        <v>MASH WEST</v>
      </c>
      <c r="F357" s="82" t="str">
        <f t="shared" si="62"/>
        <v>PLATINUM</v>
      </c>
      <c r="G357" s="68">
        <v>3</v>
      </c>
      <c r="H357" s="84" t="s">
        <v>2033</v>
      </c>
      <c r="I357" s="68" t="s">
        <v>2042</v>
      </c>
      <c r="J357" s="82" t="str">
        <f t="shared" si="63"/>
        <v>ARTWELL</v>
      </c>
      <c r="K357" s="85">
        <v>0.22243055555555555</v>
      </c>
      <c r="L357" s="85">
        <v>0.99930555555555556</v>
      </c>
      <c r="M357" s="86">
        <v>44170</v>
      </c>
      <c r="N357" s="94" t="s">
        <v>3921</v>
      </c>
      <c r="O357" s="90">
        <f t="shared" si="54"/>
        <v>1118.6999999999998</v>
      </c>
      <c r="P357" s="100">
        <f t="shared" si="55"/>
        <v>3356.0999999999995</v>
      </c>
      <c r="Q357" s="80" t="s">
        <v>2035</v>
      </c>
      <c r="R357" s="80" t="s">
        <v>2036</v>
      </c>
    </row>
    <row r="358" spans="1:18" x14ac:dyDescent="0.2">
      <c r="A358" s="111"/>
      <c r="B358" s="203" t="s">
        <v>3976</v>
      </c>
      <c r="C358" s="89" t="s">
        <v>454</v>
      </c>
      <c r="D358" s="81" t="str">
        <f t="shared" si="60"/>
        <v>MW0017</v>
      </c>
      <c r="E358" s="82" t="str">
        <f t="shared" si="61"/>
        <v>MASH WEST</v>
      </c>
      <c r="F358" s="82" t="str">
        <f t="shared" si="62"/>
        <v>PLATINUM</v>
      </c>
      <c r="G358" s="68">
        <v>3</v>
      </c>
      <c r="H358" s="84" t="s">
        <v>2033</v>
      </c>
      <c r="I358" s="68" t="s">
        <v>2042</v>
      </c>
      <c r="J358" s="82" t="str">
        <f t="shared" si="63"/>
        <v>ARTWELL</v>
      </c>
      <c r="K358" s="85">
        <v>0.23070601851851849</v>
      </c>
      <c r="L358" s="85">
        <v>0.99930555555555556</v>
      </c>
      <c r="M358" s="86">
        <v>44170</v>
      </c>
      <c r="N358" s="94" t="s">
        <v>3977</v>
      </c>
      <c r="O358" s="90">
        <f t="shared" si="54"/>
        <v>1106.7833333333333</v>
      </c>
      <c r="P358" s="100">
        <f t="shared" si="55"/>
        <v>3320.35</v>
      </c>
      <c r="Q358" s="80" t="s">
        <v>2035</v>
      </c>
      <c r="R358" s="80" t="s">
        <v>2036</v>
      </c>
    </row>
    <row r="359" spans="1:18" x14ac:dyDescent="0.2">
      <c r="A359" s="111"/>
      <c r="B359" s="79" t="s">
        <v>3870</v>
      </c>
      <c r="C359" s="79" t="s">
        <v>407</v>
      </c>
      <c r="D359" s="81" t="str">
        <f t="shared" si="60"/>
        <v>ME6020</v>
      </c>
      <c r="E359" s="82" t="str">
        <f t="shared" si="61"/>
        <v>MASH EAST</v>
      </c>
      <c r="F359" s="82" t="str">
        <f t="shared" si="62"/>
        <v>PLATINUM</v>
      </c>
      <c r="G359" s="68">
        <v>3</v>
      </c>
      <c r="H359" s="84" t="s">
        <v>2033</v>
      </c>
      <c r="I359" s="68" t="s">
        <v>2042</v>
      </c>
      <c r="J359" s="82" t="str">
        <f t="shared" si="63"/>
        <v>DHLAKAMA</v>
      </c>
      <c r="K359" s="85">
        <v>0.30682870370370369</v>
      </c>
      <c r="L359" s="88">
        <v>0.51399305555555552</v>
      </c>
      <c r="M359" s="86">
        <v>44170</v>
      </c>
      <c r="N359" s="94" t="s">
        <v>3871</v>
      </c>
      <c r="O359" s="90">
        <f t="shared" si="54"/>
        <v>298.31666666666666</v>
      </c>
      <c r="P359" s="100">
        <f t="shared" si="55"/>
        <v>894.95</v>
      </c>
      <c r="Q359" s="80" t="s">
        <v>2035</v>
      </c>
      <c r="R359" s="80" t="s">
        <v>2038</v>
      </c>
    </row>
    <row r="360" spans="1:18" x14ac:dyDescent="0.2">
      <c r="A360" s="111"/>
      <c r="B360" s="118" t="s">
        <v>3868</v>
      </c>
      <c r="C360" s="80" t="s">
        <v>1146</v>
      </c>
      <c r="D360" s="81" t="str">
        <f t="shared" si="60"/>
        <v>ME0064</v>
      </c>
      <c r="E360" s="82" t="str">
        <f t="shared" si="61"/>
        <v>MASH EAST</v>
      </c>
      <c r="F360" s="82" t="str">
        <f t="shared" si="62"/>
        <v>PLATINUM</v>
      </c>
      <c r="G360" s="68">
        <v>3</v>
      </c>
      <c r="H360" s="84" t="s">
        <v>2033</v>
      </c>
      <c r="I360" s="68" t="s">
        <v>2042</v>
      </c>
      <c r="J360" s="82" t="str">
        <f t="shared" si="63"/>
        <v>DHLAKAMA</v>
      </c>
      <c r="K360" s="85">
        <v>0.30692129629629633</v>
      </c>
      <c r="L360" s="88">
        <v>0.51398148148148148</v>
      </c>
      <c r="M360" s="86">
        <v>44170</v>
      </c>
      <c r="N360" s="94" t="s">
        <v>3869</v>
      </c>
      <c r="O360" s="90">
        <f t="shared" si="54"/>
        <v>298.16666666666663</v>
      </c>
      <c r="P360" s="100">
        <f t="shared" si="55"/>
        <v>894.49999999999989</v>
      </c>
      <c r="Q360" s="80" t="s">
        <v>2035</v>
      </c>
      <c r="R360" s="80" t="s">
        <v>2038</v>
      </c>
    </row>
    <row r="361" spans="1:18" x14ac:dyDescent="0.2">
      <c r="A361" s="111"/>
      <c r="B361" s="203" t="s">
        <v>3872</v>
      </c>
      <c r="C361" s="89" t="s">
        <v>1482</v>
      </c>
      <c r="D361" s="81" t="str">
        <f t="shared" si="60"/>
        <v>ME5182</v>
      </c>
      <c r="E361" s="82" t="str">
        <f t="shared" si="61"/>
        <v>MASH EAST</v>
      </c>
      <c r="F361" s="82" t="str">
        <f t="shared" si="62"/>
        <v>PLATINUM</v>
      </c>
      <c r="G361" s="68">
        <v>3</v>
      </c>
      <c r="H361" s="84" t="s">
        <v>2033</v>
      </c>
      <c r="I361" s="68" t="s">
        <v>2042</v>
      </c>
      <c r="J361" s="82" t="str">
        <f t="shared" si="63"/>
        <v>DHLAKAMA</v>
      </c>
      <c r="K361" s="85">
        <v>0.30693287037037037</v>
      </c>
      <c r="L361" s="88">
        <v>0.51410879629629636</v>
      </c>
      <c r="M361" s="86">
        <v>44170</v>
      </c>
      <c r="N361" s="94" t="s">
        <v>3873</v>
      </c>
      <c r="O361" s="90">
        <f t="shared" si="54"/>
        <v>298.33333333333343</v>
      </c>
      <c r="P361" s="100">
        <f t="shared" si="55"/>
        <v>895.00000000000023</v>
      </c>
      <c r="Q361" s="80" t="s">
        <v>2035</v>
      </c>
      <c r="R361" s="80" t="s">
        <v>2038</v>
      </c>
    </row>
    <row r="362" spans="1:18" x14ac:dyDescent="0.2">
      <c r="A362" s="111"/>
      <c r="B362" s="79" t="s">
        <v>3896</v>
      </c>
      <c r="C362" s="79" t="s">
        <v>1777</v>
      </c>
      <c r="D362" s="81" t="str">
        <f t="shared" si="60"/>
        <v>MC1756</v>
      </c>
      <c r="E362" s="82" t="str">
        <f t="shared" si="61"/>
        <v>MASH CENTRAL</v>
      </c>
      <c r="F362" s="82" t="str">
        <f t="shared" si="62"/>
        <v>BRONZE</v>
      </c>
      <c r="G362" s="68">
        <v>3</v>
      </c>
      <c r="H362" s="84" t="s">
        <v>2033</v>
      </c>
      <c r="I362" s="68" t="s">
        <v>2042</v>
      </c>
      <c r="J362" s="82" t="str">
        <f t="shared" si="63"/>
        <v>ARTWELL</v>
      </c>
      <c r="K362" s="85">
        <v>0.31664351851851852</v>
      </c>
      <c r="L362" s="88">
        <v>0.59366898148148151</v>
      </c>
      <c r="M362" s="86">
        <v>44170</v>
      </c>
      <c r="N362" s="94" t="s">
        <v>3897</v>
      </c>
      <c r="O362" s="90">
        <f t="shared" si="54"/>
        <v>398.91666666666669</v>
      </c>
      <c r="P362" s="100">
        <f t="shared" si="55"/>
        <v>1196.75</v>
      </c>
      <c r="Q362" s="80" t="s">
        <v>2035</v>
      </c>
      <c r="R362" s="80" t="s">
        <v>2038</v>
      </c>
    </row>
    <row r="363" spans="1:18" x14ac:dyDescent="0.2">
      <c r="A363" s="111"/>
      <c r="B363" s="79" t="s">
        <v>4064</v>
      </c>
      <c r="C363" s="80" t="s">
        <v>1420</v>
      </c>
      <c r="D363" s="81" t="str">
        <f t="shared" si="60"/>
        <v>MW0145</v>
      </c>
      <c r="E363" s="82" t="str">
        <f t="shared" si="61"/>
        <v>MASH WEST</v>
      </c>
      <c r="F363" s="82" t="str">
        <f t="shared" si="62"/>
        <v>PLATINUM</v>
      </c>
      <c r="G363" s="68">
        <v>3</v>
      </c>
      <c r="H363" s="84" t="s">
        <v>2033</v>
      </c>
      <c r="I363" s="68" t="s">
        <v>2042</v>
      </c>
      <c r="J363" s="82" t="str">
        <f t="shared" si="63"/>
        <v>COLLEN</v>
      </c>
      <c r="K363" s="85">
        <v>0.32318287037037036</v>
      </c>
      <c r="L363" s="85">
        <v>0.99930555555555556</v>
      </c>
      <c r="M363" s="86">
        <v>44170</v>
      </c>
      <c r="N363" s="94" t="s">
        <v>3957</v>
      </c>
      <c r="O363" s="90">
        <f t="shared" si="54"/>
        <v>973.61666666666667</v>
      </c>
      <c r="P363" s="100">
        <f t="shared" si="55"/>
        <v>2920.85</v>
      </c>
      <c r="Q363" s="80" t="s">
        <v>2035</v>
      </c>
      <c r="R363" s="80" t="s">
        <v>2036</v>
      </c>
    </row>
    <row r="364" spans="1:18" x14ac:dyDescent="0.2">
      <c r="A364" s="111"/>
      <c r="B364" s="203" t="s">
        <v>4065</v>
      </c>
      <c r="C364" s="89" t="s">
        <v>1423</v>
      </c>
      <c r="D364" s="81" t="str">
        <f t="shared" si="60"/>
        <v>MW0145</v>
      </c>
      <c r="E364" s="82" t="str">
        <f t="shared" si="61"/>
        <v>MASH WEST</v>
      </c>
      <c r="F364" s="82" t="str">
        <f t="shared" si="62"/>
        <v>PLATINUM</v>
      </c>
      <c r="G364" s="68">
        <v>3</v>
      </c>
      <c r="H364" s="84" t="s">
        <v>4066</v>
      </c>
      <c r="I364" s="68" t="s">
        <v>2042</v>
      </c>
      <c r="J364" s="82" t="str">
        <f t="shared" si="63"/>
        <v>COLLEN</v>
      </c>
      <c r="K364" s="85">
        <v>0.32537037037037037</v>
      </c>
      <c r="L364" s="85">
        <v>0.99930555555555556</v>
      </c>
      <c r="M364" s="86">
        <v>44170</v>
      </c>
      <c r="N364" s="94" t="s">
        <v>3926</v>
      </c>
      <c r="O364" s="90">
        <f t="shared" si="54"/>
        <v>970.4666666666667</v>
      </c>
      <c r="P364" s="100">
        <f t="shared" si="55"/>
        <v>2911.4</v>
      </c>
      <c r="Q364" s="80" t="s">
        <v>2035</v>
      </c>
      <c r="R364" s="80" t="s">
        <v>2036</v>
      </c>
    </row>
    <row r="365" spans="1:18" x14ac:dyDescent="0.2">
      <c r="A365" s="111"/>
      <c r="B365" s="79" t="s">
        <v>3968</v>
      </c>
      <c r="C365" s="80" t="s">
        <v>409</v>
      </c>
      <c r="D365" s="81" t="str">
        <f t="shared" si="60"/>
        <v>ME6020</v>
      </c>
      <c r="E365" s="82" t="str">
        <f t="shared" si="61"/>
        <v>MASH EAST</v>
      </c>
      <c r="F365" s="82" t="str">
        <f t="shared" si="62"/>
        <v>PLATINUM</v>
      </c>
      <c r="G365" s="68">
        <v>3</v>
      </c>
      <c r="H365" s="84" t="s">
        <v>2033</v>
      </c>
      <c r="I365" s="68" t="s">
        <v>2042</v>
      </c>
      <c r="J365" s="82" t="str">
        <f t="shared" si="63"/>
        <v>DHLAKAMA</v>
      </c>
      <c r="K365" s="85">
        <v>0.33847222222222223</v>
      </c>
      <c r="L365" s="85">
        <v>0.99930555555555556</v>
      </c>
      <c r="M365" s="86">
        <v>44170</v>
      </c>
      <c r="N365" s="94" t="s">
        <v>3969</v>
      </c>
      <c r="O365" s="90">
        <f t="shared" si="54"/>
        <v>951.60000000000014</v>
      </c>
      <c r="P365" s="100">
        <f t="shared" si="55"/>
        <v>2854.8</v>
      </c>
      <c r="Q365" s="80" t="s">
        <v>2035</v>
      </c>
      <c r="R365" s="80" t="s">
        <v>2036</v>
      </c>
    </row>
    <row r="366" spans="1:18" x14ac:dyDescent="0.2">
      <c r="A366" s="111"/>
      <c r="B366" s="118" t="s">
        <v>4077</v>
      </c>
      <c r="C366" s="80" t="s">
        <v>1483</v>
      </c>
      <c r="D366" s="81" t="str">
        <f t="shared" si="60"/>
        <v>ME5182</v>
      </c>
      <c r="E366" s="82" t="str">
        <f t="shared" si="61"/>
        <v>MASH EAST</v>
      </c>
      <c r="F366" s="82" t="str">
        <f t="shared" si="62"/>
        <v>PLATINUM</v>
      </c>
      <c r="G366" s="68">
        <v>3</v>
      </c>
      <c r="H366" s="84" t="s">
        <v>2033</v>
      </c>
      <c r="I366" s="68" t="s">
        <v>2042</v>
      </c>
      <c r="J366" s="82" t="str">
        <f t="shared" si="63"/>
        <v>DHLAKAMA</v>
      </c>
      <c r="K366" s="85">
        <v>0.3385185185185185</v>
      </c>
      <c r="L366" s="85">
        <v>0.99930555555555556</v>
      </c>
      <c r="M366" s="86">
        <v>44170</v>
      </c>
      <c r="N366" s="94" t="s">
        <v>4000</v>
      </c>
      <c r="O366" s="90">
        <f t="shared" si="54"/>
        <v>951.5333333333333</v>
      </c>
      <c r="P366" s="100">
        <f t="shared" si="55"/>
        <v>2854.6</v>
      </c>
      <c r="Q366" s="80" t="s">
        <v>2035</v>
      </c>
      <c r="R366" s="80" t="s">
        <v>2036</v>
      </c>
    </row>
    <row r="367" spans="1:18" x14ac:dyDescent="0.2">
      <c r="A367" s="111"/>
      <c r="B367" s="118" t="s">
        <v>3859</v>
      </c>
      <c r="C367" s="80" t="s">
        <v>1371</v>
      </c>
      <c r="D367" s="81" t="str">
        <f t="shared" si="60"/>
        <v>ME0075</v>
      </c>
      <c r="E367" s="82" t="str">
        <f t="shared" si="61"/>
        <v>MASH EAST</v>
      </c>
      <c r="F367" s="82" t="str">
        <f t="shared" si="62"/>
        <v>PLATINUM</v>
      </c>
      <c r="G367" s="68">
        <v>3</v>
      </c>
      <c r="H367" s="84" t="s">
        <v>2033</v>
      </c>
      <c r="I367" s="68" t="s">
        <v>2042</v>
      </c>
      <c r="J367" s="82" t="str">
        <f t="shared" si="63"/>
        <v>WASHI</v>
      </c>
      <c r="K367" s="85">
        <v>0.34340277777777778</v>
      </c>
      <c r="L367" s="88">
        <v>0.46824074074074074</v>
      </c>
      <c r="M367" s="86">
        <v>44170</v>
      </c>
      <c r="N367" s="94" t="s">
        <v>3860</v>
      </c>
      <c r="O367" s="90">
        <f t="shared" si="54"/>
        <v>179.76666666666665</v>
      </c>
      <c r="P367" s="100">
        <f t="shared" si="55"/>
        <v>539.29999999999995</v>
      </c>
      <c r="Q367" s="80" t="s">
        <v>2035</v>
      </c>
      <c r="R367" s="80" t="s">
        <v>2038</v>
      </c>
    </row>
    <row r="368" spans="1:18" x14ac:dyDescent="0.2">
      <c r="A368" s="111"/>
      <c r="B368" s="203" t="s">
        <v>3878</v>
      </c>
      <c r="C368" s="89" t="s">
        <v>1282</v>
      </c>
      <c r="D368" s="81" t="str">
        <f t="shared" si="60"/>
        <v>ME5183</v>
      </c>
      <c r="E368" s="82" t="str">
        <f t="shared" si="61"/>
        <v>MASH EAST</v>
      </c>
      <c r="F368" s="82" t="str">
        <f t="shared" si="62"/>
        <v>PLATINUM</v>
      </c>
      <c r="G368" s="68">
        <v>3</v>
      </c>
      <c r="H368" s="84" t="s">
        <v>2033</v>
      </c>
      <c r="I368" s="68" t="s">
        <v>2042</v>
      </c>
      <c r="J368" s="82" t="str">
        <f t="shared" si="63"/>
        <v>WASHI</v>
      </c>
      <c r="K368" s="85">
        <v>0.34368055555555554</v>
      </c>
      <c r="L368" s="88">
        <v>0.53511574074074075</v>
      </c>
      <c r="M368" s="86">
        <v>44170</v>
      </c>
      <c r="N368" s="94" t="s">
        <v>3879</v>
      </c>
      <c r="O368" s="90">
        <f t="shared" si="54"/>
        <v>275.66666666666669</v>
      </c>
      <c r="P368" s="100">
        <f t="shared" si="55"/>
        <v>827</v>
      </c>
      <c r="Q368" s="80" t="s">
        <v>2035</v>
      </c>
      <c r="R368" s="80" t="s">
        <v>2038</v>
      </c>
    </row>
    <row r="369" spans="1:18" x14ac:dyDescent="0.2">
      <c r="A369" s="111"/>
      <c r="B369" s="79" t="s">
        <v>3876</v>
      </c>
      <c r="C369" s="68" t="s">
        <v>1797</v>
      </c>
      <c r="D369" s="81" t="str">
        <f t="shared" si="60"/>
        <v>MC6007</v>
      </c>
      <c r="E369" s="82" t="str">
        <f t="shared" si="61"/>
        <v>MASH CENTRAL</v>
      </c>
      <c r="F369" s="82" t="str">
        <f t="shared" si="62"/>
        <v>PLATINUM</v>
      </c>
      <c r="G369" s="68">
        <v>3</v>
      </c>
      <c r="H369" s="84" t="s">
        <v>2033</v>
      </c>
      <c r="I369" s="68" t="s">
        <v>2042</v>
      </c>
      <c r="J369" s="82" t="str">
        <f t="shared" si="63"/>
        <v>ARCHIE</v>
      </c>
      <c r="K369" s="85">
        <v>0.35015046296296298</v>
      </c>
      <c r="L369" s="88">
        <v>0.5351041666666666</v>
      </c>
      <c r="M369" s="86">
        <v>44170</v>
      </c>
      <c r="N369" s="94" t="s">
        <v>3877</v>
      </c>
      <c r="O369" s="90">
        <f t="shared" si="54"/>
        <v>266.33333333333326</v>
      </c>
      <c r="P369" s="100">
        <f t="shared" si="55"/>
        <v>798.99999999999977</v>
      </c>
      <c r="Q369" s="80" t="s">
        <v>2035</v>
      </c>
      <c r="R369" s="80" t="s">
        <v>2038</v>
      </c>
    </row>
    <row r="370" spans="1:18" x14ac:dyDescent="0.2">
      <c r="A370" s="111"/>
      <c r="B370" s="79" t="s">
        <v>3880</v>
      </c>
      <c r="C370" s="68" t="s">
        <v>1071</v>
      </c>
      <c r="D370" s="81" t="str">
        <f t="shared" si="60"/>
        <v>MC5028</v>
      </c>
      <c r="E370" s="82" t="str">
        <f t="shared" si="61"/>
        <v>MASH CENTRAL</v>
      </c>
      <c r="F370" s="82" t="str">
        <f t="shared" si="62"/>
        <v>SILVER</v>
      </c>
      <c r="G370" s="68">
        <v>3</v>
      </c>
      <c r="H370" s="84" t="s">
        <v>2033</v>
      </c>
      <c r="I370" s="68" t="s">
        <v>2042</v>
      </c>
      <c r="J370" s="82" t="str">
        <f t="shared" si="63"/>
        <v>KIWA</v>
      </c>
      <c r="K370" s="85">
        <v>0.35018518518518515</v>
      </c>
      <c r="L370" s="88">
        <v>0.53513888888888894</v>
      </c>
      <c r="M370" s="86">
        <v>44170</v>
      </c>
      <c r="N370" s="94" t="s">
        <v>3881</v>
      </c>
      <c r="O370" s="90">
        <f t="shared" si="54"/>
        <v>266.33333333333343</v>
      </c>
      <c r="P370" s="100">
        <f t="shared" si="55"/>
        <v>799.00000000000023</v>
      </c>
      <c r="Q370" s="80" t="s">
        <v>2035</v>
      </c>
      <c r="R370" s="80" t="s">
        <v>2038</v>
      </c>
    </row>
    <row r="371" spans="1:18" x14ac:dyDescent="0.2">
      <c r="A371" s="111"/>
      <c r="B371" s="68" t="s">
        <v>3874</v>
      </c>
      <c r="C371" s="89" t="s">
        <v>1299</v>
      </c>
      <c r="D371" s="81" t="str">
        <f t="shared" si="60"/>
        <v>MC0071</v>
      </c>
      <c r="E371" s="82" t="str">
        <f t="shared" si="61"/>
        <v>MASH CENTRAL</v>
      </c>
      <c r="F371" s="82" t="str">
        <f t="shared" si="62"/>
        <v>PLATINUM</v>
      </c>
      <c r="G371" s="68">
        <v>3</v>
      </c>
      <c r="H371" s="84" t="s">
        <v>2033</v>
      </c>
      <c r="I371" s="68" t="s">
        <v>2042</v>
      </c>
      <c r="J371" s="82" t="str">
        <f t="shared" si="63"/>
        <v>KIWA</v>
      </c>
      <c r="K371" s="85">
        <v>0.3502662037037037</v>
      </c>
      <c r="L371" s="88">
        <v>0.53437499999999993</v>
      </c>
      <c r="M371" s="86">
        <v>44170</v>
      </c>
      <c r="N371" s="94" t="s">
        <v>3875</v>
      </c>
      <c r="O371" s="90">
        <f t="shared" si="54"/>
        <v>265.11666666666656</v>
      </c>
      <c r="P371" s="100">
        <f t="shared" si="55"/>
        <v>795.34999999999968</v>
      </c>
      <c r="Q371" s="80" t="s">
        <v>2035</v>
      </c>
      <c r="R371" s="80" t="s">
        <v>2038</v>
      </c>
    </row>
    <row r="372" spans="1:18" x14ac:dyDescent="0.2">
      <c r="A372" s="93">
        <v>522</v>
      </c>
      <c r="B372" s="79">
        <v>44170.354166666664</v>
      </c>
      <c r="C372" s="68" t="str">
        <f>VLOOKUP(A372,nsn,2,FALSE)</f>
        <v>Burnside-G</v>
      </c>
      <c r="D372" s="81" t="str">
        <f t="shared" si="60"/>
        <v>BU0387</v>
      </c>
      <c r="E372" s="91" t="str">
        <f t="shared" si="61"/>
        <v>BULAWAYO</v>
      </c>
      <c r="F372" s="82" t="str">
        <f t="shared" si="62"/>
        <v>BRONZE</v>
      </c>
      <c r="G372" s="68">
        <v>3</v>
      </c>
      <c r="H372" s="83" t="s">
        <v>2033</v>
      </c>
      <c r="I372" s="110" t="s">
        <v>2058</v>
      </c>
      <c r="J372" s="68" t="str">
        <f>VLOOKUP(A372,nsn,3,FALSE)</f>
        <v>MAKETO</v>
      </c>
      <c r="K372" s="85">
        <v>0.35416666666666669</v>
      </c>
      <c r="L372" s="85">
        <v>0.75208333333333333</v>
      </c>
      <c r="M372" s="92">
        <v>44170</v>
      </c>
      <c r="N372" s="94" t="s">
        <v>2179</v>
      </c>
      <c r="O372" s="90">
        <f t="shared" si="54"/>
        <v>573</v>
      </c>
      <c r="P372" s="100">
        <f t="shared" si="55"/>
        <v>1719</v>
      </c>
      <c r="Q372" s="68" t="s">
        <v>2035</v>
      </c>
      <c r="R372" s="68" t="s">
        <v>2036</v>
      </c>
    </row>
    <row r="373" spans="1:18" x14ac:dyDescent="0.2">
      <c r="A373" s="111"/>
      <c r="B373" s="79" t="s">
        <v>4047</v>
      </c>
      <c r="C373" s="89" t="s">
        <v>1227</v>
      </c>
      <c r="D373" s="81" t="str">
        <f t="shared" si="60"/>
        <v>HA1738</v>
      </c>
      <c r="E373" s="82" t="str">
        <f t="shared" si="61"/>
        <v>HARARE</v>
      </c>
      <c r="F373" s="82" t="str">
        <f t="shared" si="62"/>
        <v>PLATINUM</v>
      </c>
      <c r="G373" s="68">
        <v>3</v>
      </c>
      <c r="H373" s="84" t="s">
        <v>2033</v>
      </c>
      <c r="I373" s="68" t="s">
        <v>2042</v>
      </c>
      <c r="J373" s="82" t="str">
        <f>VLOOKUP($C373,TOTAL3,5,FALSE)</f>
        <v>MODESTA</v>
      </c>
      <c r="K373" s="85">
        <v>0.36704861111111109</v>
      </c>
      <c r="L373" s="85">
        <v>0.99930555555555556</v>
      </c>
      <c r="M373" s="86">
        <v>44170</v>
      </c>
      <c r="N373" s="94" t="s">
        <v>4048</v>
      </c>
      <c r="O373" s="90">
        <f t="shared" si="54"/>
        <v>910.45</v>
      </c>
      <c r="P373" s="100">
        <f t="shared" si="55"/>
        <v>2731.3500000000004</v>
      </c>
      <c r="Q373" s="80" t="s">
        <v>2035</v>
      </c>
      <c r="R373" s="80" t="s">
        <v>2036</v>
      </c>
    </row>
    <row r="374" spans="1:18" x14ac:dyDescent="0.2">
      <c r="A374" s="111"/>
      <c r="B374" s="79" t="s">
        <v>4060</v>
      </c>
      <c r="C374" s="80" t="s">
        <v>1373</v>
      </c>
      <c r="D374" s="81" t="str">
        <f t="shared" si="60"/>
        <v>ME0075</v>
      </c>
      <c r="E374" s="82" t="str">
        <f t="shared" si="61"/>
        <v>MASH EAST</v>
      </c>
      <c r="F374" s="82" t="str">
        <f t="shared" si="62"/>
        <v>PLATINUM</v>
      </c>
      <c r="G374" s="68">
        <v>3</v>
      </c>
      <c r="H374" s="84" t="s">
        <v>2033</v>
      </c>
      <c r="I374" s="68" t="s">
        <v>2042</v>
      </c>
      <c r="J374" s="82" t="str">
        <f>VLOOKUP($C374,TOTAL3,5,FALSE)</f>
        <v>WASHI</v>
      </c>
      <c r="K374" s="85">
        <v>0.37502314814814813</v>
      </c>
      <c r="L374" s="85">
        <v>0.99930555555555556</v>
      </c>
      <c r="M374" s="86">
        <v>44170</v>
      </c>
      <c r="N374" s="94" t="s">
        <v>3928</v>
      </c>
      <c r="O374" s="90">
        <f t="shared" si="54"/>
        <v>898.9666666666667</v>
      </c>
      <c r="P374" s="100">
        <f t="shared" si="55"/>
        <v>2696.9</v>
      </c>
      <c r="Q374" s="80" t="s">
        <v>2035</v>
      </c>
      <c r="R374" s="80" t="s">
        <v>2036</v>
      </c>
    </row>
    <row r="375" spans="1:18" x14ac:dyDescent="0.2">
      <c r="A375" s="111"/>
      <c r="B375" s="79" t="s">
        <v>3901</v>
      </c>
      <c r="C375" s="68" t="s">
        <v>478</v>
      </c>
      <c r="D375" s="81" t="str">
        <f t="shared" si="60"/>
        <v>MW0408</v>
      </c>
      <c r="E375" s="82" t="str">
        <f t="shared" si="61"/>
        <v>MASH WEST</v>
      </c>
      <c r="F375" s="82" t="str">
        <f t="shared" si="62"/>
        <v>PLATINUM</v>
      </c>
      <c r="G375" s="68">
        <v>3</v>
      </c>
      <c r="H375" s="84" t="s">
        <v>2033</v>
      </c>
      <c r="I375" s="68" t="s">
        <v>2042</v>
      </c>
      <c r="J375" s="82" t="str">
        <f>VLOOKUP($C375,TOTAL3,5,FALSE)</f>
        <v>NGIRAZI</v>
      </c>
      <c r="K375" s="85">
        <v>0.37543981481481481</v>
      </c>
      <c r="L375" s="88">
        <v>0.5980092592592593</v>
      </c>
      <c r="M375" s="86">
        <v>44170</v>
      </c>
      <c r="N375" s="94" t="s">
        <v>3902</v>
      </c>
      <c r="O375" s="90">
        <f t="shared" si="54"/>
        <v>320.50000000000006</v>
      </c>
      <c r="P375" s="100">
        <f t="shared" si="55"/>
        <v>961.50000000000023</v>
      </c>
      <c r="Q375" s="80" t="s">
        <v>2035</v>
      </c>
      <c r="R375" s="80" t="s">
        <v>2038</v>
      </c>
    </row>
    <row r="376" spans="1:18" x14ac:dyDescent="0.2">
      <c r="A376" s="111"/>
      <c r="B376" s="118" t="s">
        <v>3903</v>
      </c>
      <c r="C376" s="80" t="s">
        <v>1648</v>
      </c>
      <c r="D376" s="81" t="str">
        <f t="shared" si="60"/>
        <v>MW6036</v>
      </c>
      <c r="E376" s="82" t="str">
        <f t="shared" si="61"/>
        <v>MASH WEST</v>
      </c>
      <c r="F376" s="82" t="str">
        <f t="shared" si="62"/>
        <v>PLATINUM</v>
      </c>
      <c r="G376" s="68">
        <v>3</v>
      </c>
      <c r="H376" s="84" t="s">
        <v>2033</v>
      </c>
      <c r="I376" s="68" t="s">
        <v>2042</v>
      </c>
      <c r="J376" s="82" t="str">
        <f>VLOOKUP($C376,TOTAL3,5,FALSE)</f>
        <v>NGIRAZI</v>
      </c>
      <c r="K376" s="85">
        <v>0.37555555555555559</v>
      </c>
      <c r="L376" s="88">
        <v>0.60447916666666668</v>
      </c>
      <c r="M376" s="86">
        <v>44170</v>
      </c>
      <c r="N376" s="94" t="s">
        <v>3904</v>
      </c>
      <c r="O376" s="90">
        <f t="shared" si="54"/>
        <v>329.65</v>
      </c>
      <c r="P376" s="100">
        <f t="shared" si="55"/>
        <v>988.94999999999993</v>
      </c>
      <c r="Q376" s="80" t="s">
        <v>2035</v>
      </c>
      <c r="R376" s="80" t="s">
        <v>2038</v>
      </c>
    </row>
    <row r="377" spans="1:18" x14ac:dyDescent="0.2">
      <c r="A377" s="111"/>
      <c r="B377" s="79" t="s">
        <v>3911</v>
      </c>
      <c r="C377" s="89" t="s">
        <v>442</v>
      </c>
      <c r="D377" s="81" t="str">
        <f t="shared" si="60"/>
        <v>MW7007</v>
      </c>
      <c r="E377" s="82" t="str">
        <f t="shared" si="61"/>
        <v>MASH WEST</v>
      </c>
      <c r="F377" s="82" t="str">
        <f t="shared" si="62"/>
        <v>SILVER</v>
      </c>
      <c r="G377" s="68">
        <v>3</v>
      </c>
      <c r="H377" s="84" t="s">
        <v>2033</v>
      </c>
      <c r="I377" s="68" t="s">
        <v>2042</v>
      </c>
      <c r="J377" s="82" t="str">
        <f>VLOOKUP($C377,TOTAL3,5,FALSE)</f>
        <v>NGIRAZI</v>
      </c>
      <c r="K377" s="85">
        <v>0.3793287037037037</v>
      </c>
      <c r="L377" s="88">
        <v>0.61943287037037031</v>
      </c>
      <c r="M377" s="86">
        <v>44170</v>
      </c>
      <c r="N377" s="94" t="s">
        <v>3912</v>
      </c>
      <c r="O377" s="90">
        <f t="shared" si="54"/>
        <v>345.74999999999989</v>
      </c>
      <c r="P377" s="100">
        <f t="shared" si="55"/>
        <v>1037.2499999999995</v>
      </c>
      <c r="Q377" s="80" t="s">
        <v>2035</v>
      </c>
      <c r="R377" s="80" t="s">
        <v>2038</v>
      </c>
    </row>
    <row r="378" spans="1:18" x14ac:dyDescent="0.2">
      <c r="A378" s="211"/>
      <c r="B378" s="137">
        <v>44170.13616898148</v>
      </c>
      <c r="C378" s="52" t="s">
        <v>32</v>
      </c>
      <c r="D378" s="82" t="str">
        <f>VLOOKUP($C378,TOTAL4,2,FALSE)</f>
        <v>HA0225</v>
      </c>
      <c r="E378" s="91" t="str">
        <f>VLOOKUP($C378,TOTAL4,3,FALSE)</f>
        <v>HARARE</v>
      </c>
      <c r="F378" s="82" t="str">
        <f>VLOOKUP(C378,TOTAL4,4,FALSE)</f>
        <v>GOLD</v>
      </c>
      <c r="G378" s="68">
        <v>3</v>
      </c>
      <c r="H378" s="96" t="s">
        <v>2033</v>
      </c>
      <c r="I378" s="68" t="s">
        <v>2058</v>
      </c>
      <c r="J378" s="82" t="str">
        <f>VLOOKUP($C378,TOTAL4,5,FALSE)</f>
        <v>PRIVILEDGE</v>
      </c>
      <c r="K378" s="88">
        <v>0.3817592592592593</v>
      </c>
      <c r="L378" s="88">
        <v>0.45031249999999995</v>
      </c>
      <c r="M378" s="95">
        <v>44170</v>
      </c>
      <c r="N378" s="94" t="s">
        <v>4132</v>
      </c>
      <c r="O378" s="90">
        <f t="shared" si="54"/>
        <v>98.716666666666526</v>
      </c>
      <c r="P378" s="100">
        <f t="shared" si="55"/>
        <v>296.14999999999958</v>
      </c>
      <c r="Q378" s="80" t="s">
        <v>2035</v>
      </c>
      <c r="R378" s="80" t="s">
        <v>2038</v>
      </c>
    </row>
    <row r="379" spans="1:18" x14ac:dyDescent="0.2">
      <c r="A379" s="211"/>
      <c r="B379" s="137">
        <v>44170.074363425927</v>
      </c>
      <c r="C379" s="52" t="s">
        <v>361</v>
      </c>
      <c r="D379" s="82" t="str">
        <f>VLOOKUP($C379,TOTAL4,2,FALSE)</f>
        <v>HA0206</v>
      </c>
      <c r="E379" s="91" t="str">
        <f>VLOOKUP($C379,TOTAL4,3,FALSE)</f>
        <v>HARARE</v>
      </c>
      <c r="F379" s="82" t="str">
        <f>VLOOKUP(C379,TOTAL4,4,FALSE)</f>
        <v>PLATINUM</v>
      </c>
      <c r="G379" s="68">
        <v>3</v>
      </c>
      <c r="H379" s="96" t="s">
        <v>2033</v>
      </c>
      <c r="I379" s="68" t="s">
        <v>2058</v>
      </c>
      <c r="J379" s="82" t="str">
        <f>VLOOKUP($C379,TOTAL4,5,FALSE)</f>
        <v>MODESTA</v>
      </c>
      <c r="K379" s="88">
        <v>0.3817592592592593</v>
      </c>
      <c r="L379" s="88">
        <v>0.53733796296296299</v>
      </c>
      <c r="M379" s="95">
        <v>44170</v>
      </c>
      <c r="N379" s="94" t="s">
        <v>4143</v>
      </c>
      <c r="O379" s="90">
        <f t="shared" si="54"/>
        <v>224.03333333333333</v>
      </c>
      <c r="P379" s="100">
        <f t="shared" si="55"/>
        <v>672.1</v>
      </c>
      <c r="Q379" s="80" t="s">
        <v>2035</v>
      </c>
      <c r="R379" s="80" t="s">
        <v>2038</v>
      </c>
    </row>
    <row r="380" spans="1:18" x14ac:dyDescent="0.2">
      <c r="A380" s="111"/>
      <c r="B380" s="118" t="s">
        <v>3856</v>
      </c>
      <c r="C380" s="80" t="s">
        <v>1799</v>
      </c>
      <c r="D380" s="81" t="str">
        <f>VLOOKUP($C380,TOTAL3,2,FALSE)</f>
        <v>MC6007</v>
      </c>
      <c r="E380" s="82" t="str">
        <f>VLOOKUP($C380,TOTAL3,3,FALSE)</f>
        <v>MASH CENTRAL</v>
      </c>
      <c r="F380" s="82" t="str">
        <f>VLOOKUP(C380,TOTAL3,4,FALSE)</f>
        <v>PLATINUM</v>
      </c>
      <c r="G380" s="68">
        <v>3</v>
      </c>
      <c r="H380" s="84" t="s">
        <v>2033</v>
      </c>
      <c r="I380" s="68" t="s">
        <v>2042</v>
      </c>
      <c r="J380" s="82" t="str">
        <f>VLOOKUP($C380,TOTAL3,5,FALSE)</f>
        <v>ARCHIE</v>
      </c>
      <c r="K380" s="85">
        <v>0.38200231481481484</v>
      </c>
      <c r="L380" s="88">
        <v>0.45912037037037035</v>
      </c>
      <c r="M380" s="86">
        <v>44170</v>
      </c>
      <c r="N380" s="94" t="s">
        <v>3857</v>
      </c>
      <c r="O380" s="90">
        <f t="shared" si="54"/>
        <v>111.04999999999993</v>
      </c>
      <c r="P380" s="100">
        <f t="shared" si="55"/>
        <v>333.14999999999975</v>
      </c>
      <c r="Q380" s="80" t="s">
        <v>2035</v>
      </c>
      <c r="R380" s="80" t="s">
        <v>2038</v>
      </c>
    </row>
    <row r="381" spans="1:18" x14ac:dyDescent="0.2">
      <c r="A381" s="211"/>
      <c r="B381" s="137">
        <v>44170.38175925926</v>
      </c>
      <c r="C381" s="52" t="s">
        <v>956</v>
      </c>
      <c r="D381" s="82" t="str">
        <f t="shared" ref="D381:D387" si="64">VLOOKUP($C381,TOTAL4,2,FALSE)</f>
        <v>MS0313</v>
      </c>
      <c r="E381" s="91" t="str">
        <f t="shared" ref="E381:E388" si="65">VLOOKUP($C381,TOTAL4,3,FALSE)</f>
        <v>MAT SOUTH</v>
      </c>
      <c r="F381" s="82" t="str">
        <f t="shared" ref="F381:F388" si="66">VLOOKUP(C381,TOTAL4,4,FALSE)</f>
        <v>SILVER</v>
      </c>
      <c r="G381" s="68">
        <v>3</v>
      </c>
      <c r="H381" s="96" t="s">
        <v>2033</v>
      </c>
      <c r="I381" s="68" t="s">
        <v>2058</v>
      </c>
      <c r="J381" s="82" t="str">
        <f t="shared" ref="J381:J388" si="67">VLOOKUP($C381,TOTAL4,5,FALSE)</f>
        <v>SOFIA</v>
      </c>
      <c r="K381" s="88">
        <v>0.40736111111111112</v>
      </c>
      <c r="L381" s="88">
        <v>0.44908564814814816</v>
      </c>
      <c r="M381" s="95">
        <v>44170</v>
      </c>
      <c r="N381" s="94" t="s">
        <v>4127</v>
      </c>
      <c r="O381" s="90">
        <f t="shared" si="54"/>
        <v>60.083333333333343</v>
      </c>
      <c r="P381" s="100">
        <f t="shared" si="55"/>
        <v>180.25000000000003</v>
      </c>
      <c r="Q381" s="80" t="s">
        <v>2035</v>
      </c>
      <c r="R381" s="80" t="s">
        <v>2038</v>
      </c>
    </row>
    <row r="382" spans="1:18" x14ac:dyDescent="0.2">
      <c r="A382" s="211"/>
      <c r="B382" s="137">
        <v>44170.139502314814</v>
      </c>
      <c r="C382" s="52" t="s">
        <v>1088</v>
      </c>
      <c r="D382" s="82" t="str">
        <f t="shared" si="64"/>
        <v>MS5133</v>
      </c>
      <c r="E382" s="91" t="str">
        <f t="shared" si="65"/>
        <v>MAT SOUTH</v>
      </c>
      <c r="F382" s="82" t="str">
        <f t="shared" si="66"/>
        <v>BRONZE</v>
      </c>
      <c r="G382" s="68">
        <v>3</v>
      </c>
      <c r="H382" s="96" t="s">
        <v>2033</v>
      </c>
      <c r="I382" s="68" t="s">
        <v>2058</v>
      </c>
      <c r="J382" s="82" t="str">
        <f t="shared" si="67"/>
        <v>SOPHIA</v>
      </c>
      <c r="K382" s="88">
        <v>0.40736111111111112</v>
      </c>
      <c r="L382" s="88">
        <v>0.45012731481481483</v>
      </c>
      <c r="M382" s="95">
        <v>44170</v>
      </c>
      <c r="N382" s="94" t="s">
        <v>4130</v>
      </c>
      <c r="O382" s="90">
        <f t="shared" si="54"/>
        <v>61.583333333333336</v>
      </c>
      <c r="P382" s="100">
        <f t="shared" si="55"/>
        <v>184.75</v>
      </c>
      <c r="Q382" s="80" t="s">
        <v>2035</v>
      </c>
      <c r="R382" s="80" t="s">
        <v>2038</v>
      </c>
    </row>
    <row r="383" spans="1:18" x14ac:dyDescent="0.2">
      <c r="A383" s="211"/>
      <c r="B383" s="137">
        <v>44170.407361111109</v>
      </c>
      <c r="C383" s="52" t="s">
        <v>756</v>
      </c>
      <c r="D383" s="82" t="str">
        <f t="shared" si="64"/>
        <v>HA1733</v>
      </c>
      <c r="E383" s="91" t="str">
        <f t="shared" si="65"/>
        <v>HARARE</v>
      </c>
      <c r="F383" s="82" t="str">
        <f t="shared" si="66"/>
        <v>PLATINUM</v>
      </c>
      <c r="G383" s="68">
        <v>3</v>
      </c>
      <c r="H383" s="96" t="s">
        <v>2033</v>
      </c>
      <c r="I383" s="68" t="s">
        <v>2058</v>
      </c>
      <c r="J383" s="82" t="str">
        <f t="shared" si="67"/>
        <v>KIWA</v>
      </c>
      <c r="K383" s="88">
        <v>0.40740740740740744</v>
      </c>
      <c r="L383" s="88">
        <v>0.44820601851851855</v>
      </c>
      <c r="M383" s="95">
        <v>44170</v>
      </c>
      <c r="N383" s="94" t="s">
        <v>4124</v>
      </c>
      <c r="O383" s="90">
        <f t="shared" si="54"/>
        <v>58.749999999999986</v>
      </c>
      <c r="P383" s="100">
        <f t="shared" si="55"/>
        <v>176.24999999999994</v>
      </c>
      <c r="Q383" s="80" t="s">
        <v>2035</v>
      </c>
      <c r="R383" s="80" t="s">
        <v>2038</v>
      </c>
    </row>
    <row r="384" spans="1:18" x14ac:dyDescent="0.2">
      <c r="A384" s="211"/>
      <c r="B384" s="137">
        <v>44170.289675925924</v>
      </c>
      <c r="C384" s="52" t="s">
        <v>609</v>
      </c>
      <c r="D384" s="82" t="str">
        <f t="shared" si="64"/>
        <v>MS5124</v>
      </c>
      <c r="E384" s="91" t="str">
        <f t="shared" si="65"/>
        <v>MAT SOUTH</v>
      </c>
      <c r="F384" s="82" t="str">
        <f t="shared" si="66"/>
        <v>PLATINUM</v>
      </c>
      <c r="G384" s="68">
        <v>3</v>
      </c>
      <c r="H384" s="96" t="s">
        <v>2033</v>
      </c>
      <c r="I384" s="68" t="s">
        <v>2058</v>
      </c>
      <c r="J384" s="82" t="str">
        <f t="shared" si="67"/>
        <v>BEN</v>
      </c>
      <c r="K384" s="88">
        <v>0.40740740740740744</v>
      </c>
      <c r="L384" s="88">
        <v>0.45010416666666669</v>
      </c>
      <c r="M384" s="95">
        <v>44170</v>
      </c>
      <c r="N384" s="94" t="s">
        <v>4129</v>
      </c>
      <c r="O384" s="90">
        <f t="shared" si="54"/>
        <v>61.48333333333332</v>
      </c>
      <c r="P384" s="100">
        <f t="shared" si="55"/>
        <v>184.44999999999996</v>
      </c>
      <c r="Q384" s="80" t="s">
        <v>2035</v>
      </c>
      <c r="R384" s="80" t="s">
        <v>2038</v>
      </c>
    </row>
    <row r="385" spans="1:18" x14ac:dyDescent="0.2">
      <c r="A385" s="211"/>
      <c r="B385" s="137">
        <v>44170.181817129633</v>
      </c>
      <c r="C385" s="52" t="s">
        <v>1449</v>
      </c>
      <c r="D385" s="82" t="str">
        <f t="shared" si="64"/>
        <v>BU0078</v>
      </c>
      <c r="E385" s="91" t="str">
        <f t="shared" si="65"/>
        <v>BULAWAYO</v>
      </c>
      <c r="F385" s="82" t="str">
        <f t="shared" si="66"/>
        <v>PLATINUM</v>
      </c>
      <c r="G385" s="68">
        <v>3</v>
      </c>
      <c r="H385" s="96" t="s">
        <v>2033</v>
      </c>
      <c r="I385" s="68" t="s">
        <v>2058</v>
      </c>
      <c r="J385" s="82" t="str">
        <f t="shared" si="67"/>
        <v>BHEKANI</v>
      </c>
      <c r="K385" s="88">
        <v>0.40743055555555557</v>
      </c>
      <c r="L385" s="88">
        <v>0.45012731481481483</v>
      </c>
      <c r="M385" s="95">
        <v>44170</v>
      </c>
      <c r="N385" s="94" t="s">
        <v>4131</v>
      </c>
      <c r="O385" s="90">
        <f t="shared" si="54"/>
        <v>61.48333333333332</v>
      </c>
      <c r="P385" s="100">
        <f t="shared" si="55"/>
        <v>184.44999999999996</v>
      </c>
      <c r="Q385" s="80" t="s">
        <v>2035</v>
      </c>
      <c r="R385" s="80" t="s">
        <v>2038</v>
      </c>
    </row>
    <row r="386" spans="1:18" x14ac:dyDescent="0.2">
      <c r="A386" s="211"/>
      <c r="B386" s="137">
        <v>44170.289768518516</v>
      </c>
      <c r="C386" s="52" t="s">
        <v>1506</v>
      </c>
      <c r="D386" s="82" t="str">
        <f t="shared" si="64"/>
        <v>MS0006</v>
      </c>
      <c r="E386" s="91" t="str">
        <f t="shared" si="65"/>
        <v>MAT SOUTH</v>
      </c>
      <c r="F386" s="82" t="str">
        <f t="shared" si="66"/>
        <v>PLATINUM</v>
      </c>
      <c r="G386" s="68">
        <v>3</v>
      </c>
      <c r="H386" s="96" t="s">
        <v>2033</v>
      </c>
      <c r="I386" s="68" t="s">
        <v>2058</v>
      </c>
      <c r="J386" s="82" t="str">
        <f t="shared" si="67"/>
        <v>BEN</v>
      </c>
      <c r="K386" s="88">
        <v>0.40747685185185184</v>
      </c>
      <c r="L386" s="88">
        <v>0.44991898148148146</v>
      </c>
      <c r="M386" s="95">
        <v>44170</v>
      </c>
      <c r="N386" s="94" t="s">
        <v>4128</v>
      </c>
      <c r="O386" s="90">
        <f t="shared" ref="O386:O449" si="68">(L386-K386)*60*24</f>
        <v>61.11666666666666</v>
      </c>
      <c r="P386" s="100">
        <f t="shared" ref="P386:P449" si="69">O386*G386</f>
        <v>183.34999999999997</v>
      </c>
      <c r="Q386" s="80" t="s">
        <v>2035</v>
      </c>
      <c r="R386" s="80" t="s">
        <v>2038</v>
      </c>
    </row>
    <row r="387" spans="1:18" x14ac:dyDescent="0.2">
      <c r="A387" s="211"/>
      <c r="B387" s="137">
        <v>44170.407361111109</v>
      </c>
      <c r="C387" s="52" t="s">
        <v>834</v>
      </c>
      <c r="D387" s="82" t="str">
        <f t="shared" si="64"/>
        <v>HA3012</v>
      </c>
      <c r="E387" s="91" t="str">
        <f t="shared" si="65"/>
        <v>HARARE</v>
      </c>
      <c r="F387" s="82" t="str">
        <f t="shared" si="66"/>
        <v>PLATINUM</v>
      </c>
      <c r="G387" s="68">
        <v>3</v>
      </c>
      <c r="H387" s="96" t="s">
        <v>2033</v>
      </c>
      <c r="I387" s="68" t="s">
        <v>2058</v>
      </c>
      <c r="J387" s="82" t="str">
        <f t="shared" si="67"/>
        <v>WASHI</v>
      </c>
      <c r="K387" s="88">
        <v>0.40752314814814811</v>
      </c>
      <c r="L387" s="88">
        <v>0.44820601851851855</v>
      </c>
      <c r="M387" s="95">
        <v>44170</v>
      </c>
      <c r="N387" s="94" t="s">
        <v>4125</v>
      </c>
      <c r="O387" s="90">
        <f t="shared" si="68"/>
        <v>58.583333333333428</v>
      </c>
      <c r="P387" s="100">
        <f t="shared" si="69"/>
        <v>175.75000000000028</v>
      </c>
      <c r="Q387" s="80" t="s">
        <v>2035</v>
      </c>
      <c r="R387" s="80" t="s">
        <v>2038</v>
      </c>
    </row>
    <row r="388" spans="1:18" x14ac:dyDescent="0.2">
      <c r="A388" s="211"/>
      <c r="B388" s="137">
        <v>44170.407361111109</v>
      </c>
      <c r="C388" s="52" t="s">
        <v>1601</v>
      </c>
      <c r="D388" s="48"/>
      <c r="E388" s="91" t="str">
        <f t="shared" si="65"/>
        <v>HARARE</v>
      </c>
      <c r="F388" s="82" t="str">
        <f t="shared" si="66"/>
        <v xml:space="preserve">PRIORITY PLATINUM </v>
      </c>
      <c r="G388" s="68">
        <v>3</v>
      </c>
      <c r="H388" s="96" t="s">
        <v>2033</v>
      </c>
      <c r="I388" s="68" t="s">
        <v>2058</v>
      </c>
      <c r="J388" s="82" t="str">
        <f t="shared" si="67"/>
        <v>MODESTA</v>
      </c>
      <c r="K388" s="88">
        <v>0.40752314814814811</v>
      </c>
      <c r="L388" s="88">
        <v>0.44820601851851855</v>
      </c>
      <c r="M388" s="95">
        <v>44170</v>
      </c>
      <c r="N388" s="94" t="s">
        <v>4126</v>
      </c>
      <c r="O388" s="90">
        <f t="shared" si="68"/>
        <v>58.583333333333428</v>
      </c>
      <c r="P388" s="100">
        <f t="shared" si="69"/>
        <v>175.75000000000028</v>
      </c>
      <c r="Q388" s="80" t="s">
        <v>2035</v>
      </c>
      <c r="R388" s="80" t="s">
        <v>2038</v>
      </c>
    </row>
    <row r="389" spans="1:18" x14ac:dyDescent="0.2">
      <c r="A389" s="93">
        <v>918</v>
      </c>
      <c r="B389" s="79">
        <v>44170.414583333331</v>
      </c>
      <c r="C389" s="68" t="str">
        <f>VLOOKUP(A389,nsn,2,FALSE)</f>
        <v>Weir Avenue-G</v>
      </c>
      <c r="D389" s="81" t="str">
        <f>VLOOKUP($C389,TOTAL3,2,FALSE)</f>
        <v>BU5080</v>
      </c>
      <c r="E389" s="91" t="str">
        <f>VLOOKUP($C389,TOTAL3,3,FALSE)</f>
        <v>BULAWAYO</v>
      </c>
      <c r="F389" s="82" t="str">
        <f>VLOOKUP(C389,TOTAL3,4,FALSE)</f>
        <v>BRONZE</v>
      </c>
      <c r="G389" s="68">
        <v>3</v>
      </c>
      <c r="H389" s="83" t="s">
        <v>2033</v>
      </c>
      <c r="I389" s="110" t="s">
        <v>2058</v>
      </c>
      <c r="J389" s="68" t="str">
        <f>VLOOKUP(A389,nsn,3,FALSE)</f>
        <v>MAKETO</v>
      </c>
      <c r="K389" s="85">
        <v>0.4145833333333333</v>
      </c>
      <c r="L389" s="85">
        <v>0.75277777777777777</v>
      </c>
      <c r="M389" s="92">
        <v>44170</v>
      </c>
      <c r="N389" s="94" t="s">
        <v>2180</v>
      </c>
      <c r="O389" s="90">
        <f t="shared" si="68"/>
        <v>487</v>
      </c>
      <c r="P389" s="100">
        <f t="shared" si="69"/>
        <v>1461</v>
      </c>
      <c r="Q389" s="68" t="s">
        <v>2035</v>
      </c>
      <c r="R389" s="68" t="s">
        <v>2036</v>
      </c>
    </row>
    <row r="390" spans="1:18" x14ac:dyDescent="0.2">
      <c r="A390" s="211"/>
      <c r="B390" s="137">
        <v>44170.447534722225</v>
      </c>
      <c r="C390" s="52" t="s">
        <v>1184</v>
      </c>
      <c r="D390" s="82" t="str">
        <f>VLOOKUP($C390,TOTAL4,2,FALSE)</f>
        <v>MS0398</v>
      </c>
      <c r="E390" s="91" t="str">
        <f>VLOOKUP($C390,TOTAL4,3,FALSE)</f>
        <v>MAT SOUTH</v>
      </c>
      <c r="F390" s="82" t="str">
        <f>VLOOKUP(C390,TOTAL4,4,FALSE)</f>
        <v>SILVER</v>
      </c>
      <c r="G390" s="68">
        <v>3</v>
      </c>
      <c r="H390" s="96" t="s">
        <v>2033</v>
      </c>
      <c r="I390" s="68" t="s">
        <v>2058</v>
      </c>
      <c r="J390" s="82" t="str">
        <f>VLOOKUP($C390,TOTAL4,5,FALSE)</f>
        <v>SOPHIA</v>
      </c>
      <c r="K390" s="88">
        <v>0.44722222222222219</v>
      </c>
      <c r="L390" s="153">
        <v>0.99930555555555556</v>
      </c>
      <c r="M390" s="113">
        <v>44170</v>
      </c>
      <c r="N390" s="94" t="s">
        <v>4243</v>
      </c>
      <c r="O390" s="90">
        <f t="shared" si="68"/>
        <v>795</v>
      </c>
      <c r="P390" s="100">
        <f t="shared" si="69"/>
        <v>2385</v>
      </c>
      <c r="Q390" s="68" t="s">
        <v>2035</v>
      </c>
      <c r="R390" s="68" t="s">
        <v>2036</v>
      </c>
    </row>
    <row r="391" spans="1:18" x14ac:dyDescent="0.2">
      <c r="A391" s="211"/>
      <c r="B391" s="137">
        <v>44170.124513888892</v>
      </c>
      <c r="C391" s="52" t="s">
        <v>653</v>
      </c>
      <c r="D391" s="82" t="str">
        <f>VLOOKUP($C391,TOTAL4,2,FALSE)</f>
        <v>HA0031</v>
      </c>
      <c r="E391" s="91" t="str">
        <f>VLOOKUP($C391,TOTAL4,3,FALSE)</f>
        <v>HARARE</v>
      </c>
      <c r="F391" s="82" t="str">
        <f>VLOOKUP(C391,TOTAL4,4,FALSE)</f>
        <v xml:space="preserve">PRIORITY PLATINUM </v>
      </c>
      <c r="G391" s="68">
        <v>3</v>
      </c>
      <c r="H391" s="96" t="s">
        <v>2033</v>
      </c>
      <c r="I391" s="68" t="s">
        <v>2058</v>
      </c>
      <c r="J391" s="82" t="str">
        <f>VLOOKUP($C391,TOTAL4,5,FALSE)</f>
        <v>RICHARD</v>
      </c>
      <c r="K391" s="88">
        <v>0.45217592592592593</v>
      </c>
      <c r="L391" s="88">
        <v>0.54410879629629627</v>
      </c>
      <c r="M391" s="95">
        <v>44170</v>
      </c>
      <c r="N391" s="94" t="s">
        <v>4144</v>
      </c>
      <c r="O391" s="90">
        <f t="shared" si="68"/>
        <v>132.3833333333333</v>
      </c>
      <c r="P391" s="100">
        <f t="shared" si="69"/>
        <v>397.14999999999986</v>
      </c>
      <c r="Q391" s="80" t="s">
        <v>2035</v>
      </c>
      <c r="R391" s="80" t="s">
        <v>2038</v>
      </c>
    </row>
    <row r="392" spans="1:18" x14ac:dyDescent="0.2">
      <c r="A392" s="111"/>
      <c r="B392" s="87" t="s">
        <v>4017</v>
      </c>
      <c r="C392" s="87" t="s">
        <v>907</v>
      </c>
      <c r="D392" s="81" t="str">
        <f>VLOOKUP($C392,TOTAL3,2,FALSE)</f>
        <v>MA0128</v>
      </c>
      <c r="E392" s="82" t="str">
        <f>VLOOKUP($C392,TOTAL3,3,FALSE)</f>
        <v>MANICALAND</v>
      </c>
      <c r="F392" s="82" t="str">
        <f>VLOOKUP(C392,TOTAL3,4,FALSE)</f>
        <v>PLATINUM</v>
      </c>
      <c r="G392" s="68">
        <v>3</v>
      </c>
      <c r="H392" s="84" t="s">
        <v>2033</v>
      </c>
      <c r="I392" s="68" t="s">
        <v>2042</v>
      </c>
      <c r="J392" s="82" t="str">
        <f>VLOOKUP($C392,TOTAL3,5,FALSE)</f>
        <v>MANGWIRO</v>
      </c>
      <c r="K392" s="85">
        <v>0.45232638888888888</v>
      </c>
      <c r="L392" s="85">
        <v>0.99930555555555556</v>
      </c>
      <c r="M392" s="86">
        <v>44170</v>
      </c>
      <c r="N392" s="94" t="s">
        <v>3844</v>
      </c>
      <c r="O392" s="90">
        <f t="shared" si="68"/>
        <v>787.65000000000009</v>
      </c>
      <c r="P392" s="100">
        <f t="shared" si="69"/>
        <v>2362.9500000000003</v>
      </c>
      <c r="Q392" s="80" t="s">
        <v>2035</v>
      </c>
      <c r="R392" s="80" t="s">
        <v>2036</v>
      </c>
    </row>
    <row r="393" spans="1:18" x14ac:dyDescent="0.2">
      <c r="A393" s="111"/>
      <c r="B393" s="87" t="s">
        <v>3929</v>
      </c>
      <c r="C393" s="87" t="s">
        <v>913</v>
      </c>
      <c r="D393" s="81" t="str">
        <f>VLOOKUP($C393,TOTAL3,2,FALSE)</f>
        <v>MW6033</v>
      </c>
      <c r="E393" s="82" t="str">
        <f>VLOOKUP($C393,TOTAL3,3,FALSE)</f>
        <v>MASH WEST</v>
      </c>
      <c r="F393" s="82" t="str">
        <f>VLOOKUP(C393,TOTAL3,4,FALSE)</f>
        <v>PLATINUM</v>
      </c>
      <c r="G393" s="68">
        <v>3</v>
      </c>
      <c r="H393" s="84" t="s">
        <v>2033</v>
      </c>
      <c r="I393" s="68" t="s">
        <v>2042</v>
      </c>
      <c r="J393" s="82" t="str">
        <f>VLOOKUP($C393,TOTAL3,5,FALSE)</f>
        <v>NGIRAZI</v>
      </c>
      <c r="K393" s="85">
        <v>0.47288194444444448</v>
      </c>
      <c r="L393" s="88">
        <v>0.83263888888888893</v>
      </c>
      <c r="M393" s="86">
        <v>44170</v>
      </c>
      <c r="N393" s="94" t="s">
        <v>3930</v>
      </c>
      <c r="O393" s="90">
        <f t="shared" si="68"/>
        <v>518.04999999999995</v>
      </c>
      <c r="P393" s="100">
        <f t="shared" si="69"/>
        <v>1554.1499999999999</v>
      </c>
      <c r="Q393" s="80" t="s">
        <v>2035</v>
      </c>
      <c r="R393" s="80" t="s">
        <v>2036</v>
      </c>
    </row>
    <row r="394" spans="1:18" x14ac:dyDescent="0.2">
      <c r="A394" s="111"/>
      <c r="B394" s="87" t="s">
        <v>3918</v>
      </c>
      <c r="C394" s="87" t="s">
        <v>221</v>
      </c>
      <c r="D394" s="81" t="str">
        <f>VLOOKUP($C394,TOTAL3,2,FALSE)</f>
        <v>MD0409</v>
      </c>
      <c r="E394" s="82" t="str">
        <f>VLOOKUP($C394,TOTAL3,3,FALSE)</f>
        <v>MIDLANDS</v>
      </c>
      <c r="F394" s="82" t="str">
        <f>VLOOKUP(C394,TOTAL3,4,FALSE)</f>
        <v>SILVER</v>
      </c>
      <c r="G394" s="68">
        <v>3</v>
      </c>
      <c r="H394" s="84" t="s">
        <v>2033</v>
      </c>
      <c r="I394" s="68" t="s">
        <v>2042</v>
      </c>
      <c r="J394" s="82" t="str">
        <f>VLOOKUP($C394,TOTAL3,5,FALSE)</f>
        <v>CHIKWAVAVA</v>
      </c>
      <c r="K394" s="85">
        <v>0.5053009259259259</v>
      </c>
      <c r="L394" s="88">
        <v>0.67013888888888884</v>
      </c>
      <c r="M394" s="86">
        <v>44170</v>
      </c>
      <c r="N394" s="94" t="s">
        <v>3919</v>
      </c>
      <c r="O394" s="90">
        <f t="shared" si="68"/>
        <v>237.36666666666662</v>
      </c>
      <c r="P394" s="100">
        <f t="shared" si="69"/>
        <v>712.09999999999991</v>
      </c>
      <c r="Q394" s="80" t="s">
        <v>2035</v>
      </c>
      <c r="R394" s="80" t="s">
        <v>2036</v>
      </c>
    </row>
    <row r="395" spans="1:18" x14ac:dyDescent="0.2">
      <c r="A395" s="111"/>
      <c r="B395" s="87" t="s">
        <v>3922</v>
      </c>
      <c r="C395" s="87" t="s">
        <v>1613</v>
      </c>
      <c r="D395" s="81" t="str">
        <f>VLOOKUP($C395,TOTAL3,2,FALSE)</f>
        <v>HA5071</v>
      </c>
      <c r="E395" s="82" t="str">
        <f>VLOOKUP($C395,TOTAL3,3,FALSE)</f>
        <v>HARARE</v>
      </c>
      <c r="F395" s="82" t="str">
        <f>VLOOKUP(C395,TOTAL3,4,FALSE)</f>
        <v>SILVER</v>
      </c>
      <c r="G395" s="68">
        <v>3</v>
      </c>
      <c r="H395" s="84" t="s">
        <v>2033</v>
      </c>
      <c r="I395" s="68" t="s">
        <v>2042</v>
      </c>
      <c r="J395" s="82" t="str">
        <f>VLOOKUP($C395,TOTAL3,5,FALSE)</f>
        <v>KIWA</v>
      </c>
      <c r="K395" s="85">
        <v>0.51178240740740744</v>
      </c>
      <c r="L395" s="88">
        <v>0.69791666666666663</v>
      </c>
      <c r="M395" s="86">
        <v>44170</v>
      </c>
      <c r="N395" s="94" t="s">
        <v>3923</v>
      </c>
      <c r="O395" s="90">
        <f t="shared" si="68"/>
        <v>268.03333333333319</v>
      </c>
      <c r="P395" s="100">
        <f t="shared" si="69"/>
        <v>804.09999999999957</v>
      </c>
      <c r="Q395" s="80" t="s">
        <v>2035</v>
      </c>
      <c r="R395" s="80" t="s">
        <v>2036</v>
      </c>
    </row>
    <row r="396" spans="1:18" x14ac:dyDescent="0.2">
      <c r="A396" s="211"/>
      <c r="B396" s="137">
        <v>44170.540532407409</v>
      </c>
      <c r="C396" s="52" t="s">
        <v>1091</v>
      </c>
      <c r="D396" s="82" t="str">
        <f>VLOOKUP($C396,TOTAL4,2,FALSE)</f>
        <v>MS1703</v>
      </c>
      <c r="E396" s="91" t="str">
        <f>VLOOKUP($C396,TOTAL4,3,FALSE)</f>
        <v>MAT SOUTH</v>
      </c>
      <c r="F396" s="82" t="str">
        <f>VLOOKUP(C396,TOTAL4,4,FALSE)</f>
        <v>BRONZE</v>
      </c>
      <c r="G396" s="68">
        <v>3</v>
      </c>
      <c r="H396" s="96" t="s">
        <v>2033</v>
      </c>
      <c r="I396" s="68" t="s">
        <v>2058</v>
      </c>
      <c r="J396" s="82" t="str">
        <f>VLOOKUP($C396,TOTAL4,5,FALSE)</f>
        <v>STELLA</v>
      </c>
      <c r="K396" s="88">
        <v>0.54053240740740738</v>
      </c>
      <c r="L396" s="88">
        <v>0.54736111111111108</v>
      </c>
      <c r="M396" s="95">
        <v>44170</v>
      </c>
      <c r="N396" s="94" t="s">
        <v>4145</v>
      </c>
      <c r="O396" s="90">
        <f t="shared" si="68"/>
        <v>9.833333333333325</v>
      </c>
      <c r="P396" s="100">
        <f t="shared" si="69"/>
        <v>29.499999999999975</v>
      </c>
      <c r="Q396" s="80" t="s">
        <v>2035</v>
      </c>
      <c r="R396" s="80" t="s">
        <v>2038</v>
      </c>
    </row>
    <row r="397" spans="1:18" x14ac:dyDescent="0.2">
      <c r="A397" s="211"/>
      <c r="B397" s="137">
        <v>44170.540590277778</v>
      </c>
      <c r="C397" s="52" t="s">
        <v>1088</v>
      </c>
      <c r="D397" s="82" t="str">
        <f>VLOOKUP($C397,TOTAL4,2,FALSE)</f>
        <v>MS5133</v>
      </c>
      <c r="E397" s="91" t="str">
        <f>VLOOKUP($C397,TOTAL4,3,FALSE)</f>
        <v>MAT SOUTH</v>
      </c>
      <c r="F397" s="82" t="str">
        <f>VLOOKUP(C397,TOTAL4,4,FALSE)</f>
        <v>BRONZE</v>
      </c>
      <c r="G397" s="68">
        <v>3</v>
      </c>
      <c r="H397" s="96" t="s">
        <v>2033</v>
      </c>
      <c r="I397" s="68" t="s">
        <v>2058</v>
      </c>
      <c r="J397" s="82" t="str">
        <f>VLOOKUP($C397,TOTAL4,5,FALSE)</f>
        <v>SOPHIA</v>
      </c>
      <c r="K397" s="88">
        <v>0.54059027777777779</v>
      </c>
      <c r="L397" s="88">
        <v>0.54736111111111108</v>
      </c>
      <c r="M397" s="95">
        <v>44170</v>
      </c>
      <c r="N397" s="94" t="s">
        <v>4146</v>
      </c>
      <c r="O397" s="90">
        <f t="shared" si="68"/>
        <v>9.7499999999999254</v>
      </c>
      <c r="P397" s="100">
        <f t="shared" si="69"/>
        <v>29.249999999999776</v>
      </c>
      <c r="Q397" s="80" t="s">
        <v>2035</v>
      </c>
      <c r="R397" s="80" t="s">
        <v>2038</v>
      </c>
    </row>
    <row r="398" spans="1:18" x14ac:dyDescent="0.2">
      <c r="A398" s="111"/>
      <c r="B398" s="87" t="s">
        <v>3920</v>
      </c>
      <c r="C398" s="87" t="s">
        <v>575</v>
      </c>
      <c r="D398" s="81" t="str">
        <f>VLOOKUP($C398,TOTAL3,2,FALSE)</f>
        <v>MW5008</v>
      </c>
      <c r="E398" s="82" t="str">
        <f>VLOOKUP($C398,TOTAL3,3,FALSE)</f>
        <v>MASH WEST</v>
      </c>
      <c r="F398" s="82" t="str">
        <f>VLOOKUP(C398,TOTAL3,4,FALSE)</f>
        <v>SILVER</v>
      </c>
      <c r="G398" s="68">
        <v>3</v>
      </c>
      <c r="H398" s="84" t="s">
        <v>2033</v>
      </c>
      <c r="I398" s="68" t="s">
        <v>2042</v>
      </c>
      <c r="J398" s="82" t="str">
        <f>VLOOKUP($C398,TOTAL3,5,FALSE)</f>
        <v>MODESTA</v>
      </c>
      <c r="K398" s="85">
        <v>0.55715277777777772</v>
      </c>
      <c r="L398" s="88">
        <v>0.67569444444444438</v>
      </c>
      <c r="M398" s="86">
        <v>44170</v>
      </c>
      <c r="N398" s="94" t="s">
        <v>3921</v>
      </c>
      <c r="O398" s="90">
        <f t="shared" si="68"/>
        <v>170.7</v>
      </c>
      <c r="P398" s="100">
        <f t="shared" si="69"/>
        <v>512.09999999999991</v>
      </c>
      <c r="Q398" s="80" t="s">
        <v>2035</v>
      </c>
      <c r="R398" s="80" t="s">
        <v>2036</v>
      </c>
    </row>
    <row r="399" spans="1:18" x14ac:dyDescent="0.2">
      <c r="A399" s="111"/>
      <c r="B399" s="87" t="s">
        <v>4006</v>
      </c>
      <c r="C399" s="87" t="s">
        <v>731</v>
      </c>
      <c r="D399" s="81" t="str">
        <f>VLOOKUP($C399,TOTAL3,2,FALSE)</f>
        <v>HA7222-U</v>
      </c>
      <c r="E399" s="82" t="str">
        <f>VLOOKUP($C399,TOTAL3,3,FALSE)</f>
        <v>HARARE</v>
      </c>
      <c r="F399" s="82" t="str">
        <f>VLOOKUP(C399,TOTAL3,4,FALSE)</f>
        <v>PLATINUM</v>
      </c>
      <c r="G399" s="68">
        <v>3</v>
      </c>
      <c r="H399" s="84" t="s">
        <v>2033</v>
      </c>
      <c r="I399" s="68" t="s">
        <v>2042</v>
      </c>
      <c r="J399" s="82" t="str">
        <f>VLOOKUP($C399,TOTAL3,5,FALSE)</f>
        <v>MODESTA</v>
      </c>
      <c r="K399" s="85">
        <v>0.56656249999999997</v>
      </c>
      <c r="L399" s="85">
        <v>0.99930555555555556</v>
      </c>
      <c r="M399" s="86">
        <v>44170</v>
      </c>
      <c r="N399" s="94" t="s">
        <v>3977</v>
      </c>
      <c r="O399" s="90">
        <f t="shared" si="68"/>
        <v>623.15000000000009</v>
      </c>
      <c r="P399" s="100">
        <f t="shared" si="69"/>
        <v>1869.4500000000003</v>
      </c>
      <c r="Q399" s="80" t="s">
        <v>2035</v>
      </c>
      <c r="R399" s="80" t="s">
        <v>2036</v>
      </c>
    </row>
    <row r="400" spans="1:18" x14ac:dyDescent="0.2">
      <c r="A400" s="111"/>
      <c r="B400" s="87" t="s">
        <v>3940</v>
      </c>
      <c r="C400" s="87" t="s">
        <v>3941</v>
      </c>
      <c r="D400" s="81" t="e">
        <f>VLOOKUP($C400,TOTAL3,2,FALSE)</f>
        <v>#N/A</v>
      </c>
      <c r="E400" s="82" t="e">
        <f>VLOOKUP($C400,TOTAL3,3,FALSE)</f>
        <v>#N/A</v>
      </c>
      <c r="F400" s="82" t="e">
        <f>VLOOKUP(C400,TOTAL3,4,FALSE)</f>
        <v>#N/A</v>
      </c>
      <c r="G400" s="68">
        <v>3</v>
      </c>
      <c r="H400" s="84" t="s">
        <v>2033</v>
      </c>
      <c r="I400" s="68" t="s">
        <v>2042</v>
      </c>
      <c r="J400" s="82" t="e">
        <f>VLOOKUP($C400,TOTAL3,5,FALSE)</f>
        <v>#N/A</v>
      </c>
      <c r="K400" s="85">
        <v>0.56657407407407401</v>
      </c>
      <c r="L400" s="85">
        <v>0.99930555555555556</v>
      </c>
      <c r="M400" s="86">
        <v>44170</v>
      </c>
      <c r="N400" s="94" t="s">
        <v>3871</v>
      </c>
      <c r="O400" s="90">
        <f t="shared" si="68"/>
        <v>623.13333333333344</v>
      </c>
      <c r="P400" s="100">
        <f t="shared" si="69"/>
        <v>1869.4000000000003</v>
      </c>
      <c r="Q400" s="80" t="s">
        <v>2035</v>
      </c>
      <c r="R400" s="80" t="s">
        <v>2036</v>
      </c>
    </row>
    <row r="401" spans="1:18" x14ac:dyDescent="0.2">
      <c r="A401" s="211"/>
      <c r="B401" s="137">
        <v>44170.567974537036</v>
      </c>
      <c r="C401" s="52" t="s">
        <v>709</v>
      </c>
      <c r="D401" s="82" t="str">
        <f>VLOOKUP($C401,TOTAL4,2,FALSE)</f>
        <v>MV7004</v>
      </c>
      <c r="E401" s="91" t="str">
        <f>VLOOKUP($C401,TOTAL4,3,FALSE)</f>
        <v>MASVINGO</v>
      </c>
      <c r="F401" s="82" t="str">
        <f>VLOOKUP(C401,TOTAL4,4,FALSE)</f>
        <v>SILVER</v>
      </c>
      <c r="G401" s="68">
        <v>3</v>
      </c>
      <c r="H401" s="96" t="s">
        <v>2033</v>
      </c>
      <c r="I401" s="68" t="s">
        <v>2058</v>
      </c>
      <c r="J401" s="82" t="str">
        <f>VLOOKUP($C401,TOTAL4,5,FALSE)</f>
        <v>PARDON</v>
      </c>
      <c r="K401" s="88">
        <v>0.56736111111111109</v>
      </c>
      <c r="L401" s="153">
        <v>0.99930555555555556</v>
      </c>
      <c r="M401" s="113">
        <v>44170</v>
      </c>
      <c r="N401" s="94" t="s">
        <v>4242</v>
      </c>
      <c r="O401" s="90">
        <f t="shared" si="68"/>
        <v>622</v>
      </c>
      <c r="P401" s="100">
        <f t="shared" si="69"/>
        <v>1866</v>
      </c>
      <c r="Q401" s="68" t="s">
        <v>2035</v>
      </c>
      <c r="R401" s="68" t="s">
        <v>2036</v>
      </c>
    </row>
    <row r="402" spans="1:18" x14ac:dyDescent="0.2">
      <c r="A402" s="111"/>
      <c r="B402" s="87" t="s">
        <v>3914</v>
      </c>
      <c r="C402" s="87" t="s">
        <v>573</v>
      </c>
      <c r="D402" s="81" t="str">
        <f t="shared" ref="D402:D419" si="70">VLOOKUP($C402,TOTAL3,2,FALSE)</f>
        <v>MA0025</v>
      </c>
      <c r="E402" s="82" t="str">
        <f t="shared" ref="E402:E419" si="71">VLOOKUP($C402,TOTAL3,3,FALSE)</f>
        <v>MANICALAND</v>
      </c>
      <c r="F402" s="82" t="str">
        <f t="shared" ref="F402:F419" si="72">VLOOKUP(C402,TOTAL3,4,FALSE)</f>
        <v>PLATINUM</v>
      </c>
      <c r="G402" s="68">
        <v>3</v>
      </c>
      <c r="H402" s="84" t="s">
        <v>2033</v>
      </c>
      <c r="I402" s="68" t="s">
        <v>2042</v>
      </c>
      <c r="J402" s="82" t="str">
        <f t="shared" ref="J402:J411" si="73">VLOOKUP($C402,TOTAL3,5,FALSE)</f>
        <v>MAPFUMBA</v>
      </c>
      <c r="K402" s="85">
        <v>0.59717592592592594</v>
      </c>
      <c r="L402" s="88">
        <v>0.62986111111111109</v>
      </c>
      <c r="M402" s="86">
        <v>44170</v>
      </c>
      <c r="N402" s="94" t="s">
        <v>3869</v>
      </c>
      <c r="O402" s="90">
        <f t="shared" si="68"/>
        <v>47.06666666666662</v>
      </c>
      <c r="P402" s="100">
        <f t="shared" si="69"/>
        <v>141.19999999999987</v>
      </c>
      <c r="Q402" s="80" t="s">
        <v>2035</v>
      </c>
      <c r="R402" s="80" t="s">
        <v>2036</v>
      </c>
    </row>
    <row r="403" spans="1:18" x14ac:dyDescent="0.2">
      <c r="A403" s="111"/>
      <c r="B403" s="87" t="s">
        <v>3914</v>
      </c>
      <c r="C403" s="87" t="s">
        <v>568</v>
      </c>
      <c r="D403" s="81" t="str">
        <f t="shared" si="70"/>
        <v>MA0261</v>
      </c>
      <c r="E403" s="82" t="str">
        <f t="shared" si="71"/>
        <v>MANICALAND</v>
      </c>
      <c r="F403" s="82" t="str">
        <f t="shared" si="72"/>
        <v>PLATINUM</v>
      </c>
      <c r="G403" s="68">
        <v>3</v>
      </c>
      <c r="H403" s="84" t="s">
        <v>2033</v>
      </c>
      <c r="I403" s="68" t="s">
        <v>2042</v>
      </c>
      <c r="J403" s="82" t="str">
        <f t="shared" si="73"/>
        <v>MAPFUMBA</v>
      </c>
      <c r="K403" s="85">
        <v>0.59717592592592594</v>
      </c>
      <c r="L403" s="88">
        <v>0.63541666666666663</v>
      </c>
      <c r="M403" s="86">
        <v>44170</v>
      </c>
      <c r="N403" s="94" t="s">
        <v>3873</v>
      </c>
      <c r="O403" s="90">
        <f t="shared" si="68"/>
        <v>55.066666666666592</v>
      </c>
      <c r="P403" s="100">
        <f t="shared" si="69"/>
        <v>165.19999999999976</v>
      </c>
      <c r="Q403" s="80" t="s">
        <v>2035</v>
      </c>
      <c r="R403" s="80" t="s">
        <v>2036</v>
      </c>
    </row>
    <row r="404" spans="1:18" x14ac:dyDescent="0.2">
      <c r="A404" s="111"/>
      <c r="B404" s="87" t="s">
        <v>3915</v>
      </c>
      <c r="C404" s="87" t="s">
        <v>1999</v>
      </c>
      <c r="D404" s="81" t="str">
        <f t="shared" si="70"/>
        <v>MA0272</v>
      </c>
      <c r="E404" s="82" t="str">
        <f t="shared" si="71"/>
        <v>MANICALAND</v>
      </c>
      <c r="F404" s="82" t="str">
        <f t="shared" si="72"/>
        <v>PLATINUM</v>
      </c>
      <c r="G404" s="68">
        <v>3</v>
      </c>
      <c r="H404" s="84" t="s">
        <v>2033</v>
      </c>
      <c r="I404" s="68" t="s">
        <v>2042</v>
      </c>
      <c r="J404" s="82" t="str">
        <f t="shared" si="73"/>
        <v>MAPFUMBA</v>
      </c>
      <c r="K404" s="85">
        <v>0.59719907407407413</v>
      </c>
      <c r="L404" s="88">
        <v>0.63541666666666663</v>
      </c>
      <c r="M404" s="86">
        <v>44170</v>
      </c>
      <c r="N404" s="94" t="s">
        <v>3897</v>
      </c>
      <c r="O404" s="90">
        <f t="shared" si="68"/>
        <v>55.033333333333196</v>
      </c>
      <c r="P404" s="100">
        <f t="shared" si="69"/>
        <v>165.0999999999996</v>
      </c>
      <c r="Q404" s="80" t="s">
        <v>2035</v>
      </c>
      <c r="R404" s="80" t="s">
        <v>2036</v>
      </c>
    </row>
    <row r="405" spans="1:18" x14ac:dyDescent="0.2">
      <c r="A405" s="111"/>
      <c r="B405" s="87" t="s">
        <v>3955</v>
      </c>
      <c r="C405" s="87" t="s">
        <v>3956</v>
      </c>
      <c r="D405" s="81" t="e">
        <f t="shared" si="70"/>
        <v>#N/A</v>
      </c>
      <c r="E405" s="82" t="e">
        <f t="shared" si="71"/>
        <v>#N/A</v>
      </c>
      <c r="F405" s="82" t="e">
        <f t="shared" si="72"/>
        <v>#N/A</v>
      </c>
      <c r="G405" s="68">
        <v>3</v>
      </c>
      <c r="H405" s="84" t="s">
        <v>2033</v>
      </c>
      <c r="I405" s="68" t="s">
        <v>2042</v>
      </c>
      <c r="J405" s="82" t="e">
        <f t="shared" si="73"/>
        <v>#N/A</v>
      </c>
      <c r="K405" s="85">
        <v>0.59927083333333331</v>
      </c>
      <c r="L405" s="85">
        <v>0.99930555555555556</v>
      </c>
      <c r="M405" s="86">
        <v>44170</v>
      </c>
      <c r="N405" s="94" t="s">
        <v>3957</v>
      </c>
      <c r="O405" s="90">
        <f t="shared" si="68"/>
        <v>576.05000000000007</v>
      </c>
      <c r="P405" s="100">
        <f t="shared" si="69"/>
        <v>1728.15</v>
      </c>
      <c r="Q405" s="80" t="s">
        <v>2035</v>
      </c>
      <c r="R405" s="80" t="s">
        <v>2036</v>
      </c>
    </row>
    <row r="406" spans="1:18" x14ac:dyDescent="0.2">
      <c r="A406" s="111"/>
      <c r="B406" s="87" t="s">
        <v>3925</v>
      </c>
      <c r="C406" s="87" t="s">
        <v>613</v>
      </c>
      <c r="D406" s="81" t="str">
        <f t="shared" si="70"/>
        <v>HA1721</v>
      </c>
      <c r="E406" s="82" t="str">
        <f t="shared" si="71"/>
        <v>HARARE</v>
      </c>
      <c r="F406" s="82" t="str">
        <f t="shared" si="72"/>
        <v>PLATINUM</v>
      </c>
      <c r="G406" s="68">
        <v>3</v>
      </c>
      <c r="H406" s="84" t="s">
        <v>2033</v>
      </c>
      <c r="I406" s="68" t="s">
        <v>2042</v>
      </c>
      <c r="J406" s="82" t="str">
        <f t="shared" si="73"/>
        <v>MODESTA</v>
      </c>
      <c r="K406" s="85">
        <v>0.59942129629629626</v>
      </c>
      <c r="L406" s="88">
        <v>0.78611111111111109</v>
      </c>
      <c r="M406" s="86">
        <v>44170</v>
      </c>
      <c r="N406" s="94" t="s">
        <v>3926</v>
      </c>
      <c r="O406" s="90">
        <f t="shared" si="68"/>
        <v>268.83333333333337</v>
      </c>
      <c r="P406" s="100">
        <f t="shared" si="69"/>
        <v>806.50000000000011</v>
      </c>
      <c r="Q406" s="80" t="s">
        <v>2035</v>
      </c>
      <c r="R406" s="80" t="s">
        <v>2036</v>
      </c>
    </row>
    <row r="407" spans="1:18" x14ac:dyDescent="0.2">
      <c r="A407" s="111"/>
      <c r="B407" s="87" t="s">
        <v>3999</v>
      </c>
      <c r="C407" s="87" t="s">
        <v>656</v>
      </c>
      <c r="D407" s="81" t="str">
        <f t="shared" si="70"/>
        <v>HA0031</v>
      </c>
      <c r="E407" s="82" t="str">
        <f t="shared" si="71"/>
        <v>HARARE</v>
      </c>
      <c r="F407" s="82" t="str">
        <f t="shared" si="72"/>
        <v>PLATINUM</v>
      </c>
      <c r="G407" s="68">
        <v>3</v>
      </c>
      <c r="H407" s="84" t="s">
        <v>2033</v>
      </c>
      <c r="I407" s="68" t="s">
        <v>2042</v>
      </c>
      <c r="J407" s="82" t="str">
        <f t="shared" si="73"/>
        <v>RICHARD</v>
      </c>
      <c r="K407" s="85">
        <v>0.60766203703703703</v>
      </c>
      <c r="L407" s="85">
        <v>0.99930555555555556</v>
      </c>
      <c r="M407" s="86">
        <v>44170</v>
      </c>
      <c r="N407" s="94" t="s">
        <v>4000</v>
      </c>
      <c r="O407" s="90">
        <f t="shared" si="68"/>
        <v>563.9666666666667</v>
      </c>
      <c r="P407" s="100">
        <f t="shared" si="69"/>
        <v>1691.9</v>
      </c>
      <c r="Q407" s="80" t="s">
        <v>2035</v>
      </c>
      <c r="R407" s="80" t="s">
        <v>2036</v>
      </c>
    </row>
    <row r="408" spans="1:18" x14ac:dyDescent="0.2">
      <c r="A408" s="111"/>
      <c r="B408" s="87" t="s">
        <v>3998</v>
      </c>
      <c r="C408" s="87" t="s">
        <v>655</v>
      </c>
      <c r="D408" s="81" t="str">
        <f t="shared" si="70"/>
        <v>HA0031</v>
      </c>
      <c r="E408" s="82" t="str">
        <f t="shared" si="71"/>
        <v>HARARE</v>
      </c>
      <c r="F408" s="82" t="str">
        <f t="shared" si="72"/>
        <v>PLATINUM</v>
      </c>
      <c r="G408" s="68">
        <v>3</v>
      </c>
      <c r="H408" s="84" t="s">
        <v>2033</v>
      </c>
      <c r="I408" s="68" t="s">
        <v>2042</v>
      </c>
      <c r="J408" s="82" t="str">
        <f t="shared" si="73"/>
        <v>RICHARD</v>
      </c>
      <c r="K408" s="85">
        <v>0.60767361111111107</v>
      </c>
      <c r="L408" s="85">
        <v>0.99930555555555556</v>
      </c>
      <c r="M408" s="86">
        <v>44170</v>
      </c>
      <c r="N408" s="94" t="s">
        <v>3860</v>
      </c>
      <c r="O408" s="90">
        <f t="shared" si="68"/>
        <v>563.95000000000005</v>
      </c>
      <c r="P408" s="100">
        <f t="shared" si="69"/>
        <v>1691.8500000000001</v>
      </c>
      <c r="Q408" s="80" t="s">
        <v>2035</v>
      </c>
      <c r="R408" s="80" t="s">
        <v>2036</v>
      </c>
    </row>
    <row r="409" spans="1:18" x14ac:dyDescent="0.2">
      <c r="A409" s="111"/>
      <c r="B409" s="87" t="s">
        <v>4098</v>
      </c>
      <c r="C409" s="87" t="s">
        <v>1695</v>
      </c>
      <c r="D409" s="81" t="str">
        <f t="shared" si="70"/>
        <v>ME5186</v>
      </c>
      <c r="E409" s="82" t="str">
        <f t="shared" si="71"/>
        <v>MASH EAST</v>
      </c>
      <c r="F409" s="82" t="str">
        <f t="shared" si="72"/>
        <v>GOLD</v>
      </c>
      <c r="G409" s="68">
        <v>3</v>
      </c>
      <c r="H409" s="84" t="s">
        <v>2033</v>
      </c>
      <c r="I409" s="68" t="s">
        <v>2042</v>
      </c>
      <c r="J409" s="82" t="str">
        <f t="shared" si="73"/>
        <v>RICHARD</v>
      </c>
      <c r="K409" s="85">
        <v>0.60961805555555559</v>
      </c>
      <c r="L409" s="85">
        <v>0.99930555555555556</v>
      </c>
      <c r="M409" s="86">
        <v>44170</v>
      </c>
      <c r="N409" s="94" t="s">
        <v>3879</v>
      </c>
      <c r="O409" s="90">
        <f t="shared" si="68"/>
        <v>561.15</v>
      </c>
      <c r="P409" s="100">
        <f t="shared" si="69"/>
        <v>1683.4499999999998</v>
      </c>
      <c r="Q409" s="80" t="s">
        <v>2035</v>
      </c>
      <c r="R409" s="80" t="s">
        <v>2036</v>
      </c>
    </row>
    <row r="410" spans="1:18" x14ac:dyDescent="0.2">
      <c r="A410" s="111"/>
      <c r="B410" s="87" t="s">
        <v>3942</v>
      </c>
      <c r="C410" s="87" t="s">
        <v>118</v>
      </c>
      <c r="D410" s="81" t="str">
        <f t="shared" si="70"/>
        <v>HA6002</v>
      </c>
      <c r="E410" s="82" t="str">
        <f t="shared" si="71"/>
        <v>HARARE</v>
      </c>
      <c r="F410" s="82" t="str">
        <f t="shared" si="72"/>
        <v>PLATINUM</v>
      </c>
      <c r="G410" s="68">
        <v>3</v>
      </c>
      <c r="H410" s="84" t="s">
        <v>2033</v>
      </c>
      <c r="I410" s="68" t="s">
        <v>2042</v>
      </c>
      <c r="J410" s="82" t="str">
        <f t="shared" si="73"/>
        <v>WASHI</v>
      </c>
      <c r="K410" s="85">
        <v>0.61121527777777784</v>
      </c>
      <c r="L410" s="85">
        <v>0.99930555555555556</v>
      </c>
      <c r="M410" s="86">
        <v>44170</v>
      </c>
      <c r="N410" s="94" t="s">
        <v>3875</v>
      </c>
      <c r="O410" s="90">
        <f t="shared" si="68"/>
        <v>558.84999999999991</v>
      </c>
      <c r="P410" s="100">
        <f t="shared" si="69"/>
        <v>1676.5499999999997</v>
      </c>
      <c r="Q410" s="80" t="s">
        <v>2035</v>
      </c>
      <c r="R410" s="80" t="s">
        <v>2036</v>
      </c>
    </row>
    <row r="411" spans="1:18" x14ac:dyDescent="0.2">
      <c r="A411" s="111"/>
      <c r="B411" s="87" t="s">
        <v>3927</v>
      </c>
      <c r="C411" s="87" t="s">
        <v>1967</v>
      </c>
      <c r="D411" s="81" t="str">
        <f t="shared" si="70"/>
        <v>ME6019</v>
      </c>
      <c r="E411" s="82" t="str">
        <f t="shared" si="71"/>
        <v>MASH EAST</v>
      </c>
      <c r="F411" s="82" t="str">
        <f t="shared" si="72"/>
        <v>PLATINUM</v>
      </c>
      <c r="G411" s="68">
        <v>3</v>
      </c>
      <c r="H411" s="84" t="s">
        <v>2033</v>
      </c>
      <c r="I411" s="68" t="s">
        <v>2042</v>
      </c>
      <c r="J411" s="82" t="str">
        <f t="shared" si="73"/>
        <v>DHLAKAMA</v>
      </c>
      <c r="K411" s="85">
        <v>0.61376157407407406</v>
      </c>
      <c r="L411" s="88">
        <v>0.7993055555555556</v>
      </c>
      <c r="M411" s="86">
        <v>44170</v>
      </c>
      <c r="N411" s="94" t="s">
        <v>3928</v>
      </c>
      <c r="O411" s="90">
        <f t="shared" si="68"/>
        <v>267.18333333333345</v>
      </c>
      <c r="P411" s="100">
        <f t="shared" si="69"/>
        <v>801.55000000000041</v>
      </c>
      <c r="Q411" s="80" t="s">
        <v>2035</v>
      </c>
      <c r="R411" s="80" t="s">
        <v>2036</v>
      </c>
    </row>
    <row r="412" spans="1:18" x14ac:dyDescent="0.2">
      <c r="A412" s="93">
        <v>64</v>
      </c>
      <c r="B412" s="79">
        <v>44170.620833333334</v>
      </c>
      <c r="C412" s="68" t="str">
        <f>VLOOKUP(A412,nsn,2,FALSE)</f>
        <v>PLUMTREETOWN-G</v>
      </c>
      <c r="D412" s="81" t="str">
        <f t="shared" si="70"/>
        <v>MS0084</v>
      </c>
      <c r="E412" s="91" t="str">
        <f t="shared" si="71"/>
        <v>MAT SOUTH</v>
      </c>
      <c r="F412" s="82" t="str">
        <f t="shared" si="72"/>
        <v>GOLD</v>
      </c>
      <c r="G412" s="68">
        <v>3</v>
      </c>
      <c r="H412" s="83" t="s">
        <v>2033</v>
      </c>
      <c r="I412" s="110" t="s">
        <v>2058</v>
      </c>
      <c r="J412" s="68" t="str">
        <f>VLOOKUP(A412,nsn,3,FALSE)</f>
        <v>STELLA</v>
      </c>
      <c r="K412" s="85">
        <v>0.62083333333333335</v>
      </c>
      <c r="L412" s="85">
        <v>0.999305555555556</v>
      </c>
      <c r="M412" s="92">
        <v>44170</v>
      </c>
      <c r="N412" s="94" t="s">
        <v>4123</v>
      </c>
      <c r="O412" s="90">
        <f t="shared" si="68"/>
        <v>545.00000000000068</v>
      </c>
      <c r="P412" s="100">
        <f t="shared" si="69"/>
        <v>1635.000000000002</v>
      </c>
      <c r="Q412" s="68" t="s">
        <v>2035</v>
      </c>
      <c r="R412" s="68" t="s">
        <v>2036</v>
      </c>
    </row>
    <row r="413" spans="1:18" x14ac:dyDescent="0.2">
      <c r="A413" s="93">
        <v>67</v>
      </c>
      <c r="B413" s="79">
        <v>44170.620833333334</v>
      </c>
      <c r="C413" s="68" t="str">
        <f>VLOOKUP(A413,nsn,2,FALSE)</f>
        <v>PLUMTREEBORDER-G</v>
      </c>
      <c r="D413" s="81" t="str">
        <f t="shared" si="70"/>
        <v>MS0083</v>
      </c>
      <c r="E413" s="91" t="str">
        <f t="shared" si="71"/>
        <v>MAT SOUTH</v>
      </c>
      <c r="F413" s="82" t="str">
        <f t="shared" si="72"/>
        <v>SILVER</v>
      </c>
      <c r="G413" s="68">
        <v>3</v>
      </c>
      <c r="H413" s="83" t="s">
        <v>2033</v>
      </c>
      <c r="I413" s="110" t="s">
        <v>2058</v>
      </c>
      <c r="J413" s="68" t="str">
        <f>VLOOKUP(A413,nsn,3,FALSE)</f>
        <v>STELLA</v>
      </c>
      <c r="K413" s="85">
        <v>0.62083333333333335</v>
      </c>
      <c r="L413" s="85">
        <v>0.999305555555556</v>
      </c>
      <c r="M413" s="92">
        <v>44170</v>
      </c>
      <c r="N413" s="94" t="s">
        <v>2181</v>
      </c>
      <c r="O413" s="90">
        <f t="shared" si="68"/>
        <v>545.00000000000068</v>
      </c>
      <c r="P413" s="100">
        <f t="shared" si="69"/>
        <v>1635.000000000002</v>
      </c>
      <c r="Q413" s="68" t="s">
        <v>2035</v>
      </c>
      <c r="R413" s="68" t="s">
        <v>2036</v>
      </c>
    </row>
    <row r="414" spans="1:18" x14ac:dyDescent="0.2">
      <c r="A414" s="111"/>
      <c r="B414" s="87" t="s">
        <v>3962</v>
      </c>
      <c r="C414" s="87" t="s">
        <v>381</v>
      </c>
      <c r="D414" s="81" t="str">
        <f t="shared" si="70"/>
        <v>MW0309</v>
      </c>
      <c r="E414" s="82" t="str">
        <f t="shared" si="71"/>
        <v>MASH WEST</v>
      </c>
      <c r="F414" s="82" t="str">
        <f t="shared" si="72"/>
        <v>PLATINUM</v>
      </c>
      <c r="G414" s="68">
        <v>3</v>
      </c>
      <c r="H414" s="84" t="s">
        <v>2033</v>
      </c>
      <c r="I414" s="68" t="s">
        <v>2042</v>
      </c>
      <c r="J414" s="82" t="str">
        <f t="shared" ref="J414:J419" si="74">VLOOKUP($C414,TOTAL3,5,FALSE)</f>
        <v>NGIRAZI</v>
      </c>
      <c r="K414" s="85">
        <v>0.62129629629629635</v>
      </c>
      <c r="L414" s="85">
        <v>0.99930555555555556</v>
      </c>
      <c r="M414" s="86">
        <v>44170</v>
      </c>
      <c r="N414" s="94" t="s">
        <v>3902</v>
      </c>
      <c r="O414" s="90">
        <f t="shared" si="68"/>
        <v>544.33333333333326</v>
      </c>
      <c r="P414" s="100">
        <f t="shared" si="69"/>
        <v>1632.9999999999998</v>
      </c>
      <c r="Q414" s="80" t="s">
        <v>2035</v>
      </c>
      <c r="R414" s="80" t="s">
        <v>2036</v>
      </c>
    </row>
    <row r="415" spans="1:18" x14ac:dyDescent="0.2">
      <c r="A415" s="111"/>
      <c r="B415" s="87" t="s">
        <v>3943</v>
      </c>
      <c r="C415" s="87" t="s">
        <v>147</v>
      </c>
      <c r="D415" s="81" t="str">
        <f t="shared" si="70"/>
        <v>HA0231</v>
      </c>
      <c r="E415" s="82" t="str">
        <f t="shared" si="71"/>
        <v>HARARE</v>
      </c>
      <c r="F415" s="82" t="str">
        <f t="shared" si="72"/>
        <v>PLATINUM</v>
      </c>
      <c r="G415" s="68">
        <v>3</v>
      </c>
      <c r="H415" s="84" t="s">
        <v>2033</v>
      </c>
      <c r="I415" s="68" t="s">
        <v>2042</v>
      </c>
      <c r="J415" s="82" t="str">
        <f t="shared" si="74"/>
        <v>ENIA</v>
      </c>
      <c r="K415" s="85">
        <v>0.64429398148148154</v>
      </c>
      <c r="L415" s="85">
        <v>0.99930555555555556</v>
      </c>
      <c r="M415" s="86">
        <v>44170</v>
      </c>
      <c r="N415" s="94" t="s">
        <v>3904</v>
      </c>
      <c r="O415" s="90">
        <f t="shared" si="68"/>
        <v>511.21666666666658</v>
      </c>
      <c r="P415" s="100">
        <f t="shared" si="69"/>
        <v>1533.6499999999996</v>
      </c>
      <c r="Q415" s="80" t="s">
        <v>2035</v>
      </c>
      <c r="R415" s="80" t="s">
        <v>2036</v>
      </c>
    </row>
    <row r="416" spans="1:18" x14ac:dyDescent="0.2">
      <c r="A416" s="111"/>
      <c r="B416" s="119">
        <v>44170.696793981479</v>
      </c>
      <c r="C416" s="98" t="s">
        <v>1424</v>
      </c>
      <c r="D416" s="81" t="str">
        <f t="shared" si="70"/>
        <v>MW0145</v>
      </c>
      <c r="E416" s="82" t="str">
        <f t="shared" si="71"/>
        <v>MASH WEST</v>
      </c>
      <c r="F416" s="82" t="str">
        <f t="shared" si="72"/>
        <v>PLATINUM</v>
      </c>
      <c r="G416" s="68">
        <v>3</v>
      </c>
      <c r="H416" s="84" t="s">
        <v>2033</v>
      </c>
      <c r="I416" s="68" t="s">
        <v>2042</v>
      </c>
      <c r="J416" s="82" t="str">
        <f t="shared" si="74"/>
        <v>NGIRAZI</v>
      </c>
      <c r="K416" s="153">
        <v>0.69679398148148142</v>
      </c>
      <c r="L416" s="85">
        <v>0.99930555555555556</v>
      </c>
      <c r="M416" s="86">
        <v>44170</v>
      </c>
      <c r="N416" s="94" t="s">
        <v>3884</v>
      </c>
      <c r="O416" s="90">
        <f t="shared" si="68"/>
        <v>435.61666666666673</v>
      </c>
      <c r="P416" s="100">
        <f t="shared" si="69"/>
        <v>1306.8500000000001</v>
      </c>
      <c r="Q416" s="80" t="s">
        <v>2035</v>
      </c>
      <c r="R416" s="80" t="s">
        <v>2036</v>
      </c>
    </row>
    <row r="417" spans="1:18" x14ac:dyDescent="0.2">
      <c r="A417" s="111"/>
      <c r="B417" s="119">
        <v>44170.696840277778</v>
      </c>
      <c r="C417" s="98" t="s">
        <v>1401</v>
      </c>
      <c r="D417" s="81" t="str">
        <f t="shared" si="70"/>
        <v>MW5272</v>
      </c>
      <c r="E417" s="82" t="str">
        <f t="shared" si="71"/>
        <v>MASH WEST</v>
      </c>
      <c r="F417" s="82" t="str">
        <f t="shared" si="72"/>
        <v>SILVER</v>
      </c>
      <c r="G417" s="68">
        <v>3</v>
      </c>
      <c r="H417" s="84" t="s">
        <v>2033</v>
      </c>
      <c r="I417" s="68" t="s">
        <v>2042</v>
      </c>
      <c r="J417" s="82" t="str">
        <f t="shared" si="74"/>
        <v>LESLIE</v>
      </c>
      <c r="K417" s="153">
        <v>0.69684027777777768</v>
      </c>
      <c r="L417" s="85">
        <v>0.99930555555555556</v>
      </c>
      <c r="M417" s="86">
        <v>44170</v>
      </c>
      <c r="N417" s="94" t="s">
        <v>4063</v>
      </c>
      <c r="O417" s="90">
        <f t="shared" si="68"/>
        <v>435.55000000000018</v>
      </c>
      <c r="P417" s="100">
        <f t="shared" si="69"/>
        <v>1306.6500000000005</v>
      </c>
      <c r="Q417" s="80" t="s">
        <v>2035</v>
      </c>
      <c r="R417" s="80" t="s">
        <v>2036</v>
      </c>
    </row>
    <row r="418" spans="1:18" x14ac:dyDescent="0.2">
      <c r="A418" s="111"/>
      <c r="B418" s="119">
        <v>44170.863518518519</v>
      </c>
      <c r="C418" s="98" t="s">
        <v>1053</v>
      </c>
      <c r="D418" s="81" t="str">
        <f t="shared" si="70"/>
        <v>ME7160</v>
      </c>
      <c r="E418" s="82" t="str">
        <f t="shared" si="71"/>
        <v>MASH EAST</v>
      </c>
      <c r="F418" s="82" t="str">
        <f t="shared" si="72"/>
        <v>SILVER</v>
      </c>
      <c r="G418" s="68">
        <v>3</v>
      </c>
      <c r="H418" s="84" t="s">
        <v>2033</v>
      </c>
      <c r="I418" s="68" t="s">
        <v>2042</v>
      </c>
      <c r="J418" s="82" t="str">
        <f t="shared" si="74"/>
        <v>RICHARD</v>
      </c>
      <c r="K418" s="153">
        <v>0.86351851851851846</v>
      </c>
      <c r="L418" s="85">
        <v>0.99930555555555556</v>
      </c>
      <c r="M418" s="86">
        <v>44170</v>
      </c>
      <c r="N418" s="94" t="s">
        <v>3913</v>
      </c>
      <c r="O418" s="90">
        <f t="shared" si="68"/>
        <v>195.53333333333342</v>
      </c>
      <c r="P418" s="100">
        <f t="shared" si="69"/>
        <v>586.60000000000025</v>
      </c>
      <c r="Q418" s="80" t="s">
        <v>2035</v>
      </c>
      <c r="R418" s="80" t="s">
        <v>2036</v>
      </c>
    </row>
    <row r="419" spans="1:18" x14ac:dyDescent="0.2">
      <c r="A419" s="111"/>
      <c r="B419" s="119">
        <v>44170.863541666666</v>
      </c>
      <c r="C419" s="98" t="s">
        <v>1939</v>
      </c>
      <c r="D419" s="81" t="str">
        <f t="shared" si="70"/>
        <v>ME0166</v>
      </c>
      <c r="E419" s="82" t="str">
        <f t="shared" si="71"/>
        <v>MASH EAST</v>
      </c>
      <c r="F419" s="82" t="str">
        <f t="shared" si="72"/>
        <v>PLATINUM</v>
      </c>
      <c r="G419" s="68">
        <v>3</v>
      </c>
      <c r="H419" s="84" t="s">
        <v>2033</v>
      </c>
      <c r="I419" s="68" t="s">
        <v>2042</v>
      </c>
      <c r="J419" s="82" t="str">
        <f t="shared" si="74"/>
        <v>RICHARD</v>
      </c>
      <c r="K419" s="153">
        <v>0.86354166666666676</v>
      </c>
      <c r="L419" s="85">
        <v>0.99930555555555556</v>
      </c>
      <c r="M419" s="86">
        <v>44170</v>
      </c>
      <c r="N419" s="94" t="s">
        <v>4030</v>
      </c>
      <c r="O419" s="90">
        <f t="shared" si="68"/>
        <v>195.49999999999989</v>
      </c>
      <c r="P419" s="100">
        <f t="shared" si="69"/>
        <v>586.49999999999966</v>
      </c>
      <c r="Q419" s="80" t="s">
        <v>2035</v>
      </c>
      <c r="R419" s="80" t="s">
        <v>2036</v>
      </c>
    </row>
    <row r="420" spans="1:18" x14ac:dyDescent="0.2">
      <c r="A420" s="211"/>
      <c r="B420" s="119">
        <v>44170.930983796294</v>
      </c>
      <c r="C420" s="98" t="s">
        <v>87</v>
      </c>
      <c r="D420" s="82" t="str">
        <f>VLOOKUP($C420,TOTAL4,2,FALSE)</f>
        <v>MD0386</v>
      </c>
      <c r="E420" s="91" t="str">
        <f>VLOOKUP($C420,TOTAL4,3,FALSE)</f>
        <v>MIDLANDS</v>
      </c>
      <c r="F420" s="82" t="str">
        <f>VLOOKUP(C420,TOTAL4,4,FALSE)</f>
        <v>PLATINUM</v>
      </c>
      <c r="G420" s="68">
        <v>3</v>
      </c>
      <c r="H420" s="96" t="s">
        <v>2033</v>
      </c>
      <c r="I420" s="68" t="s">
        <v>2060</v>
      </c>
      <c r="J420" s="82" t="str">
        <f>VLOOKUP($C420,TOTAL4,5,FALSE)</f>
        <v>CHIKWAVAVA</v>
      </c>
      <c r="K420" s="153">
        <v>0.93055555555555547</v>
      </c>
      <c r="L420" s="88">
        <v>0.99930555555555556</v>
      </c>
      <c r="M420" s="113">
        <v>44170</v>
      </c>
      <c r="N420" s="94" t="s">
        <v>4148</v>
      </c>
      <c r="O420" s="90">
        <f t="shared" si="68"/>
        <v>99.000000000000128</v>
      </c>
      <c r="P420" s="100">
        <f t="shared" si="69"/>
        <v>297.0000000000004</v>
      </c>
      <c r="Q420" s="68" t="s">
        <v>2035</v>
      </c>
      <c r="R420" s="68" t="s">
        <v>2036</v>
      </c>
    </row>
    <row r="421" spans="1:18" x14ac:dyDescent="0.2">
      <c r="A421" s="111"/>
      <c r="B421" s="119">
        <v>44170.935439814813</v>
      </c>
      <c r="C421" s="98" t="s">
        <v>331</v>
      </c>
      <c r="D421" s="81" t="str">
        <f t="shared" ref="D421:D426" si="75">VLOOKUP($C421,TOTAL3,2,FALSE)</f>
        <v>HA5030</v>
      </c>
      <c r="E421" s="82" t="str">
        <f t="shared" ref="E421:E426" si="76">VLOOKUP($C421,TOTAL3,3,FALSE)</f>
        <v>HARARE</v>
      </c>
      <c r="F421" s="82" t="str">
        <f t="shared" ref="F421:F426" si="77">VLOOKUP(C421,TOTAL3,4,FALSE)</f>
        <v>PLATINUM</v>
      </c>
      <c r="G421" s="68">
        <v>3</v>
      </c>
      <c r="H421" s="84" t="s">
        <v>2033</v>
      </c>
      <c r="I421" s="68" t="s">
        <v>2042</v>
      </c>
      <c r="J421" s="82" t="str">
        <f t="shared" ref="J421:J426" si="78">VLOOKUP($C421,TOTAL3,5,FALSE)</f>
        <v>ARCHIE</v>
      </c>
      <c r="K421" s="153">
        <v>0.93543981481481486</v>
      </c>
      <c r="L421" s="85">
        <v>0.99930555555555556</v>
      </c>
      <c r="M421" s="86">
        <v>44170</v>
      </c>
      <c r="N421" s="94" t="s">
        <v>3958</v>
      </c>
      <c r="O421" s="90">
        <f t="shared" si="68"/>
        <v>91.966666666666598</v>
      </c>
      <c r="P421" s="100">
        <f t="shared" si="69"/>
        <v>275.89999999999981</v>
      </c>
      <c r="Q421" s="80" t="s">
        <v>2035</v>
      </c>
      <c r="R421" s="80" t="s">
        <v>2036</v>
      </c>
    </row>
    <row r="422" spans="1:18" x14ac:dyDescent="0.2">
      <c r="A422" s="111"/>
      <c r="B422" s="119">
        <v>44170.944432870368</v>
      </c>
      <c r="C422" s="98" t="s">
        <v>1876</v>
      </c>
      <c r="D422" s="81" t="str">
        <f t="shared" si="75"/>
        <v>MC5212</v>
      </c>
      <c r="E422" s="82" t="str">
        <f t="shared" si="76"/>
        <v>MASH CENTRAL</v>
      </c>
      <c r="F422" s="82" t="str">
        <f t="shared" si="77"/>
        <v>PLATINUM</v>
      </c>
      <c r="G422" s="68">
        <v>3</v>
      </c>
      <c r="H422" s="84" t="s">
        <v>2033</v>
      </c>
      <c r="I422" s="68" t="s">
        <v>2042</v>
      </c>
      <c r="J422" s="82" t="str">
        <f t="shared" si="78"/>
        <v>KIWA</v>
      </c>
      <c r="K422" s="153">
        <v>0.94443287037037038</v>
      </c>
      <c r="L422" s="85">
        <v>0.99930555555555556</v>
      </c>
      <c r="M422" s="86">
        <v>44170</v>
      </c>
      <c r="N422" s="94" t="s">
        <v>4109</v>
      </c>
      <c r="O422" s="90">
        <f t="shared" si="68"/>
        <v>79.016666666666652</v>
      </c>
      <c r="P422" s="100">
        <f t="shared" si="69"/>
        <v>237.04999999999995</v>
      </c>
      <c r="Q422" s="80" t="s">
        <v>2035</v>
      </c>
      <c r="R422" s="80" t="s">
        <v>2036</v>
      </c>
    </row>
    <row r="423" spans="1:18" x14ac:dyDescent="0.2">
      <c r="A423" s="111"/>
      <c r="B423" s="119">
        <v>44170.944444444445</v>
      </c>
      <c r="C423" s="98" t="s">
        <v>800</v>
      </c>
      <c r="D423" s="81" t="str">
        <f t="shared" si="75"/>
        <v>MC5026</v>
      </c>
      <c r="E423" s="82" t="str">
        <f t="shared" si="76"/>
        <v>MASH CENTRAL</v>
      </c>
      <c r="F423" s="82" t="str">
        <f t="shared" si="77"/>
        <v>PLATINUM</v>
      </c>
      <c r="G423" s="68">
        <v>3</v>
      </c>
      <c r="H423" s="84" t="s">
        <v>2033</v>
      </c>
      <c r="I423" s="68" t="s">
        <v>2042</v>
      </c>
      <c r="J423" s="82" t="str">
        <f t="shared" si="78"/>
        <v>KIWA</v>
      </c>
      <c r="K423" s="153">
        <v>0.94444444444444453</v>
      </c>
      <c r="L423" s="85">
        <v>0.99930555555555556</v>
      </c>
      <c r="M423" s="86">
        <v>44170</v>
      </c>
      <c r="N423" s="94" t="s">
        <v>3886</v>
      </c>
      <c r="O423" s="90">
        <f t="shared" si="68"/>
        <v>78.999999999999886</v>
      </c>
      <c r="P423" s="100">
        <f t="shared" si="69"/>
        <v>236.99999999999966</v>
      </c>
      <c r="Q423" s="80" t="s">
        <v>2035</v>
      </c>
      <c r="R423" s="80" t="s">
        <v>2036</v>
      </c>
    </row>
    <row r="424" spans="1:18" x14ac:dyDescent="0.2">
      <c r="A424" s="111"/>
      <c r="B424" s="119">
        <v>44170.944479166668</v>
      </c>
      <c r="C424" s="98" t="s">
        <v>529</v>
      </c>
      <c r="D424" s="81" t="str">
        <f t="shared" si="75"/>
        <v>MC0119</v>
      </c>
      <c r="E424" s="82" t="str">
        <f t="shared" si="76"/>
        <v>MASH CENTRAL</v>
      </c>
      <c r="F424" s="82" t="str">
        <f t="shared" si="77"/>
        <v>PLATINUM</v>
      </c>
      <c r="G424" s="68">
        <v>3</v>
      </c>
      <c r="H424" s="84" t="s">
        <v>2033</v>
      </c>
      <c r="I424" s="68" t="s">
        <v>2042</v>
      </c>
      <c r="J424" s="82" t="str">
        <f t="shared" si="78"/>
        <v>ARCHIE</v>
      </c>
      <c r="K424" s="153">
        <v>0.94447916666666665</v>
      </c>
      <c r="L424" s="85">
        <v>0.99930555555555556</v>
      </c>
      <c r="M424" s="86">
        <v>44170</v>
      </c>
      <c r="N424" s="94" t="s">
        <v>3893</v>
      </c>
      <c r="O424" s="90">
        <f t="shared" si="68"/>
        <v>78.950000000000031</v>
      </c>
      <c r="P424" s="100">
        <f t="shared" si="69"/>
        <v>236.85000000000008</v>
      </c>
      <c r="Q424" s="80" t="s">
        <v>2035</v>
      </c>
      <c r="R424" s="80" t="s">
        <v>2036</v>
      </c>
    </row>
    <row r="425" spans="1:18" x14ac:dyDescent="0.2">
      <c r="A425" s="111"/>
      <c r="B425" s="119">
        <v>44170.944479166668</v>
      </c>
      <c r="C425" s="98" t="s">
        <v>715</v>
      </c>
      <c r="D425" s="81" t="str">
        <f t="shared" si="75"/>
        <v>MC0035</v>
      </c>
      <c r="E425" s="82" t="str">
        <f t="shared" si="76"/>
        <v>MASH CENTRAL</v>
      </c>
      <c r="F425" s="82" t="str">
        <f t="shared" si="77"/>
        <v>PLATINUM</v>
      </c>
      <c r="G425" s="68">
        <v>3</v>
      </c>
      <c r="H425" s="84" t="s">
        <v>2033</v>
      </c>
      <c r="I425" s="68" t="s">
        <v>2042</v>
      </c>
      <c r="J425" s="82" t="str">
        <f t="shared" si="78"/>
        <v>KIWA</v>
      </c>
      <c r="K425" s="153">
        <v>0.94447916666666665</v>
      </c>
      <c r="L425" s="85">
        <v>0.99930555555555556</v>
      </c>
      <c r="M425" s="86">
        <v>44170</v>
      </c>
      <c r="N425" s="94" t="s">
        <v>3951</v>
      </c>
      <c r="O425" s="90">
        <f t="shared" si="68"/>
        <v>78.950000000000031</v>
      </c>
      <c r="P425" s="100">
        <f t="shared" si="69"/>
        <v>236.85000000000008</v>
      </c>
      <c r="Q425" s="80" t="s">
        <v>2035</v>
      </c>
      <c r="R425" s="80" t="s">
        <v>2036</v>
      </c>
    </row>
    <row r="426" spans="1:18" x14ac:dyDescent="0.2">
      <c r="A426" s="111"/>
      <c r="B426" s="119">
        <v>44170.944537037038</v>
      </c>
      <c r="C426" s="98" t="s">
        <v>685</v>
      </c>
      <c r="D426" s="81" t="str">
        <f t="shared" si="75"/>
        <v>MC0009</v>
      </c>
      <c r="E426" s="82" t="str">
        <f t="shared" si="76"/>
        <v>MASH CENTRAL</v>
      </c>
      <c r="F426" s="82" t="str">
        <f t="shared" si="77"/>
        <v>GOLD</v>
      </c>
      <c r="G426" s="68">
        <v>3</v>
      </c>
      <c r="H426" s="84" t="s">
        <v>2033</v>
      </c>
      <c r="I426" s="68" t="s">
        <v>2042</v>
      </c>
      <c r="J426" s="82" t="str">
        <f t="shared" si="78"/>
        <v>KIWA</v>
      </c>
      <c r="K426" s="153">
        <v>0.94453703703703706</v>
      </c>
      <c r="L426" s="85">
        <v>0.99930555555555556</v>
      </c>
      <c r="M426" s="86">
        <v>44170</v>
      </c>
      <c r="N426" s="94" t="s">
        <v>3891</v>
      </c>
      <c r="O426" s="90">
        <f t="shared" si="68"/>
        <v>78.866666666666632</v>
      </c>
      <c r="P426" s="100">
        <f t="shared" si="69"/>
        <v>236.59999999999991</v>
      </c>
      <c r="Q426" s="80" t="s">
        <v>2035</v>
      </c>
      <c r="R426" s="80" t="s">
        <v>2036</v>
      </c>
    </row>
    <row r="427" spans="1:18" x14ac:dyDescent="0.2">
      <c r="A427" s="211"/>
      <c r="B427" s="119">
        <v>44170.230358796296</v>
      </c>
      <c r="C427" s="98" t="s">
        <v>1427</v>
      </c>
      <c r="D427" s="82" t="str">
        <f t="shared" ref="D427:D458" si="79">VLOOKUP($C427,TOTAL4,2,FALSE)</f>
        <v>MV0146</v>
      </c>
      <c r="E427" s="91" t="str">
        <f t="shared" ref="E427:E458" si="80">VLOOKUP($C427,TOTAL4,3,FALSE)</f>
        <v>MASVINGO</v>
      </c>
      <c r="F427" s="82" t="str">
        <f t="shared" ref="F427:F458" si="81">VLOOKUP(C427,TOTAL4,4,FALSE)</f>
        <v>SILVER</v>
      </c>
      <c r="G427" s="68">
        <v>3</v>
      </c>
      <c r="H427" s="96" t="s">
        <v>2033</v>
      </c>
      <c r="I427" s="68" t="s">
        <v>2060</v>
      </c>
      <c r="J427" s="82" t="str">
        <f t="shared" ref="J427:J458" si="82">VLOOKUP($C427,TOTAL4,5,FALSE)</f>
        <v>CECIL</v>
      </c>
      <c r="K427" s="153">
        <v>44170.230358796296</v>
      </c>
      <c r="L427" s="153">
        <v>44170.676192129627</v>
      </c>
      <c r="M427" s="113">
        <v>44170</v>
      </c>
      <c r="N427" s="94" t="s">
        <v>4222</v>
      </c>
      <c r="O427" s="90">
        <f t="shared" si="68"/>
        <v>641.99999999720603</v>
      </c>
      <c r="P427" s="100">
        <f t="shared" si="69"/>
        <v>1925.9999999916181</v>
      </c>
      <c r="Q427" s="80" t="s">
        <v>2035</v>
      </c>
      <c r="R427" s="80" t="s">
        <v>2038</v>
      </c>
    </row>
    <row r="428" spans="1:18" x14ac:dyDescent="0.2">
      <c r="A428" s="211"/>
      <c r="B428" s="119">
        <v>44170.34574074074</v>
      </c>
      <c r="C428" s="98" t="s">
        <v>1744</v>
      </c>
      <c r="D428" s="82" t="str">
        <f t="shared" si="79"/>
        <v>MV3088</v>
      </c>
      <c r="E428" s="91" t="str">
        <f t="shared" si="80"/>
        <v>MASVINGO</v>
      </c>
      <c r="F428" s="82" t="str">
        <f t="shared" si="81"/>
        <v>GOLD</v>
      </c>
      <c r="G428" s="68">
        <v>3</v>
      </c>
      <c r="H428" s="96" t="s">
        <v>2033</v>
      </c>
      <c r="I428" s="68" t="s">
        <v>2060</v>
      </c>
      <c r="J428" s="82" t="str">
        <f t="shared" si="82"/>
        <v>CECIL</v>
      </c>
      <c r="K428" s="153">
        <v>44170.34574074074</v>
      </c>
      <c r="L428" s="153">
        <v>44170.676018518519</v>
      </c>
      <c r="M428" s="113">
        <v>44170</v>
      </c>
      <c r="N428" s="94" t="s">
        <v>4221</v>
      </c>
      <c r="O428" s="90">
        <f t="shared" si="68"/>
        <v>475.60000000172295</v>
      </c>
      <c r="P428" s="100">
        <f t="shared" si="69"/>
        <v>1426.8000000051688</v>
      </c>
      <c r="Q428" s="80" t="s">
        <v>2035</v>
      </c>
      <c r="R428" s="80" t="s">
        <v>2038</v>
      </c>
    </row>
    <row r="429" spans="1:18" x14ac:dyDescent="0.2">
      <c r="A429" s="211"/>
      <c r="B429" s="119">
        <v>44170.397048611114</v>
      </c>
      <c r="C429" s="98" t="s">
        <v>239</v>
      </c>
      <c r="D429" s="82" t="str">
        <f t="shared" si="79"/>
        <v>MS6027</v>
      </c>
      <c r="E429" s="91" t="str">
        <f t="shared" si="80"/>
        <v>MAT SOUTH</v>
      </c>
      <c r="F429" s="82" t="str">
        <f t="shared" si="81"/>
        <v>PLATINUM</v>
      </c>
      <c r="G429" s="68">
        <v>3</v>
      </c>
      <c r="H429" s="96" t="s">
        <v>2033</v>
      </c>
      <c r="I429" s="68" t="s">
        <v>2060</v>
      </c>
      <c r="J429" s="82" t="str">
        <f t="shared" si="82"/>
        <v>BEN</v>
      </c>
      <c r="K429" s="153">
        <v>44170.397048611114</v>
      </c>
      <c r="L429" s="153">
        <v>44170.662210648145</v>
      </c>
      <c r="M429" s="113">
        <v>44170</v>
      </c>
      <c r="N429" s="94" t="s">
        <v>4220</v>
      </c>
      <c r="O429" s="90">
        <f t="shared" si="68"/>
        <v>381.83333332417533</v>
      </c>
      <c r="P429" s="100">
        <f t="shared" si="69"/>
        <v>1145.499999972526</v>
      </c>
      <c r="Q429" s="80" t="s">
        <v>2035</v>
      </c>
      <c r="R429" s="80" t="s">
        <v>2038</v>
      </c>
    </row>
    <row r="430" spans="1:18" x14ac:dyDescent="0.2">
      <c r="A430" s="211"/>
      <c r="B430" s="119">
        <v>44170.459513888891</v>
      </c>
      <c r="C430" s="98" t="s">
        <v>666</v>
      </c>
      <c r="D430" s="82" t="str">
        <f t="shared" si="79"/>
        <v>BU5084</v>
      </c>
      <c r="E430" s="91" t="str">
        <f t="shared" si="80"/>
        <v>BULAWAYO</v>
      </c>
      <c r="F430" s="82" t="str">
        <f t="shared" si="81"/>
        <v>SILVER</v>
      </c>
      <c r="G430" s="68">
        <v>3</v>
      </c>
      <c r="H430" s="96" t="s">
        <v>2033</v>
      </c>
      <c r="I430" s="68" t="s">
        <v>2060</v>
      </c>
      <c r="J430" s="82" t="str">
        <f t="shared" si="82"/>
        <v>SIFA</v>
      </c>
      <c r="K430" s="153">
        <v>44170.459513888891</v>
      </c>
      <c r="L430" s="153">
        <v>44170.565312500003</v>
      </c>
      <c r="M430" s="113">
        <v>44170</v>
      </c>
      <c r="N430" s="94" t="s">
        <v>4199</v>
      </c>
      <c r="O430" s="90">
        <f t="shared" si="68"/>
        <v>152.35000000102445</v>
      </c>
      <c r="P430" s="100">
        <f t="shared" si="69"/>
        <v>457.05000000307336</v>
      </c>
      <c r="Q430" s="80" t="s">
        <v>2035</v>
      </c>
      <c r="R430" s="80" t="s">
        <v>2038</v>
      </c>
    </row>
    <row r="431" spans="1:18" x14ac:dyDescent="0.2">
      <c r="A431" s="211"/>
      <c r="B431" s="119">
        <v>44170.508171296293</v>
      </c>
      <c r="C431" s="98" t="s">
        <v>1611</v>
      </c>
      <c r="D431" s="82" t="str">
        <f t="shared" si="79"/>
        <v>HA5071</v>
      </c>
      <c r="E431" s="91" t="str">
        <f t="shared" si="80"/>
        <v>HARARE</v>
      </c>
      <c r="F431" s="82" t="str">
        <f t="shared" si="81"/>
        <v>SILVER</v>
      </c>
      <c r="G431" s="68">
        <v>3</v>
      </c>
      <c r="H431" s="96" t="s">
        <v>2033</v>
      </c>
      <c r="I431" s="68" t="s">
        <v>2060</v>
      </c>
      <c r="J431" s="82" t="str">
        <f t="shared" si="82"/>
        <v>KIWA</v>
      </c>
      <c r="K431" s="153">
        <v>44170.508171296293</v>
      </c>
      <c r="L431" s="153">
        <v>44170.731064814812</v>
      </c>
      <c r="M431" s="113">
        <v>44170</v>
      </c>
      <c r="N431" s="94" t="s">
        <v>4218</v>
      </c>
      <c r="O431" s="90">
        <f t="shared" si="68"/>
        <v>320.966666667955</v>
      </c>
      <c r="P431" s="100">
        <f t="shared" si="69"/>
        <v>962.90000000386499</v>
      </c>
      <c r="Q431" s="80" t="s">
        <v>2035</v>
      </c>
      <c r="R431" s="80" t="s">
        <v>2038</v>
      </c>
    </row>
    <row r="432" spans="1:18" x14ac:dyDescent="0.2">
      <c r="A432" s="211"/>
      <c r="B432" s="119">
        <v>44170.539143518516</v>
      </c>
      <c r="C432" s="98" t="s">
        <v>326</v>
      </c>
      <c r="D432" s="82" t="str">
        <f t="shared" si="79"/>
        <v>HA0379</v>
      </c>
      <c r="E432" s="91" t="str">
        <f t="shared" si="80"/>
        <v>HARARE</v>
      </c>
      <c r="F432" s="82" t="str">
        <f t="shared" si="81"/>
        <v>GOLD</v>
      </c>
      <c r="G432" s="68">
        <v>3</v>
      </c>
      <c r="H432" s="96" t="s">
        <v>2033</v>
      </c>
      <c r="I432" s="68" t="s">
        <v>2060</v>
      </c>
      <c r="J432" s="82" t="str">
        <f t="shared" si="82"/>
        <v>KIWA</v>
      </c>
      <c r="K432" s="153">
        <v>44170.539143518516</v>
      </c>
      <c r="L432" s="153">
        <v>44170.730740740742</v>
      </c>
      <c r="M432" s="113">
        <v>44170</v>
      </c>
      <c r="N432" s="94" t="s">
        <v>4217</v>
      </c>
      <c r="O432" s="90">
        <f t="shared" si="68"/>
        <v>275.90000000665896</v>
      </c>
      <c r="P432" s="100">
        <f t="shared" si="69"/>
        <v>827.70000001997687</v>
      </c>
      <c r="Q432" s="80" t="s">
        <v>2035</v>
      </c>
      <c r="R432" s="80" t="s">
        <v>2038</v>
      </c>
    </row>
    <row r="433" spans="1:18" x14ac:dyDescent="0.2">
      <c r="A433" s="211"/>
      <c r="B433" s="119">
        <v>44170.548784722225</v>
      </c>
      <c r="C433" s="98" t="s">
        <v>1281</v>
      </c>
      <c r="D433" s="82" t="str">
        <f t="shared" si="79"/>
        <v>MD5189</v>
      </c>
      <c r="E433" s="91" t="str">
        <f t="shared" si="80"/>
        <v>MIDLANDS</v>
      </c>
      <c r="F433" s="82" t="str">
        <f t="shared" si="81"/>
        <v>PLATINUM</v>
      </c>
      <c r="G433" s="68">
        <v>3</v>
      </c>
      <c r="H433" s="96" t="s">
        <v>2033</v>
      </c>
      <c r="I433" s="68" t="s">
        <v>2060</v>
      </c>
      <c r="J433" s="82" t="str">
        <f t="shared" si="82"/>
        <v>CHARI</v>
      </c>
      <c r="K433" s="153">
        <v>44170.548784722225</v>
      </c>
      <c r="L433" s="153">
        <v>44170.591261574074</v>
      </c>
      <c r="M433" s="113">
        <v>44170</v>
      </c>
      <c r="N433" s="94" t="s">
        <v>4182</v>
      </c>
      <c r="O433" s="90">
        <f t="shared" si="68"/>
        <v>61.166666663484648</v>
      </c>
      <c r="P433" s="100">
        <f t="shared" si="69"/>
        <v>183.49999999045394</v>
      </c>
      <c r="Q433" s="80" t="s">
        <v>2035</v>
      </c>
      <c r="R433" s="80" t="s">
        <v>2038</v>
      </c>
    </row>
    <row r="434" spans="1:18" x14ac:dyDescent="0.2">
      <c r="A434" s="211"/>
      <c r="B434" s="119">
        <v>44170.555300925924</v>
      </c>
      <c r="C434" s="98" t="s">
        <v>1868</v>
      </c>
      <c r="D434" s="82" t="str">
        <f t="shared" si="79"/>
        <v>MD0412</v>
      </c>
      <c r="E434" s="91" t="str">
        <f t="shared" si="80"/>
        <v>MIDLANDS</v>
      </c>
      <c r="F434" s="82" t="str">
        <f t="shared" si="81"/>
        <v>PLATINUM</v>
      </c>
      <c r="G434" s="68">
        <v>3</v>
      </c>
      <c r="H434" s="96" t="s">
        <v>2033</v>
      </c>
      <c r="I434" s="68" t="s">
        <v>2060</v>
      </c>
      <c r="J434" s="82" t="str">
        <f t="shared" si="82"/>
        <v>CHIKWAVAVA</v>
      </c>
      <c r="K434" s="153">
        <v>44170.555300925924</v>
      </c>
      <c r="L434" s="153">
        <v>44170.621724537035</v>
      </c>
      <c r="M434" s="113">
        <v>44170</v>
      </c>
      <c r="N434" s="94" t="s">
        <v>4196</v>
      </c>
      <c r="O434" s="90">
        <f t="shared" si="68"/>
        <v>95.65000000060536</v>
      </c>
      <c r="P434" s="100">
        <f t="shared" si="69"/>
        <v>286.95000000181608</v>
      </c>
      <c r="Q434" s="80" t="s">
        <v>2035</v>
      </c>
      <c r="R434" s="80" t="s">
        <v>2038</v>
      </c>
    </row>
    <row r="435" spans="1:18" x14ac:dyDescent="0.2">
      <c r="A435" s="211"/>
      <c r="B435" s="119">
        <v>44170.567858796298</v>
      </c>
      <c r="C435" s="98" t="s">
        <v>1973</v>
      </c>
      <c r="D435" s="82" t="str">
        <f t="shared" si="79"/>
        <v>MV5147</v>
      </c>
      <c r="E435" s="91" t="str">
        <f t="shared" si="80"/>
        <v>MASVINGO</v>
      </c>
      <c r="F435" s="82" t="str">
        <f t="shared" si="81"/>
        <v>SILVER</v>
      </c>
      <c r="G435" s="68">
        <v>3</v>
      </c>
      <c r="H435" s="96" t="s">
        <v>2033</v>
      </c>
      <c r="I435" s="68" t="s">
        <v>2060</v>
      </c>
      <c r="J435" s="82" t="str">
        <f t="shared" si="82"/>
        <v>PARDON</v>
      </c>
      <c r="K435" s="153">
        <v>44170.567858796298</v>
      </c>
      <c r="L435" s="153">
        <v>44170.71980324074</v>
      </c>
      <c r="M435" s="113">
        <v>44170</v>
      </c>
      <c r="N435" s="94" t="s">
        <v>4210</v>
      </c>
      <c r="O435" s="90">
        <f t="shared" si="68"/>
        <v>218.79999999655411</v>
      </c>
      <c r="P435" s="100">
        <f t="shared" si="69"/>
        <v>656.39999998966232</v>
      </c>
      <c r="Q435" s="80" t="s">
        <v>2035</v>
      </c>
      <c r="R435" s="80" t="s">
        <v>2038</v>
      </c>
    </row>
    <row r="436" spans="1:18" x14ac:dyDescent="0.2">
      <c r="A436" s="211"/>
      <c r="B436" s="119">
        <v>44170.567974537036</v>
      </c>
      <c r="C436" s="98" t="s">
        <v>709</v>
      </c>
      <c r="D436" s="82" t="str">
        <f t="shared" si="79"/>
        <v>MV7004</v>
      </c>
      <c r="E436" s="91" t="str">
        <f t="shared" si="80"/>
        <v>MASVINGO</v>
      </c>
      <c r="F436" s="82" t="str">
        <f t="shared" si="81"/>
        <v>SILVER</v>
      </c>
      <c r="G436" s="68">
        <v>3</v>
      </c>
      <c r="H436" s="96" t="s">
        <v>2033</v>
      </c>
      <c r="I436" s="68" t="s">
        <v>2060</v>
      </c>
      <c r="J436" s="82" t="str">
        <f t="shared" si="82"/>
        <v>PARDON</v>
      </c>
      <c r="K436" s="153">
        <v>44170.567974537036</v>
      </c>
      <c r="L436" s="153">
        <v>44170.71974537037</v>
      </c>
      <c r="M436" s="113">
        <v>44170</v>
      </c>
      <c r="N436" s="94" t="s">
        <v>4206</v>
      </c>
      <c r="O436" s="90">
        <f t="shared" si="68"/>
        <v>218.55000000097789</v>
      </c>
      <c r="P436" s="100">
        <f t="shared" si="69"/>
        <v>655.65000000293367</v>
      </c>
      <c r="Q436" s="80" t="s">
        <v>2035</v>
      </c>
      <c r="R436" s="80" t="s">
        <v>2038</v>
      </c>
    </row>
    <row r="437" spans="1:18" x14ac:dyDescent="0.2">
      <c r="A437" s="211"/>
      <c r="B437" s="119">
        <v>44170.567974537036</v>
      </c>
      <c r="C437" s="98" t="s">
        <v>1785</v>
      </c>
      <c r="D437" s="82" t="str">
        <f t="shared" si="79"/>
        <v>MV5244</v>
      </c>
      <c r="E437" s="91" t="str">
        <f t="shared" si="80"/>
        <v>MASVINGO</v>
      </c>
      <c r="F437" s="82" t="str">
        <f t="shared" si="81"/>
        <v>SILVER</v>
      </c>
      <c r="G437" s="68">
        <v>3</v>
      </c>
      <c r="H437" s="96" t="s">
        <v>2033</v>
      </c>
      <c r="I437" s="68" t="s">
        <v>2060</v>
      </c>
      <c r="J437" s="82" t="str">
        <f t="shared" si="82"/>
        <v>PARDON</v>
      </c>
      <c r="K437" s="153">
        <v>44170.567974537036</v>
      </c>
      <c r="L437" s="153">
        <v>44170.71974537037</v>
      </c>
      <c r="M437" s="113">
        <v>44170</v>
      </c>
      <c r="N437" s="94" t="s">
        <v>4207</v>
      </c>
      <c r="O437" s="90">
        <f t="shared" si="68"/>
        <v>218.55000000097789</v>
      </c>
      <c r="P437" s="100">
        <f t="shared" si="69"/>
        <v>655.65000000293367</v>
      </c>
      <c r="Q437" s="80" t="s">
        <v>2035</v>
      </c>
      <c r="R437" s="80" t="s">
        <v>2038</v>
      </c>
    </row>
    <row r="438" spans="1:18" x14ac:dyDescent="0.2">
      <c r="A438" s="211"/>
      <c r="B438" s="119">
        <v>44170.567974537036</v>
      </c>
      <c r="C438" s="98" t="s">
        <v>1396</v>
      </c>
      <c r="D438" s="82" t="str">
        <f t="shared" si="79"/>
        <v>MV1702</v>
      </c>
      <c r="E438" s="91" t="str">
        <f t="shared" si="80"/>
        <v>MASVINGO</v>
      </c>
      <c r="F438" s="82" t="str">
        <f t="shared" si="81"/>
        <v>BRONZE</v>
      </c>
      <c r="G438" s="68">
        <v>3</v>
      </c>
      <c r="H438" s="96" t="s">
        <v>2033</v>
      </c>
      <c r="I438" s="68" t="s">
        <v>2060</v>
      </c>
      <c r="J438" s="82" t="str">
        <f t="shared" si="82"/>
        <v>CECIL</v>
      </c>
      <c r="K438" s="153">
        <v>44170.567974537036</v>
      </c>
      <c r="L438" s="153">
        <v>44170.71980324074</v>
      </c>
      <c r="M438" s="113">
        <v>44170</v>
      </c>
      <c r="N438" s="94" t="s">
        <v>4208</v>
      </c>
      <c r="O438" s="90">
        <f t="shared" si="68"/>
        <v>218.63333333283663</v>
      </c>
      <c r="P438" s="100">
        <f t="shared" si="69"/>
        <v>655.89999999850988</v>
      </c>
      <c r="Q438" s="80" t="s">
        <v>2035</v>
      </c>
      <c r="R438" s="80" t="s">
        <v>2038</v>
      </c>
    </row>
    <row r="439" spans="1:18" x14ac:dyDescent="0.2">
      <c r="A439" s="211"/>
      <c r="B439" s="119">
        <v>44170.567974537036</v>
      </c>
      <c r="C439" s="98" t="s">
        <v>1548</v>
      </c>
      <c r="D439" s="82" t="str">
        <f t="shared" si="79"/>
        <v>MV7032</v>
      </c>
      <c r="E439" s="91" t="str">
        <f t="shared" si="80"/>
        <v>MASVINGO</v>
      </c>
      <c r="F439" s="82" t="str">
        <f t="shared" si="81"/>
        <v>SILVER</v>
      </c>
      <c r="G439" s="68">
        <v>3</v>
      </c>
      <c r="H439" s="96" t="s">
        <v>2033</v>
      </c>
      <c r="I439" s="68" t="s">
        <v>2060</v>
      </c>
      <c r="J439" s="82" t="str">
        <f t="shared" si="82"/>
        <v>PARDON</v>
      </c>
      <c r="K439" s="153">
        <v>44170.567974537036</v>
      </c>
      <c r="L439" s="153">
        <v>44170.71980324074</v>
      </c>
      <c r="M439" s="113">
        <v>44170</v>
      </c>
      <c r="N439" s="94" t="s">
        <v>4209</v>
      </c>
      <c r="O439" s="90">
        <f t="shared" si="68"/>
        <v>218.63333333283663</v>
      </c>
      <c r="P439" s="100">
        <f t="shared" si="69"/>
        <v>655.89999999850988</v>
      </c>
      <c r="Q439" s="80" t="s">
        <v>2035</v>
      </c>
      <c r="R439" s="80" t="s">
        <v>2038</v>
      </c>
    </row>
    <row r="440" spans="1:18" x14ac:dyDescent="0.2">
      <c r="A440" s="211"/>
      <c r="B440" s="119">
        <v>44170.568032407406</v>
      </c>
      <c r="C440" s="98" t="s">
        <v>1124</v>
      </c>
      <c r="D440" s="82" t="str">
        <f t="shared" si="79"/>
        <v>MV5246</v>
      </c>
      <c r="E440" s="91" t="str">
        <f t="shared" si="80"/>
        <v>MASVINGO</v>
      </c>
      <c r="F440" s="82" t="str">
        <f t="shared" si="81"/>
        <v>GOLD</v>
      </c>
      <c r="G440" s="68">
        <v>3</v>
      </c>
      <c r="H440" s="96" t="s">
        <v>2033</v>
      </c>
      <c r="I440" s="68" t="s">
        <v>2060</v>
      </c>
      <c r="J440" s="82" t="str">
        <f t="shared" si="82"/>
        <v>PARDON</v>
      </c>
      <c r="K440" s="153">
        <v>44170.568032407406</v>
      </c>
      <c r="L440" s="153">
        <v>44170.71974537037</v>
      </c>
      <c r="M440" s="113">
        <v>44170</v>
      </c>
      <c r="N440" s="94" t="s">
        <v>4205</v>
      </c>
      <c r="O440" s="90">
        <f t="shared" si="68"/>
        <v>218.46666666911915</v>
      </c>
      <c r="P440" s="100">
        <f t="shared" si="69"/>
        <v>655.40000000735745</v>
      </c>
      <c r="Q440" s="80" t="s">
        <v>2035</v>
      </c>
      <c r="R440" s="80" t="s">
        <v>2038</v>
      </c>
    </row>
    <row r="441" spans="1:18" x14ac:dyDescent="0.2">
      <c r="A441" s="211"/>
      <c r="B441" s="119">
        <v>44170.568969907406</v>
      </c>
      <c r="C441" s="98" t="s">
        <v>1501</v>
      </c>
      <c r="D441" s="82" t="str">
        <f t="shared" si="79"/>
        <v>MV5266</v>
      </c>
      <c r="E441" s="91" t="str">
        <f t="shared" si="80"/>
        <v>MASVINGO</v>
      </c>
      <c r="F441" s="82" t="str">
        <f t="shared" si="81"/>
        <v>SILVER</v>
      </c>
      <c r="G441" s="68">
        <v>3</v>
      </c>
      <c r="H441" s="96" t="s">
        <v>2033</v>
      </c>
      <c r="I441" s="68" t="s">
        <v>2060</v>
      </c>
      <c r="J441" s="82" t="str">
        <f t="shared" si="82"/>
        <v>PARDON</v>
      </c>
      <c r="K441" s="153">
        <v>44170.568969907406</v>
      </c>
      <c r="L441" s="153">
        <v>44170.721956018519</v>
      </c>
      <c r="M441" s="113">
        <v>44170</v>
      </c>
      <c r="N441" s="94" t="s">
        <v>4212</v>
      </c>
      <c r="O441" s="90">
        <f t="shared" si="68"/>
        <v>220.30000000144355</v>
      </c>
      <c r="P441" s="100">
        <f t="shared" si="69"/>
        <v>660.90000000433065</v>
      </c>
      <c r="Q441" s="80" t="s">
        <v>2035</v>
      </c>
      <c r="R441" s="80" t="s">
        <v>2038</v>
      </c>
    </row>
    <row r="442" spans="1:18" x14ac:dyDescent="0.2">
      <c r="A442" s="211"/>
      <c r="B442" s="119">
        <v>44170.570590277777</v>
      </c>
      <c r="C442" s="98" t="s">
        <v>1500</v>
      </c>
      <c r="D442" s="82" t="str">
        <f t="shared" si="79"/>
        <v>MV5266</v>
      </c>
      <c r="E442" s="91" t="str">
        <f t="shared" si="80"/>
        <v>MASVINGO</v>
      </c>
      <c r="F442" s="82" t="str">
        <f t="shared" si="81"/>
        <v>SILVER</v>
      </c>
      <c r="G442" s="68">
        <v>3</v>
      </c>
      <c r="H442" s="96" t="s">
        <v>2033</v>
      </c>
      <c r="I442" s="68" t="s">
        <v>2060</v>
      </c>
      <c r="J442" s="82" t="str">
        <f t="shared" si="82"/>
        <v>PARDON</v>
      </c>
      <c r="K442" s="153">
        <v>44170.570590277777</v>
      </c>
      <c r="L442" s="153">
        <v>44170.722719907404</v>
      </c>
      <c r="M442" s="113">
        <v>44170</v>
      </c>
      <c r="N442" s="94" t="s">
        <v>4211</v>
      </c>
      <c r="O442" s="90">
        <f t="shared" si="68"/>
        <v>219.06666666269302</v>
      </c>
      <c r="P442" s="100">
        <f t="shared" si="69"/>
        <v>657.19999998807907</v>
      </c>
      <c r="Q442" s="80" t="s">
        <v>2035</v>
      </c>
      <c r="R442" s="80" t="s">
        <v>2038</v>
      </c>
    </row>
    <row r="443" spans="1:18" x14ac:dyDescent="0.2">
      <c r="A443" s="211"/>
      <c r="B443" s="119">
        <v>44170.574108796296</v>
      </c>
      <c r="C443" s="98" t="s">
        <v>837</v>
      </c>
      <c r="D443" s="82" t="str">
        <f t="shared" si="79"/>
        <v>BU3107</v>
      </c>
      <c r="E443" s="91" t="str">
        <f t="shared" si="80"/>
        <v>BULAWAYO</v>
      </c>
      <c r="F443" s="82" t="str">
        <f t="shared" si="81"/>
        <v>SILVER</v>
      </c>
      <c r="G443" s="68">
        <v>3</v>
      </c>
      <c r="H443" s="96" t="s">
        <v>2033</v>
      </c>
      <c r="I443" s="68" t="s">
        <v>2060</v>
      </c>
      <c r="J443" s="82" t="str">
        <f t="shared" si="82"/>
        <v>SOFIA</v>
      </c>
      <c r="K443" s="153">
        <v>44170.574108796296</v>
      </c>
      <c r="L443" s="153">
        <v>44170.741701388892</v>
      </c>
      <c r="M443" s="113">
        <v>44170</v>
      </c>
      <c r="N443" s="94" t="s">
        <v>4214</v>
      </c>
      <c r="O443" s="90">
        <f t="shared" si="68"/>
        <v>241.33333333767951</v>
      </c>
      <c r="P443" s="100">
        <f t="shared" si="69"/>
        <v>724.00000001303852</v>
      </c>
      <c r="Q443" s="80" t="s">
        <v>2035</v>
      </c>
      <c r="R443" s="80" t="s">
        <v>2038</v>
      </c>
    </row>
    <row r="444" spans="1:18" x14ac:dyDescent="0.2">
      <c r="A444" s="211"/>
      <c r="B444" s="119">
        <v>44170.601041666669</v>
      </c>
      <c r="C444" s="98" t="s">
        <v>1088</v>
      </c>
      <c r="D444" s="82" t="str">
        <f t="shared" si="79"/>
        <v>MS5133</v>
      </c>
      <c r="E444" s="91" t="str">
        <f t="shared" si="80"/>
        <v>MAT SOUTH</v>
      </c>
      <c r="F444" s="82" t="str">
        <f t="shared" si="81"/>
        <v>BRONZE</v>
      </c>
      <c r="G444" s="68">
        <v>3</v>
      </c>
      <c r="H444" s="96" t="s">
        <v>2033</v>
      </c>
      <c r="I444" s="68" t="s">
        <v>2060</v>
      </c>
      <c r="J444" s="82" t="str">
        <f t="shared" si="82"/>
        <v>SOPHIA</v>
      </c>
      <c r="K444" s="153">
        <v>44170.601041666669</v>
      </c>
      <c r="L444" s="153">
        <v>44170.618009259262</v>
      </c>
      <c r="M444" s="113">
        <v>44170</v>
      </c>
      <c r="N444" s="94" t="s">
        <v>4164</v>
      </c>
      <c r="O444" s="90">
        <f t="shared" si="68"/>
        <v>24.433333334745839</v>
      </c>
      <c r="P444" s="100">
        <f t="shared" si="69"/>
        <v>73.300000004237518</v>
      </c>
      <c r="Q444" s="80" t="s">
        <v>2035</v>
      </c>
      <c r="R444" s="80" t="s">
        <v>2038</v>
      </c>
    </row>
    <row r="445" spans="1:18" x14ac:dyDescent="0.2">
      <c r="A445" s="211"/>
      <c r="B445" s="119">
        <v>44170.601041666669</v>
      </c>
      <c r="C445" s="98" t="s">
        <v>1091</v>
      </c>
      <c r="D445" s="82" t="str">
        <f t="shared" si="79"/>
        <v>MS1703</v>
      </c>
      <c r="E445" s="91" t="str">
        <f t="shared" si="80"/>
        <v>MAT SOUTH</v>
      </c>
      <c r="F445" s="82" t="str">
        <f t="shared" si="81"/>
        <v>BRONZE</v>
      </c>
      <c r="G445" s="68">
        <v>3</v>
      </c>
      <c r="H445" s="96" t="s">
        <v>2033</v>
      </c>
      <c r="I445" s="68" t="s">
        <v>2060</v>
      </c>
      <c r="J445" s="82" t="str">
        <f t="shared" si="82"/>
        <v>STELLA</v>
      </c>
      <c r="K445" s="153">
        <v>44170.601041666669</v>
      </c>
      <c r="L445" s="153">
        <v>44170.61818287037</v>
      </c>
      <c r="M445" s="113">
        <v>44170</v>
      </c>
      <c r="N445" s="94" t="s">
        <v>4165</v>
      </c>
      <c r="O445" s="90">
        <f t="shared" si="68"/>
        <v>24.683333330322057</v>
      </c>
      <c r="P445" s="100">
        <f t="shared" si="69"/>
        <v>74.049999990966171</v>
      </c>
      <c r="Q445" s="80" t="s">
        <v>2035</v>
      </c>
      <c r="R445" s="80" t="s">
        <v>2038</v>
      </c>
    </row>
    <row r="446" spans="1:18" x14ac:dyDescent="0.2">
      <c r="A446" s="211"/>
      <c r="B446" s="119">
        <v>44170.604953703703</v>
      </c>
      <c r="C446" s="98" t="s">
        <v>653</v>
      </c>
      <c r="D446" s="82" t="str">
        <f t="shared" si="79"/>
        <v>HA0031</v>
      </c>
      <c r="E446" s="91" t="str">
        <f t="shared" si="80"/>
        <v>HARARE</v>
      </c>
      <c r="F446" s="82" t="str">
        <f t="shared" si="81"/>
        <v xml:space="preserve">PRIORITY PLATINUM </v>
      </c>
      <c r="G446" s="68">
        <v>3</v>
      </c>
      <c r="H446" s="96" t="s">
        <v>2033</v>
      </c>
      <c r="I446" s="68" t="s">
        <v>2060</v>
      </c>
      <c r="J446" s="82" t="str">
        <f t="shared" si="82"/>
        <v>RICHARD</v>
      </c>
      <c r="K446" s="153">
        <v>44170.604953703703</v>
      </c>
      <c r="L446" s="153">
        <v>44170.620625000003</v>
      </c>
      <c r="M446" s="113">
        <v>44170</v>
      </c>
      <c r="N446" s="94" t="s">
        <v>4156</v>
      </c>
      <c r="O446" s="90">
        <f t="shared" si="68"/>
        <v>22.566666671773419</v>
      </c>
      <c r="P446" s="100">
        <f t="shared" si="69"/>
        <v>67.700000015320256</v>
      </c>
      <c r="Q446" s="80" t="s">
        <v>2035</v>
      </c>
      <c r="R446" s="80" t="s">
        <v>2038</v>
      </c>
    </row>
    <row r="447" spans="1:18" x14ac:dyDescent="0.2">
      <c r="A447" s="211"/>
      <c r="B447" s="119">
        <v>44170.606608796297</v>
      </c>
      <c r="C447" s="98" t="s">
        <v>653</v>
      </c>
      <c r="D447" s="82" t="str">
        <f t="shared" si="79"/>
        <v>HA0031</v>
      </c>
      <c r="E447" s="91" t="str">
        <f t="shared" si="80"/>
        <v>HARARE</v>
      </c>
      <c r="F447" s="82" t="str">
        <f t="shared" si="81"/>
        <v xml:space="preserve">PRIORITY PLATINUM </v>
      </c>
      <c r="G447" s="68">
        <v>3</v>
      </c>
      <c r="H447" s="96" t="s">
        <v>2033</v>
      </c>
      <c r="I447" s="68" t="s">
        <v>2060</v>
      </c>
      <c r="J447" s="82" t="str">
        <f t="shared" si="82"/>
        <v>RICHARD</v>
      </c>
      <c r="K447" s="153">
        <v>44170.606608796297</v>
      </c>
      <c r="L447" s="153">
        <v>44170.620891203704</v>
      </c>
      <c r="M447" s="113">
        <v>44170</v>
      </c>
      <c r="N447" s="94" t="s">
        <v>4152</v>
      </c>
      <c r="O447" s="90">
        <f t="shared" si="68"/>
        <v>20.566666665254161</v>
      </c>
      <c r="P447" s="100">
        <f t="shared" si="69"/>
        <v>61.699999995762482</v>
      </c>
      <c r="Q447" s="80" t="s">
        <v>2035</v>
      </c>
      <c r="R447" s="80" t="s">
        <v>2038</v>
      </c>
    </row>
    <row r="448" spans="1:18" x14ac:dyDescent="0.2">
      <c r="A448" s="211"/>
      <c r="B448" s="119">
        <v>44170.620266203703</v>
      </c>
      <c r="C448" s="98" t="s">
        <v>1091</v>
      </c>
      <c r="D448" s="82" t="str">
        <f t="shared" si="79"/>
        <v>MS1703</v>
      </c>
      <c r="E448" s="91" t="str">
        <f t="shared" si="80"/>
        <v>MAT SOUTH</v>
      </c>
      <c r="F448" s="82" t="str">
        <f t="shared" si="81"/>
        <v>BRONZE</v>
      </c>
      <c r="G448" s="68">
        <v>3</v>
      </c>
      <c r="H448" s="96" t="s">
        <v>2033</v>
      </c>
      <c r="I448" s="68" t="s">
        <v>2060</v>
      </c>
      <c r="J448" s="82" t="str">
        <f t="shared" si="82"/>
        <v>STELLA</v>
      </c>
      <c r="K448" s="153">
        <v>44170.620266203703</v>
      </c>
      <c r="L448" s="153">
        <v>44170.680891203701</v>
      </c>
      <c r="M448" s="113">
        <v>44170</v>
      </c>
      <c r="N448" s="94" t="s">
        <v>4186</v>
      </c>
      <c r="O448" s="90">
        <f t="shared" si="68"/>
        <v>87.299999997485429</v>
      </c>
      <c r="P448" s="100">
        <f t="shared" si="69"/>
        <v>261.89999999245629</v>
      </c>
      <c r="Q448" s="80" t="s">
        <v>2035</v>
      </c>
      <c r="R448" s="80" t="s">
        <v>2038</v>
      </c>
    </row>
    <row r="449" spans="1:18" x14ac:dyDescent="0.2">
      <c r="A449" s="211"/>
      <c r="B449" s="119">
        <v>44170.620266203703</v>
      </c>
      <c r="C449" s="98" t="s">
        <v>1088</v>
      </c>
      <c r="D449" s="82" t="str">
        <f t="shared" si="79"/>
        <v>MS5133</v>
      </c>
      <c r="E449" s="91" t="str">
        <f t="shared" si="80"/>
        <v>MAT SOUTH</v>
      </c>
      <c r="F449" s="82" t="str">
        <f t="shared" si="81"/>
        <v>BRONZE</v>
      </c>
      <c r="G449" s="68">
        <v>3</v>
      </c>
      <c r="H449" s="96" t="s">
        <v>2033</v>
      </c>
      <c r="I449" s="68" t="s">
        <v>2060</v>
      </c>
      <c r="J449" s="82" t="str">
        <f t="shared" si="82"/>
        <v>SOPHIA</v>
      </c>
      <c r="K449" s="153">
        <v>44170.620266203703</v>
      </c>
      <c r="L449" s="153">
        <v>44170.733124999999</v>
      </c>
      <c r="M449" s="113">
        <v>44170</v>
      </c>
      <c r="N449" s="94" t="s">
        <v>4200</v>
      </c>
      <c r="O449" s="90">
        <f t="shared" si="68"/>
        <v>162.51666666590609</v>
      </c>
      <c r="P449" s="100">
        <f t="shared" si="69"/>
        <v>487.54999999771826</v>
      </c>
      <c r="Q449" s="80" t="s">
        <v>2035</v>
      </c>
      <c r="R449" s="80" t="s">
        <v>2038</v>
      </c>
    </row>
    <row r="450" spans="1:18" x14ac:dyDescent="0.2">
      <c r="A450" s="211"/>
      <c r="B450" s="119">
        <v>44170.631215277775</v>
      </c>
      <c r="C450" s="98" t="s">
        <v>1281</v>
      </c>
      <c r="D450" s="82" t="str">
        <f t="shared" si="79"/>
        <v>MD5189</v>
      </c>
      <c r="E450" s="91" t="str">
        <f t="shared" si="80"/>
        <v>MIDLANDS</v>
      </c>
      <c r="F450" s="82" t="str">
        <f t="shared" si="81"/>
        <v>PLATINUM</v>
      </c>
      <c r="G450" s="68">
        <v>3</v>
      </c>
      <c r="H450" s="96" t="s">
        <v>2033</v>
      </c>
      <c r="I450" s="68" t="s">
        <v>2060</v>
      </c>
      <c r="J450" s="82" t="str">
        <f t="shared" si="82"/>
        <v>CHARI</v>
      </c>
      <c r="K450" s="153">
        <v>44170.631215277775</v>
      </c>
      <c r="L450" s="153">
        <v>44170.673692129632</v>
      </c>
      <c r="M450" s="113">
        <v>44170</v>
      </c>
      <c r="N450" s="94" t="s">
        <v>4184</v>
      </c>
      <c r="O450" s="90">
        <f t="shared" ref="O450:O513" si="83">(L450-K450)*60*24</f>
        <v>61.166666673962027</v>
      </c>
      <c r="P450" s="100">
        <f t="shared" ref="P450:P513" si="84">O450*G450</f>
        <v>183.50000002188608</v>
      </c>
      <c r="Q450" s="80" t="s">
        <v>2035</v>
      </c>
      <c r="R450" s="80" t="s">
        <v>2038</v>
      </c>
    </row>
    <row r="451" spans="1:18" x14ac:dyDescent="0.2">
      <c r="A451" s="211"/>
      <c r="B451" s="119">
        <v>44170.631296296298</v>
      </c>
      <c r="C451" s="98" t="s">
        <v>2083</v>
      </c>
      <c r="D451" s="82" t="str">
        <f t="shared" si="79"/>
        <v>MS6027</v>
      </c>
      <c r="E451" s="91" t="str">
        <f t="shared" si="80"/>
        <v>MAT SOUTH</v>
      </c>
      <c r="F451" s="82" t="str">
        <f t="shared" si="81"/>
        <v>PLATINUM</v>
      </c>
      <c r="G451" s="68">
        <v>3</v>
      </c>
      <c r="H451" s="96" t="s">
        <v>2033</v>
      </c>
      <c r="I451" s="68" t="s">
        <v>2060</v>
      </c>
      <c r="J451" s="82">
        <f t="shared" si="82"/>
        <v>0</v>
      </c>
      <c r="K451" s="153">
        <v>44170.631296296298</v>
      </c>
      <c r="L451" s="153">
        <v>44170.661550925928</v>
      </c>
      <c r="M451" s="113">
        <v>44170</v>
      </c>
      <c r="N451" s="94" t="s">
        <v>4173</v>
      </c>
      <c r="O451" s="90">
        <f t="shared" si="83"/>
        <v>43.566666666883975</v>
      </c>
      <c r="P451" s="100">
        <f t="shared" si="84"/>
        <v>130.70000000065193</v>
      </c>
      <c r="Q451" s="80" t="s">
        <v>2035</v>
      </c>
      <c r="R451" s="80" t="s">
        <v>2038</v>
      </c>
    </row>
    <row r="452" spans="1:18" x14ac:dyDescent="0.2">
      <c r="A452" s="211"/>
      <c r="B452" s="119">
        <v>44170.631296296298</v>
      </c>
      <c r="C452" s="98" t="s">
        <v>612</v>
      </c>
      <c r="D452" s="82" t="str">
        <f t="shared" si="79"/>
        <v>MS5124</v>
      </c>
      <c r="E452" s="91" t="str">
        <f t="shared" si="80"/>
        <v>MAT SOUTH</v>
      </c>
      <c r="F452" s="82" t="str">
        <f t="shared" si="81"/>
        <v>PLATINUM</v>
      </c>
      <c r="G452" s="68">
        <v>3</v>
      </c>
      <c r="H452" s="96" t="s">
        <v>2033</v>
      </c>
      <c r="I452" s="68" t="s">
        <v>2060</v>
      </c>
      <c r="J452" s="82" t="str">
        <f t="shared" si="82"/>
        <v>BEN</v>
      </c>
      <c r="K452" s="153">
        <v>44170.631296296298</v>
      </c>
      <c r="L452" s="153">
        <v>44170.662199074075</v>
      </c>
      <c r="M452" s="113">
        <v>44170</v>
      </c>
      <c r="N452" s="94" t="s">
        <v>4174</v>
      </c>
      <c r="O452" s="90">
        <f t="shared" si="83"/>
        <v>44.499999998370185</v>
      </c>
      <c r="P452" s="100">
        <f t="shared" si="84"/>
        <v>133.49999999511056</v>
      </c>
      <c r="Q452" s="80" t="s">
        <v>2035</v>
      </c>
      <c r="R452" s="80" t="s">
        <v>2038</v>
      </c>
    </row>
    <row r="453" spans="1:18" x14ac:dyDescent="0.2">
      <c r="A453" s="211"/>
      <c r="B453" s="119">
        <v>44170.632905092592</v>
      </c>
      <c r="C453" s="98" t="s">
        <v>609</v>
      </c>
      <c r="D453" s="82" t="str">
        <f t="shared" si="79"/>
        <v>MS5124</v>
      </c>
      <c r="E453" s="91" t="str">
        <f t="shared" si="80"/>
        <v>MAT SOUTH</v>
      </c>
      <c r="F453" s="82" t="str">
        <f t="shared" si="81"/>
        <v>PLATINUM</v>
      </c>
      <c r="G453" s="68">
        <v>3</v>
      </c>
      <c r="H453" s="96" t="s">
        <v>2033</v>
      </c>
      <c r="I453" s="68" t="s">
        <v>2060</v>
      </c>
      <c r="J453" s="82" t="str">
        <f t="shared" si="82"/>
        <v>BEN</v>
      </c>
      <c r="K453" s="153">
        <v>44170.632905092592</v>
      </c>
      <c r="L453" s="153">
        <v>44170.779803240737</v>
      </c>
      <c r="M453" s="113">
        <v>44170</v>
      </c>
      <c r="N453" s="94" t="s">
        <v>4204</v>
      </c>
      <c r="O453" s="90">
        <f t="shared" si="83"/>
        <v>211.53333332855254</v>
      </c>
      <c r="P453" s="100">
        <f t="shared" si="84"/>
        <v>634.59999998565763</v>
      </c>
      <c r="Q453" s="80" t="s">
        <v>2035</v>
      </c>
      <c r="R453" s="80" t="s">
        <v>2038</v>
      </c>
    </row>
    <row r="454" spans="1:18" x14ac:dyDescent="0.2">
      <c r="A454" s="211"/>
      <c r="B454" s="119">
        <v>44170.632997685185</v>
      </c>
      <c r="C454" s="98" t="s">
        <v>1506</v>
      </c>
      <c r="D454" s="82" t="str">
        <f t="shared" si="79"/>
        <v>MS0006</v>
      </c>
      <c r="E454" s="91" t="str">
        <f t="shared" si="80"/>
        <v>MAT SOUTH</v>
      </c>
      <c r="F454" s="82" t="str">
        <f t="shared" si="81"/>
        <v>PLATINUM</v>
      </c>
      <c r="G454" s="68">
        <v>3</v>
      </c>
      <c r="H454" s="96" t="s">
        <v>2033</v>
      </c>
      <c r="I454" s="68" t="s">
        <v>2060</v>
      </c>
      <c r="J454" s="82" t="str">
        <f t="shared" si="82"/>
        <v>BEN</v>
      </c>
      <c r="K454" s="153">
        <v>44170.632997685185</v>
      </c>
      <c r="L454" s="153">
        <v>44170.662141203706</v>
      </c>
      <c r="M454" s="113">
        <v>44170</v>
      </c>
      <c r="N454" s="94" t="s">
        <v>4172</v>
      </c>
      <c r="O454" s="90">
        <f t="shared" si="83"/>
        <v>41.966666670050472</v>
      </c>
      <c r="P454" s="100">
        <f t="shared" si="84"/>
        <v>125.90000001015142</v>
      </c>
      <c r="Q454" s="80" t="s">
        <v>2035</v>
      </c>
      <c r="R454" s="80" t="s">
        <v>2038</v>
      </c>
    </row>
    <row r="455" spans="1:18" x14ac:dyDescent="0.2">
      <c r="A455" s="211"/>
      <c r="B455" s="119">
        <v>44170.640949074077</v>
      </c>
      <c r="C455" s="98" t="s">
        <v>653</v>
      </c>
      <c r="D455" s="82" t="str">
        <f t="shared" si="79"/>
        <v>HA0031</v>
      </c>
      <c r="E455" s="91" t="str">
        <f t="shared" si="80"/>
        <v>HARARE</v>
      </c>
      <c r="F455" s="82" t="str">
        <f t="shared" si="81"/>
        <v xml:space="preserve">PRIORITY PLATINUM </v>
      </c>
      <c r="G455" s="68">
        <v>3</v>
      </c>
      <c r="H455" s="96" t="s">
        <v>2033</v>
      </c>
      <c r="I455" s="68" t="s">
        <v>2060</v>
      </c>
      <c r="J455" s="82" t="str">
        <f t="shared" si="82"/>
        <v>RICHARD</v>
      </c>
      <c r="K455" s="153">
        <v>44170.640949074077</v>
      </c>
      <c r="L455" s="153">
        <v>44170.874675925923</v>
      </c>
      <c r="M455" s="113">
        <v>44170</v>
      </c>
      <c r="N455" s="94" t="s">
        <v>4219</v>
      </c>
      <c r="O455" s="90">
        <f t="shared" si="83"/>
        <v>336.56666665803641</v>
      </c>
      <c r="P455" s="100">
        <f t="shared" si="84"/>
        <v>1009.6999999741092</v>
      </c>
      <c r="Q455" s="80" t="s">
        <v>2035</v>
      </c>
      <c r="R455" s="80" t="s">
        <v>2038</v>
      </c>
    </row>
    <row r="456" spans="1:18" x14ac:dyDescent="0.2">
      <c r="A456" s="211"/>
      <c r="B456" s="119">
        <v>44170.650266203702</v>
      </c>
      <c r="C456" s="98" t="s">
        <v>1012</v>
      </c>
      <c r="D456" s="82" t="str">
        <f t="shared" si="79"/>
        <v>HA0059</v>
      </c>
      <c r="E456" s="91" t="str">
        <f t="shared" si="80"/>
        <v>HARARE</v>
      </c>
      <c r="F456" s="82" t="str">
        <f t="shared" si="81"/>
        <v>PLATINUM</v>
      </c>
      <c r="G456" s="68">
        <v>3</v>
      </c>
      <c r="H456" s="96" t="s">
        <v>2033</v>
      </c>
      <c r="I456" s="68" t="s">
        <v>2060</v>
      </c>
      <c r="J456" s="82" t="str">
        <f t="shared" si="82"/>
        <v>KIWA</v>
      </c>
      <c r="K456" s="153">
        <v>44170.650266203702</v>
      </c>
      <c r="L456" s="153">
        <v>44170.9993287037</v>
      </c>
      <c r="M456" s="113">
        <v>44170</v>
      </c>
      <c r="N456" s="94" t="s">
        <v>4241</v>
      </c>
      <c r="O456" s="90">
        <f t="shared" si="83"/>
        <v>502.64999999664724</v>
      </c>
      <c r="P456" s="100">
        <f t="shared" si="84"/>
        <v>1507.9499999899417</v>
      </c>
      <c r="Q456" s="68" t="s">
        <v>2035</v>
      </c>
      <c r="R456" s="68" t="s">
        <v>2036</v>
      </c>
    </row>
    <row r="457" spans="1:18" x14ac:dyDescent="0.2">
      <c r="A457" s="211"/>
      <c r="B457" s="119">
        <v>44170.662199074075</v>
      </c>
      <c r="C457" s="98" t="s">
        <v>612</v>
      </c>
      <c r="D457" s="82" t="str">
        <f t="shared" si="79"/>
        <v>MS5124</v>
      </c>
      <c r="E457" s="91" t="str">
        <f t="shared" si="80"/>
        <v>MAT SOUTH</v>
      </c>
      <c r="F457" s="82" t="str">
        <f t="shared" si="81"/>
        <v>PLATINUM</v>
      </c>
      <c r="G457" s="68">
        <v>3</v>
      </c>
      <c r="H457" s="96" t="s">
        <v>2033</v>
      </c>
      <c r="I457" s="68" t="s">
        <v>2060</v>
      </c>
      <c r="J457" s="82" t="str">
        <f t="shared" si="82"/>
        <v>BEN</v>
      </c>
      <c r="K457" s="153">
        <v>44170.662199074075</v>
      </c>
      <c r="L457" s="153">
        <v>44170.781400462962</v>
      </c>
      <c r="M457" s="113">
        <v>44170</v>
      </c>
      <c r="N457" s="94" t="s">
        <v>4203</v>
      </c>
      <c r="O457" s="90">
        <f t="shared" si="83"/>
        <v>171.64999999688007</v>
      </c>
      <c r="P457" s="100">
        <f t="shared" si="84"/>
        <v>514.94999999064021</v>
      </c>
      <c r="Q457" s="80" t="s">
        <v>2035</v>
      </c>
      <c r="R457" s="80" t="s">
        <v>2038</v>
      </c>
    </row>
    <row r="458" spans="1:18" x14ac:dyDescent="0.2">
      <c r="A458" s="211"/>
      <c r="B458" s="119">
        <v>44170.662743055553</v>
      </c>
      <c r="C458" s="98" t="s">
        <v>2083</v>
      </c>
      <c r="D458" s="82" t="str">
        <f t="shared" si="79"/>
        <v>MS6027</v>
      </c>
      <c r="E458" s="91" t="str">
        <f t="shared" si="80"/>
        <v>MAT SOUTH</v>
      </c>
      <c r="F458" s="82" t="str">
        <f t="shared" si="81"/>
        <v>PLATINUM</v>
      </c>
      <c r="G458" s="68">
        <v>3</v>
      </c>
      <c r="H458" s="96" t="s">
        <v>2033</v>
      </c>
      <c r="I458" s="68" t="s">
        <v>2060</v>
      </c>
      <c r="J458" s="82">
        <f t="shared" si="82"/>
        <v>0</v>
      </c>
      <c r="K458" s="153">
        <v>44170.662743055553</v>
      </c>
      <c r="L458" s="153">
        <v>44170.77952546296</v>
      </c>
      <c r="M458" s="113">
        <v>44170</v>
      </c>
      <c r="N458" s="94" t="s">
        <v>4202</v>
      </c>
      <c r="O458" s="90">
        <f t="shared" si="83"/>
        <v>168.16666666651145</v>
      </c>
      <c r="P458" s="100">
        <f t="shared" si="84"/>
        <v>504.49999999953434</v>
      </c>
      <c r="Q458" s="80" t="s">
        <v>2035</v>
      </c>
      <c r="R458" s="80" t="s">
        <v>2038</v>
      </c>
    </row>
    <row r="459" spans="1:18" x14ac:dyDescent="0.2">
      <c r="A459" s="211"/>
      <c r="B459" s="119">
        <v>44170.664409722223</v>
      </c>
      <c r="C459" s="98" t="s">
        <v>1506</v>
      </c>
      <c r="D459" s="82" t="str">
        <f t="shared" ref="D459:D490" si="85">VLOOKUP($C459,TOTAL4,2,FALSE)</f>
        <v>MS0006</v>
      </c>
      <c r="E459" s="91" t="str">
        <f t="shared" ref="E459:E490" si="86">VLOOKUP($C459,TOTAL4,3,FALSE)</f>
        <v>MAT SOUTH</v>
      </c>
      <c r="F459" s="82" t="str">
        <f t="shared" ref="F459:F490" si="87">VLOOKUP(C459,TOTAL4,4,FALSE)</f>
        <v>PLATINUM</v>
      </c>
      <c r="G459" s="68">
        <v>3</v>
      </c>
      <c r="H459" s="96" t="s">
        <v>2033</v>
      </c>
      <c r="I459" s="68" t="s">
        <v>2060</v>
      </c>
      <c r="J459" s="82" t="str">
        <f t="shared" ref="J459:J490" si="88">VLOOKUP($C459,TOTAL4,5,FALSE)</f>
        <v>BEN</v>
      </c>
      <c r="K459" s="153">
        <v>44170.664409722223</v>
      </c>
      <c r="L459" s="153">
        <v>44170.779803240737</v>
      </c>
      <c r="M459" s="113">
        <v>44170</v>
      </c>
      <c r="N459" s="94" t="s">
        <v>4201</v>
      </c>
      <c r="O459" s="90">
        <f t="shared" si="83"/>
        <v>166.16666665999219</v>
      </c>
      <c r="P459" s="100">
        <f t="shared" si="84"/>
        <v>498.49999997997656</v>
      </c>
      <c r="Q459" s="80" t="s">
        <v>2035</v>
      </c>
      <c r="R459" s="80" t="s">
        <v>2038</v>
      </c>
    </row>
    <row r="460" spans="1:18" x14ac:dyDescent="0.2">
      <c r="A460" s="211"/>
      <c r="B460" s="119">
        <v>44170.682974537034</v>
      </c>
      <c r="C460" s="98" t="s">
        <v>1091</v>
      </c>
      <c r="D460" s="82" t="str">
        <f t="shared" si="85"/>
        <v>MS1703</v>
      </c>
      <c r="E460" s="91" t="str">
        <f t="shared" si="86"/>
        <v>MAT SOUTH</v>
      </c>
      <c r="F460" s="82" t="str">
        <f t="shared" si="87"/>
        <v>BRONZE</v>
      </c>
      <c r="G460" s="68">
        <v>3</v>
      </c>
      <c r="H460" s="96" t="s">
        <v>2033</v>
      </c>
      <c r="I460" s="68" t="s">
        <v>2060</v>
      </c>
      <c r="J460" s="82" t="str">
        <f t="shared" si="88"/>
        <v>STELLA</v>
      </c>
      <c r="K460" s="153">
        <v>44170.682974537034</v>
      </c>
      <c r="L460" s="153">
        <v>44170.733124999999</v>
      </c>
      <c r="M460" s="113">
        <v>44170</v>
      </c>
      <c r="N460" s="94" t="s">
        <v>4185</v>
      </c>
      <c r="O460" s="90">
        <f t="shared" si="83"/>
        <v>72.216666669119149</v>
      </c>
      <c r="P460" s="100">
        <f t="shared" si="84"/>
        <v>216.65000000735745</v>
      </c>
      <c r="Q460" s="80" t="s">
        <v>2035</v>
      </c>
      <c r="R460" s="80" t="s">
        <v>2038</v>
      </c>
    </row>
    <row r="461" spans="1:18" x14ac:dyDescent="0.2">
      <c r="A461" s="211"/>
      <c r="B461" s="119">
        <v>44170.6875462963</v>
      </c>
      <c r="C461" s="98" t="s">
        <v>1988</v>
      </c>
      <c r="D461" s="82" t="str">
        <f t="shared" si="85"/>
        <v>MD5202</v>
      </c>
      <c r="E461" s="91" t="str">
        <f t="shared" si="86"/>
        <v>MIDLANDS</v>
      </c>
      <c r="F461" s="82" t="str">
        <f t="shared" si="87"/>
        <v>GOLD</v>
      </c>
      <c r="G461" s="68">
        <v>3</v>
      </c>
      <c r="H461" s="96" t="s">
        <v>2033</v>
      </c>
      <c r="I461" s="68" t="s">
        <v>2060</v>
      </c>
      <c r="J461" s="82" t="str">
        <f t="shared" si="88"/>
        <v>CHIKWAVAVA</v>
      </c>
      <c r="K461" s="153">
        <v>44170.6875462963</v>
      </c>
      <c r="L461" s="153">
        <v>44170.703182870369</v>
      </c>
      <c r="M461" s="113">
        <v>44170</v>
      </c>
      <c r="N461" s="94" t="s">
        <v>4154</v>
      </c>
      <c r="O461" s="90">
        <f t="shared" si="83"/>
        <v>22.51666666008532</v>
      </c>
      <c r="P461" s="100">
        <f t="shared" si="84"/>
        <v>67.549999980255961</v>
      </c>
      <c r="Q461" s="80" t="s">
        <v>2035</v>
      </c>
      <c r="R461" s="80" t="s">
        <v>2038</v>
      </c>
    </row>
    <row r="462" spans="1:18" x14ac:dyDescent="0.2">
      <c r="A462" s="211"/>
      <c r="B462" s="119">
        <v>44170.6875462963</v>
      </c>
      <c r="C462" s="98" t="s">
        <v>739</v>
      </c>
      <c r="D462" s="82" t="str">
        <f t="shared" si="85"/>
        <v>MD6014</v>
      </c>
      <c r="E462" s="91" t="str">
        <f t="shared" si="86"/>
        <v>MIDLANDS</v>
      </c>
      <c r="F462" s="82" t="str">
        <f t="shared" si="87"/>
        <v>PLATINUM</v>
      </c>
      <c r="G462" s="68">
        <v>3</v>
      </c>
      <c r="H462" s="96" t="s">
        <v>2033</v>
      </c>
      <c r="I462" s="68" t="s">
        <v>2060</v>
      </c>
      <c r="J462" s="82" t="str">
        <f t="shared" si="88"/>
        <v>CHIKWAVAVA</v>
      </c>
      <c r="K462" s="153">
        <v>44170.6875462963</v>
      </c>
      <c r="L462" s="153">
        <v>44170.703703703701</v>
      </c>
      <c r="M462" s="113">
        <v>44170</v>
      </c>
      <c r="N462" s="94" t="s">
        <v>4161</v>
      </c>
      <c r="O462" s="90">
        <f t="shared" si="83"/>
        <v>23.266666657291353</v>
      </c>
      <c r="P462" s="100">
        <f t="shared" si="84"/>
        <v>69.799999971874058</v>
      </c>
      <c r="Q462" s="80" t="s">
        <v>2035</v>
      </c>
      <c r="R462" s="80" t="s">
        <v>2038</v>
      </c>
    </row>
    <row r="463" spans="1:18" x14ac:dyDescent="0.2">
      <c r="A463" s="211"/>
      <c r="B463" s="119">
        <v>44170.687719907408</v>
      </c>
      <c r="C463" s="98" t="s">
        <v>1127</v>
      </c>
      <c r="D463" s="82" t="str">
        <f t="shared" si="85"/>
        <v>MD5231</v>
      </c>
      <c r="E463" s="91" t="str">
        <f t="shared" si="86"/>
        <v>MIDLANDS</v>
      </c>
      <c r="F463" s="82" t="str">
        <f t="shared" si="87"/>
        <v>SILVER</v>
      </c>
      <c r="G463" s="68">
        <v>3</v>
      </c>
      <c r="H463" s="96" t="s">
        <v>2033</v>
      </c>
      <c r="I463" s="68" t="s">
        <v>2060</v>
      </c>
      <c r="J463" s="82" t="str">
        <f t="shared" si="88"/>
        <v>CHIKWAVAVA</v>
      </c>
      <c r="K463" s="153">
        <v>44170.687719907408</v>
      </c>
      <c r="L463" s="153">
        <v>44170.703703703701</v>
      </c>
      <c r="M463" s="113">
        <v>44170</v>
      </c>
      <c r="N463" s="94" t="s">
        <v>4157</v>
      </c>
      <c r="O463" s="90">
        <f t="shared" si="83"/>
        <v>23.016666661715135</v>
      </c>
      <c r="P463" s="100">
        <f t="shared" si="84"/>
        <v>69.049999985145405</v>
      </c>
      <c r="Q463" s="80" t="s">
        <v>2035</v>
      </c>
      <c r="R463" s="80" t="s">
        <v>2038</v>
      </c>
    </row>
    <row r="464" spans="1:18" x14ac:dyDescent="0.2">
      <c r="A464" s="211"/>
      <c r="B464" s="119">
        <v>44170.687719907408</v>
      </c>
      <c r="C464" s="98" t="s">
        <v>1129</v>
      </c>
      <c r="D464" s="82" t="str">
        <f t="shared" si="85"/>
        <v>MD6016</v>
      </c>
      <c r="E464" s="91" t="str">
        <f t="shared" si="86"/>
        <v>MIDLANDS</v>
      </c>
      <c r="F464" s="82" t="str">
        <f t="shared" si="87"/>
        <v>PLATINUM</v>
      </c>
      <c r="G464" s="68">
        <v>3</v>
      </c>
      <c r="H464" s="96" t="s">
        <v>2033</v>
      </c>
      <c r="I464" s="68" t="s">
        <v>2060</v>
      </c>
      <c r="J464" s="82" t="str">
        <f t="shared" si="88"/>
        <v>CHIKWAVAVA</v>
      </c>
      <c r="K464" s="153">
        <v>44170.687719907408</v>
      </c>
      <c r="L464" s="153">
        <v>44170.703703703701</v>
      </c>
      <c r="M464" s="113">
        <v>44170</v>
      </c>
      <c r="N464" s="94" t="s">
        <v>4158</v>
      </c>
      <c r="O464" s="90">
        <f t="shared" si="83"/>
        <v>23.016666661715135</v>
      </c>
      <c r="P464" s="100">
        <f t="shared" si="84"/>
        <v>69.049999985145405</v>
      </c>
      <c r="Q464" s="80" t="s">
        <v>2035</v>
      </c>
      <c r="R464" s="80" t="s">
        <v>2038</v>
      </c>
    </row>
    <row r="465" spans="1:18" x14ac:dyDescent="0.2">
      <c r="A465" s="211"/>
      <c r="B465" s="119">
        <v>44170.687777777777</v>
      </c>
      <c r="C465" s="98" t="s">
        <v>1425</v>
      </c>
      <c r="D465" s="82" t="str">
        <f t="shared" si="85"/>
        <v>MD5230</v>
      </c>
      <c r="E465" s="91" t="str">
        <f t="shared" si="86"/>
        <v>MIDLANDS</v>
      </c>
      <c r="F465" s="82" t="str">
        <f t="shared" si="87"/>
        <v>SILVER</v>
      </c>
      <c r="G465" s="68">
        <v>3</v>
      </c>
      <c r="H465" s="96" t="s">
        <v>2033</v>
      </c>
      <c r="I465" s="68" t="s">
        <v>2060</v>
      </c>
      <c r="J465" s="82" t="str">
        <f t="shared" si="88"/>
        <v>CHIKWAVAVA</v>
      </c>
      <c r="K465" s="153">
        <v>44170.687777777777</v>
      </c>
      <c r="L465" s="153">
        <v>44170.703298611108</v>
      </c>
      <c r="M465" s="113">
        <v>44170</v>
      </c>
      <c r="N465" s="94" t="s">
        <v>4153</v>
      </c>
      <c r="O465" s="90">
        <f t="shared" si="83"/>
        <v>22.349999996367842</v>
      </c>
      <c r="P465" s="100">
        <f t="shared" si="84"/>
        <v>67.049999989103526</v>
      </c>
      <c r="Q465" s="80" t="s">
        <v>2035</v>
      </c>
      <c r="R465" s="80" t="s">
        <v>2038</v>
      </c>
    </row>
    <row r="466" spans="1:18" x14ac:dyDescent="0.2">
      <c r="A466" s="211"/>
      <c r="B466" s="119">
        <v>44170.688634259262</v>
      </c>
      <c r="C466" s="98" t="s">
        <v>741</v>
      </c>
      <c r="D466" s="82" t="str">
        <f t="shared" si="85"/>
        <v>MD6014</v>
      </c>
      <c r="E466" s="91" t="str">
        <f t="shared" si="86"/>
        <v>MIDLANDS</v>
      </c>
      <c r="F466" s="82" t="str">
        <f t="shared" si="87"/>
        <v>PLATINUM</v>
      </c>
      <c r="G466" s="68">
        <v>3</v>
      </c>
      <c r="H466" s="96" t="s">
        <v>2033</v>
      </c>
      <c r="I466" s="68" t="s">
        <v>2060</v>
      </c>
      <c r="J466" s="82" t="str">
        <f t="shared" si="88"/>
        <v>CHIKWAVAVA</v>
      </c>
      <c r="K466" s="153">
        <v>44170.688634259262</v>
      </c>
      <c r="L466" s="153">
        <v>44170.705960648149</v>
      </c>
      <c r="M466" s="113">
        <v>44170</v>
      </c>
      <c r="N466" s="94" t="s">
        <v>4166</v>
      </c>
      <c r="O466" s="90">
        <f t="shared" si="83"/>
        <v>24.949999996460974</v>
      </c>
      <c r="P466" s="100">
        <f t="shared" si="84"/>
        <v>74.849999989382923</v>
      </c>
      <c r="Q466" s="80" t="s">
        <v>2035</v>
      </c>
      <c r="R466" s="80" t="s">
        <v>2038</v>
      </c>
    </row>
    <row r="467" spans="1:18" x14ac:dyDescent="0.2">
      <c r="A467" s="211"/>
      <c r="B467" s="119">
        <v>44170.690069444441</v>
      </c>
      <c r="C467" s="98" t="s">
        <v>741</v>
      </c>
      <c r="D467" s="82" t="str">
        <f t="shared" si="85"/>
        <v>MD6014</v>
      </c>
      <c r="E467" s="91" t="str">
        <f t="shared" si="86"/>
        <v>MIDLANDS</v>
      </c>
      <c r="F467" s="82" t="str">
        <f t="shared" si="87"/>
        <v>PLATINUM</v>
      </c>
      <c r="G467" s="68">
        <v>3</v>
      </c>
      <c r="H467" s="96" t="s">
        <v>2033</v>
      </c>
      <c r="I467" s="68" t="s">
        <v>2060</v>
      </c>
      <c r="J467" s="82" t="str">
        <f t="shared" si="88"/>
        <v>CHIKWAVAVA</v>
      </c>
      <c r="K467" s="153">
        <v>44170.690069444441</v>
      </c>
      <c r="L467" s="153">
        <v>44170.706180555557</v>
      </c>
      <c r="M467" s="113">
        <v>44170</v>
      </c>
      <c r="N467" s="94" t="s">
        <v>4160</v>
      </c>
      <c r="O467" s="90">
        <f t="shared" si="83"/>
        <v>23.200000006472692</v>
      </c>
      <c r="P467" s="100">
        <f t="shared" si="84"/>
        <v>69.600000019418076</v>
      </c>
      <c r="Q467" s="80" t="s">
        <v>2035</v>
      </c>
      <c r="R467" s="80" t="s">
        <v>2038</v>
      </c>
    </row>
    <row r="468" spans="1:18" x14ac:dyDescent="0.2">
      <c r="A468" s="211"/>
      <c r="B468" s="119">
        <v>44170.690162037034</v>
      </c>
      <c r="C468" s="98" t="s">
        <v>1990</v>
      </c>
      <c r="D468" s="82" t="str">
        <f t="shared" si="85"/>
        <v>MD5202</v>
      </c>
      <c r="E468" s="91" t="str">
        <f t="shared" si="86"/>
        <v>MIDLANDS</v>
      </c>
      <c r="F468" s="82" t="str">
        <f t="shared" si="87"/>
        <v>GOLD</v>
      </c>
      <c r="G468" s="68">
        <v>3</v>
      </c>
      <c r="H468" s="96" t="s">
        <v>2033</v>
      </c>
      <c r="I468" s="68" t="s">
        <v>2060</v>
      </c>
      <c r="J468" s="82" t="str">
        <f t="shared" si="88"/>
        <v>CHIKWAVAVA</v>
      </c>
      <c r="K468" s="153">
        <v>44170.690162037034</v>
      </c>
      <c r="L468" s="153">
        <v>44170.705810185187</v>
      </c>
      <c r="M468" s="113">
        <v>44170</v>
      </c>
      <c r="N468" s="94" t="s">
        <v>4155</v>
      </c>
      <c r="O468" s="90">
        <f t="shared" si="83"/>
        <v>22.533333341125399</v>
      </c>
      <c r="P468" s="100">
        <f t="shared" si="84"/>
        <v>67.600000023376197</v>
      </c>
      <c r="Q468" s="80" t="s">
        <v>2035</v>
      </c>
      <c r="R468" s="80" t="s">
        <v>2038</v>
      </c>
    </row>
    <row r="469" spans="1:18" x14ac:dyDescent="0.2">
      <c r="A469" s="211"/>
      <c r="B469" s="119">
        <v>44170.690185185187</v>
      </c>
      <c r="C469" s="98" t="s">
        <v>1132</v>
      </c>
      <c r="D469" s="82" t="str">
        <f t="shared" si="85"/>
        <v>MD6016</v>
      </c>
      <c r="E469" s="91" t="str">
        <f t="shared" si="86"/>
        <v>MIDLANDS</v>
      </c>
      <c r="F469" s="82" t="str">
        <f t="shared" si="87"/>
        <v>PLATINUM</v>
      </c>
      <c r="G469" s="68">
        <v>3</v>
      </c>
      <c r="H469" s="96" t="s">
        <v>2033</v>
      </c>
      <c r="I469" s="68" t="s">
        <v>2060</v>
      </c>
      <c r="J469" s="82" t="str">
        <f t="shared" si="88"/>
        <v>CHIKWAVAVA</v>
      </c>
      <c r="K469" s="153">
        <v>44170.690185185187</v>
      </c>
      <c r="L469" s="153">
        <v>44170.706180555557</v>
      </c>
      <c r="M469" s="113">
        <v>44170</v>
      </c>
      <c r="N469" s="94" t="s">
        <v>4159</v>
      </c>
      <c r="O469" s="90">
        <f t="shared" si="83"/>
        <v>23.033333332277834</v>
      </c>
      <c r="P469" s="100">
        <f t="shared" si="84"/>
        <v>69.099999996833503</v>
      </c>
      <c r="Q469" s="80" t="s">
        <v>2035</v>
      </c>
      <c r="R469" s="80" t="s">
        <v>2038</v>
      </c>
    </row>
    <row r="470" spans="1:18" x14ac:dyDescent="0.2">
      <c r="A470" s="211"/>
      <c r="B470" s="119">
        <v>44170.696608796294</v>
      </c>
      <c r="C470" s="98" t="s">
        <v>628</v>
      </c>
      <c r="D470" s="82" t="str">
        <f t="shared" si="85"/>
        <v>BU1723</v>
      </c>
      <c r="E470" s="91" t="str">
        <f t="shared" si="86"/>
        <v>BULAWAYO</v>
      </c>
      <c r="F470" s="82" t="str">
        <f t="shared" si="87"/>
        <v>PLATINUM</v>
      </c>
      <c r="G470" s="68">
        <v>3</v>
      </c>
      <c r="H470" s="96" t="s">
        <v>2033</v>
      </c>
      <c r="I470" s="68" t="s">
        <v>2060</v>
      </c>
      <c r="J470" s="82" t="str">
        <f t="shared" si="88"/>
        <v>MASAIRA</v>
      </c>
      <c r="K470" s="153">
        <v>44170.696608796294</v>
      </c>
      <c r="L470" s="153">
        <v>44170.71533564815</v>
      </c>
      <c r="M470" s="113">
        <v>44170</v>
      </c>
      <c r="N470" s="94" t="s">
        <v>4169</v>
      </c>
      <c r="O470" s="90">
        <f t="shared" si="83"/>
        <v>26.966666673542932</v>
      </c>
      <c r="P470" s="100">
        <f t="shared" si="84"/>
        <v>80.900000020628795</v>
      </c>
      <c r="Q470" s="80" t="s">
        <v>2035</v>
      </c>
      <c r="R470" s="80" t="s">
        <v>2038</v>
      </c>
    </row>
    <row r="471" spans="1:18" x14ac:dyDescent="0.2">
      <c r="A471" s="211"/>
      <c r="B471" s="119">
        <v>44170.696620370371</v>
      </c>
      <c r="C471" s="98" t="s">
        <v>630</v>
      </c>
      <c r="D471" s="82" t="str">
        <f t="shared" si="85"/>
        <v>BU5086</v>
      </c>
      <c r="E471" s="91" t="str">
        <f t="shared" si="86"/>
        <v>BULAWAYO</v>
      </c>
      <c r="F471" s="82" t="str">
        <f t="shared" si="87"/>
        <v>PLATINUM</v>
      </c>
      <c r="G471" s="68">
        <v>3</v>
      </c>
      <c r="H471" s="96" t="s">
        <v>2033</v>
      </c>
      <c r="I471" s="68" t="s">
        <v>2060</v>
      </c>
      <c r="J471" s="82" t="str">
        <f t="shared" si="88"/>
        <v>MASAIRA</v>
      </c>
      <c r="K471" s="153">
        <v>44170.696620370371</v>
      </c>
      <c r="L471" s="153">
        <v>44170.71534722222</v>
      </c>
      <c r="M471" s="113">
        <v>44170</v>
      </c>
      <c r="N471" s="94" t="s">
        <v>4168</v>
      </c>
      <c r="O471" s="90">
        <f t="shared" si="83"/>
        <v>26.966666663065553</v>
      </c>
      <c r="P471" s="100">
        <f t="shared" si="84"/>
        <v>80.899999989196658</v>
      </c>
      <c r="Q471" s="80" t="s">
        <v>2035</v>
      </c>
      <c r="R471" s="80" t="s">
        <v>2038</v>
      </c>
    </row>
    <row r="472" spans="1:18" x14ac:dyDescent="0.2">
      <c r="A472" s="211"/>
      <c r="B472" s="119">
        <v>44170.696620370371</v>
      </c>
      <c r="C472" s="98" t="s">
        <v>1267</v>
      </c>
      <c r="D472" s="82" t="str">
        <f t="shared" si="85"/>
        <v>BU5093</v>
      </c>
      <c r="E472" s="91" t="str">
        <f t="shared" si="86"/>
        <v>BULAWAYO</v>
      </c>
      <c r="F472" s="82" t="str">
        <f t="shared" si="87"/>
        <v>SILVER</v>
      </c>
      <c r="G472" s="68">
        <v>3</v>
      </c>
      <c r="H472" s="96" t="s">
        <v>2033</v>
      </c>
      <c r="I472" s="68" t="s">
        <v>2060</v>
      </c>
      <c r="J472" s="82" t="str">
        <f t="shared" si="88"/>
        <v>BHEKANI</v>
      </c>
      <c r="K472" s="153">
        <v>44170.696620370371</v>
      </c>
      <c r="L472" s="153">
        <v>44170.715381944443</v>
      </c>
      <c r="M472" s="113">
        <v>44170</v>
      </c>
      <c r="N472" s="94" t="s">
        <v>4170</v>
      </c>
      <c r="O472" s="90">
        <f t="shared" si="83"/>
        <v>27.016666664276272</v>
      </c>
      <c r="P472" s="100">
        <f t="shared" si="84"/>
        <v>81.049999992828816</v>
      </c>
      <c r="Q472" s="80" t="s">
        <v>2035</v>
      </c>
      <c r="R472" s="80" t="s">
        <v>2038</v>
      </c>
    </row>
    <row r="473" spans="1:18" x14ac:dyDescent="0.2">
      <c r="A473" s="211"/>
      <c r="B473" s="119">
        <v>44170.739432870374</v>
      </c>
      <c r="C473" s="98" t="s">
        <v>995</v>
      </c>
      <c r="D473" s="82" t="str">
        <f t="shared" si="85"/>
        <v>HA6034</v>
      </c>
      <c r="E473" s="91" t="str">
        <f t="shared" si="86"/>
        <v>HARARE</v>
      </c>
      <c r="F473" s="82" t="str">
        <f t="shared" si="87"/>
        <v>PLATINUM</v>
      </c>
      <c r="G473" s="68">
        <v>3</v>
      </c>
      <c r="H473" s="96" t="s">
        <v>2033</v>
      </c>
      <c r="I473" s="68" t="s">
        <v>2060</v>
      </c>
      <c r="J473" s="82" t="str">
        <f t="shared" si="88"/>
        <v>DHLAKAMA</v>
      </c>
      <c r="K473" s="153">
        <v>44170.739432870374</v>
      </c>
      <c r="L473" s="153">
        <v>44170.75072916667</v>
      </c>
      <c r="M473" s="113">
        <v>44170</v>
      </c>
      <c r="N473" s="94" t="s">
        <v>4150</v>
      </c>
      <c r="O473" s="90">
        <f t="shared" si="83"/>
        <v>16.266666665906087</v>
      </c>
      <c r="P473" s="100">
        <f t="shared" si="84"/>
        <v>48.79999999771826</v>
      </c>
      <c r="Q473" s="80" t="s">
        <v>2035</v>
      </c>
      <c r="R473" s="80" t="s">
        <v>2038</v>
      </c>
    </row>
    <row r="474" spans="1:18" x14ac:dyDescent="0.2">
      <c r="A474" s="211"/>
      <c r="B474" s="119">
        <v>44170.744583333333</v>
      </c>
      <c r="C474" s="98" t="s">
        <v>1572</v>
      </c>
      <c r="D474" s="82" t="str">
        <f t="shared" si="85"/>
        <v>MS0084</v>
      </c>
      <c r="E474" s="91" t="str">
        <f t="shared" si="86"/>
        <v>MAT SOUTH</v>
      </c>
      <c r="F474" s="82" t="str">
        <f t="shared" si="87"/>
        <v>GOLD</v>
      </c>
      <c r="G474" s="68">
        <v>3</v>
      </c>
      <c r="H474" s="96" t="s">
        <v>2033</v>
      </c>
      <c r="I474" s="68" t="s">
        <v>2060</v>
      </c>
      <c r="J474" s="82" t="str">
        <f t="shared" si="88"/>
        <v>STELLA</v>
      </c>
      <c r="K474" s="153">
        <v>44170.744583333333</v>
      </c>
      <c r="L474" s="153">
        <v>44170.755636574075</v>
      </c>
      <c r="M474" s="113">
        <v>44170</v>
      </c>
      <c r="N474" s="94" t="s">
        <v>4149</v>
      </c>
      <c r="O474" s="90">
        <f t="shared" si="83"/>
        <v>15.91666666790843</v>
      </c>
      <c r="P474" s="100">
        <f t="shared" si="84"/>
        <v>47.75000000372529</v>
      </c>
      <c r="Q474" s="80" t="s">
        <v>2035</v>
      </c>
      <c r="R474" s="80" t="s">
        <v>2038</v>
      </c>
    </row>
    <row r="475" spans="1:18" x14ac:dyDescent="0.2">
      <c r="A475" s="211"/>
      <c r="B475" s="119">
        <v>44170.747291666667</v>
      </c>
      <c r="C475" s="98" t="s">
        <v>540</v>
      </c>
      <c r="D475" s="82" t="str">
        <f t="shared" si="85"/>
        <v>HA6048</v>
      </c>
      <c r="E475" s="91" t="str">
        <f t="shared" si="86"/>
        <v>HARARE</v>
      </c>
      <c r="F475" s="82" t="str">
        <f t="shared" si="87"/>
        <v>PLATINUM</v>
      </c>
      <c r="G475" s="68">
        <v>3</v>
      </c>
      <c r="H475" s="96" t="s">
        <v>2033</v>
      </c>
      <c r="I475" s="68" t="s">
        <v>2060</v>
      </c>
      <c r="J475" s="82" t="str">
        <f t="shared" si="88"/>
        <v>ENIA</v>
      </c>
      <c r="K475" s="153">
        <v>44170.747291666667</v>
      </c>
      <c r="L475" s="153">
        <v>44170.908888888887</v>
      </c>
      <c r="M475" s="113">
        <v>44170</v>
      </c>
      <c r="N475" s="94" t="s">
        <v>4213</v>
      </c>
      <c r="O475" s="90">
        <f t="shared" si="83"/>
        <v>232.69999999785796</v>
      </c>
      <c r="P475" s="100">
        <f t="shared" si="84"/>
        <v>698.09999999357387</v>
      </c>
      <c r="Q475" s="80" t="s">
        <v>2035</v>
      </c>
      <c r="R475" s="80" t="s">
        <v>2038</v>
      </c>
    </row>
    <row r="476" spans="1:18" x14ac:dyDescent="0.2">
      <c r="A476" s="211"/>
      <c r="B476" s="119">
        <v>44170.748784722222</v>
      </c>
      <c r="C476" s="98" t="s">
        <v>1568</v>
      </c>
      <c r="D476" s="82" t="str">
        <f t="shared" si="85"/>
        <v>MD0388</v>
      </c>
      <c r="E476" s="91" t="str">
        <f t="shared" si="86"/>
        <v>MIDLANDS</v>
      </c>
      <c r="F476" s="82" t="str">
        <f t="shared" si="87"/>
        <v>PLATINUM</v>
      </c>
      <c r="G476" s="68">
        <v>3</v>
      </c>
      <c r="H476" s="96" t="s">
        <v>2033</v>
      </c>
      <c r="I476" s="68" t="s">
        <v>2060</v>
      </c>
      <c r="J476" s="82" t="str">
        <f t="shared" si="88"/>
        <v>CHARI</v>
      </c>
      <c r="K476" s="153">
        <v>44170.748784722222</v>
      </c>
      <c r="L476" s="153">
        <v>44170.9993287037</v>
      </c>
      <c r="M476" s="113">
        <v>44170</v>
      </c>
      <c r="N476" s="94" t="s">
        <v>4240</v>
      </c>
      <c r="O476" s="90">
        <f t="shared" si="83"/>
        <v>360.78333332785405</v>
      </c>
      <c r="P476" s="100">
        <f t="shared" si="84"/>
        <v>1082.3499999835622</v>
      </c>
      <c r="Q476" s="68" t="s">
        <v>2035</v>
      </c>
      <c r="R476" s="68" t="s">
        <v>2036</v>
      </c>
    </row>
    <row r="477" spans="1:18" x14ac:dyDescent="0.2">
      <c r="A477" s="211"/>
      <c r="B477" s="119">
        <v>44170.749328703707</v>
      </c>
      <c r="C477" s="98" t="s">
        <v>1566</v>
      </c>
      <c r="D477" s="82" t="str">
        <f t="shared" si="85"/>
        <v>MD0388</v>
      </c>
      <c r="E477" s="91" t="str">
        <f t="shared" si="86"/>
        <v>MIDLANDS</v>
      </c>
      <c r="F477" s="82" t="str">
        <f t="shared" si="87"/>
        <v>PLATINUM</v>
      </c>
      <c r="G477" s="68">
        <v>3</v>
      </c>
      <c r="H477" s="96" t="s">
        <v>2033</v>
      </c>
      <c r="I477" s="68" t="s">
        <v>2060</v>
      </c>
      <c r="J477" s="82" t="str">
        <f t="shared" si="88"/>
        <v>CHARI</v>
      </c>
      <c r="K477" s="153">
        <v>44170.749328703707</v>
      </c>
      <c r="L477" s="153">
        <v>44170.937083333331</v>
      </c>
      <c r="M477" s="113">
        <v>44170</v>
      </c>
      <c r="N477" s="94" t="s">
        <v>4216</v>
      </c>
      <c r="O477" s="90">
        <f t="shared" si="83"/>
        <v>270.36666665808298</v>
      </c>
      <c r="P477" s="100">
        <f t="shared" si="84"/>
        <v>811.09999997424893</v>
      </c>
      <c r="Q477" s="80" t="s">
        <v>2035</v>
      </c>
      <c r="R477" s="80" t="s">
        <v>2038</v>
      </c>
    </row>
    <row r="478" spans="1:18" x14ac:dyDescent="0.2">
      <c r="A478" s="211"/>
      <c r="B478" s="119">
        <v>44170.749351851853</v>
      </c>
      <c r="C478" s="98" t="s">
        <v>2009</v>
      </c>
      <c r="D478" s="82" t="str">
        <f t="shared" si="85"/>
        <v>MD0109</v>
      </c>
      <c r="E478" s="91" t="str">
        <f t="shared" si="86"/>
        <v>MIDLANDS</v>
      </c>
      <c r="F478" s="82" t="str">
        <f t="shared" si="87"/>
        <v>PLATINUM</v>
      </c>
      <c r="G478" s="68">
        <v>3</v>
      </c>
      <c r="H478" s="96" t="s">
        <v>2033</v>
      </c>
      <c r="I478" s="68" t="s">
        <v>2060</v>
      </c>
      <c r="J478" s="82" t="str">
        <f t="shared" si="88"/>
        <v>CHARI</v>
      </c>
      <c r="K478" s="153">
        <v>44170.749351851853</v>
      </c>
      <c r="L478" s="153">
        <v>44170.937071759261</v>
      </c>
      <c r="M478" s="113">
        <v>44170</v>
      </c>
      <c r="N478" s="94" t="s">
        <v>4215</v>
      </c>
      <c r="O478" s="90">
        <f t="shared" si="83"/>
        <v>270.31666666734964</v>
      </c>
      <c r="P478" s="100">
        <f t="shared" si="84"/>
        <v>810.95000000204891</v>
      </c>
      <c r="Q478" s="80" t="s">
        <v>2035</v>
      </c>
      <c r="R478" s="80" t="s">
        <v>2038</v>
      </c>
    </row>
    <row r="479" spans="1:18" x14ac:dyDescent="0.2">
      <c r="A479" s="211"/>
      <c r="B479" s="119">
        <v>44170.750833333332</v>
      </c>
      <c r="C479" s="98" t="s">
        <v>995</v>
      </c>
      <c r="D479" s="82" t="str">
        <f t="shared" si="85"/>
        <v>HA6034</v>
      </c>
      <c r="E479" s="91" t="str">
        <f t="shared" si="86"/>
        <v>HARARE</v>
      </c>
      <c r="F479" s="82" t="str">
        <f t="shared" si="87"/>
        <v>PLATINUM</v>
      </c>
      <c r="G479" s="68">
        <v>3</v>
      </c>
      <c r="H479" s="96" t="s">
        <v>2033</v>
      </c>
      <c r="I479" s="68" t="s">
        <v>2060</v>
      </c>
      <c r="J479" s="82" t="str">
        <f t="shared" si="88"/>
        <v>DHLAKAMA</v>
      </c>
      <c r="K479" s="153">
        <v>44170.750833333332</v>
      </c>
      <c r="L479" s="153">
        <v>44170.764733796299</v>
      </c>
      <c r="M479" s="113">
        <v>44170</v>
      </c>
      <c r="N479" s="94" t="s">
        <v>4151</v>
      </c>
      <c r="O479" s="90">
        <f t="shared" si="83"/>
        <v>20.016666672891006</v>
      </c>
      <c r="P479" s="100">
        <f t="shared" si="84"/>
        <v>60.050000018673018</v>
      </c>
      <c r="Q479" s="80" t="s">
        <v>2035</v>
      </c>
      <c r="R479" s="80" t="s">
        <v>2038</v>
      </c>
    </row>
    <row r="480" spans="1:18" x14ac:dyDescent="0.2">
      <c r="A480" s="211"/>
      <c r="B480" s="119">
        <v>44170.751759259256</v>
      </c>
      <c r="C480" s="98" t="s">
        <v>1700</v>
      </c>
      <c r="D480" s="82" t="str">
        <f t="shared" si="85"/>
        <v>HA0413</v>
      </c>
      <c r="E480" s="91" t="str">
        <f t="shared" si="86"/>
        <v>HARARE</v>
      </c>
      <c r="F480" s="82" t="str">
        <f t="shared" si="87"/>
        <v>PLATINUM</v>
      </c>
      <c r="G480" s="68">
        <v>3</v>
      </c>
      <c r="H480" s="96" t="s">
        <v>2033</v>
      </c>
      <c r="I480" s="68" t="s">
        <v>2060</v>
      </c>
      <c r="J480" s="82" t="str">
        <f t="shared" si="88"/>
        <v>MUTYANDA</v>
      </c>
      <c r="K480" s="153">
        <v>44170.751759259256</v>
      </c>
      <c r="L480" s="153">
        <v>44170.77685185185</v>
      </c>
      <c r="M480" s="113">
        <v>44170</v>
      </c>
      <c r="N480" s="94" t="s">
        <v>4171</v>
      </c>
      <c r="O480" s="90">
        <f t="shared" si="83"/>
        <v>36.133333335164934</v>
      </c>
      <c r="P480" s="100">
        <f t="shared" si="84"/>
        <v>108.4000000054948</v>
      </c>
      <c r="Q480" s="80" t="s">
        <v>2035</v>
      </c>
      <c r="R480" s="80" t="s">
        <v>2038</v>
      </c>
    </row>
    <row r="481" spans="1:18" x14ac:dyDescent="0.2">
      <c r="A481" s="211"/>
      <c r="B481" s="119">
        <v>44170.754594907405</v>
      </c>
      <c r="C481" s="98" t="s">
        <v>301</v>
      </c>
      <c r="D481" s="82" t="str">
        <f t="shared" si="85"/>
        <v>BU5083</v>
      </c>
      <c r="E481" s="91" t="str">
        <f t="shared" si="86"/>
        <v>BULAWAYO</v>
      </c>
      <c r="F481" s="82" t="str">
        <f t="shared" si="87"/>
        <v>GOLD</v>
      </c>
      <c r="G481" s="68">
        <v>3</v>
      </c>
      <c r="H481" s="96" t="s">
        <v>2033</v>
      </c>
      <c r="I481" s="68" t="s">
        <v>2060</v>
      </c>
      <c r="J481" s="82" t="str">
        <f t="shared" si="88"/>
        <v>MAKETO</v>
      </c>
      <c r="K481" s="153">
        <v>44170.754594907405</v>
      </c>
      <c r="L481" s="153">
        <v>44170.846851851849</v>
      </c>
      <c r="M481" s="113">
        <v>44170</v>
      </c>
      <c r="N481" s="94" t="s">
        <v>4198</v>
      </c>
      <c r="O481" s="90">
        <f t="shared" si="83"/>
        <v>132.85000000032596</v>
      </c>
      <c r="P481" s="100">
        <f t="shared" si="84"/>
        <v>398.55000000097789</v>
      </c>
      <c r="Q481" s="80" t="s">
        <v>2035</v>
      </c>
      <c r="R481" s="80" t="s">
        <v>2038</v>
      </c>
    </row>
    <row r="482" spans="1:18" x14ac:dyDescent="0.2">
      <c r="A482" s="211"/>
      <c r="B482" s="119">
        <v>44170.755648148152</v>
      </c>
      <c r="C482" s="98" t="s">
        <v>285</v>
      </c>
      <c r="D482" s="82" t="str">
        <f t="shared" si="85"/>
        <v>MV5136</v>
      </c>
      <c r="E482" s="91" t="str">
        <f t="shared" si="86"/>
        <v>MASVINGO</v>
      </c>
      <c r="F482" s="82" t="str">
        <f t="shared" si="87"/>
        <v>SILVER</v>
      </c>
      <c r="G482" s="68">
        <v>3</v>
      </c>
      <c r="H482" s="96" t="s">
        <v>2033</v>
      </c>
      <c r="I482" s="68" t="s">
        <v>2060</v>
      </c>
      <c r="J482" s="82" t="str">
        <f t="shared" si="88"/>
        <v>PARDON</v>
      </c>
      <c r="K482" s="153">
        <v>44170.755648148152</v>
      </c>
      <c r="L482" s="153">
        <v>44170.821655092594</v>
      </c>
      <c r="M482" s="113">
        <v>44170</v>
      </c>
      <c r="N482" s="94" t="s">
        <v>4192</v>
      </c>
      <c r="O482" s="90">
        <f t="shared" si="83"/>
        <v>95.049999996554106</v>
      </c>
      <c r="P482" s="100">
        <f t="shared" si="84"/>
        <v>285.14999998966232</v>
      </c>
      <c r="Q482" s="80" t="s">
        <v>2035</v>
      </c>
      <c r="R482" s="80" t="s">
        <v>2038</v>
      </c>
    </row>
    <row r="483" spans="1:18" x14ac:dyDescent="0.2">
      <c r="A483" s="211"/>
      <c r="B483" s="119">
        <v>44170.755648148152</v>
      </c>
      <c r="C483" s="98" t="s">
        <v>1124</v>
      </c>
      <c r="D483" s="82" t="str">
        <f t="shared" si="85"/>
        <v>MV5246</v>
      </c>
      <c r="E483" s="91" t="str">
        <f t="shared" si="86"/>
        <v>MASVINGO</v>
      </c>
      <c r="F483" s="82" t="str">
        <f t="shared" si="87"/>
        <v>GOLD</v>
      </c>
      <c r="G483" s="68">
        <v>3</v>
      </c>
      <c r="H483" s="96" t="s">
        <v>2033</v>
      </c>
      <c r="I483" s="68" t="s">
        <v>2060</v>
      </c>
      <c r="J483" s="82" t="str">
        <f t="shared" si="88"/>
        <v>PARDON</v>
      </c>
      <c r="K483" s="153">
        <v>44170.755648148152</v>
      </c>
      <c r="L483" s="153">
        <v>44170.821655092594</v>
      </c>
      <c r="M483" s="113">
        <v>44170</v>
      </c>
      <c r="N483" s="94" t="s">
        <v>4193</v>
      </c>
      <c r="O483" s="90">
        <f t="shared" si="83"/>
        <v>95.049999996554106</v>
      </c>
      <c r="P483" s="100">
        <f t="shared" si="84"/>
        <v>285.14999998966232</v>
      </c>
      <c r="Q483" s="80" t="s">
        <v>2035</v>
      </c>
      <c r="R483" s="80" t="s">
        <v>2038</v>
      </c>
    </row>
    <row r="484" spans="1:18" x14ac:dyDescent="0.2">
      <c r="A484" s="211"/>
      <c r="B484" s="119">
        <v>44170.75576388889</v>
      </c>
      <c r="C484" s="98" t="s">
        <v>709</v>
      </c>
      <c r="D484" s="82" t="str">
        <f t="shared" si="85"/>
        <v>MV7004</v>
      </c>
      <c r="E484" s="91" t="str">
        <f t="shared" si="86"/>
        <v>MASVINGO</v>
      </c>
      <c r="F484" s="82" t="str">
        <f t="shared" si="87"/>
        <v>SILVER</v>
      </c>
      <c r="G484" s="68">
        <v>3</v>
      </c>
      <c r="H484" s="96" t="s">
        <v>2033</v>
      </c>
      <c r="I484" s="68" t="s">
        <v>2060</v>
      </c>
      <c r="J484" s="82" t="str">
        <f t="shared" si="88"/>
        <v>PARDON</v>
      </c>
      <c r="K484" s="153">
        <v>44170.75576388889</v>
      </c>
      <c r="L484" s="153">
        <v>44170.821770833332</v>
      </c>
      <c r="M484" s="113">
        <v>44170</v>
      </c>
      <c r="N484" s="94" t="s">
        <v>4194</v>
      </c>
      <c r="O484" s="90">
        <f t="shared" si="83"/>
        <v>95.049999996554106</v>
      </c>
      <c r="P484" s="100">
        <f t="shared" si="84"/>
        <v>285.14999998966232</v>
      </c>
      <c r="Q484" s="80" t="s">
        <v>2035</v>
      </c>
      <c r="R484" s="80" t="s">
        <v>2038</v>
      </c>
    </row>
    <row r="485" spans="1:18" x14ac:dyDescent="0.2">
      <c r="A485" s="211"/>
      <c r="B485" s="119">
        <v>44170.75582175926</v>
      </c>
      <c r="C485" s="98" t="s">
        <v>1396</v>
      </c>
      <c r="D485" s="82" t="str">
        <f t="shared" si="85"/>
        <v>MV1702</v>
      </c>
      <c r="E485" s="91" t="str">
        <f t="shared" si="86"/>
        <v>MASVINGO</v>
      </c>
      <c r="F485" s="82" t="str">
        <f t="shared" si="87"/>
        <v>BRONZE</v>
      </c>
      <c r="G485" s="68">
        <v>3</v>
      </c>
      <c r="H485" s="96" t="s">
        <v>2033</v>
      </c>
      <c r="I485" s="68" t="s">
        <v>2060</v>
      </c>
      <c r="J485" s="82" t="str">
        <f t="shared" si="88"/>
        <v>CECIL</v>
      </c>
      <c r="K485" s="153">
        <v>44170.75582175926</v>
      </c>
      <c r="L485" s="153">
        <v>44170.821655092594</v>
      </c>
      <c r="M485" s="113">
        <v>44170</v>
      </c>
      <c r="N485" s="94" t="s">
        <v>4190</v>
      </c>
      <c r="O485" s="90">
        <f t="shared" si="83"/>
        <v>94.800000000977889</v>
      </c>
      <c r="P485" s="100">
        <f t="shared" si="84"/>
        <v>284.40000000293367</v>
      </c>
      <c r="Q485" s="80" t="s">
        <v>2035</v>
      </c>
      <c r="R485" s="80" t="s">
        <v>2038</v>
      </c>
    </row>
    <row r="486" spans="1:18" x14ac:dyDescent="0.2">
      <c r="A486" s="211"/>
      <c r="B486" s="119">
        <v>44170.755879629629</v>
      </c>
      <c r="C486" s="98" t="s">
        <v>1973</v>
      </c>
      <c r="D486" s="82" t="str">
        <f t="shared" si="85"/>
        <v>MV5147</v>
      </c>
      <c r="E486" s="91" t="str">
        <f t="shared" si="86"/>
        <v>MASVINGO</v>
      </c>
      <c r="F486" s="82" t="str">
        <f t="shared" si="87"/>
        <v>SILVER</v>
      </c>
      <c r="G486" s="68">
        <v>3</v>
      </c>
      <c r="H486" s="96" t="s">
        <v>2033</v>
      </c>
      <c r="I486" s="68" t="s">
        <v>2060</v>
      </c>
      <c r="J486" s="82" t="str">
        <f t="shared" si="88"/>
        <v>PARDON</v>
      </c>
      <c r="K486" s="153">
        <v>44170.755879629629</v>
      </c>
      <c r="L486" s="153">
        <v>44170.821655092594</v>
      </c>
      <c r="M486" s="113">
        <v>44170</v>
      </c>
      <c r="N486" s="94" t="s">
        <v>4188</v>
      </c>
      <c r="O486" s="90">
        <f t="shared" si="83"/>
        <v>94.716666669119149</v>
      </c>
      <c r="P486" s="100">
        <f t="shared" si="84"/>
        <v>284.15000000735745</v>
      </c>
      <c r="Q486" s="80" t="s">
        <v>2035</v>
      </c>
      <c r="R486" s="80" t="s">
        <v>2038</v>
      </c>
    </row>
    <row r="487" spans="1:18" x14ac:dyDescent="0.2">
      <c r="A487" s="211"/>
      <c r="B487" s="119">
        <v>44170.755879629629</v>
      </c>
      <c r="C487" s="98" t="s">
        <v>1785</v>
      </c>
      <c r="D487" s="82" t="str">
        <f t="shared" si="85"/>
        <v>MV5244</v>
      </c>
      <c r="E487" s="91" t="str">
        <f t="shared" si="86"/>
        <v>MASVINGO</v>
      </c>
      <c r="F487" s="82" t="str">
        <f t="shared" si="87"/>
        <v>SILVER</v>
      </c>
      <c r="G487" s="68">
        <v>3</v>
      </c>
      <c r="H487" s="96" t="s">
        <v>2033</v>
      </c>
      <c r="I487" s="68" t="s">
        <v>2060</v>
      </c>
      <c r="J487" s="82" t="str">
        <f t="shared" si="88"/>
        <v>PARDON</v>
      </c>
      <c r="K487" s="153">
        <v>44170.755879629629</v>
      </c>
      <c r="L487" s="153">
        <v>44170.821886574071</v>
      </c>
      <c r="M487" s="113">
        <v>44170</v>
      </c>
      <c r="N487" s="94" t="s">
        <v>4195</v>
      </c>
      <c r="O487" s="90">
        <f t="shared" si="83"/>
        <v>95.049999996554106</v>
      </c>
      <c r="P487" s="100">
        <f t="shared" si="84"/>
        <v>285.14999998966232</v>
      </c>
      <c r="Q487" s="80" t="s">
        <v>2035</v>
      </c>
      <c r="R487" s="80" t="s">
        <v>2038</v>
      </c>
    </row>
    <row r="488" spans="1:18" x14ac:dyDescent="0.2">
      <c r="A488" s="211"/>
      <c r="B488" s="119">
        <v>44170.755937499998</v>
      </c>
      <c r="C488" s="98" t="s">
        <v>1498</v>
      </c>
      <c r="D488" s="82" t="str">
        <f t="shared" si="85"/>
        <v>MV5266</v>
      </c>
      <c r="E488" s="91" t="str">
        <f t="shared" si="86"/>
        <v>MASVINGO</v>
      </c>
      <c r="F488" s="82" t="str">
        <f t="shared" si="87"/>
        <v>SILVER</v>
      </c>
      <c r="G488" s="68">
        <v>3</v>
      </c>
      <c r="H488" s="96" t="s">
        <v>2033</v>
      </c>
      <c r="I488" s="68" t="s">
        <v>2060</v>
      </c>
      <c r="J488" s="82" t="str">
        <f t="shared" si="88"/>
        <v>PARDON</v>
      </c>
      <c r="K488" s="153">
        <v>44170.755937499998</v>
      </c>
      <c r="L488" s="153">
        <v>44170.821655092594</v>
      </c>
      <c r="M488" s="113">
        <v>44170</v>
      </c>
      <c r="N488" s="94" t="s">
        <v>4187</v>
      </c>
      <c r="O488" s="90">
        <f t="shared" si="83"/>
        <v>94.63333333726041</v>
      </c>
      <c r="P488" s="100">
        <f t="shared" si="84"/>
        <v>283.90000001178123</v>
      </c>
      <c r="Q488" s="80" t="s">
        <v>2035</v>
      </c>
      <c r="R488" s="80" t="s">
        <v>2038</v>
      </c>
    </row>
    <row r="489" spans="1:18" x14ac:dyDescent="0.2">
      <c r="A489" s="211"/>
      <c r="B489" s="119">
        <v>44170.755937499998</v>
      </c>
      <c r="C489" s="98" t="s">
        <v>1548</v>
      </c>
      <c r="D489" s="82" t="str">
        <f t="shared" si="85"/>
        <v>MV7032</v>
      </c>
      <c r="E489" s="91" t="str">
        <f t="shared" si="86"/>
        <v>MASVINGO</v>
      </c>
      <c r="F489" s="82" t="str">
        <f t="shared" si="87"/>
        <v>SILVER</v>
      </c>
      <c r="G489" s="68">
        <v>3</v>
      </c>
      <c r="H489" s="96" t="s">
        <v>2033</v>
      </c>
      <c r="I489" s="68" t="s">
        <v>2060</v>
      </c>
      <c r="J489" s="82" t="str">
        <f t="shared" si="88"/>
        <v>PARDON</v>
      </c>
      <c r="K489" s="153">
        <v>44170.755937499998</v>
      </c>
      <c r="L489" s="153">
        <v>44170.821770833332</v>
      </c>
      <c r="M489" s="113">
        <v>44170</v>
      </c>
      <c r="N489" s="94" t="s">
        <v>4191</v>
      </c>
      <c r="O489" s="90">
        <f t="shared" si="83"/>
        <v>94.800000000977889</v>
      </c>
      <c r="P489" s="100">
        <f t="shared" si="84"/>
        <v>284.40000000293367</v>
      </c>
      <c r="Q489" s="80" t="s">
        <v>2035</v>
      </c>
      <c r="R489" s="80" t="s">
        <v>2038</v>
      </c>
    </row>
    <row r="490" spans="1:18" x14ac:dyDescent="0.2">
      <c r="A490" s="211"/>
      <c r="B490" s="119">
        <v>44170.75681712963</v>
      </c>
      <c r="C490" s="98" t="s">
        <v>1501</v>
      </c>
      <c r="D490" s="82" t="str">
        <f t="shared" si="85"/>
        <v>MV5266</v>
      </c>
      <c r="E490" s="91" t="str">
        <f t="shared" si="86"/>
        <v>MASVINGO</v>
      </c>
      <c r="F490" s="82" t="str">
        <f t="shared" si="87"/>
        <v>SILVER</v>
      </c>
      <c r="G490" s="68">
        <v>3</v>
      </c>
      <c r="H490" s="96" t="s">
        <v>2033</v>
      </c>
      <c r="I490" s="68" t="s">
        <v>2060</v>
      </c>
      <c r="J490" s="82" t="str">
        <f t="shared" si="88"/>
        <v>PARDON</v>
      </c>
      <c r="K490" s="153">
        <v>44170.75681712963</v>
      </c>
      <c r="L490" s="153">
        <v>44170.823784722219</v>
      </c>
      <c r="M490" s="113">
        <v>44170</v>
      </c>
      <c r="N490" s="94" t="s">
        <v>4197</v>
      </c>
      <c r="O490" s="90">
        <f t="shared" si="83"/>
        <v>96.433333328459412</v>
      </c>
      <c r="P490" s="100">
        <f t="shared" si="84"/>
        <v>289.29999998537824</v>
      </c>
      <c r="Q490" s="80" t="s">
        <v>2035</v>
      </c>
      <c r="R490" s="80" t="s">
        <v>2038</v>
      </c>
    </row>
    <row r="491" spans="1:18" x14ac:dyDescent="0.2">
      <c r="A491" s="211"/>
      <c r="B491" s="119">
        <v>44170.758425925924</v>
      </c>
      <c r="C491" s="98" t="s">
        <v>1500</v>
      </c>
      <c r="D491" s="82" t="str">
        <f t="shared" ref="D491:D519" si="89">VLOOKUP($C491,TOTAL4,2,FALSE)</f>
        <v>MV5266</v>
      </c>
      <c r="E491" s="91" t="str">
        <f t="shared" ref="E491:E519" si="90">VLOOKUP($C491,TOTAL4,3,FALSE)</f>
        <v>MASVINGO</v>
      </c>
      <c r="F491" s="82" t="str">
        <f t="shared" ref="F491:F519" si="91">VLOOKUP(C491,TOTAL4,4,FALSE)</f>
        <v>SILVER</v>
      </c>
      <c r="G491" s="68">
        <v>3</v>
      </c>
      <c r="H491" s="96" t="s">
        <v>2033</v>
      </c>
      <c r="I491" s="68" t="s">
        <v>2060</v>
      </c>
      <c r="J491" s="82" t="str">
        <f t="shared" ref="J491:J519" si="92">VLOOKUP($C491,TOTAL4,5,FALSE)</f>
        <v>PARDON</v>
      </c>
      <c r="K491" s="153">
        <v>44170.758425925924</v>
      </c>
      <c r="L491" s="153">
        <v>44170.824212962965</v>
      </c>
      <c r="M491" s="113">
        <v>44170</v>
      </c>
      <c r="N491" s="94" t="s">
        <v>4189</v>
      </c>
      <c r="O491" s="90">
        <f t="shared" si="83"/>
        <v>94.733333339681849</v>
      </c>
      <c r="P491" s="100">
        <f t="shared" si="84"/>
        <v>284.20000001904555</v>
      </c>
      <c r="Q491" s="80" t="s">
        <v>2035</v>
      </c>
      <c r="R491" s="80" t="s">
        <v>2038</v>
      </c>
    </row>
    <row r="492" spans="1:18" x14ac:dyDescent="0.2">
      <c r="A492" s="211"/>
      <c r="B492" s="119">
        <v>44170.759606481479</v>
      </c>
      <c r="C492" s="98" t="s">
        <v>1274</v>
      </c>
      <c r="D492" s="82" t="str">
        <f t="shared" si="89"/>
        <v>MD0284</v>
      </c>
      <c r="E492" s="91" t="str">
        <f t="shared" si="90"/>
        <v>MIDLANDS</v>
      </c>
      <c r="F492" s="82" t="str">
        <f t="shared" si="91"/>
        <v>BRONZE</v>
      </c>
      <c r="G492" s="68">
        <v>3</v>
      </c>
      <c r="H492" s="96" t="s">
        <v>2033</v>
      </c>
      <c r="I492" s="68" t="s">
        <v>2060</v>
      </c>
      <c r="J492" s="82" t="str">
        <f t="shared" si="92"/>
        <v>CHIKWAVAVA</v>
      </c>
      <c r="K492" s="153">
        <v>44170.759606481479</v>
      </c>
      <c r="L492" s="153">
        <v>44170.793217592596</v>
      </c>
      <c r="M492" s="113">
        <v>44170</v>
      </c>
      <c r="N492" s="94" t="s">
        <v>4177</v>
      </c>
      <c r="O492" s="90">
        <f t="shared" si="83"/>
        <v>48.400000008987263</v>
      </c>
      <c r="P492" s="100">
        <f t="shared" si="84"/>
        <v>145.20000002696179</v>
      </c>
      <c r="Q492" s="80" t="s">
        <v>2035</v>
      </c>
      <c r="R492" s="80" t="s">
        <v>2038</v>
      </c>
    </row>
    <row r="493" spans="1:18" x14ac:dyDescent="0.2">
      <c r="A493" s="211"/>
      <c r="B493" s="119">
        <v>44170.76866898148</v>
      </c>
      <c r="C493" s="98" t="s">
        <v>125</v>
      </c>
      <c r="D493" s="82" t="str">
        <f t="shared" si="89"/>
        <v>HA1706</v>
      </c>
      <c r="E493" s="91" t="str">
        <f t="shared" si="90"/>
        <v>HARARE</v>
      </c>
      <c r="F493" s="82" t="str">
        <f t="shared" si="91"/>
        <v>SILVER</v>
      </c>
      <c r="G493" s="68">
        <v>3</v>
      </c>
      <c r="H493" s="96" t="s">
        <v>2033</v>
      </c>
      <c r="I493" s="68" t="s">
        <v>2060</v>
      </c>
      <c r="J493" s="82" t="str">
        <f t="shared" si="92"/>
        <v>ENIA</v>
      </c>
      <c r="K493" s="153">
        <v>44170.76866898148</v>
      </c>
      <c r="L493" s="153">
        <v>44170.786458333336</v>
      </c>
      <c r="M493" s="113">
        <v>44170</v>
      </c>
      <c r="N493" s="94" t="s">
        <v>4167</v>
      </c>
      <c r="O493" s="90">
        <f t="shared" si="83"/>
        <v>25.616666672285646</v>
      </c>
      <c r="P493" s="100">
        <f t="shared" si="84"/>
        <v>76.850000016856939</v>
      </c>
      <c r="Q493" s="80" t="s">
        <v>2035</v>
      </c>
      <c r="R493" s="80" t="s">
        <v>2038</v>
      </c>
    </row>
    <row r="494" spans="1:18" x14ac:dyDescent="0.2">
      <c r="A494" s="211"/>
      <c r="B494" s="119">
        <v>44170.790046296293</v>
      </c>
      <c r="C494" s="98" t="s">
        <v>1088</v>
      </c>
      <c r="D494" s="82" t="str">
        <f t="shared" si="89"/>
        <v>MS5133</v>
      </c>
      <c r="E494" s="91" t="str">
        <f t="shared" si="90"/>
        <v>MAT SOUTH</v>
      </c>
      <c r="F494" s="82" t="str">
        <f t="shared" si="91"/>
        <v>BRONZE</v>
      </c>
      <c r="G494" s="68">
        <v>3</v>
      </c>
      <c r="H494" s="96" t="s">
        <v>2033</v>
      </c>
      <c r="I494" s="68" t="s">
        <v>2060</v>
      </c>
      <c r="J494" s="82" t="str">
        <f t="shared" si="92"/>
        <v>SOPHIA</v>
      </c>
      <c r="K494" s="153">
        <v>44170.790046296293</v>
      </c>
      <c r="L494" s="153">
        <v>44170.806886574072</v>
      </c>
      <c r="M494" s="113">
        <v>44170</v>
      </c>
      <c r="N494" s="94" t="s">
        <v>4163</v>
      </c>
      <c r="O494" s="90">
        <f t="shared" si="83"/>
        <v>24.250000000465661</v>
      </c>
      <c r="P494" s="100">
        <f t="shared" si="84"/>
        <v>72.750000001396984</v>
      </c>
      <c r="Q494" s="80" t="s">
        <v>2035</v>
      </c>
      <c r="R494" s="80" t="s">
        <v>2038</v>
      </c>
    </row>
    <row r="495" spans="1:18" x14ac:dyDescent="0.2">
      <c r="A495" s="211"/>
      <c r="B495" s="119">
        <v>44170.790277777778</v>
      </c>
      <c r="C495" s="98" t="s">
        <v>1091</v>
      </c>
      <c r="D495" s="82" t="str">
        <f t="shared" si="89"/>
        <v>MS1703</v>
      </c>
      <c r="E495" s="91" t="str">
        <f t="shared" si="90"/>
        <v>MAT SOUTH</v>
      </c>
      <c r="F495" s="82" t="str">
        <f t="shared" si="91"/>
        <v>BRONZE</v>
      </c>
      <c r="G495" s="68">
        <v>3</v>
      </c>
      <c r="H495" s="96" t="s">
        <v>2033</v>
      </c>
      <c r="I495" s="68" t="s">
        <v>2060</v>
      </c>
      <c r="J495" s="82" t="str">
        <f t="shared" si="92"/>
        <v>STELLA</v>
      </c>
      <c r="K495" s="153">
        <v>44170.790277777778</v>
      </c>
      <c r="L495" s="153">
        <v>44170.806886574072</v>
      </c>
      <c r="M495" s="113">
        <v>44170</v>
      </c>
      <c r="N495" s="94" t="s">
        <v>4162</v>
      </c>
      <c r="O495" s="90">
        <f t="shared" si="83"/>
        <v>23.916666662553325</v>
      </c>
      <c r="P495" s="100">
        <f t="shared" si="84"/>
        <v>71.749999987659976</v>
      </c>
      <c r="Q495" s="80" t="s">
        <v>2035</v>
      </c>
      <c r="R495" s="80" t="s">
        <v>2038</v>
      </c>
    </row>
    <row r="496" spans="1:18" x14ac:dyDescent="0.2">
      <c r="A496" s="211"/>
      <c r="B496" s="119">
        <v>44170.802777777775</v>
      </c>
      <c r="C496" s="98" t="s">
        <v>1888</v>
      </c>
      <c r="D496" s="82" t="str">
        <f t="shared" si="89"/>
        <v>MN5229</v>
      </c>
      <c r="E496" s="91" t="str">
        <f t="shared" si="90"/>
        <v>MAT NORTH</v>
      </c>
      <c r="F496" s="82" t="str">
        <f t="shared" si="91"/>
        <v>SILVER</v>
      </c>
      <c r="G496" s="68">
        <v>3</v>
      </c>
      <c r="H496" s="96" t="s">
        <v>2033</v>
      </c>
      <c r="I496" s="68" t="s">
        <v>2060</v>
      </c>
      <c r="J496" s="82" t="str">
        <f t="shared" si="92"/>
        <v>MAKETO</v>
      </c>
      <c r="K496" s="153">
        <v>44170.802777777775</v>
      </c>
      <c r="L496" s="153">
        <v>44170.9993287037</v>
      </c>
      <c r="M496" s="113">
        <v>44170</v>
      </c>
      <c r="N496" s="94" t="s">
        <v>4238</v>
      </c>
      <c r="O496" s="90">
        <f t="shared" si="83"/>
        <v>283.03333333111368</v>
      </c>
      <c r="P496" s="100">
        <f t="shared" si="84"/>
        <v>849.09999999334104</v>
      </c>
      <c r="Q496" s="68" t="s">
        <v>2035</v>
      </c>
      <c r="R496" s="68" t="s">
        <v>2036</v>
      </c>
    </row>
    <row r="497" spans="1:18" x14ac:dyDescent="0.2">
      <c r="A497" s="211"/>
      <c r="B497" s="119">
        <v>44170.802777777775</v>
      </c>
      <c r="C497" s="98" t="s">
        <v>1991</v>
      </c>
      <c r="D497" s="82" t="str">
        <f t="shared" si="89"/>
        <v>MN7056</v>
      </c>
      <c r="E497" s="91" t="str">
        <f t="shared" si="90"/>
        <v>MAT NORTH</v>
      </c>
      <c r="F497" s="82" t="str">
        <f t="shared" si="91"/>
        <v>BRONZE</v>
      </c>
      <c r="G497" s="68">
        <v>3</v>
      </c>
      <c r="H497" s="96" t="s">
        <v>2033</v>
      </c>
      <c r="I497" s="68" t="s">
        <v>2060</v>
      </c>
      <c r="J497" s="82" t="str">
        <f t="shared" si="92"/>
        <v>MAKETO</v>
      </c>
      <c r="K497" s="153">
        <v>44170.802777777775</v>
      </c>
      <c r="L497" s="153">
        <v>44170.9993287037</v>
      </c>
      <c r="M497" s="113">
        <v>44170</v>
      </c>
      <c r="N497" s="94" t="s">
        <v>4239</v>
      </c>
      <c r="O497" s="90">
        <f t="shared" si="83"/>
        <v>283.03333333111368</v>
      </c>
      <c r="P497" s="100">
        <f t="shared" si="84"/>
        <v>849.09999999334104</v>
      </c>
      <c r="Q497" s="68" t="s">
        <v>2035</v>
      </c>
      <c r="R497" s="68" t="s">
        <v>2036</v>
      </c>
    </row>
    <row r="498" spans="1:18" x14ac:dyDescent="0.2">
      <c r="A498" s="211"/>
      <c r="B498" s="119">
        <v>44170.803379629629</v>
      </c>
      <c r="C498" s="98" t="s">
        <v>1890</v>
      </c>
      <c r="D498" s="82" t="str">
        <f t="shared" si="89"/>
        <v>MN5229</v>
      </c>
      <c r="E498" s="91" t="str">
        <f t="shared" si="90"/>
        <v>MAT NORTH</v>
      </c>
      <c r="F498" s="82" t="str">
        <f t="shared" si="91"/>
        <v>SILVER</v>
      </c>
      <c r="G498" s="68">
        <v>3</v>
      </c>
      <c r="H498" s="96" t="s">
        <v>2033</v>
      </c>
      <c r="I498" s="68" t="s">
        <v>2060</v>
      </c>
      <c r="J498" s="82" t="str">
        <f t="shared" si="92"/>
        <v>MAKETO</v>
      </c>
      <c r="K498" s="153">
        <v>44170.803379629629</v>
      </c>
      <c r="L498" s="153">
        <v>44170.9993287037</v>
      </c>
      <c r="M498" s="113">
        <v>44170</v>
      </c>
      <c r="N498" s="94" t="s">
        <v>4237</v>
      </c>
      <c r="O498" s="90">
        <f t="shared" si="83"/>
        <v>282.16666666092351</v>
      </c>
      <c r="P498" s="100">
        <f t="shared" si="84"/>
        <v>846.49999998277053</v>
      </c>
      <c r="Q498" s="68" t="s">
        <v>2035</v>
      </c>
      <c r="R498" s="68" t="s">
        <v>2036</v>
      </c>
    </row>
    <row r="499" spans="1:18" x14ac:dyDescent="0.2">
      <c r="A499" s="211"/>
      <c r="B499" s="119">
        <v>44170.80777777778</v>
      </c>
      <c r="C499" s="98" t="s">
        <v>361</v>
      </c>
      <c r="D499" s="82" t="str">
        <f t="shared" si="89"/>
        <v>HA0206</v>
      </c>
      <c r="E499" s="91" t="str">
        <f t="shared" si="90"/>
        <v>HARARE</v>
      </c>
      <c r="F499" s="82" t="str">
        <f t="shared" si="91"/>
        <v>PLATINUM</v>
      </c>
      <c r="G499" s="68">
        <v>3</v>
      </c>
      <c r="H499" s="96" t="s">
        <v>2033</v>
      </c>
      <c r="I499" s="68" t="s">
        <v>2060</v>
      </c>
      <c r="J499" s="82" t="str">
        <f t="shared" si="92"/>
        <v>MODESTA</v>
      </c>
      <c r="K499" s="153">
        <v>44170.80777777778</v>
      </c>
      <c r="L499" s="153">
        <v>44170.9993287037</v>
      </c>
      <c r="M499" s="113">
        <v>44170</v>
      </c>
      <c r="N499" s="94" t="s">
        <v>4236</v>
      </c>
      <c r="O499" s="90">
        <f t="shared" si="83"/>
        <v>275.83333332440816</v>
      </c>
      <c r="P499" s="100">
        <f t="shared" si="84"/>
        <v>827.49999997322448</v>
      </c>
      <c r="Q499" s="68" t="s">
        <v>2035</v>
      </c>
      <c r="R499" s="68" t="s">
        <v>2036</v>
      </c>
    </row>
    <row r="500" spans="1:18" x14ac:dyDescent="0.2">
      <c r="A500" s="211"/>
      <c r="B500" s="119">
        <v>44170.833611111113</v>
      </c>
      <c r="C500" s="98" t="s">
        <v>1572</v>
      </c>
      <c r="D500" s="82" t="str">
        <f t="shared" si="89"/>
        <v>MS0084</v>
      </c>
      <c r="E500" s="91" t="str">
        <f t="shared" si="90"/>
        <v>MAT SOUTH</v>
      </c>
      <c r="F500" s="82" t="str">
        <f t="shared" si="91"/>
        <v>GOLD</v>
      </c>
      <c r="G500" s="68">
        <v>3</v>
      </c>
      <c r="H500" s="96" t="s">
        <v>2033</v>
      </c>
      <c r="I500" s="68" t="s">
        <v>2060</v>
      </c>
      <c r="J500" s="82" t="str">
        <f t="shared" si="92"/>
        <v>STELLA</v>
      </c>
      <c r="K500" s="153">
        <v>44170.833611111113</v>
      </c>
      <c r="L500" s="153">
        <v>44170.9993287037</v>
      </c>
      <c r="M500" s="113">
        <v>44170</v>
      </c>
      <c r="N500" s="94" t="s">
        <v>4235</v>
      </c>
      <c r="O500" s="90">
        <f t="shared" si="83"/>
        <v>238.63333332468756</v>
      </c>
      <c r="P500" s="100">
        <f t="shared" si="84"/>
        <v>715.89999997406267</v>
      </c>
      <c r="Q500" s="68" t="s">
        <v>2035</v>
      </c>
      <c r="R500" s="68" t="s">
        <v>2036</v>
      </c>
    </row>
    <row r="501" spans="1:18" x14ac:dyDescent="0.2">
      <c r="A501" s="211"/>
      <c r="B501" s="119">
        <v>44170.83421296296</v>
      </c>
      <c r="C501" s="98" t="s">
        <v>1501</v>
      </c>
      <c r="D501" s="82" t="str">
        <f t="shared" si="89"/>
        <v>MV5266</v>
      </c>
      <c r="E501" s="91" t="str">
        <f t="shared" si="90"/>
        <v>MASVINGO</v>
      </c>
      <c r="F501" s="82" t="str">
        <f t="shared" si="91"/>
        <v>SILVER</v>
      </c>
      <c r="G501" s="68">
        <v>3</v>
      </c>
      <c r="H501" s="96" t="s">
        <v>2033</v>
      </c>
      <c r="I501" s="68" t="s">
        <v>2060</v>
      </c>
      <c r="J501" s="82" t="str">
        <f t="shared" si="92"/>
        <v>PARDON</v>
      </c>
      <c r="K501" s="153">
        <v>44170.83421296296</v>
      </c>
      <c r="L501" s="153">
        <v>44170.9993287037</v>
      </c>
      <c r="M501" s="113">
        <v>44170</v>
      </c>
      <c r="N501" s="94" t="s">
        <v>4234</v>
      </c>
      <c r="O501" s="90">
        <f t="shared" si="83"/>
        <v>237.76666666497476</v>
      </c>
      <c r="P501" s="100">
        <f t="shared" si="84"/>
        <v>713.29999999492429</v>
      </c>
      <c r="Q501" s="68" t="s">
        <v>2035</v>
      </c>
      <c r="R501" s="68" t="s">
        <v>2036</v>
      </c>
    </row>
    <row r="502" spans="1:18" x14ac:dyDescent="0.2">
      <c r="A502" s="211"/>
      <c r="B502" s="119">
        <v>44170.853275462963</v>
      </c>
      <c r="C502" s="98" t="s">
        <v>1281</v>
      </c>
      <c r="D502" s="82" t="str">
        <f t="shared" si="89"/>
        <v>MD5189</v>
      </c>
      <c r="E502" s="91" t="str">
        <f t="shared" si="90"/>
        <v>MIDLANDS</v>
      </c>
      <c r="F502" s="82" t="str">
        <f t="shared" si="91"/>
        <v>PLATINUM</v>
      </c>
      <c r="G502" s="68">
        <v>3</v>
      </c>
      <c r="H502" s="96" t="s">
        <v>2033</v>
      </c>
      <c r="I502" s="68" t="s">
        <v>2060</v>
      </c>
      <c r="J502" s="82" t="str">
        <f t="shared" si="92"/>
        <v>CHARI</v>
      </c>
      <c r="K502" s="153">
        <v>44170.853275462963</v>
      </c>
      <c r="L502" s="153">
        <v>44170.895752314813</v>
      </c>
      <c r="M502" s="113">
        <v>44170</v>
      </c>
      <c r="N502" s="94" t="s">
        <v>4183</v>
      </c>
      <c r="O502" s="90">
        <f t="shared" si="83"/>
        <v>61.166666663484648</v>
      </c>
      <c r="P502" s="100">
        <f t="shared" si="84"/>
        <v>183.49999999045394</v>
      </c>
      <c r="Q502" s="80" t="s">
        <v>2035</v>
      </c>
      <c r="R502" s="80" t="s">
        <v>2038</v>
      </c>
    </row>
    <row r="503" spans="1:18" x14ac:dyDescent="0.2">
      <c r="A503" s="211"/>
      <c r="B503" s="119">
        <v>44170.874108796299</v>
      </c>
      <c r="C503" s="98" t="s">
        <v>1003</v>
      </c>
      <c r="D503" s="82" t="str">
        <f t="shared" si="89"/>
        <v>HA5066</v>
      </c>
      <c r="E503" s="91" t="str">
        <f t="shared" si="90"/>
        <v>HARARE</v>
      </c>
      <c r="F503" s="82" t="str">
        <f t="shared" si="91"/>
        <v>GOLD</v>
      </c>
      <c r="G503" s="68">
        <v>3</v>
      </c>
      <c r="H503" s="96" t="s">
        <v>2033</v>
      </c>
      <c r="I503" s="68" t="s">
        <v>2060</v>
      </c>
      <c r="J503" s="82" t="str">
        <f t="shared" si="92"/>
        <v>DHLAKAMA</v>
      </c>
      <c r="K503" s="153">
        <v>44170.874108796299</v>
      </c>
      <c r="L503" s="153">
        <v>44170.908067129632</v>
      </c>
      <c r="M503" s="113">
        <v>44170</v>
      </c>
      <c r="N503" s="94" t="s">
        <v>4178</v>
      </c>
      <c r="O503" s="90">
        <f t="shared" si="83"/>
        <v>48.900000000139698</v>
      </c>
      <c r="P503" s="100">
        <f t="shared" si="84"/>
        <v>146.7000000004191</v>
      </c>
      <c r="Q503" s="80" t="s">
        <v>2035</v>
      </c>
      <c r="R503" s="80" t="s">
        <v>2038</v>
      </c>
    </row>
    <row r="504" spans="1:18" x14ac:dyDescent="0.2">
      <c r="A504" s="211"/>
      <c r="B504" s="119">
        <v>44170.875740740739</v>
      </c>
      <c r="C504" s="98" t="s">
        <v>540</v>
      </c>
      <c r="D504" s="82" t="str">
        <f t="shared" si="89"/>
        <v>HA6048</v>
      </c>
      <c r="E504" s="91" t="str">
        <f t="shared" si="90"/>
        <v>HARARE</v>
      </c>
      <c r="F504" s="82" t="str">
        <f t="shared" si="91"/>
        <v>PLATINUM</v>
      </c>
      <c r="G504" s="68">
        <v>3</v>
      </c>
      <c r="H504" s="96" t="s">
        <v>2033</v>
      </c>
      <c r="I504" s="68" t="s">
        <v>2060</v>
      </c>
      <c r="J504" s="82" t="str">
        <f t="shared" si="92"/>
        <v>ENIA</v>
      </c>
      <c r="K504" s="153">
        <v>44170.875740740739</v>
      </c>
      <c r="L504" s="153">
        <v>44170.908425925925</v>
      </c>
      <c r="M504" s="113">
        <v>44170</v>
      </c>
      <c r="N504" s="94" t="s">
        <v>4176</v>
      </c>
      <c r="O504" s="90">
        <f t="shared" si="83"/>
        <v>47.066666667815298</v>
      </c>
      <c r="P504" s="100">
        <f t="shared" si="84"/>
        <v>141.20000000344589</v>
      </c>
      <c r="Q504" s="80" t="s">
        <v>2035</v>
      </c>
      <c r="R504" s="80" t="s">
        <v>2038</v>
      </c>
    </row>
    <row r="505" spans="1:18" x14ac:dyDescent="0.2">
      <c r="A505" s="211"/>
      <c r="B505" s="119">
        <v>44170.875787037039</v>
      </c>
      <c r="C505" s="98" t="s">
        <v>1003</v>
      </c>
      <c r="D505" s="82" t="str">
        <f t="shared" si="89"/>
        <v>HA5066</v>
      </c>
      <c r="E505" s="91" t="str">
        <f t="shared" si="90"/>
        <v>HARARE</v>
      </c>
      <c r="F505" s="82" t="str">
        <f t="shared" si="91"/>
        <v>GOLD</v>
      </c>
      <c r="G505" s="68">
        <v>3</v>
      </c>
      <c r="H505" s="96" t="s">
        <v>2033</v>
      </c>
      <c r="I505" s="68" t="s">
        <v>2060</v>
      </c>
      <c r="J505" s="82" t="str">
        <f t="shared" si="92"/>
        <v>DHLAKAMA</v>
      </c>
      <c r="K505" s="153">
        <v>44170.875787037039</v>
      </c>
      <c r="L505" s="153">
        <v>44170.908425925925</v>
      </c>
      <c r="M505" s="113">
        <v>44170</v>
      </c>
      <c r="N505" s="94" t="s">
        <v>4175</v>
      </c>
      <c r="O505" s="90">
        <f t="shared" si="83"/>
        <v>46.999999996041879</v>
      </c>
      <c r="P505" s="100">
        <f t="shared" si="84"/>
        <v>140.99999998812564</v>
      </c>
      <c r="Q505" s="80" t="s">
        <v>2035</v>
      </c>
      <c r="R505" s="80" t="s">
        <v>2038</v>
      </c>
    </row>
    <row r="506" spans="1:18" x14ac:dyDescent="0.2">
      <c r="A506" s="211"/>
      <c r="B506" s="119">
        <v>44170.95380787037</v>
      </c>
      <c r="C506" s="98" t="s">
        <v>2009</v>
      </c>
      <c r="D506" s="82" t="str">
        <f t="shared" si="89"/>
        <v>MD0109</v>
      </c>
      <c r="E506" s="91" t="str">
        <f t="shared" si="90"/>
        <v>MIDLANDS</v>
      </c>
      <c r="F506" s="82" t="str">
        <f t="shared" si="91"/>
        <v>PLATINUM</v>
      </c>
      <c r="G506" s="68">
        <v>3</v>
      </c>
      <c r="H506" s="96" t="s">
        <v>2033</v>
      </c>
      <c r="I506" s="68" t="s">
        <v>2060</v>
      </c>
      <c r="J506" s="82" t="str">
        <f t="shared" si="92"/>
        <v>CHARI</v>
      </c>
      <c r="K506" s="153">
        <v>44170.95380787037</v>
      </c>
      <c r="L506" s="153">
        <v>44170.9993287037</v>
      </c>
      <c r="M506" s="113">
        <v>44170</v>
      </c>
      <c r="N506" s="94" t="s">
        <v>4233</v>
      </c>
      <c r="O506" s="90">
        <f t="shared" si="83"/>
        <v>65.549999994691461</v>
      </c>
      <c r="P506" s="100">
        <f t="shared" si="84"/>
        <v>196.64999998407438</v>
      </c>
      <c r="Q506" s="68" t="s">
        <v>2035</v>
      </c>
      <c r="R506" s="68" t="s">
        <v>2036</v>
      </c>
    </row>
    <row r="507" spans="1:18" x14ac:dyDescent="0.2">
      <c r="A507" s="211"/>
      <c r="B507" s="119">
        <v>44170.95385416667</v>
      </c>
      <c r="C507" s="98" t="s">
        <v>1566</v>
      </c>
      <c r="D507" s="82" t="str">
        <f t="shared" si="89"/>
        <v>MD0388</v>
      </c>
      <c r="E507" s="91" t="str">
        <f t="shared" si="90"/>
        <v>MIDLANDS</v>
      </c>
      <c r="F507" s="82" t="str">
        <f t="shared" si="91"/>
        <v>PLATINUM</v>
      </c>
      <c r="G507" s="68">
        <v>3</v>
      </c>
      <c r="H507" s="96" t="s">
        <v>2033</v>
      </c>
      <c r="I507" s="68" t="s">
        <v>2060</v>
      </c>
      <c r="J507" s="82" t="str">
        <f t="shared" si="92"/>
        <v>CHARI</v>
      </c>
      <c r="K507" s="153">
        <v>44170.95385416667</v>
      </c>
      <c r="L507" s="153">
        <v>44170.9993287037</v>
      </c>
      <c r="M507" s="113">
        <v>44170</v>
      </c>
      <c r="N507" s="94" t="s">
        <v>4232</v>
      </c>
      <c r="O507" s="90">
        <f t="shared" si="83"/>
        <v>65.483333322918043</v>
      </c>
      <c r="P507" s="100">
        <f t="shared" si="84"/>
        <v>196.44999996875413</v>
      </c>
      <c r="Q507" s="68" t="s">
        <v>2035</v>
      </c>
      <c r="R507" s="68" t="s">
        <v>2036</v>
      </c>
    </row>
    <row r="508" spans="1:18" x14ac:dyDescent="0.2">
      <c r="A508" s="211"/>
      <c r="B508" s="119">
        <v>44170.954768518517</v>
      </c>
      <c r="C508" s="98" t="s">
        <v>1114</v>
      </c>
      <c r="D508" s="82" t="str">
        <f t="shared" si="89"/>
        <v>MD0277</v>
      </c>
      <c r="E508" s="91" t="str">
        <f t="shared" si="90"/>
        <v>MIDLANDS</v>
      </c>
      <c r="F508" s="82" t="str">
        <f t="shared" si="91"/>
        <v>PLATINUM</v>
      </c>
      <c r="G508" s="68">
        <v>3</v>
      </c>
      <c r="H508" s="96" t="s">
        <v>2033</v>
      </c>
      <c r="I508" s="68" t="s">
        <v>2060</v>
      </c>
      <c r="J508" s="82" t="str">
        <f t="shared" si="92"/>
        <v>CHARI</v>
      </c>
      <c r="K508" s="153">
        <v>44170.954768518517</v>
      </c>
      <c r="L508" s="153">
        <v>44170.9993287037</v>
      </c>
      <c r="M508" s="113">
        <v>44170</v>
      </c>
      <c r="N508" s="94" t="s">
        <v>4230</v>
      </c>
      <c r="O508" s="90">
        <f t="shared" si="83"/>
        <v>64.166666662786156</v>
      </c>
      <c r="P508" s="100">
        <f t="shared" si="84"/>
        <v>192.49999998835847</v>
      </c>
      <c r="Q508" s="68" t="s">
        <v>2035</v>
      </c>
      <c r="R508" s="68" t="s">
        <v>2036</v>
      </c>
    </row>
    <row r="509" spans="1:18" x14ac:dyDescent="0.2">
      <c r="A509" s="211"/>
      <c r="B509" s="119">
        <v>44170.954768518517</v>
      </c>
      <c r="C509" s="98" t="s">
        <v>1278</v>
      </c>
      <c r="D509" s="82" t="str">
        <f t="shared" si="89"/>
        <v>MD5189</v>
      </c>
      <c r="E509" s="91" t="str">
        <f t="shared" si="90"/>
        <v>MIDLANDS</v>
      </c>
      <c r="F509" s="82" t="str">
        <f t="shared" si="91"/>
        <v>PLATINUM</v>
      </c>
      <c r="G509" s="68">
        <v>3</v>
      </c>
      <c r="H509" s="96" t="s">
        <v>2033</v>
      </c>
      <c r="I509" s="68" t="s">
        <v>2060</v>
      </c>
      <c r="J509" s="82" t="str">
        <f t="shared" si="92"/>
        <v>CHARI</v>
      </c>
      <c r="K509" s="153">
        <v>44170.954768518517</v>
      </c>
      <c r="L509" s="153">
        <v>44170.9993287037</v>
      </c>
      <c r="M509" s="113">
        <v>44170</v>
      </c>
      <c r="N509" s="94" t="s">
        <v>4231</v>
      </c>
      <c r="O509" s="90">
        <f t="shared" si="83"/>
        <v>64.166666662786156</v>
      </c>
      <c r="P509" s="100">
        <f t="shared" si="84"/>
        <v>192.49999998835847</v>
      </c>
      <c r="Q509" s="68" t="s">
        <v>2035</v>
      </c>
      <c r="R509" s="68" t="s">
        <v>2036</v>
      </c>
    </row>
    <row r="510" spans="1:18" x14ac:dyDescent="0.2">
      <c r="A510" s="211"/>
      <c r="B510" s="119">
        <v>44170.955324074072</v>
      </c>
      <c r="C510" s="98" t="s">
        <v>1112</v>
      </c>
      <c r="D510" s="82" t="str">
        <f t="shared" si="89"/>
        <v>MD0254</v>
      </c>
      <c r="E510" s="91" t="str">
        <f t="shared" si="90"/>
        <v>MIDLANDS</v>
      </c>
      <c r="F510" s="82" t="str">
        <f t="shared" si="91"/>
        <v>PLATINUM</v>
      </c>
      <c r="G510" s="68">
        <v>3</v>
      </c>
      <c r="H510" s="96" t="s">
        <v>2033</v>
      </c>
      <c r="I510" s="68" t="s">
        <v>2060</v>
      </c>
      <c r="J510" s="82" t="str">
        <f t="shared" si="92"/>
        <v>CHARI</v>
      </c>
      <c r="K510" s="153">
        <v>44170.955324074072</v>
      </c>
      <c r="L510" s="153">
        <v>44170.9993287037</v>
      </c>
      <c r="M510" s="113">
        <v>44170</v>
      </c>
      <c r="N510" s="94" t="s">
        <v>4228</v>
      </c>
      <c r="O510" s="90">
        <f t="shared" si="83"/>
        <v>63.366666664369404</v>
      </c>
      <c r="P510" s="100">
        <f t="shared" si="84"/>
        <v>190.09999999310821</v>
      </c>
      <c r="Q510" s="68" t="s">
        <v>2035</v>
      </c>
      <c r="R510" s="68" t="s">
        <v>2036</v>
      </c>
    </row>
    <row r="511" spans="1:18" x14ac:dyDescent="0.2">
      <c r="A511" s="211"/>
      <c r="B511" s="119">
        <v>44170.955324074072</v>
      </c>
      <c r="C511" s="98" t="s">
        <v>1281</v>
      </c>
      <c r="D511" s="82" t="str">
        <f t="shared" si="89"/>
        <v>MD5189</v>
      </c>
      <c r="E511" s="91" t="str">
        <f t="shared" si="90"/>
        <v>MIDLANDS</v>
      </c>
      <c r="F511" s="82" t="str">
        <f t="shared" si="91"/>
        <v>PLATINUM</v>
      </c>
      <c r="G511" s="68">
        <v>3</v>
      </c>
      <c r="H511" s="96" t="s">
        <v>2033</v>
      </c>
      <c r="I511" s="68" t="s">
        <v>2060</v>
      </c>
      <c r="J511" s="82" t="str">
        <f t="shared" si="92"/>
        <v>CHARI</v>
      </c>
      <c r="K511" s="153">
        <v>44170.955324074072</v>
      </c>
      <c r="L511" s="153">
        <v>44170.9993287037</v>
      </c>
      <c r="M511" s="113">
        <v>44170</v>
      </c>
      <c r="N511" s="94" t="s">
        <v>4229</v>
      </c>
      <c r="O511" s="90">
        <f t="shared" si="83"/>
        <v>63.366666664369404</v>
      </c>
      <c r="P511" s="100">
        <f t="shared" si="84"/>
        <v>190.09999999310821</v>
      </c>
      <c r="Q511" s="68" t="s">
        <v>2035</v>
      </c>
      <c r="R511" s="68" t="s">
        <v>2036</v>
      </c>
    </row>
    <row r="512" spans="1:18" x14ac:dyDescent="0.2">
      <c r="A512" s="211"/>
      <c r="B512" s="119">
        <v>44170.955775462964</v>
      </c>
      <c r="C512" s="98" t="s">
        <v>1509</v>
      </c>
      <c r="D512" s="82" t="str">
        <f t="shared" si="89"/>
        <v>MS0006</v>
      </c>
      <c r="E512" s="91" t="str">
        <f t="shared" si="90"/>
        <v>MAT SOUTH</v>
      </c>
      <c r="F512" s="82" t="str">
        <f t="shared" si="91"/>
        <v>PLATINUM</v>
      </c>
      <c r="G512" s="68">
        <v>3</v>
      </c>
      <c r="H512" s="96" t="s">
        <v>2033</v>
      </c>
      <c r="I512" s="68" t="s">
        <v>2060</v>
      </c>
      <c r="J512" s="82" t="str">
        <f t="shared" si="92"/>
        <v>BEN</v>
      </c>
      <c r="K512" s="153">
        <v>44170.955775462964</v>
      </c>
      <c r="L512" s="153">
        <v>44170.9993287037</v>
      </c>
      <c r="M512" s="113">
        <v>44170</v>
      </c>
      <c r="N512" s="94" t="s">
        <v>4227</v>
      </c>
      <c r="O512" s="90">
        <f t="shared" si="83"/>
        <v>62.716666659107432</v>
      </c>
      <c r="P512" s="100">
        <f t="shared" si="84"/>
        <v>188.1499999773223</v>
      </c>
      <c r="Q512" s="68" t="s">
        <v>2035</v>
      </c>
      <c r="R512" s="68" t="s">
        <v>2036</v>
      </c>
    </row>
    <row r="513" spans="1:18" x14ac:dyDescent="0.2">
      <c r="A513" s="211"/>
      <c r="B513" s="119">
        <v>44170.955821759257</v>
      </c>
      <c r="C513" s="98" t="s">
        <v>2083</v>
      </c>
      <c r="D513" s="82" t="str">
        <f t="shared" si="89"/>
        <v>MS6027</v>
      </c>
      <c r="E513" s="91" t="str">
        <f t="shared" si="90"/>
        <v>MAT SOUTH</v>
      </c>
      <c r="F513" s="82" t="str">
        <f t="shared" si="91"/>
        <v>PLATINUM</v>
      </c>
      <c r="G513" s="68">
        <v>3</v>
      </c>
      <c r="H513" s="96" t="s">
        <v>2033</v>
      </c>
      <c r="I513" s="68" t="s">
        <v>2060</v>
      </c>
      <c r="J513" s="82">
        <f t="shared" si="92"/>
        <v>0</v>
      </c>
      <c r="K513" s="153">
        <v>44170.955821759257</v>
      </c>
      <c r="L513" s="153">
        <v>44170.9993287037</v>
      </c>
      <c r="M513" s="113">
        <v>44170</v>
      </c>
      <c r="N513" s="94" t="s">
        <v>4226</v>
      </c>
      <c r="O513" s="90">
        <f t="shared" si="83"/>
        <v>62.649999997811392</v>
      </c>
      <c r="P513" s="100">
        <f t="shared" si="84"/>
        <v>187.94999999343418</v>
      </c>
      <c r="Q513" s="68" t="s">
        <v>2035</v>
      </c>
      <c r="R513" s="68" t="s">
        <v>2036</v>
      </c>
    </row>
    <row r="514" spans="1:18" x14ac:dyDescent="0.2">
      <c r="A514" s="211"/>
      <c r="B514" s="119">
        <v>44170.955937500003</v>
      </c>
      <c r="C514" s="98" t="s">
        <v>612</v>
      </c>
      <c r="D514" s="82" t="str">
        <f t="shared" si="89"/>
        <v>MS5124</v>
      </c>
      <c r="E514" s="91" t="str">
        <f t="shared" si="90"/>
        <v>MAT SOUTH</v>
      </c>
      <c r="F514" s="82" t="str">
        <f t="shared" si="91"/>
        <v>PLATINUM</v>
      </c>
      <c r="G514" s="68">
        <v>3</v>
      </c>
      <c r="H514" s="96" t="s">
        <v>2033</v>
      </c>
      <c r="I514" s="68" t="s">
        <v>2060</v>
      </c>
      <c r="J514" s="82" t="str">
        <f t="shared" si="92"/>
        <v>BEN</v>
      </c>
      <c r="K514" s="153">
        <v>44170.955937500003</v>
      </c>
      <c r="L514" s="153">
        <v>44170.9993287037</v>
      </c>
      <c r="M514" s="113">
        <v>44170</v>
      </c>
      <c r="N514" s="94" t="s">
        <v>4225</v>
      </c>
      <c r="O514" s="90">
        <f t="shared" ref="O514:O519" si="93">(L514-K514)*60*24</f>
        <v>62.483333323616534</v>
      </c>
      <c r="P514" s="100">
        <f t="shared" ref="P514:P519" si="94">O514*G514</f>
        <v>187.4499999708496</v>
      </c>
      <c r="Q514" s="68" t="s">
        <v>2035</v>
      </c>
      <c r="R514" s="68" t="s">
        <v>2036</v>
      </c>
    </row>
    <row r="515" spans="1:18" x14ac:dyDescent="0.2">
      <c r="A515" s="211"/>
      <c r="B515" s="119">
        <v>44170.956342592595</v>
      </c>
      <c r="C515" s="98" t="s">
        <v>1254</v>
      </c>
      <c r="D515" s="82" t="str">
        <f t="shared" si="89"/>
        <v>MD0068</v>
      </c>
      <c r="E515" s="91" t="str">
        <f t="shared" si="90"/>
        <v>MIDLANDS</v>
      </c>
      <c r="F515" s="82" t="str">
        <f t="shared" si="91"/>
        <v>PLATINUM</v>
      </c>
      <c r="G515" s="68">
        <v>3</v>
      </c>
      <c r="H515" s="96" t="s">
        <v>2033</v>
      </c>
      <c r="I515" s="68" t="s">
        <v>2060</v>
      </c>
      <c r="J515" s="82" t="str">
        <f t="shared" si="92"/>
        <v>CHARI</v>
      </c>
      <c r="K515" s="153">
        <v>44170.956342592595</v>
      </c>
      <c r="L515" s="153">
        <v>44170.996990740743</v>
      </c>
      <c r="M515" s="113">
        <v>44170</v>
      </c>
      <c r="N515" s="94" t="s">
        <v>4179</v>
      </c>
      <c r="O515" s="90">
        <f t="shared" si="93"/>
        <v>58.533333332743496</v>
      </c>
      <c r="P515" s="100">
        <f t="shared" si="94"/>
        <v>175.59999999823049</v>
      </c>
      <c r="Q515" s="80" t="s">
        <v>2035</v>
      </c>
      <c r="R515" s="80" t="s">
        <v>2038</v>
      </c>
    </row>
    <row r="516" spans="1:18" x14ac:dyDescent="0.2">
      <c r="A516" s="211"/>
      <c r="B516" s="119">
        <v>44170.957175925927</v>
      </c>
      <c r="C516" s="98" t="s">
        <v>2101</v>
      </c>
      <c r="D516" s="82" t="str">
        <f t="shared" si="89"/>
        <v>MD0068</v>
      </c>
      <c r="E516" s="91" t="str">
        <f t="shared" si="90"/>
        <v>MIDLANDS</v>
      </c>
      <c r="F516" s="82" t="str">
        <f t="shared" si="91"/>
        <v>PLATINUM</v>
      </c>
      <c r="G516" s="68">
        <v>3</v>
      </c>
      <c r="H516" s="96" t="s">
        <v>2033</v>
      </c>
      <c r="I516" s="68" t="s">
        <v>2060</v>
      </c>
      <c r="J516" s="82">
        <f t="shared" si="92"/>
        <v>0</v>
      </c>
      <c r="K516" s="153">
        <v>44170.957175925927</v>
      </c>
      <c r="L516" s="153">
        <v>44170.999189814815</v>
      </c>
      <c r="M516" s="113">
        <v>44170</v>
      </c>
      <c r="N516" s="94" t="s">
        <v>4181</v>
      </c>
      <c r="O516" s="90">
        <f t="shared" si="93"/>
        <v>60.499999998137355</v>
      </c>
      <c r="P516" s="100">
        <f t="shared" si="94"/>
        <v>181.49999999441206</v>
      </c>
      <c r="Q516" s="80" t="s">
        <v>2035</v>
      </c>
      <c r="R516" s="80" t="s">
        <v>2038</v>
      </c>
    </row>
    <row r="517" spans="1:18" x14ac:dyDescent="0.2">
      <c r="A517" s="211"/>
      <c r="B517" s="119">
        <v>44170.957349537035</v>
      </c>
      <c r="C517" s="98" t="s">
        <v>1506</v>
      </c>
      <c r="D517" s="82" t="str">
        <f t="shared" si="89"/>
        <v>MS0006</v>
      </c>
      <c r="E517" s="91" t="str">
        <f t="shared" si="90"/>
        <v>MAT SOUTH</v>
      </c>
      <c r="F517" s="82" t="str">
        <f t="shared" si="91"/>
        <v>PLATINUM</v>
      </c>
      <c r="G517" s="68">
        <v>3</v>
      </c>
      <c r="H517" s="96" t="s">
        <v>2033</v>
      </c>
      <c r="I517" s="68" t="s">
        <v>2060</v>
      </c>
      <c r="J517" s="82" t="str">
        <f t="shared" si="92"/>
        <v>BEN</v>
      </c>
      <c r="K517" s="153">
        <v>44170.957349537035</v>
      </c>
      <c r="L517" s="153">
        <v>44170.9993287037</v>
      </c>
      <c r="M517" s="113">
        <v>44170</v>
      </c>
      <c r="N517" s="94" t="s">
        <v>4224</v>
      </c>
      <c r="O517" s="90">
        <f t="shared" si="93"/>
        <v>60.449999996926636</v>
      </c>
      <c r="P517" s="100">
        <f t="shared" si="94"/>
        <v>181.34999999077991</v>
      </c>
      <c r="Q517" s="68" t="s">
        <v>2035</v>
      </c>
      <c r="R517" s="68" t="s">
        <v>2036</v>
      </c>
    </row>
    <row r="518" spans="1:18" x14ac:dyDescent="0.2">
      <c r="A518" s="211"/>
      <c r="B518" s="119">
        <v>44170.957395833335</v>
      </c>
      <c r="C518" s="98" t="s">
        <v>609</v>
      </c>
      <c r="D518" s="82" t="str">
        <f t="shared" si="89"/>
        <v>MS5124</v>
      </c>
      <c r="E518" s="91" t="str">
        <f t="shared" si="90"/>
        <v>MAT SOUTH</v>
      </c>
      <c r="F518" s="82" t="str">
        <f t="shared" si="91"/>
        <v>PLATINUM</v>
      </c>
      <c r="G518" s="68">
        <v>3</v>
      </c>
      <c r="H518" s="96" t="s">
        <v>2033</v>
      </c>
      <c r="I518" s="68" t="s">
        <v>2060</v>
      </c>
      <c r="J518" s="82" t="str">
        <f t="shared" si="92"/>
        <v>BEN</v>
      </c>
      <c r="K518" s="153">
        <v>44170.957395833335</v>
      </c>
      <c r="L518" s="153">
        <v>44170.9993287037</v>
      </c>
      <c r="M518" s="113">
        <v>44170</v>
      </c>
      <c r="N518" s="94" t="s">
        <v>4223</v>
      </c>
      <c r="O518" s="90">
        <f t="shared" si="93"/>
        <v>60.383333325153217</v>
      </c>
      <c r="P518" s="100">
        <f t="shared" si="94"/>
        <v>181.14999997545965</v>
      </c>
      <c r="Q518" s="68" t="s">
        <v>2035</v>
      </c>
      <c r="R518" s="68" t="s">
        <v>2036</v>
      </c>
    </row>
    <row r="519" spans="1:18" x14ac:dyDescent="0.2">
      <c r="A519" s="211"/>
      <c r="B519" s="119">
        <v>44170.958599537036</v>
      </c>
      <c r="C519" s="98" t="s">
        <v>1244</v>
      </c>
      <c r="D519" s="82" t="str">
        <f t="shared" si="89"/>
        <v>MS7221</v>
      </c>
      <c r="E519" s="91" t="str">
        <f t="shared" si="90"/>
        <v>MIDLANDS</v>
      </c>
      <c r="F519" s="82" t="str">
        <f t="shared" si="91"/>
        <v>BRONZE</v>
      </c>
      <c r="G519" s="68">
        <v>3</v>
      </c>
      <c r="H519" s="96" t="s">
        <v>2033</v>
      </c>
      <c r="I519" s="68" t="s">
        <v>2060</v>
      </c>
      <c r="J519" s="82" t="str">
        <f t="shared" si="92"/>
        <v>CHARI</v>
      </c>
      <c r="K519" s="153">
        <v>44170.958599537036</v>
      </c>
      <c r="L519" s="153">
        <v>44170.999328703707</v>
      </c>
      <c r="M519" s="113">
        <v>44170</v>
      </c>
      <c r="N519" s="94" t="s">
        <v>4180</v>
      </c>
      <c r="O519" s="90">
        <f t="shared" si="93"/>
        <v>58.650000005727634</v>
      </c>
      <c r="P519" s="100">
        <f t="shared" si="94"/>
        <v>175.9500000171829</v>
      </c>
      <c r="Q519" s="80" t="s">
        <v>2035</v>
      </c>
      <c r="R519" s="80" t="s">
        <v>2038</v>
      </c>
    </row>
    <row r="522" spans="1:18" x14ac:dyDescent="0.2">
      <c r="D522" s="157" t="s">
        <v>2074</v>
      </c>
      <c r="E522" s="158">
        <f>1-   1498638/4790880</f>
        <v>0.68718940987876964</v>
      </c>
      <c r="F522" s="202"/>
      <c r="G522" s="202"/>
      <c r="H522" s="202"/>
      <c r="I522" s="202"/>
      <c r="J522" s="159" t="s">
        <v>2017</v>
      </c>
      <c r="K522" s="160" t="s">
        <v>2074</v>
      </c>
      <c r="L522" s="160" t="s">
        <v>57</v>
      </c>
      <c r="M522" s="202"/>
      <c r="N522" s="159" t="s">
        <v>2017</v>
      </c>
      <c r="O522" s="160" t="s">
        <v>13</v>
      </c>
      <c r="P522" s="159" t="s">
        <v>21</v>
      </c>
      <c r="Q522" s="159" t="s">
        <v>29</v>
      </c>
    </row>
    <row r="523" spans="1:18" x14ac:dyDescent="0.2">
      <c r="D523" s="157" t="s">
        <v>2033</v>
      </c>
      <c r="E523" s="158">
        <f xml:space="preserve">     1498638/4790880</f>
        <v>0.31281059012123036</v>
      </c>
      <c r="F523" s="202"/>
      <c r="G523" s="202"/>
      <c r="H523" s="202"/>
      <c r="I523" s="202"/>
      <c r="J523" s="162">
        <v>44166</v>
      </c>
      <c r="K523" s="158">
        <f>1-   1272888/4790880</f>
        <v>0.73431018935978365</v>
      </c>
      <c r="L523" s="158">
        <f>1- 584588/2129760</f>
        <v>0.72551461197505818</v>
      </c>
      <c r="M523" s="202"/>
      <c r="N523" s="162">
        <v>44166</v>
      </c>
      <c r="O523" s="158">
        <f>1-  327742/976320</f>
        <v>0.66430883316945266</v>
      </c>
      <c r="P523" s="158">
        <f>1-210364/656640</f>
        <v>0.67963572124756333</v>
      </c>
      <c r="Q523" s="158">
        <f>1- 150194/254880</f>
        <v>0.41072661644695541</v>
      </c>
    </row>
    <row r="524" spans="1:18" x14ac:dyDescent="0.2">
      <c r="D524" s="157" t="s">
        <v>2086</v>
      </c>
      <c r="E524" s="158">
        <f xml:space="preserve">  0/4790880</f>
        <v>0</v>
      </c>
      <c r="F524" s="202"/>
      <c r="G524" s="202"/>
      <c r="H524" s="202"/>
      <c r="I524" s="202"/>
      <c r="J524" s="162">
        <v>44167</v>
      </c>
      <c r="K524" s="158">
        <f>1-   1302465/4790880</f>
        <v>0.72813658451057006</v>
      </c>
      <c r="L524" s="158">
        <f>1- 564773/2129760</f>
        <v>0.73481847719930882</v>
      </c>
      <c r="M524" s="202"/>
      <c r="N524" s="162">
        <v>44167</v>
      </c>
      <c r="O524" s="158">
        <f>1-  361895/976320</f>
        <v>0.62932747459849225</v>
      </c>
      <c r="P524" s="158">
        <f>1-221368/656640</f>
        <v>0.66287768031189076</v>
      </c>
      <c r="Q524" s="158">
        <f>1- 154430/254880</f>
        <v>0.3941070307595731</v>
      </c>
    </row>
    <row r="525" spans="1:18" x14ac:dyDescent="0.2">
      <c r="D525" s="202"/>
      <c r="E525" s="202"/>
      <c r="F525" s="202"/>
      <c r="G525" s="202"/>
      <c r="H525" s="202"/>
      <c r="I525" s="202"/>
      <c r="J525" s="162">
        <v>44168</v>
      </c>
      <c r="K525" s="158">
        <f>1-   1273504/4790880</f>
        <v>0.73418161172895169</v>
      </c>
      <c r="L525" s="158">
        <f>1- 559003/2129760</f>
        <v>0.73752770265194201</v>
      </c>
      <c r="M525" s="202"/>
      <c r="N525" s="162">
        <v>44168</v>
      </c>
      <c r="O525" s="158">
        <f>1-  365005/976320</f>
        <v>0.62614204359226489</v>
      </c>
      <c r="P525" s="158">
        <f>1-219998/656640</f>
        <v>0.66496405945419101</v>
      </c>
      <c r="Q525" s="158">
        <f>1- 149930/254880</f>
        <v>0.4117623979912115</v>
      </c>
    </row>
    <row r="526" spans="1:18" x14ac:dyDescent="0.2">
      <c r="D526" s="202"/>
      <c r="E526" s="202"/>
      <c r="F526" s="202"/>
      <c r="G526" s="202"/>
      <c r="H526" s="202"/>
      <c r="I526" s="202"/>
      <c r="J526" s="162">
        <v>44169</v>
      </c>
      <c r="K526" s="158">
        <f>1-   1213361/4790880</f>
        <v>0.74673525531843832</v>
      </c>
      <c r="L526" s="158">
        <f>1- 494052/2129760</f>
        <v>0.76802456614829839</v>
      </c>
      <c r="M526" s="205"/>
      <c r="N526" s="162">
        <v>44169</v>
      </c>
      <c r="O526" s="158">
        <f>1-  367461/976320</f>
        <v>0.62362647492625367</v>
      </c>
      <c r="P526" s="158">
        <f>1-211835/656640</f>
        <v>0.67739552875243669</v>
      </c>
      <c r="Q526" s="158">
        <f>1- 139831/254880</f>
        <v>0.45138496547394857</v>
      </c>
    </row>
    <row r="527" spans="1:18" x14ac:dyDescent="0.2">
      <c r="J527" s="162">
        <v>44170</v>
      </c>
      <c r="K527" s="158">
        <f>1-   1498638/4790880</f>
        <v>0.68718940987876964</v>
      </c>
      <c r="L527" s="158">
        <f>1- 488852/2129760</f>
        <v>0.77046615581098343</v>
      </c>
      <c r="M527" s="205"/>
      <c r="N527" s="162">
        <v>44170</v>
      </c>
      <c r="O527" s="158">
        <f>1-  366661/976320</f>
        <v>0.62444587840052446</v>
      </c>
      <c r="P527" s="158">
        <f>1-212935/656640</f>
        <v>0.67572033382066277</v>
      </c>
      <c r="Q527" s="158">
        <f>1- 140831/254880</f>
        <v>0.44746155053358438</v>
      </c>
    </row>
  </sheetData>
  <sortState xmlns:xlrd2="http://schemas.microsoft.com/office/spreadsheetml/2017/richdata2" ref="A2:R519">
    <sortCondition ref="K300"/>
  </sortState>
  <dataValidations count="1">
    <dataValidation type="list" allowBlank="1" showInputMessage="1" showErrorMessage="1" sqref="C379" xr:uid="{00000000-0002-0000-0400-000000000000}">
      <formula1>$A:$A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545"/>
  <sheetViews>
    <sheetView topLeftCell="A525" workbookViewId="0">
      <selection activeCell="C539" sqref="C539:Q545"/>
    </sheetView>
  </sheetViews>
  <sheetFormatPr baseColWidth="10" defaultColWidth="8.83203125" defaultRowHeight="15" x14ac:dyDescent="0.2"/>
  <cols>
    <col min="2" max="2" width="19.5" customWidth="1"/>
    <col min="3" max="3" width="19.6640625" customWidth="1"/>
    <col min="7" max="7" width="5.6640625" style="197" customWidth="1"/>
    <col min="10" max="10" width="12.1640625" customWidth="1"/>
    <col min="11" max="12" width="9.1640625" style="197"/>
    <col min="13" max="13" width="11.1640625" customWidth="1"/>
    <col min="14" max="14" width="11.6640625" customWidth="1"/>
  </cols>
  <sheetData>
    <row r="1" spans="1:18" x14ac:dyDescent="0.2">
      <c r="A1" s="69"/>
      <c r="B1" s="70" t="s">
        <v>2017</v>
      </c>
      <c r="C1" s="71" t="s">
        <v>2018</v>
      </c>
      <c r="D1" s="72" t="s">
        <v>2019</v>
      </c>
      <c r="E1" s="73" t="s">
        <v>2020</v>
      </c>
      <c r="F1" s="73" t="s">
        <v>2021</v>
      </c>
      <c r="G1" s="78" t="s">
        <v>2073</v>
      </c>
      <c r="H1" s="75" t="s">
        <v>2022</v>
      </c>
      <c r="I1" s="71" t="s">
        <v>2023</v>
      </c>
      <c r="J1" s="70" t="s">
        <v>2024</v>
      </c>
      <c r="K1" s="200" t="s">
        <v>2025</v>
      </c>
      <c r="L1" s="200" t="s">
        <v>2026</v>
      </c>
      <c r="M1" s="129" t="s">
        <v>2027</v>
      </c>
      <c r="N1" s="130" t="s">
        <v>2028</v>
      </c>
      <c r="O1" s="131" t="s">
        <v>2029</v>
      </c>
      <c r="P1" s="77" t="s">
        <v>2030</v>
      </c>
      <c r="Q1" s="74" t="s">
        <v>2031</v>
      </c>
      <c r="R1" s="74" t="s">
        <v>2032</v>
      </c>
    </row>
    <row r="2" spans="1:18" x14ac:dyDescent="0.2">
      <c r="A2" s="97"/>
      <c r="B2" s="87" t="s">
        <v>4333</v>
      </c>
      <c r="C2" s="87" t="s">
        <v>3941</v>
      </c>
      <c r="D2" s="81" t="e">
        <f t="shared" ref="D2:D33" si="0">VLOOKUP($C2,TOTAL3,2,FALSE)</f>
        <v>#N/A</v>
      </c>
      <c r="E2" s="82" t="e">
        <f t="shared" ref="E2:E33" si="1">VLOOKUP($C2,TOTAL3,3,FALSE)</f>
        <v>#N/A</v>
      </c>
      <c r="F2" s="82" t="e">
        <f t="shared" ref="F2:F33" si="2">VLOOKUP(C2,TOTAL3,4,FALSE)</f>
        <v>#N/A</v>
      </c>
      <c r="G2" s="83">
        <v>3</v>
      </c>
      <c r="H2" s="84" t="s">
        <v>2033</v>
      </c>
      <c r="I2" s="68" t="s">
        <v>2056</v>
      </c>
      <c r="J2" s="82" t="e">
        <f t="shared" ref="J2:J33" si="3">VLOOKUP($C2,TOTAL3,5,FALSE)</f>
        <v>#N/A</v>
      </c>
      <c r="K2" s="85">
        <v>0.45008101851851851</v>
      </c>
      <c r="L2" s="85">
        <v>0.45646990740740739</v>
      </c>
      <c r="M2" s="134">
        <v>44171</v>
      </c>
      <c r="N2" s="94" t="s">
        <v>4452</v>
      </c>
      <c r="O2" s="90">
        <f t="shared" ref="O2:O65" si="4">(L2-K2)*60*24</f>
        <v>9.1999999999999993</v>
      </c>
      <c r="P2" s="100">
        <f t="shared" ref="P2:P65" si="5">O2*G2</f>
        <v>27.599999999999998</v>
      </c>
      <c r="Q2" s="80" t="s">
        <v>2035</v>
      </c>
      <c r="R2" s="80" t="s">
        <v>2038</v>
      </c>
    </row>
    <row r="3" spans="1:18" x14ac:dyDescent="0.2">
      <c r="A3" s="97"/>
      <c r="B3" s="87" t="s">
        <v>4333</v>
      </c>
      <c r="C3" s="87" t="s">
        <v>4334</v>
      </c>
      <c r="D3" s="81" t="e">
        <f t="shared" si="0"/>
        <v>#N/A</v>
      </c>
      <c r="E3" s="82" t="e">
        <f t="shared" si="1"/>
        <v>#N/A</v>
      </c>
      <c r="F3" s="82" t="e">
        <f t="shared" si="2"/>
        <v>#N/A</v>
      </c>
      <c r="G3" s="83">
        <v>3</v>
      </c>
      <c r="H3" s="84" t="s">
        <v>2033</v>
      </c>
      <c r="I3" s="68" t="s">
        <v>2056</v>
      </c>
      <c r="J3" s="82" t="e">
        <f t="shared" si="3"/>
        <v>#N/A</v>
      </c>
      <c r="K3" s="85">
        <v>0.45008101851851851</v>
      </c>
      <c r="L3" s="85">
        <v>0.45728009259259261</v>
      </c>
      <c r="M3" s="134">
        <v>44171</v>
      </c>
      <c r="N3" s="94" t="s">
        <v>4455</v>
      </c>
      <c r="O3" s="90">
        <f t="shared" si="4"/>
        <v>10.366666666666715</v>
      </c>
      <c r="P3" s="100">
        <f t="shared" si="5"/>
        <v>31.100000000000144</v>
      </c>
      <c r="Q3" s="80" t="s">
        <v>2035</v>
      </c>
      <c r="R3" s="80" t="s">
        <v>2038</v>
      </c>
    </row>
    <row r="4" spans="1:18" x14ac:dyDescent="0.2">
      <c r="A4" s="78"/>
      <c r="B4" s="203" t="s">
        <v>2347</v>
      </c>
      <c r="C4" s="89" t="s">
        <v>852</v>
      </c>
      <c r="D4" s="81" t="str">
        <f t="shared" si="0"/>
        <v>MA7014</v>
      </c>
      <c r="E4" s="82" t="str">
        <f t="shared" si="1"/>
        <v>MANICALAND</v>
      </c>
      <c r="F4" s="82" t="str">
        <f t="shared" si="2"/>
        <v>SILVER</v>
      </c>
      <c r="G4" s="83">
        <v>3</v>
      </c>
      <c r="H4" s="84" t="s">
        <v>2033</v>
      </c>
      <c r="I4" s="68" t="s">
        <v>2042</v>
      </c>
      <c r="J4" s="82" t="str">
        <f t="shared" si="3"/>
        <v>MAPFUMBA</v>
      </c>
      <c r="K4" s="85">
        <v>0</v>
      </c>
      <c r="L4" s="85">
        <v>0.23333333333333331</v>
      </c>
      <c r="M4" s="134">
        <v>44171</v>
      </c>
      <c r="N4" s="94" t="s">
        <v>4015</v>
      </c>
      <c r="O4" s="90">
        <f t="shared" si="4"/>
        <v>335.99999999999994</v>
      </c>
      <c r="P4" s="100">
        <f t="shared" si="5"/>
        <v>1007.9999999999998</v>
      </c>
      <c r="Q4" s="80" t="s">
        <v>2035</v>
      </c>
      <c r="R4" s="80" t="s">
        <v>2038</v>
      </c>
    </row>
    <row r="5" spans="1:18" x14ac:dyDescent="0.2">
      <c r="A5" s="97"/>
      <c r="B5" s="87" t="s">
        <v>4275</v>
      </c>
      <c r="C5" s="87" t="s">
        <v>852</v>
      </c>
      <c r="D5" s="81" t="str">
        <f t="shared" si="0"/>
        <v>MA7014</v>
      </c>
      <c r="E5" s="82" t="str">
        <f t="shared" si="1"/>
        <v>MANICALAND</v>
      </c>
      <c r="F5" s="82" t="str">
        <f t="shared" si="2"/>
        <v>SILVER</v>
      </c>
      <c r="G5" s="83">
        <v>3</v>
      </c>
      <c r="H5" s="84" t="s">
        <v>2033</v>
      </c>
      <c r="I5" s="68" t="s">
        <v>2056</v>
      </c>
      <c r="J5" s="82" t="str">
        <f t="shared" si="3"/>
        <v>MAPFUMBA</v>
      </c>
      <c r="K5" s="85">
        <v>0</v>
      </c>
      <c r="L5" s="85">
        <v>0.23556712962962964</v>
      </c>
      <c r="M5" s="134">
        <v>44171</v>
      </c>
      <c r="N5" s="94" t="s">
        <v>4376</v>
      </c>
      <c r="O5" s="90">
        <f t="shared" si="4"/>
        <v>339.2166666666667</v>
      </c>
      <c r="P5" s="100">
        <f t="shared" si="5"/>
        <v>1017.6500000000001</v>
      </c>
      <c r="Q5" s="80" t="s">
        <v>2035</v>
      </c>
      <c r="R5" s="80" t="s">
        <v>2038</v>
      </c>
    </row>
    <row r="6" spans="1:18" x14ac:dyDescent="0.2">
      <c r="A6" s="78"/>
      <c r="B6" s="203" t="s">
        <v>2336</v>
      </c>
      <c r="C6" s="89" t="s">
        <v>659</v>
      </c>
      <c r="D6" s="81" t="str">
        <f t="shared" si="0"/>
        <v>MA9003</v>
      </c>
      <c r="E6" s="82" t="str">
        <f t="shared" si="1"/>
        <v>MANICALAND</v>
      </c>
      <c r="F6" s="82" t="str">
        <f t="shared" si="2"/>
        <v>SILVER</v>
      </c>
      <c r="G6" s="83">
        <v>3</v>
      </c>
      <c r="H6" s="84" t="s">
        <v>2033</v>
      </c>
      <c r="I6" s="68" t="s">
        <v>2042</v>
      </c>
      <c r="J6" s="82" t="str">
        <f t="shared" si="3"/>
        <v>MAPFUMBA</v>
      </c>
      <c r="K6" s="85">
        <v>0</v>
      </c>
      <c r="L6" s="85">
        <v>0.24930555555555556</v>
      </c>
      <c r="M6" s="134">
        <v>44171</v>
      </c>
      <c r="N6" s="94" t="s">
        <v>4001</v>
      </c>
      <c r="O6" s="90">
        <f t="shared" si="4"/>
        <v>359</v>
      </c>
      <c r="P6" s="100">
        <f t="shared" si="5"/>
        <v>1077</v>
      </c>
      <c r="Q6" s="80" t="s">
        <v>2035</v>
      </c>
      <c r="R6" s="80" t="s">
        <v>2038</v>
      </c>
    </row>
    <row r="7" spans="1:18" x14ac:dyDescent="0.2">
      <c r="A7" s="97"/>
      <c r="B7" s="87" t="s">
        <v>4276</v>
      </c>
      <c r="C7" s="87" t="s">
        <v>659</v>
      </c>
      <c r="D7" s="81" t="str">
        <f t="shared" si="0"/>
        <v>MA9003</v>
      </c>
      <c r="E7" s="82" t="str">
        <f t="shared" si="1"/>
        <v>MANICALAND</v>
      </c>
      <c r="F7" s="82" t="str">
        <f t="shared" si="2"/>
        <v>SILVER</v>
      </c>
      <c r="G7" s="83">
        <v>3</v>
      </c>
      <c r="H7" s="84" t="s">
        <v>2033</v>
      </c>
      <c r="I7" s="68" t="s">
        <v>2056</v>
      </c>
      <c r="J7" s="82" t="str">
        <f t="shared" si="3"/>
        <v>MAPFUMBA</v>
      </c>
      <c r="K7" s="85">
        <v>0</v>
      </c>
      <c r="L7" s="85">
        <v>0.25140046296296298</v>
      </c>
      <c r="M7" s="134">
        <v>44171</v>
      </c>
      <c r="N7" s="94" t="s">
        <v>4377</v>
      </c>
      <c r="O7" s="90">
        <f t="shared" si="4"/>
        <v>362.01666666666671</v>
      </c>
      <c r="P7" s="100">
        <f t="shared" si="5"/>
        <v>1086.0500000000002</v>
      </c>
      <c r="Q7" s="80" t="s">
        <v>2035</v>
      </c>
      <c r="R7" s="80" t="s">
        <v>2038</v>
      </c>
    </row>
    <row r="8" spans="1:18" x14ac:dyDescent="0.2">
      <c r="A8" s="97"/>
      <c r="B8" s="87" t="s">
        <v>4288</v>
      </c>
      <c r="C8" s="87" t="s">
        <v>1053</v>
      </c>
      <c r="D8" s="81" t="str">
        <f t="shared" si="0"/>
        <v>ME7160</v>
      </c>
      <c r="E8" s="82" t="str">
        <f t="shared" si="1"/>
        <v>MASH EAST</v>
      </c>
      <c r="F8" s="82" t="str">
        <f t="shared" si="2"/>
        <v>SILVER</v>
      </c>
      <c r="G8" s="83">
        <v>3</v>
      </c>
      <c r="H8" s="84" t="s">
        <v>2033</v>
      </c>
      <c r="I8" s="68" t="s">
        <v>2056</v>
      </c>
      <c r="J8" s="82" t="str">
        <f t="shared" si="3"/>
        <v>RICHARD</v>
      </c>
      <c r="K8" s="85">
        <v>0</v>
      </c>
      <c r="L8" s="85">
        <v>0.42108796296296297</v>
      </c>
      <c r="M8" s="134">
        <v>44171</v>
      </c>
      <c r="N8" s="94" t="s">
        <v>4392</v>
      </c>
      <c r="O8" s="90">
        <f t="shared" si="4"/>
        <v>606.36666666666667</v>
      </c>
      <c r="P8" s="100">
        <f t="shared" si="5"/>
        <v>1819.1</v>
      </c>
      <c r="Q8" s="80" t="s">
        <v>2035</v>
      </c>
      <c r="R8" s="80" t="s">
        <v>2038</v>
      </c>
    </row>
    <row r="9" spans="1:18" x14ac:dyDescent="0.2">
      <c r="A9" s="97"/>
      <c r="B9" s="87" t="s">
        <v>4289</v>
      </c>
      <c r="C9" s="87" t="s">
        <v>1055</v>
      </c>
      <c r="D9" s="81" t="str">
        <f t="shared" si="0"/>
        <v>ME7207</v>
      </c>
      <c r="E9" s="82" t="str">
        <f t="shared" si="1"/>
        <v>MASH EAST</v>
      </c>
      <c r="F9" s="82" t="str">
        <f t="shared" si="2"/>
        <v>SILVER</v>
      </c>
      <c r="G9" s="83">
        <v>3</v>
      </c>
      <c r="H9" s="84" t="s">
        <v>2033</v>
      </c>
      <c r="I9" s="68" t="s">
        <v>2056</v>
      </c>
      <c r="J9" s="82" t="str">
        <f t="shared" si="3"/>
        <v>RICHARD</v>
      </c>
      <c r="K9" s="85">
        <v>0</v>
      </c>
      <c r="L9" s="85">
        <v>0.42329861111111117</v>
      </c>
      <c r="M9" s="134">
        <v>44171</v>
      </c>
      <c r="N9" s="94" t="s">
        <v>4394</v>
      </c>
      <c r="O9" s="90">
        <f t="shared" si="4"/>
        <v>609.55000000000007</v>
      </c>
      <c r="P9" s="100">
        <f t="shared" si="5"/>
        <v>1828.65</v>
      </c>
      <c r="Q9" s="80" t="s">
        <v>2035</v>
      </c>
      <c r="R9" s="80" t="s">
        <v>2038</v>
      </c>
    </row>
    <row r="10" spans="1:18" x14ac:dyDescent="0.2">
      <c r="A10" s="97"/>
      <c r="B10" s="87" t="s">
        <v>4291</v>
      </c>
      <c r="C10" s="87" t="s">
        <v>343</v>
      </c>
      <c r="D10" s="81" t="str">
        <f t="shared" si="0"/>
        <v>MA5178</v>
      </c>
      <c r="E10" s="82" t="str">
        <f t="shared" si="1"/>
        <v>MANICALAND</v>
      </c>
      <c r="F10" s="82" t="str">
        <f t="shared" si="2"/>
        <v>SILVER</v>
      </c>
      <c r="G10" s="83">
        <v>3</v>
      </c>
      <c r="H10" s="84" t="s">
        <v>2033</v>
      </c>
      <c r="I10" s="68" t="s">
        <v>2056</v>
      </c>
      <c r="J10" s="82" t="str">
        <f t="shared" si="3"/>
        <v>MANGWIRO</v>
      </c>
      <c r="K10" s="85">
        <v>0</v>
      </c>
      <c r="L10" s="85">
        <v>0.42487268518518517</v>
      </c>
      <c r="M10" s="134">
        <v>44171</v>
      </c>
      <c r="N10" s="94" t="s">
        <v>4396</v>
      </c>
      <c r="O10" s="90">
        <f t="shared" si="4"/>
        <v>611.81666666666661</v>
      </c>
      <c r="P10" s="100">
        <f t="shared" si="5"/>
        <v>1835.4499999999998</v>
      </c>
      <c r="Q10" s="80" t="s">
        <v>2035</v>
      </c>
      <c r="R10" s="80" t="s">
        <v>2038</v>
      </c>
    </row>
    <row r="11" spans="1:18" x14ac:dyDescent="0.2">
      <c r="A11" s="97"/>
      <c r="B11" s="87" t="s">
        <v>4292</v>
      </c>
      <c r="C11" s="87" t="s">
        <v>1429</v>
      </c>
      <c r="D11" s="81" t="str">
        <f t="shared" si="0"/>
        <v>ME7031</v>
      </c>
      <c r="E11" s="82" t="str">
        <f t="shared" si="1"/>
        <v>MASH EAST</v>
      </c>
      <c r="F11" s="82" t="str">
        <f t="shared" si="2"/>
        <v>SILVER</v>
      </c>
      <c r="G11" s="83">
        <v>3</v>
      </c>
      <c r="H11" s="84" t="s">
        <v>2033</v>
      </c>
      <c r="I11" s="68" t="s">
        <v>2056</v>
      </c>
      <c r="J11" s="82" t="str">
        <f t="shared" si="3"/>
        <v>MANGWIRO</v>
      </c>
      <c r="K11" s="85">
        <v>0</v>
      </c>
      <c r="L11" s="85">
        <v>0.42503472222222222</v>
      </c>
      <c r="M11" s="134">
        <v>44171</v>
      </c>
      <c r="N11" s="94" t="s">
        <v>4397</v>
      </c>
      <c r="O11" s="90">
        <f t="shared" si="4"/>
        <v>612.04999999999995</v>
      </c>
      <c r="P11" s="100">
        <f t="shared" si="5"/>
        <v>1836.1499999999999</v>
      </c>
      <c r="Q11" s="80" t="s">
        <v>2035</v>
      </c>
      <c r="R11" s="80" t="s">
        <v>2038</v>
      </c>
    </row>
    <row r="12" spans="1:18" x14ac:dyDescent="0.2">
      <c r="A12" s="99"/>
      <c r="B12" s="203" t="s">
        <v>4056</v>
      </c>
      <c r="C12" s="89" t="s">
        <v>1332</v>
      </c>
      <c r="D12" s="81" t="str">
        <f t="shared" si="0"/>
        <v>ME1742</v>
      </c>
      <c r="E12" s="82" t="str">
        <f t="shared" si="1"/>
        <v>MASH EAST</v>
      </c>
      <c r="F12" s="82" t="str">
        <f t="shared" si="2"/>
        <v>SILVER</v>
      </c>
      <c r="G12" s="83">
        <v>3</v>
      </c>
      <c r="H12" s="84" t="s">
        <v>2033</v>
      </c>
      <c r="I12" s="68" t="s">
        <v>2042</v>
      </c>
      <c r="J12" s="82" t="str">
        <f t="shared" si="3"/>
        <v>WASHI</v>
      </c>
      <c r="K12" s="85">
        <v>0</v>
      </c>
      <c r="L12" s="88">
        <v>0.66484953703703698</v>
      </c>
      <c r="M12" s="134">
        <v>44171</v>
      </c>
      <c r="N12" s="94" t="s">
        <v>3930</v>
      </c>
      <c r="O12" s="90">
        <f t="shared" si="4"/>
        <v>957.38333333333321</v>
      </c>
      <c r="P12" s="100">
        <f t="shared" si="5"/>
        <v>2872.1499999999996</v>
      </c>
      <c r="Q12" s="80" t="s">
        <v>2035</v>
      </c>
      <c r="R12" s="80" t="s">
        <v>2038</v>
      </c>
    </row>
    <row r="13" spans="1:18" x14ac:dyDescent="0.2">
      <c r="A13" s="99"/>
      <c r="B13" s="79" t="s">
        <v>4045</v>
      </c>
      <c r="C13" s="68" t="s">
        <v>1225</v>
      </c>
      <c r="D13" s="81" t="str">
        <f t="shared" si="0"/>
        <v>ME0407</v>
      </c>
      <c r="E13" s="82" t="str">
        <f t="shared" si="1"/>
        <v>MASH EAST</v>
      </c>
      <c r="F13" s="82" t="str">
        <f t="shared" si="2"/>
        <v>SILVER</v>
      </c>
      <c r="G13" s="83">
        <v>3</v>
      </c>
      <c r="H13" s="84" t="s">
        <v>2033</v>
      </c>
      <c r="I13" s="68" t="s">
        <v>2042</v>
      </c>
      <c r="J13" s="82" t="str">
        <f t="shared" si="3"/>
        <v>DHLAKAMA</v>
      </c>
      <c r="K13" s="85">
        <v>0</v>
      </c>
      <c r="L13" s="88">
        <v>0.79483796296296294</v>
      </c>
      <c r="M13" s="134">
        <v>44171</v>
      </c>
      <c r="N13" s="94" t="s">
        <v>4046</v>
      </c>
      <c r="O13" s="90">
        <f t="shared" si="4"/>
        <v>1144.5666666666666</v>
      </c>
      <c r="P13" s="100">
        <f t="shared" si="5"/>
        <v>3433.7</v>
      </c>
      <c r="Q13" s="80" t="s">
        <v>2035</v>
      </c>
      <c r="R13" s="80" t="s">
        <v>2038</v>
      </c>
    </row>
    <row r="14" spans="1:18" x14ac:dyDescent="0.2">
      <c r="A14" s="99"/>
      <c r="B14" s="79" t="s">
        <v>4103</v>
      </c>
      <c r="C14" s="68" t="s">
        <v>1732</v>
      </c>
      <c r="D14" s="81" t="str">
        <f t="shared" si="0"/>
        <v>HA0403</v>
      </c>
      <c r="E14" s="82" t="str">
        <f t="shared" si="1"/>
        <v>HARARE</v>
      </c>
      <c r="F14" s="82" t="str">
        <f t="shared" si="2"/>
        <v>SILVER</v>
      </c>
      <c r="G14" s="83">
        <v>3</v>
      </c>
      <c r="H14" s="84" t="s">
        <v>2033</v>
      </c>
      <c r="I14" s="68" t="s">
        <v>2042</v>
      </c>
      <c r="J14" s="82" t="str">
        <f t="shared" si="3"/>
        <v>MASIMBA</v>
      </c>
      <c r="K14" s="85">
        <v>0</v>
      </c>
      <c r="L14" s="88">
        <v>0.89533564814814814</v>
      </c>
      <c r="M14" s="134">
        <v>44171</v>
      </c>
      <c r="N14" s="94" t="s">
        <v>4104</v>
      </c>
      <c r="O14" s="90">
        <f t="shared" si="4"/>
        <v>1289.2833333333333</v>
      </c>
      <c r="P14" s="100">
        <f t="shared" si="5"/>
        <v>3867.85</v>
      </c>
      <c r="Q14" s="80" t="s">
        <v>2035</v>
      </c>
      <c r="R14" s="80" t="s">
        <v>2038</v>
      </c>
    </row>
    <row r="15" spans="1:18" x14ac:dyDescent="0.2">
      <c r="A15" s="99"/>
      <c r="B15" s="79" t="s">
        <v>4105</v>
      </c>
      <c r="C15" s="89" t="s">
        <v>1734</v>
      </c>
      <c r="D15" s="81" t="str">
        <f t="shared" si="0"/>
        <v>HA0403</v>
      </c>
      <c r="E15" s="82" t="str">
        <f t="shared" si="1"/>
        <v>HARARE</v>
      </c>
      <c r="F15" s="82" t="str">
        <f t="shared" si="2"/>
        <v>SILVER</v>
      </c>
      <c r="G15" s="83">
        <v>3</v>
      </c>
      <c r="H15" s="84" t="s">
        <v>2033</v>
      </c>
      <c r="I15" s="68" t="s">
        <v>2042</v>
      </c>
      <c r="J15" s="82" t="str">
        <f t="shared" si="3"/>
        <v>MASIMBA</v>
      </c>
      <c r="K15" s="85">
        <v>0</v>
      </c>
      <c r="L15" s="88">
        <v>0.92114583333333344</v>
      </c>
      <c r="M15" s="134">
        <v>44171</v>
      </c>
      <c r="N15" s="94" t="s">
        <v>4106</v>
      </c>
      <c r="O15" s="90">
        <f t="shared" si="4"/>
        <v>1326.45</v>
      </c>
      <c r="P15" s="100">
        <f t="shared" si="5"/>
        <v>3979.3500000000004</v>
      </c>
      <c r="Q15" s="80" t="s">
        <v>2035</v>
      </c>
      <c r="R15" s="80" t="s">
        <v>2038</v>
      </c>
    </row>
    <row r="16" spans="1:18" x14ac:dyDescent="0.2">
      <c r="A16" s="99"/>
      <c r="B16" s="79" t="s">
        <v>3426</v>
      </c>
      <c r="C16" s="68" t="s">
        <v>936</v>
      </c>
      <c r="D16" s="81" t="str">
        <f t="shared" si="0"/>
        <v>MW0050</v>
      </c>
      <c r="E16" s="82" t="str">
        <f t="shared" si="1"/>
        <v>MASH WEST</v>
      </c>
      <c r="F16" s="82" t="str">
        <f t="shared" si="2"/>
        <v>SILVER</v>
      </c>
      <c r="G16" s="83">
        <v>3</v>
      </c>
      <c r="H16" s="84" t="s">
        <v>2033</v>
      </c>
      <c r="I16" s="68" t="s">
        <v>2042</v>
      </c>
      <c r="J16" s="82" t="str">
        <f t="shared" si="3"/>
        <v>ARTWELL</v>
      </c>
      <c r="K16" s="85">
        <v>0</v>
      </c>
      <c r="L16" s="88">
        <v>0.95278935185185187</v>
      </c>
      <c r="M16" s="134">
        <v>44171</v>
      </c>
      <c r="N16" s="94" t="s">
        <v>4021</v>
      </c>
      <c r="O16" s="90">
        <f t="shared" si="4"/>
        <v>1372.0166666666667</v>
      </c>
      <c r="P16" s="100">
        <f t="shared" si="5"/>
        <v>4116.05</v>
      </c>
      <c r="Q16" s="80" t="s">
        <v>2035</v>
      </c>
      <c r="R16" s="80" t="s">
        <v>2038</v>
      </c>
    </row>
    <row r="17" spans="1:18" x14ac:dyDescent="0.2">
      <c r="A17" s="99"/>
      <c r="B17" s="79" t="s">
        <v>3426</v>
      </c>
      <c r="C17" s="79" t="s">
        <v>810</v>
      </c>
      <c r="D17" s="81" t="str">
        <f t="shared" si="0"/>
        <v>MW5009</v>
      </c>
      <c r="E17" s="82" t="str">
        <f t="shared" si="1"/>
        <v>MASH WEST</v>
      </c>
      <c r="F17" s="82" t="str">
        <f t="shared" si="2"/>
        <v>SILVER</v>
      </c>
      <c r="G17" s="83">
        <v>3</v>
      </c>
      <c r="H17" s="84" t="s">
        <v>2033</v>
      </c>
      <c r="I17" s="68" t="s">
        <v>2042</v>
      </c>
      <c r="J17" s="82" t="str">
        <f t="shared" si="3"/>
        <v>ARTWELL</v>
      </c>
      <c r="K17" s="85">
        <v>0</v>
      </c>
      <c r="L17" s="88">
        <v>0.95608796296296295</v>
      </c>
      <c r="M17" s="134">
        <v>44171</v>
      </c>
      <c r="N17" s="94" t="s">
        <v>4011</v>
      </c>
      <c r="O17" s="90">
        <f t="shared" si="4"/>
        <v>1376.7666666666667</v>
      </c>
      <c r="P17" s="100">
        <f t="shared" si="5"/>
        <v>4130.3</v>
      </c>
      <c r="Q17" s="80" t="s">
        <v>2035</v>
      </c>
      <c r="R17" s="80" t="s">
        <v>2038</v>
      </c>
    </row>
    <row r="18" spans="1:18" x14ac:dyDescent="0.2">
      <c r="A18" s="99"/>
      <c r="B18" s="203" t="s">
        <v>3424</v>
      </c>
      <c r="C18" s="89" t="s">
        <v>1930</v>
      </c>
      <c r="D18" s="81" t="str">
        <f t="shared" si="0"/>
        <v>MW5223</v>
      </c>
      <c r="E18" s="82" t="str">
        <f t="shared" si="1"/>
        <v>MASH WEST</v>
      </c>
      <c r="F18" s="82" t="str">
        <f t="shared" si="2"/>
        <v>SILVER</v>
      </c>
      <c r="G18" s="83">
        <v>3</v>
      </c>
      <c r="H18" s="84" t="s">
        <v>2033</v>
      </c>
      <c r="I18" s="68" t="s">
        <v>2042</v>
      </c>
      <c r="J18" s="82" t="str">
        <f t="shared" si="3"/>
        <v>ARTWELL</v>
      </c>
      <c r="K18" s="85">
        <v>0</v>
      </c>
      <c r="L18" s="88">
        <v>0.95655092592592583</v>
      </c>
      <c r="M18" s="134">
        <v>44171</v>
      </c>
      <c r="N18" s="94" t="s">
        <v>4119</v>
      </c>
      <c r="O18" s="90">
        <f t="shared" si="4"/>
        <v>1377.4333333333332</v>
      </c>
      <c r="P18" s="100">
        <f t="shared" si="5"/>
        <v>4132.2999999999993</v>
      </c>
      <c r="Q18" s="80" t="s">
        <v>2035</v>
      </c>
      <c r="R18" s="80" t="s">
        <v>2038</v>
      </c>
    </row>
    <row r="19" spans="1:18" x14ac:dyDescent="0.2">
      <c r="A19" s="99"/>
      <c r="B19" s="79" t="s">
        <v>3426</v>
      </c>
      <c r="C19" s="80" t="s">
        <v>1099</v>
      </c>
      <c r="D19" s="81" t="str">
        <f t="shared" si="0"/>
        <v>MW5214</v>
      </c>
      <c r="E19" s="82" t="str">
        <f t="shared" si="1"/>
        <v>MASH WEST</v>
      </c>
      <c r="F19" s="82" t="str">
        <f t="shared" si="2"/>
        <v>SILVER</v>
      </c>
      <c r="G19" s="83">
        <v>3</v>
      </c>
      <c r="H19" s="84" t="s">
        <v>2033</v>
      </c>
      <c r="I19" s="68" t="s">
        <v>2042</v>
      </c>
      <c r="J19" s="82" t="str">
        <f t="shared" si="3"/>
        <v>ARTWELL</v>
      </c>
      <c r="K19" s="85">
        <v>0</v>
      </c>
      <c r="L19" s="88">
        <v>0.95672453703703697</v>
      </c>
      <c r="M19" s="134">
        <v>44171</v>
      </c>
      <c r="N19" s="94" t="s">
        <v>4036</v>
      </c>
      <c r="O19" s="90">
        <f t="shared" si="4"/>
        <v>1377.6833333333334</v>
      </c>
      <c r="P19" s="100">
        <f t="shared" si="5"/>
        <v>4133.05</v>
      </c>
      <c r="Q19" s="80" t="s">
        <v>2035</v>
      </c>
      <c r="R19" s="80" t="s">
        <v>2038</v>
      </c>
    </row>
    <row r="20" spans="1:18" x14ac:dyDescent="0.2">
      <c r="A20" s="99"/>
      <c r="B20" s="137">
        <v>44170.696840277778</v>
      </c>
      <c r="C20" s="48" t="s">
        <v>1401</v>
      </c>
      <c r="D20" s="81" t="str">
        <f t="shared" si="0"/>
        <v>MW5272</v>
      </c>
      <c r="E20" s="82" t="str">
        <f t="shared" si="1"/>
        <v>MASH WEST</v>
      </c>
      <c r="F20" s="82" t="str">
        <f t="shared" si="2"/>
        <v>SILVER</v>
      </c>
      <c r="G20" s="83">
        <v>3</v>
      </c>
      <c r="H20" s="84" t="s">
        <v>2033</v>
      </c>
      <c r="I20" s="68" t="s">
        <v>2040</v>
      </c>
      <c r="J20" s="82" t="str">
        <f t="shared" si="3"/>
        <v>LESLIE</v>
      </c>
      <c r="K20" s="85">
        <v>0</v>
      </c>
      <c r="L20" s="85">
        <v>0.99998842592592585</v>
      </c>
      <c r="M20" s="134">
        <v>44171</v>
      </c>
      <c r="N20" s="94" t="s">
        <v>4063</v>
      </c>
      <c r="O20" s="90">
        <f t="shared" si="4"/>
        <v>1439.9833333333331</v>
      </c>
      <c r="P20" s="100">
        <f t="shared" si="5"/>
        <v>4319.9499999999989</v>
      </c>
      <c r="Q20" s="80" t="s">
        <v>2035</v>
      </c>
      <c r="R20" s="80" t="s">
        <v>2036</v>
      </c>
    </row>
    <row r="21" spans="1:18" x14ac:dyDescent="0.2">
      <c r="A21" s="78"/>
      <c r="B21" s="52" t="s">
        <v>2044</v>
      </c>
      <c r="C21" s="48" t="s">
        <v>896</v>
      </c>
      <c r="D21" s="81" t="str">
        <f t="shared" si="0"/>
        <v>MA5156</v>
      </c>
      <c r="E21" s="82" t="str">
        <f t="shared" si="1"/>
        <v>MANICALAND</v>
      </c>
      <c r="F21" s="82" t="str">
        <f t="shared" si="2"/>
        <v>SILVER</v>
      </c>
      <c r="G21" s="83">
        <v>3</v>
      </c>
      <c r="H21" s="84" t="s">
        <v>2033</v>
      </c>
      <c r="I21" s="68" t="s">
        <v>2042</v>
      </c>
      <c r="J21" s="82" t="str">
        <f t="shared" si="3"/>
        <v>MANGWIRO</v>
      </c>
      <c r="K21" s="85">
        <v>0</v>
      </c>
      <c r="L21" s="85">
        <v>0.99998842592592585</v>
      </c>
      <c r="M21" s="134">
        <v>44171</v>
      </c>
      <c r="N21" s="94" t="s">
        <v>4016</v>
      </c>
      <c r="O21" s="90">
        <f t="shared" si="4"/>
        <v>1439.9833333333331</v>
      </c>
      <c r="P21" s="100">
        <f t="shared" si="5"/>
        <v>4319.9499999999989</v>
      </c>
      <c r="Q21" s="80" t="s">
        <v>2035</v>
      </c>
      <c r="R21" s="80" t="s">
        <v>2036</v>
      </c>
    </row>
    <row r="22" spans="1:18" x14ac:dyDescent="0.2">
      <c r="A22" s="78"/>
      <c r="B22" s="192" t="s">
        <v>2049</v>
      </c>
      <c r="C22" s="87" t="s">
        <v>415</v>
      </c>
      <c r="D22" s="81" t="str">
        <f t="shared" si="0"/>
        <v>MC7061</v>
      </c>
      <c r="E22" s="82" t="str">
        <f t="shared" si="1"/>
        <v>MASH CENTRAL</v>
      </c>
      <c r="F22" s="82" t="str">
        <f t="shared" si="2"/>
        <v>SILVER</v>
      </c>
      <c r="G22" s="83">
        <v>3</v>
      </c>
      <c r="H22" s="84" t="s">
        <v>2033</v>
      </c>
      <c r="I22" s="68" t="s">
        <v>2042</v>
      </c>
      <c r="J22" s="82" t="str">
        <f t="shared" si="3"/>
        <v>ARTWELL</v>
      </c>
      <c r="K22" s="85">
        <v>0</v>
      </c>
      <c r="L22" s="85">
        <v>0.99998842592592585</v>
      </c>
      <c r="M22" s="134">
        <v>44171</v>
      </c>
      <c r="N22" s="94" t="s">
        <v>3970</v>
      </c>
      <c r="O22" s="90">
        <f t="shared" si="4"/>
        <v>1439.9833333333331</v>
      </c>
      <c r="P22" s="100">
        <f t="shared" si="5"/>
        <v>4319.9499999999989</v>
      </c>
      <c r="Q22" s="80" t="s">
        <v>2035</v>
      </c>
      <c r="R22" s="80" t="s">
        <v>2036</v>
      </c>
    </row>
    <row r="23" spans="1:18" x14ac:dyDescent="0.2">
      <c r="A23" s="78"/>
      <c r="B23" s="192" t="s">
        <v>2050</v>
      </c>
      <c r="C23" s="87" t="s">
        <v>491</v>
      </c>
      <c r="D23" s="81" t="str">
        <f t="shared" si="0"/>
        <v>ME7013</v>
      </c>
      <c r="E23" s="82" t="str">
        <f t="shared" si="1"/>
        <v>MASH EAST</v>
      </c>
      <c r="F23" s="82" t="str">
        <f t="shared" si="2"/>
        <v>SILVER</v>
      </c>
      <c r="G23" s="83">
        <v>3</v>
      </c>
      <c r="H23" s="84" t="s">
        <v>2033</v>
      </c>
      <c r="I23" s="68" t="s">
        <v>2042</v>
      </c>
      <c r="J23" s="82" t="str">
        <f t="shared" si="3"/>
        <v>WASHI</v>
      </c>
      <c r="K23" s="85">
        <v>0</v>
      </c>
      <c r="L23" s="85">
        <v>0.99998842592592585</v>
      </c>
      <c r="M23" s="134">
        <v>44171</v>
      </c>
      <c r="N23" s="94" t="s">
        <v>3982</v>
      </c>
      <c r="O23" s="90">
        <f t="shared" si="4"/>
        <v>1439.9833333333331</v>
      </c>
      <c r="P23" s="100">
        <f t="shared" si="5"/>
        <v>4319.9499999999989</v>
      </c>
      <c r="Q23" s="80" t="s">
        <v>2035</v>
      </c>
      <c r="R23" s="80" t="s">
        <v>2036</v>
      </c>
    </row>
    <row r="24" spans="1:18" x14ac:dyDescent="0.2">
      <c r="A24" s="78"/>
      <c r="B24" s="192" t="s">
        <v>2053</v>
      </c>
      <c r="C24" s="87" t="s">
        <v>1871</v>
      </c>
      <c r="D24" s="81" t="str">
        <f t="shared" si="0"/>
        <v>MW5017</v>
      </c>
      <c r="E24" s="82" t="str">
        <f t="shared" si="1"/>
        <v>MASH WEST</v>
      </c>
      <c r="F24" s="82" t="str">
        <f t="shared" si="2"/>
        <v>SILVER</v>
      </c>
      <c r="G24" s="83">
        <v>3</v>
      </c>
      <c r="H24" s="84" t="s">
        <v>2033</v>
      </c>
      <c r="I24" s="68" t="s">
        <v>2042</v>
      </c>
      <c r="J24" s="82" t="str">
        <f t="shared" si="3"/>
        <v>MODESTA</v>
      </c>
      <c r="K24" s="85">
        <v>0</v>
      </c>
      <c r="L24" s="85">
        <v>0.99998842592592585</v>
      </c>
      <c r="M24" s="134">
        <v>44171</v>
      </c>
      <c r="N24" s="94" t="s">
        <v>4114</v>
      </c>
      <c r="O24" s="90">
        <f t="shared" si="4"/>
        <v>1439.9833333333331</v>
      </c>
      <c r="P24" s="100">
        <f t="shared" si="5"/>
        <v>4319.9499999999989</v>
      </c>
      <c r="Q24" s="80" t="s">
        <v>2035</v>
      </c>
      <c r="R24" s="80" t="s">
        <v>2036</v>
      </c>
    </row>
    <row r="25" spans="1:18" x14ac:dyDescent="0.2">
      <c r="A25" s="78"/>
      <c r="B25" s="192" t="s">
        <v>2054</v>
      </c>
      <c r="C25" s="87" t="s">
        <v>383</v>
      </c>
      <c r="D25" s="81" t="str">
        <f t="shared" si="0"/>
        <v>MW5004</v>
      </c>
      <c r="E25" s="82" t="str">
        <f t="shared" si="1"/>
        <v>MASH WEST</v>
      </c>
      <c r="F25" s="82" t="str">
        <f t="shared" si="2"/>
        <v>SILVER</v>
      </c>
      <c r="G25" s="83">
        <v>3</v>
      </c>
      <c r="H25" s="84" t="s">
        <v>2033</v>
      </c>
      <c r="I25" s="68" t="s">
        <v>2042</v>
      </c>
      <c r="J25" s="82" t="str">
        <f t="shared" si="3"/>
        <v>ARTWELL</v>
      </c>
      <c r="K25" s="85">
        <v>0</v>
      </c>
      <c r="L25" s="85">
        <v>0.99998842592592585</v>
      </c>
      <c r="M25" s="134">
        <v>44171</v>
      </c>
      <c r="N25" s="94" t="s">
        <v>3963</v>
      </c>
      <c r="O25" s="90">
        <f t="shared" si="4"/>
        <v>1439.9833333333331</v>
      </c>
      <c r="P25" s="100">
        <f t="shared" si="5"/>
        <v>4319.9499999999989</v>
      </c>
      <c r="Q25" s="80" t="s">
        <v>2035</v>
      </c>
      <c r="R25" s="80" t="s">
        <v>2036</v>
      </c>
    </row>
    <row r="26" spans="1:18" x14ac:dyDescent="0.2">
      <c r="A26" s="78"/>
      <c r="B26" s="192" t="s">
        <v>2108</v>
      </c>
      <c r="C26" s="87" t="s">
        <v>1689</v>
      </c>
      <c r="D26" s="81" t="str">
        <f t="shared" si="0"/>
        <v>MA7037</v>
      </c>
      <c r="E26" s="82" t="str">
        <f t="shared" si="1"/>
        <v>MANICALAND</v>
      </c>
      <c r="F26" s="82" t="str">
        <f t="shared" si="2"/>
        <v>SILVER</v>
      </c>
      <c r="G26" s="83">
        <v>3</v>
      </c>
      <c r="H26" s="84" t="s">
        <v>2033</v>
      </c>
      <c r="I26" s="68" t="s">
        <v>2042</v>
      </c>
      <c r="J26" s="82" t="str">
        <f t="shared" si="3"/>
        <v>MANGWIRO</v>
      </c>
      <c r="K26" s="85">
        <v>0</v>
      </c>
      <c r="L26" s="85">
        <v>0.99998842592592585</v>
      </c>
      <c r="M26" s="134">
        <v>44171</v>
      </c>
      <c r="N26" s="94" t="s">
        <v>4096</v>
      </c>
      <c r="O26" s="90">
        <f t="shared" si="4"/>
        <v>1439.9833333333331</v>
      </c>
      <c r="P26" s="100">
        <f t="shared" si="5"/>
        <v>4319.9499999999989</v>
      </c>
      <c r="Q26" s="80" t="s">
        <v>2035</v>
      </c>
      <c r="R26" s="80" t="s">
        <v>2036</v>
      </c>
    </row>
    <row r="27" spans="1:18" x14ac:dyDescent="0.2">
      <c r="A27" s="78"/>
      <c r="B27" s="203" t="s">
        <v>2319</v>
      </c>
      <c r="C27" s="89" t="s">
        <v>385</v>
      </c>
      <c r="D27" s="81" t="str">
        <f t="shared" si="0"/>
        <v>MW5004</v>
      </c>
      <c r="E27" s="82" t="str">
        <f t="shared" si="1"/>
        <v>MASH WEST</v>
      </c>
      <c r="F27" s="82" t="str">
        <f t="shared" si="2"/>
        <v>SILVER</v>
      </c>
      <c r="G27" s="83">
        <v>3</v>
      </c>
      <c r="H27" s="84" t="s">
        <v>2033</v>
      </c>
      <c r="I27" s="68" t="s">
        <v>2042</v>
      </c>
      <c r="J27" s="82" t="str">
        <f t="shared" si="3"/>
        <v>ARTWELL</v>
      </c>
      <c r="K27" s="85">
        <v>0</v>
      </c>
      <c r="L27" s="85">
        <v>0.99998842592592585</v>
      </c>
      <c r="M27" s="134">
        <v>44171</v>
      </c>
      <c r="N27" s="94" t="s">
        <v>3964</v>
      </c>
      <c r="O27" s="90">
        <f t="shared" si="4"/>
        <v>1439.9833333333331</v>
      </c>
      <c r="P27" s="100">
        <f t="shared" si="5"/>
        <v>4319.9499999999989</v>
      </c>
      <c r="Q27" s="80" t="s">
        <v>2035</v>
      </c>
      <c r="R27" s="80" t="s">
        <v>2036</v>
      </c>
    </row>
    <row r="28" spans="1:18" x14ac:dyDescent="0.2">
      <c r="A28" s="78"/>
      <c r="B28" s="203" t="s">
        <v>2273</v>
      </c>
      <c r="C28" s="89" t="s">
        <v>938</v>
      </c>
      <c r="D28" s="81" t="str">
        <f t="shared" si="0"/>
        <v>MW0050</v>
      </c>
      <c r="E28" s="82" t="str">
        <f t="shared" si="1"/>
        <v>MASH WEST</v>
      </c>
      <c r="F28" s="82" t="str">
        <f t="shared" si="2"/>
        <v>SILVER</v>
      </c>
      <c r="G28" s="83">
        <v>3</v>
      </c>
      <c r="H28" s="84" t="s">
        <v>2033</v>
      </c>
      <c r="I28" s="68" t="s">
        <v>2042</v>
      </c>
      <c r="J28" s="82" t="str">
        <f t="shared" si="3"/>
        <v>ARTWELL</v>
      </c>
      <c r="K28" s="85">
        <v>0</v>
      </c>
      <c r="L28" s="85">
        <v>0.99998842592592585</v>
      </c>
      <c r="M28" s="134">
        <v>44171</v>
      </c>
      <c r="N28" s="94" t="s">
        <v>4022</v>
      </c>
      <c r="O28" s="90">
        <f t="shared" si="4"/>
        <v>1439.9833333333331</v>
      </c>
      <c r="P28" s="100">
        <f t="shared" si="5"/>
        <v>4319.9499999999989</v>
      </c>
      <c r="Q28" s="80" t="s">
        <v>2035</v>
      </c>
      <c r="R28" s="80" t="s">
        <v>2036</v>
      </c>
    </row>
    <row r="29" spans="1:18" x14ac:dyDescent="0.2">
      <c r="A29" s="78"/>
      <c r="B29" s="203" t="s">
        <v>2365</v>
      </c>
      <c r="C29" s="89" t="s">
        <v>1480</v>
      </c>
      <c r="D29" s="81" t="str">
        <f t="shared" si="0"/>
        <v>MA5172</v>
      </c>
      <c r="E29" s="82" t="str">
        <f t="shared" si="1"/>
        <v>MANICALAND</v>
      </c>
      <c r="F29" s="82" t="str">
        <f t="shared" si="2"/>
        <v>SILVER</v>
      </c>
      <c r="G29" s="83">
        <v>3</v>
      </c>
      <c r="H29" s="84" t="s">
        <v>2033</v>
      </c>
      <c r="I29" s="68" t="s">
        <v>2042</v>
      </c>
      <c r="J29" s="82" t="str">
        <f t="shared" si="3"/>
        <v>MANGWIRO</v>
      </c>
      <c r="K29" s="85">
        <v>0</v>
      </c>
      <c r="L29" s="85">
        <v>0.99998842592592585</v>
      </c>
      <c r="M29" s="134">
        <v>44171</v>
      </c>
      <c r="N29" s="94" t="s">
        <v>4076</v>
      </c>
      <c r="O29" s="90">
        <f t="shared" si="4"/>
        <v>1439.9833333333331</v>
      </c>
      <c r="P29" s="100">
        <f t="shared" si="5"/>
        <v>4319.9499999999989</v>
      </c>
      <c r="Q29" s="80" t="s">
        <v>2035</v>
      </c>
      <c r="R29" s="80" t="s">
        <v>2036</v>
      </c>
    </row>
    <row r="30" spans="1:18" x14ac:dyDescent="0.2">
      <c r="A30" s="78"/>
      <c r="B30" s="203" t="s">
        <v>2373</v>
      </c>
      <c r="C30" s="89" t="s">
        <v>1629</v>
      </c>
      <c r="D30" s="81" t="str">
        <f t="shared" si="0"/>
        <v>MA5235</v>
      </c>
      <c r="E30" s="82" t="str">
        <f t="shared" si="1"/>
        <v>MANICALAND</v>
      </c>
      <c r="F30" s="82" t="str">
        <f t="shared" si="2"/>
        <v>SILVER</v>
      </c>
      <c r="G30" s="83">
        <v>3</v>
      </c>
      <c r="H30" s="84" t="s">
        <v>2033</v>
      </c>
      <c r="I30" s="68" t="s">
        <v>2042</v>
      </c>
      <c r="J30" s="82" t="str">
        <f t="shared" si="3"/>
        <v>MANGWIRO</v>
      </c>
      <c r="K30" s="85">
        <v>0</v>
      </c>
      <c r="L30" s="85">
        <v>0.99998842592592585</v>
      </c>
      <c r="M30" s="134">
        <v>44171</v>
      </c>
      <c r="N30" s="94" t="s">
        <v>4090</v>
      </c>
      <c r="O30" s="90">
        <f t="shared" si="4"/>
        <v>1439.9833333333331</v>
      </c>
      <c r="P30" s="100">
        <f t="shared" si="5"/>
        <v>4319.9499999999989</v>
      </c>
      <c r="Q30" s="80" t="s">
        <v>2035</v>
      </c>
      <c r="R30" s="80" t="s">
        <v>2036</v>
      </c>
    </row>
    <row r="31" spans="1:18" x14ac:dyDescent="0.2">
      <c r="A31" s="78"/>
      <c r="B31" s="203" t="s">
        <v>2375</v>
      </c>
      <c r="C31" s="89" t="s">
        <v>1662</v>
      </c>
      <c r="D31" s="81" t="str">
        <f t="shared" si="0"/>
        <v>MA5248</v>
      </c>
      <c r="E31" s="82" t="str">
        <f t="shared" si="1"/>
        <v>MANICALAND</v>
      </c>
      <c r="F31" s="82" t="str">
        <f t="shared" si="2"/>
        <v>SILVER</v>
      </c>
      <c r="G31" s="83">
        <v>3</v>
      </c>
      <c r="H31" s="84" t="s">
        <v>2033</v>
      </c>
      <c r="I31" s="68" t="s">
        <v>2042</v>
      </c>
      <c r="J31" s="82" t="str">
        <f t="shared" si="3"/>
        <v>MANGWIRO</v>
      </c>
      <c r="K31" s="85">
        <v>0</v>
      </c>
      <c r="L31" s="85">
        <v>0.99998842592592585</v>
      </c>
      <c r="M31" s="134">
        <v>44171</v>
      </c>
      <c r="N31" s="94" t="s">
        <v>4091</v>
      </c>
      <c r="O31" s="90">
        <f t="shared" si="4"/>
        <v>1439.9833333333331</v>
      </c>
      <c r="P31" s="100">
        <f t="shared" si="5"/>
        <v>4319.9499999999989</v>
      </c>
      <c r="Q31" s="80" t="s">
        <v>2035</v>
      </c>
      <c r="R31" s="80" t="s">
        <v>2036</v>
      </c>
    </row>
    <row r="32" spans="1:18" x14ac:dyDescent="0.2">
      <c r="A32" s="124"/>
      <c r="B32" s="79" t="s">
        <v>2360</v>
      </c>
      <c r="C32" s="89" t="s">
        <v>1334</v>
      </c>
      <c r="D32" s="81" t="str">
        <f t="shared" si="0"/>
        <v>ME1742</v>
      </c>
      <c r="E32" s="82" t="str">
        <f t="shared" si="1"/>
        <v>MASH EAST</v>
      </c>
      <c r="F32" s="82" t="str">
        <f t="shared" si="2"/>
        <v>SILVER</v>
      </c>
      <c r="G32" s="83">
        <v>3</v>
      </c>
      <c r="H32" s="84" t="s">
        <v>2033</v>
      </c>
      <c r="I32" s="68" t="s">
        <v>2042</v>
      </c>
      <c r="J32" s="82" t="str">
        <f t="shared" si="3"/>
        <v>WASHI</v>
      </c>
      <c r="K32" s="85">
        <v>0</v>
      </c>
      <c r="L32" s="85">
        <v>0.99998842592592585</v>
      </c>
      <c r="M32" s="134">
        <v>44171</v>
      </c>
      <c r="N32" s="94" t="s">
        <v>4057</v>
      </c>
      <c r="O32" s="90">
        <f t="shared" si="4"/>
        <v>1439.9833333333331</v>
      </c>
      <c r="P32" s="100">
        <f t="shared" si="5"/>
        <v>4319.9499999999989</v>
      </c>
      <c r="Q32" s="80" t="s">
        <v>2035</v>
      </c>
      <c r="R32" s="80" t="s">
        <v>2036</v>
      </c>
    </row>
    <row r="33" spans="1:18" x14ac:dyDescent="0.2">
      <c r="A33" s="99"/>
      <c r="B33" s="203" t="s">
        <v>4028</v>
      </c>
      <c r="C33" s="89" t="s">
        <v>969</v>
      </c>
      <c r="D33" s="81" t="str">
        <f t="shared" si="0"/>
        <v>MA0404</v>
      </c>
      <c r="E33" s="82" t="str">
        <f t="shared" si="1"/>
        <v>MANICALAND</v>
      </c>
      <c r="F33" s="82" t="str">
        <f t="shared" si="2"/>
        <v>SILVER</v>
      </c>
      <c r="G33" s="83">
        <v>3</v>
      </c>
      <c r="H33" s="84" t="s">
        <v>2033</v>
      </c>
      <c r="I33" s="68" t="s">
        <v>2042</v>
      </c>
      <c r="J33" s="82" t="str">
        <f t="shared" si="3"/>
        <v>MANGWIRO</v>
      </c>
      <c r="K33" s="85">
        <v>0</v>
      </c>
      <c r="L33" s="85">
        <v>0.99998842592592585</v>
      </c>
      <c r="M33" s="134">
        <v>44171</v>
      </c>
      <c r="N33" s="94" t="s">
        <v>4029</v>
      </c>
      <c r="O33" s="90">
        <f t="shared" si="4"/>
        <v>1439.9833333333331</v>
      </c>
      <c r="P33" s="100">
        <f t="shared" si="5"/>
        <v>4319.9499999999989</v>
      </c>
      <c r="Q33" s="80" t="s">
        <v>2035</v>
      </c>
      <c r="R33" s="80" t="s">
        <v>2036</v>
      </c>
    </row>
    <row r="34" spans="1:18" x14ac:dyDescent="0.2">
      <c r="A34" s="99"/>
      <c r="B34" s="79" t="s">
        <v>3438</v>
      </c>
      <c r="C34" s="80" t="s">
        <v>1392</v>
      </c>
      <c r="D34" s="81" t="str">
        <f t="shared" ref="D34:D68" si="6">VLOOKUP($C34,TOTAL3,2,FALSE)</f>
        <v>HA7231</v>
      </c>
      <c r="E34" s="82" t="str">
        <f t="shared" ref="E34:E65" si="7">VLOOKUP($C34,TOTAL3,3,FALSE)</f>
        <v>HARARE</v>
      </c>
      <c r="F34" s="82" t="str">
        <f t="shared" ref="F34:F65" si="8">VLOOKUP(C34,TOTAL3,4,FALSE)</f>
        <v>SILVER</v>
      </c>
      <c r="G34" s="83">
        <v>3</v>
      </c>
      <c r="H34" s="84" t="s">
        <v>2033</v>
      </c>
      <c r="I34" s="68" t="s">
        <v>2042</v>
      </c>
      <c r="J34" s="82" t="str">
        <f t="shared" ref="J34:J63" si="9">VLOOKUP($C34,TOTAL3,5,FALSE)</f>
        <v>ENIA</v>
      </c>
      <c r="K34" s="85">
        <v>0</v>
      </c>
      <c r="L34" s="85">
        <v>0.99998842592592585</v>
      </c>
      <c r="M34" s="134">
        <v>44171</v>
      </c>
      <c r="N34" s="94" t="s">
        <v>4062</v>
      </c>
      <c r="O34" s="90">
        <f t="shared" si="4"/>
        <v>1439.9833333333331</v>
      </c>
      <c r="P34" s="100">
        <f t="shared" si="5"/>
        <v>4319.9499999999989</v>
      </c>
      <c r="Q34" s="80" t="s">
        <v>2035</v>
      </c>
      <c r="R34" s="80" t="s">
        <v>2036</v>
      </c>
    </row>
    <row r="35" spans="1:18" x14ac:dyDescent="0.2">
      <c r="A35" s="99"/>
      <c r="B35" s="79" t="s">
        <v>3440</v>
      </c>
      <c r="C35" s="89" t="s">
        <v>1202</v>
      </c>
      <c r="D35" s="81" t="str">
        <f t="shared" si="6"/>
        <v>MW5268</v>
      </c>
      <c r="E35" s="82" t="str">
        <f t="shared" si="7"/>
        <v>MASH WEST</v>
      </c>
      <c r="F35" s="82" t="str">
        <f t="shared" si="8"/>
        <v>SILVER</v>
      </c>
      <c r="G35" s="83">
        <v>3</v>
      </c>
      <c r="H35" s="84" t="s">
        <v>2033</v>
      </c>
      <c r="I35" s="68" t="s">
        <v>2042</v>
      </c>
      <c r="J35" s="82" t="str">
        <f t="shared" si="9"/>
        <v>ARTWELL</v>
      </c>
      <c r="K35" s="85">
        <v>0</v>
      </c>
      <c r="L35" s="85">
        <v>0.99998842592592585</v>
      </c>
      <c r="M35" s="134">
        <v>44171</v>
      </c>
      <c r="N35" s="94" t="s">
        <v>4044</v>
      </c>
      <c r="O35" s="90">
        <f t="shared" si="4"/>
        <v>1439.9833333333331</v>
      </c>
      <c r="P35" s="100">
        <f t="shared" si="5"/>
        <v>4319.9499999999989</v>
      </c>
      <c r="Q35" s="80" t="s">
        <v>2035</v>
      </c>
      <c r="R35" s="80" t="s">
        <v>2036</v>
      </c>
    </row>
    <row r="36" spans="1:18" x14ac:dyDescent="0.2">
      <c r="A36" s="99"/>
      <c r="B36" s="203" t="s">
        <v>3448</v>
      </c>
      <c r="C36" s="89" t="s">
        <v>177</v>
      </c>
      <c r="D36" s="81" t="str">
        <f t="shared" si="6"/>
        <v>MC5252</v>
      </c>
      <c r="E36" s="82" t="str">
        <f t="shared" si="7"/>
        <v>MASH CENTRAL</v>
      </c>
      <c r="F36" s="82" t="str">
        <f t="shared" si="8"/>
        <v>SILVER</v>
      </c>
      <c r="G36" s="83">
        <v>3</v>
      </c>
      <c r="H36" s="84" t="s">
        <v>2033</v>
      </c>
      <c r="I36" s="68" t="s">
        <v>2042</v>
      </c>
      <c r="J36" s="82" t="str">
        <f t="shared" si="9"/>
        <v>ARTWELL</v>
      </c>
      <c r="K36" s="85">
        <v>0</v>
      </c>
      <c r="L36" s="85">
        <v>0.99998842592592585</v>
      </c>
      <c r="M36" s="134">
        <v>44171</v>
      </c>
      <c r="N36" s="94" t="s">
        <v>3945</v>
      </c>
      <c r="O36" s="90">
        <f t="shared" si="4"/>
        <v>1439.9833333333331</v>
      </c>
      <c r="P36" s="100">
        <f t="shared" si="5"/>
        <v>4319.9499999999989</v>
      </c>
      <c r="Q36" s="80" t="s">
        <v>2035</v>
      </c>
      <c r="R36" s="80" t="s">
        <v>2036</v>
      </c>
    </row>
    <row r="37" spans="1:18" x14ac:dyDescent="0.2">
      <c r="A37" s="99"/>
      <c r="B37" s="203" t="s">
        <v>3489</v>
      </c>
      <c r="C37" s="89" t="s">
        <v>830</v>
      </c>
      <c r="D37" s="81" t="str">
        <f t="shared" si="6"/>
        <v>HA5062</v>
      </c>
      <c r="E37" s="82" t="str">
        <f t="shared" si="7"/>
        <v>HARARE</v>
      </c>
      <c r="F37" s="82" t="str">
        <f t="shared" si="8"/>
        <v>SILVER</v>
      </c>
      <c r="G37" s="83">
        <v>3</v>
      </c>
      <c r="H37" s="84" t="s">
        <v>2033</v>
      </c>
      <c r="I37" s="68" t="s">
        <v>2042</v>
      </c>
      <c r="J37" s="82" t="str">
        <f t="shared" si="9"/>
        <v>KIWA</v>
      </c>
      <c r="K37" s="85">
        <v>0</v>
      </c>
      <c r="L37" s="85">
        <v>0.99998842592592585</v>
      </c>
      <c r="M37" s="134">
        <v>44171</v>
      </c>
      <c r="N37" s="94" t="s">
        <v>4013</v>
      </c>
      <c r="O37" s="90">
        <f t="shared" si="4"/>
        <v>1439.9833333333331</v>
      </c>
      <c r="P37" s="100">
        <f t="shared" si="5"/>
        <v>4319.9499999999989</v>
      </c>
      <c r="Q37" s="80" t="s">
        <v>2035</v>
      </c>
      <c r="R37" s="80" t="s">
        <v>2036</v>
      </c>
    </row>
    <row r="38" spans="1:18" x14ac:dyDescent="0.2">
      <c r="A38" s="99"/>
      <c r="B38" s="79" t="s">
        <v>3536</v>
      </c>
      <c r="C38" s="89" t="s">
        <v>1536</v>
      </c>
      <c r="D38" s="81" t="str">
        <f t="shared" si="6"/>
        <v>HA6064</v>
      </c>
      <c r="E38" s="82" t="str">
        <f t="shared" si="7"/>
        <v>HARARE</v>
      </c>
      <c r="F38" s="82" t="str">
        <f t="shared" si="8"/>
        <v>SILVER</v>
      </c>
      <c r="G38" s="83">
        <v>3</v>
      </c>
      <c r="H38" s="84" t="s">
        <v>2033</v>
      </c>
      <c r="I38" s="68" t="s">
        <v>2042</v>
      </c>
      <c r="J38" s="82" t="str">
        <f t="shared" si="9"/>
        <v>MUTYANDA</v>
      </c>
      <c r="K38" s="85">
        <v>0</v>
      </c>
      <c r="L38" s="85">
        <v>0.99998842592592585</v>
      </c>
      <c r="M38" s="134">
        <v>44171</v>
      </c>
      <c r="N38" s="94" t="s">
        <v>4088</v>
      </c>
      <c r="O38" s="90">
        <f t="shared" si="4"/>
        <v>1439.9833333333331</v>
      </c>
      <c r="P38" s="100">
        <f t="shared" si="5"/>
        <v>4319.9499999999989</v>
      </c>
      <c r="Q38" s="80" t="s">
        <v>2035</v>
      </c>
      <c r="R38" s="80" t="s">
        <v>2036</v>
      </c>
    </row>
    <row r="39" spans="1:18" x14ac:dyDescent="0.2">
      <c r="A39" s="99"/>
      <c r="B39" s="79" t="s">
        <v>4093</v>
      </c>
      <c r="C39" s="68" t="s">
        <v>1668</v>
      </c>
      <c r="D39" s="81" t="str">
        <f t="shared" si="6"/>
        <v>HA5063</v>
      </c>
      <c r="E39" s="82" t="str">
        <f t="shared" si="7"/>
        <v>HARARE</v>
      </c>
      <c r="F39" s="82" t="str">
        <f t="shared" si="8"/>
        <v>SILVER</v>
      </c>
      <c r="G39" s="83">
        <v>3</v>
      </c>
      <c r="H39" s="84" t="s">
        <v>2033</v>
      </c>
      <c r="I39" s="68" t="s">
        <v>2042</v>
      </c>
      <c r="J39" s="82" t="str">
        <f t="shared" si="9"/>
        <v>WASHI</v>
      </c>
      <c r="K39" s="85">
        <v>0</v>
      </c>
      <c r="L39" s="85">
        <v>0.99998842592592585</v>
      </c>
      <c r="M39" s="134">
        <v>44171</v>
      </c>
      <c r="N39" s="94" t="s">
        <v>3923</v>
      </c>
      <c r="O39" s="90">
        <f t="shared" si="4"/>
        <v>1439.9833333333331</v>
      </c>
      <c r="P39" s="100">
        <f t="shared" si="5"/>
        <v>4319.9499999999989</v>
      </c>
      <c r="Q39" s="80" t="s">
        <v>2035</v>
      </c>
      <c r="R39" s="80" t="s">
        <v>2036</v>
      </c>
    </row>
    <row r="40" spans="1:18" x14ac:dyDescent="0.2">
      <c r="A40" s="97"/>
      <c r="B40" s="87" t="s">
        <v>4300</v>
      </c>
      <c r="C40" s="87" t="s">
        <v>534</v>
      </c>
      <c r="D40" s="81" t="str">
        <f t="shared" si="6"/>
        <v>MD7047</v>
      </c>
      <c r="E40" s="82" t="str">
        <f t="shared" si="7"/>
        <v>MIDLANDS</v>
      </c>
      <c r="F40" s="82" t="str">
        <f t="shared" si="8"/>
        <v>SILVER</v>
      </c>
      <c r="G40" s="83">
        <v>3</v>
      </c>
      <c r="H40" s="84" t="s">
        <v>2033</v>
      </c>
      <c r="I40" s="68" t="s">
        <v>2056</v>
      </c>
      <c r="J40" s="82" t="str">
        <f t="shared" si="9"/>
        <v>CHIKWAVAVA</v>
      </c>
      <c r="K40" s="85">
        <v>4.386574074074074E-3</v>
      </c>
      <c r="L40" s="85">
        <v>0.34795138888888894</v>
      </c>
      <c r="M40" s="134">
        <v>44171</v>
      </c>
      <c r="N40" s="94" t="s">
        <v>4405</v>
      </c>
      <c r="O40" s="90">
        <f t="shared" si="4"/>
        <v>494.73333333333346</v>
      </c>
      <c r="P40" s="100">
        <f t="shared" si="5"/>
        <v>1484.2000000000003</v>
      </c>
      <c r="Q40" s="80" t="s">
        <v>2035</v>
      </c>
      <c r="R40" s="80" t="s">
        <v>2038</v>
      </c>
    </row>
    <row r="41" spans="1:18" x14ac:dyDescent="0.2">
      <c r="A41" s="97"/>
      <c r="B41" s="87" t="s">
        <v>4301</v>
      </c>
      <c r="C41" s="87" t="s">
        <v>1631</v>
      </c>
      <c r="D41" s="81" t="str">
        <f t="shared" si="6"/>
        <v>MA0384</v>
      </c>
      <c r="E41" s="82" t="str">
        <f t="shared" si="7"/>
        <v>MANICALAND</v>
      </c>
      <c r="F41" s="82" t="str">
        <f t="shared" si="8"/>
        <v>SILVER</v>
      </c>
      <c r="G41" s="83">
        <v>3</v>
      </c>
      <c r="H41" s="84" t="s">
        <v>2033</v>
      </c>
      <c r="I41" s="68" t="s">
        <v>2056</v>
      </c>
      <c r="J41" s="82" t="str">
        <f t="shared" si="9"/>
        <v>MAPFUMBA</v>
      </c>
      <c r="K41" s="85">
        <v>6.1469907407407404E-2</v>
      </c>
      <c r="L41" s="85">
        <v>0.23074074074074072</v>
      </c>
      <c r="M41" s="134">
        <v>44171</v>
      </c>
      <c r="N41" s="94" t="s">
        <v>4407</v>
      </c>
      <c r="O41" s="90">
        <f t="shared" si="4"/>
        <v>243.74999999999994</v>
      </c>
      <c r="P41" s="100">
        <f t="shared" si="5"/>
        <v>731.24999999999977</v>
      </c>
      <c r="Q41" s="80" t="s">
        <v>2035</v>
      </c>
      <c r="R41" s="80" t="s">
        <v>2038</v>
      </c>
    </row>
    <row r="42" spans="1:18" x14ac:dyDescent="0.2">
      <c r="A42" s="97"/>
      <c r="B42" s="87" t="s">
        <v>4307</v>
      </c>
      <c r="C42" s="87" t="s">
        <v>764</v>
      </c>
      <c r="D42" s="81" t="str">
        <f t="shared" si="6"/>
        <v>HA6063</v>
      </c>
      <c r="E42" s="82" t="str">
        <f t="shared" si="7"/>
        <v>HARARE</v>
      </c>
      <c r="F42" s="82" t="str">
        <f t="shared" si="8"/>
        <v>SILVER</v>
      </c>
      <c r="G42" s="83">
        <v>3</v>
      </c>
      <c r="H42" s="84" t="s">
        <v>2033</v>
      </c>
      <c r="I42" s="68" t="s">
        <v>2056</v>
      </c>
      <c r="J42" s="82" t="str">
        <f t="shared" si="9"/>
        <v>RITA</v>
      </c>
      <c r="K42" s="85">
        <v>0.30935185185185182</v>
      </c>
      <c r="L42" s="85">
        <v>0.31664351851851852</v>
      </c>
      <c r="M42" s="134">
        <v>44171</v>
      </c>
      <c r="N42" s="94" t="s">
        <v>4418</v>
      </c>
      <c r="O42" s="90">
        <f t="shared" si="4"/>
        <v>10.500000000000043</v>
      </c>
      <c r="P42" s="100">
        <f t="shared" si="5"/>
        <v>31.500000000000128</v>
      </c>
      <c r="Q42" s="80" t="s">
        <v>2035</v>
      </c>
      <c r="R42" s="80" t="s">
        <v>2038</v>
      </c>
    </row>
    <row r="43" spans="1:18" x14ac:dyDescent="0.2">
      <c r="A43" s="97"/>
      <c r="B43" s="87" t="s">
        <v>4335</v>
      </c>
      <c r="C43" s="87" t="s">
        <v>312</v>
      </c>
      <c r="D43" s="81" t="str">
        <f t="shared" si="6"/>
        <v>HA1709</v>
      </c>
      <c r="E43" s="82" t="str">
        <f t="shared" si="7"/>
        <v>HARARE</v>
      </c>
      <c r="F43" s="82" t="str">
        <f t="shared" si="8"/>
        <v>SILVER</v>
      </c>
      <c r="G43" s="83">
        <v>3</v>
      </c>
      <c r="H43" s="84" t="s">
        <v>2033</v>
      </c>
      <c r="I43" s="68" t="s">
        <v>2056</v>
      </c>
      <c r="J43" s="82" t="str">
        <f t="shared" si="9"/>
        <v>ARCHIE</v>
      </c>
      <c r="K43" s="85">
        <v>0.45009259259259254</v>
      </c>
      <c r="L43" s="85">
        <v>0.45649305555555553</v>
      </c>
      <c r="M43" s="134">
        <v>44171</v>
      </c>
      <c r="N43" s="94" t="s">
        <v>4457</v>
      </c>
      <c r="O43" s="90">
        <f t="shared" si="4"/>
        <v>9.2166666666666952</v>
      </c>
      <c r="P43" s="100">
        <f t="shared" si="5"/>
        <v>27.650000000000084</v>
      </c>
      <c r="Q43" s="80" t="s">
        <v>2035</v>
      </c>
      <c r="R43" s="80" t="s">
        <v>2038</v>
      </c>
    </row>
    <row r="44" spans="1:18" x14ac:dyDescent="0.2">
      <c r="A44" s="97"/>
      <c r="B44" s="192" t="s">
        <v>4338</v>
      </c>
      <c r="C44" s="87" t="s">
        <v>683</v>
      </c>
      <c r="D44" s="81" t="str">
        <f t="shared" si="6"/>
        <v>MA5155</v>
      </c>
      <c r="E44" s="82" t="str">
        <f t="shared" si="7"/>
        <v>MANICALAND</v>
      </c>
      <c r="F44" s="82" t="str">
        <f t="shared" si="8"/>
        <v>SILVER</v>
      </c>
      <c r="G44" s="83">
        <v>3</v>
      </c>
      <c r="H44" s="84" t="s">
        <v>2033</v>
      </c>
      <c r="I44" s="68" t="s">
        <v>2056</v>
      </c>
      <c r="J44" s="82" t="str">
        <f t="shared" si="9"/>
        <v>MAPFUMBA</v>
      </c>
      <c r="K44" s="85">
        <v>0.46045138888888887</v>
      </c>
      <c r="L44" s="88">
        <v>0.72996527777777775</v>
      </c>
      <c r="M44" s="134">
        <v>44171</v>
      </c>
      <c r="N44" s="94" t="s">
        <v>4461</v>
      </c>
      <c r="O44" s="90">
        <f t="shared" si="4"/>
        <v>388.1</v>
      </c>
      <c r="P44" s="100">
        <f t="shared" si="5"/>
        <v>1164.3000000000002</v>
      </c>
      <c r="Q44" s="80" t="s">
        <v>2035</v>
      </c>
      <c r="R44" s="80" t="s">
        <v>2038</v>
      </c>
    </row>
    <row r="45" spans="1:18" x14ac:dyDescent="0.2">
      <c r="A45" s="97"/>
      <c r="B45" s="192" t="s">
        <v>4352</v>
      </c>
      <c r="C45" s="87" t="s">
        <v>1510</v>
      </c>
      <c r="D45" s="81" t="str">
        <f t="shared" si="6"/>
        <v>HA7082</v>
      </c>
      <c r="E45" s="82" t="str">
        <f t="shared" si="7"/>
        <v>HARARE</v>
      </c>
      <c r="F45" s="82" t="str">
        <f t="shared" si="8"/>
        <v>SILVER</v>
      </c>
      <c r="G45" s="83">
        <v>3</v>
      </c>
      <c r="H45" s="84" t="s">
        <v>2033</v>
      </c>
      <c r="I45" s="68" t="s">
        <v>2056</v>
      </c>
      <c r="J45" s="82" t="str">
        <f t="shared" si="9"/>
        <v>MUTYANDA</v>
      </c>
      <c r="K45" s="85">
        <v>0.53866898148148146</v>
      </c>
      <c r="L45" s="85">
        <v>0.99998842592592585</v>
      </c>
      <c r="M45" s="134">
        <v>44171</v>
      </c>
      <c r="N45" s="94" t="s">
        <v>4477</v>
      </c>
      <c r="O45" s="90">
        <f t="shared" si="4"/>
        <v>664.3</v>
      </c>
      <c r="P45" s="100">
        <f t="shared" si="5"/>
        <v>1992.8999999999999</v>
      </c>
      <c r="Q45" s="80" t="s">
        <v>2035</v>
      </c>
      <c r="R45" s="80" t="s">
        <v>2036</v>
      </c>
    </row>
    <row r="46" spans="1:18" x14ac:dyDescent="0.2">
      <c r="A46" s="97"/>
      <c r="B46" s="192" t="s">
        <v>4359</v>
      </c>
      <c r="C46" s="87" t="s">
        <v>1666</v>
      </c>
      <c r="D46" s="81" t="str">
        <f t="shared" si="6"/>
        <v>HA5063</v>
      </c>
      <c r="E46" s="82" t="str">
        <f t="shared" si="7"/>
        <v>HARARE</v>
      </c>
      <c r="F46" s="82" t="str">
        <f t="shared" si="8"/>
        <v>SILVER</v>
      </c>
      <c r="G46" s="83">
        <v>3</v>
      </c>
      <c r="H46" s="84" t="s">
        <v>2033</v>
      </c>
      <c r="I46" s="68" t="s">
        <v>2056</v>
      </c>
      <c r="J46" s="82" t="str">
        <f t="shared" si="9"/>
        <v>WASHI</v>
      </c>
      <c r="K46" s="85">
        <v>0.54881944444444442</v>
      </c>
      <c r="L46" s="85">
        <v>0.99998842592592585</v>
      </c>
      <c r="M46" s="134">
        <v>44171</v>
      </c>
      <c r="N46" s="94" t="s">
        <v>4485</v>
      </c>
      <c r="O46" s="90">
        <f t="shared" si="4"/>
        <v>649.68333333333317</v>
      </c>
      <c r="P46" s="100">
        <f t="shared" si="5"/>
        <v>1949.0499999999995</v>
      </c>
      <c r="Q46" s="80" t="s">
        <v>2035</v>
      </c>
      <c r="R46" s="80" t="s">
        <v>2036</v>
      </c>
    </row>
    <row r="47" spans="1:18" x14ac:dyDescent="0.2">
      <c r="A47" s="97"/>
      <c r="B47" s="192" t="s">
        <v>4361</v>
      </c>
      <c r="C47" s="87" t="s">
        <v>513</v>
      </c>
      <c r="D47" s="81" t="str">
        <f t="shared" si="6"/>
        <v>MD0118</v>
      </c>
      <c r="E47" s="82" t="str">
        <f t="shared" si="7"/>
        <v>MIDLANDS</v>
      </c>
      <c r="F47" s="82" t="str">
        <f t="shared" si="8"/>
        <v>SILVER</v>
      </c>
      <c r="G47" s="83">
        <v>3</v>
      </c>
      <c r="H47" s="84" t="s">
        <v>2033</v>
      </c>
      <c r="I47" s="68" t="s">
        <v>2056</v>
      </c>
      <c r="J47" s="82" t="str">
        <f t="shared" si="9"/>
        <v>CHIKWAVAVA</v>
      </c>
      <c r="K47" s="85">
        <v>0.54887731481481483</v>
      </c>
      <c r="L47" s="88">
        <v>0.69357638888888884</v>
      </c>
      <c r="M47" s="134">
        <v>44171</v>
      </c>
      <c r="N47" s="94" t="s">
        <v>4488</v>
      </c>
      <c r="O47" s="90">
        <f t="shared" si="4"/>
        <v>208.36666666666656</v>
      </c>
      <c r="P47" s="100">
        <f t="shared" si="5"/>
        <v>625.09999999999968</v>
      </c>
      <c r="Q47" s="80" t="s">
        <v>2035</v>
      </c>
      <c r="R47" s="80" t="s">
        <v>2038</v>
      </c>
    </row>
    <row r="48" spans="1:18" x14ac:dyDescent="0.2">
      <c r="A48" s="97"/>
      <c r="B48" s="87" t="s">
        <v>4367</v>
      </c>
      <c r="C48" s="87" t="s">
        <v>1735</v>
      </c>
      <c r="D48" s="81" t="str">
        <f t="shared" si="6"/>
        <v>MW0157</v>
      </c>
      <c r="E48" s="82" t="str">
        <f t="shared" si="7"/>
        <v>MASH WEST</v>
      </c>
      <c r="F48" s="82" t="str">
        <f t="shared" si="8"/>
        <v>SILVER</v>
      </c>
      <c r="G48" s="83">
        <v>3</v>
      </c>
      <c r="H48" s="84" t="s">
        <v>2033</v>
      </c>
      <c r="I48" s="68" t="s">
        <v>2056</v>
      </c>
      <c r="J48" s="82" t="str">
        <f t="shared" si="9"/>
        <v>NGIRAZI</v>
      </c>
      <c r="K48" s="85">
        <v>0.57729166666666665</v>
      </c>
      <c r="L48" s="85">
        <v>0.58601851851851849</v>
      </c>
      <c r="M48" s="134">
        <v>44171</v>
      </c>
      <c r="N48" s="94" t="s">
        <v>4492</v>
      </c>
      <c r="O48" s="90">
        <f t="shared" si="4"/>
        <v>12.566666666666659</v>
      </c>
      <c r="P48" s="100">
        <f t="shared" si="5"/>
        <v>37.699999999999974</v>
      </c>
      <c r="Q48" s="80" t="s">
        <v>2035</v>
      </c>
      <c r="R48" s="80" t="s">
        <v>2038</v>
      </c>
    </row>
    <row r="49" spans="1:18" x14ac:dyDescent="0.2">
      <c r="A49" s="97"/>
      <c r="B49" s="87" t="s">
        <v>4368</v>
      </c>
      <c r="C49" s="87" t="s">
        <v>442</v>
      </c>
      <c r="D49" s="81" t="str">
        <f t="shared" si="6"/>
        <v>MW7007</v>
      </c>
      <c r="E49" s="82" t="str">
        <f t="shared" si="7"/>
        <v>MASH WEST</v>
      </c>
      <c r="F49" s="82" t="str">
        <f t="shared" si="8"/>
        <v>SILVER</v>
      </c>
      <c r="G49" s="83">
        <v>3</v>
      </c>
      <c r="H49" s="84" t="s">
        <v>2033</v>
      </c>
      <c r="I49" s="68" t="s">
        <v>2056</v>
      </c>
      <c r="J49" s="82" t="str">
        <f t="shared" si="9"/>
        <v>NGIRAZI</v>
      </c>
      <c r="K49" s="85">
        <v>0.58903935185185186</v>
      </c>
      <c r="L49" s="85">
        <v>0.59499999999999997</v>
      </c>
      <c r="M49" s="134">
        <v>44171</v>
      </c>
      <c r="N49" s="94" t="s">
        <v>4493</v>
      </c>
      <c r="O49" s="90">
        <f t="shared" si="4"/>
        <v>8.5833333333332895</v>
      </c>
      <c r="P49" s="100">
        <f t="shared" si="5"/>
        <v>25.749999999999869</v>
      </c>
      <c r="Q49" s="80" t="s">
        <v>2035</v>
      </c>
      <c r="R49" s="80" t="s">
        <v>2038</v>
      </c>
    </row>
    <row r="50" spans="1:18" x14ac:dyDescent="0.2">
      <c r="A50" s="97"/>
      <c r="B50" s="87" t="s">
        <v>4370</v>
      </c>
      <c r="C50" s="87" t="s">
        <v>668</v>
      </c>
      <c r="D50" s="81" t="str">
        <f t="shared" si="6"/>
        <v>ME0332</v>
      </c>
      <c r="E50" s="82" t="str">
        <f t="shared" si="7"/>
        <v>MASH EAST</v>
      </c>
      <c r="F50" s="82" t="str">
        <f t="shared" si="8"/>
        <v>SILVER</v>
      </c>
      <c r="G50" s="83">
        <v>3</v>
      </c>
      <c r="H50" s="84" t="s">
        <v>2033</v>
      </c>
      <c r="I50" s="68" t="s">
        <v>2056</v>
      </c>
      <c r="J50" s="82" t="str">
        <f t="shared" si="9"/>
        <v>LESLIE</v>
      </c>
      <c r="K50" s="85">
        <v>0.59177083333333336</v>
      </c>
      <c r="L50" s="85">
        <v>0.59687499999999993</v>
      </c>
      <c r="M50" s="134">
        <v>44171</v>
      </c>
      <c r="N50" s="94" t="s">
        <v>4494</v>
      </c>
      <c r="O50" s="90">
        <f t="shared" si="4"/>
        <v>7.34999999999987</v>
      </c>
      <c r="P50" s="100">
        <f t="shared" si="5"/>
        <v>22.04999999999961</v>
      </c>
      <c r="Q50" s="80" t="s">
        <v>2035</v>
      </c>
      <c r="R50" s="80" t="s">
        <v>2038</v>
      </c>
    </row>
    <row r="51" spans="1:18" x14ac:dyDescent="0.2">
      <c r="A51" s="97"/>
      <c r="B51" s="87" t="s">
        <v>4371</v>
      </c>
      <c r="C51" s="87" t="s">
        <v>498</v>
      </c>
      <c r="D51" s="81" t="str">
        <f t="shared" si="6"/>
        <v>ME0021</v>
      </c>
      <c r="E51" s="82" t="str">
        <f t="shared" si="7"/>
        <v>MASH EAST</v>
      </c>
      <c r="F51" s="82" t="str">
        <f t="shared" si="8"/>
        <v>SILVER</v>
      </c>
      <c r="G51" s="83">
        <v>3</v>
      </c>
      <c r="H51" s="84" t="s">
        <v>2033</v>
      </c>
      <c r="I51" s="68" t="s">
        <v>2056</v>
      </c>
      <c r="J51" s="82" t="str">
        <f t="shared" si="9"/>
        <v>LESLIE</v>
      </c>
      <c r="K51" s="85">
        <v>0.59190972222222216</v>
      </c>
      <c r="L51" s="85">
        <v>0.59684027777777782</v>
      </c>
      <c r="M51" s="134">
        <v>44171</v>
      </c>
      <c r="N51" s="94" t="s">
        <v>4495</v>
      </c>
      <c r="O51" s="90">
        <f t="shared" si="4"/>
        <v>7.1000000000001506</v>
      </c>
      <c r="P51" s="100">
        <f t="shared" si="5"/>
        <v>21.300000000000452</v>
      </c>
      <c r="Q51" s="80" t="s">
        <v>2035</v>
      </c>
      <c r="R51" s="80" t="s">
        <v>2038</v>
      </c>
    </row>
    <row r="52" spans="1:18" x14ac:dyDescent="0.2">
      <c r="A52" s="97"/>
      <c r="B52" s="87" t="s">
        <v>4373</v>
      </c>
      <c r="C52" s="87" t="s">
        <v>1948</v>
      </c>
      <c r="D52" s="81" t="str">
        <f t="shared" si="6"/>
        <v>ME7046</v>
      </c>
      <c r="E52" s="82" t="str">
        <f t="shared" si="7"/>
        <v>MASH EAST</v>
      </c>
      <c r="F52" s="82" t="str">
        <f t="shared" si="8"/>
        <v>SILVER</v>
      </c>
      <c r="G52" s="83">
        <v>3</v>
      </c>
      <c r="H52" s="84" t="s">
        <v>2033</v>
      </c>
      <c r="I52" s="68" t="s">
        <v>2056</v>
      </c>
      <c r="J52" s="82" t="str">
        <f t="shared" si="9"/>
        <v>LESLIE</v>
      </c>
      <c r="K52" s="85">
        <v>0.59193287037037035</v>
      </c>
      <c r="L52" s="85">
        <v>0.59686342592592589</v>
      </c>
      <c r="M52" s="134">
        <v>44171</v>
      </c>
      <c r="N52" s="94" t="s">
        <v>4498</v>
      </c>
      <c r="O52" s="90">
        <f t="shared" si="4"/>
        <v>7.0999999999999908</v>
      </c>
      <c r="P52" s="100">
        <f t="shared" si="5"/>
        <v>21.299999999999972</v>
      </c>
      <c r="Q52" s="80" t="s">
        <v>2035</v>
      </c>
      <c r="R52" s="80" t="s">
        <v>2038</v>
      </c>
    </row>
    <row r="53" spans="1:18" x14ac:dyDescent="0.2">
      <c r="A53" s="210"/>
      <c r="B53" s="137">
        <v>44171.67050925926</v>
      </c>
      <c r="C53" s="52" t="s">
        <v>1735</v>
      </c>
      <c r="D53" s="81" t="str">
        <f t="shared" si="6"/>
        <v>MW0157</v>
      </c>
      <c r="E53" s="82" t="str">
        <f t="shared" si="7"/>
        <v>MASH WEST</v>
      </c>
      <c r="F53" s="82" t="str">
        <f t="shared" si="8"/>
        <v>SILVER</v>
      </c>
      <c r="G53" s="83">
        <v>3</v>
      </c>
      <c r="H53" s="84" t="s">
        <v>2033</v>
      </c>
      <c r="I53" s="68" t="s">
        <v>2041</v>
      </c>
      <c r="J53" s="82" t="str">
        <f t="shared" si="9"/>
        <v>NGIRAZI</v>
      </c>
      <c r="K53" s="85">
        <v>0.6705092592592593</v>
      </c>
      <c r="L53" s="85">
        <v>0.99998842592592585</v>
      </c>
      <c r="M53" s="134">
        <v>44171</v>
      </c>
      <c r="N53" s="94" t="s">
        <v>4410</v>
      </c>
      <c r="O53" s="90">
        <f t="shared" si="4"/>
        <v>474.44999999999982</v>
      </c>
      <c r="P53" s="100">
        <f t="shared" si="5"/>
        <v>1423.3499999999995</v>
      </c>
      <c r="Q53" s="80" t="s">
        <v>2035</v>
      </c>
      <c r="R53" s="80" t="s">
        <v>2036</v>
      </c>
    </row>
    <row r="54" spans="1:18" x14ac:dyDescent="0.2">
      <c r="A54" s="210"/>
      <c r="B54" s="137">
        <v>44171.683657407404</v>
      </c>
      <c r="C54" s="52" t="s">
        <v>1613</v>
      </c>
      <c r="D54" s="81" t="str">
        <f t="shared" si="6"/>
        <v>HA5071</v>
      </c>
      <c r="E54" s="82" t="str">
        <f t="shared" si="7"/>
        <v>HARARE</v>
      </c>
      <c r="F54" s="82" t="str">
        <f t="shared" si="8"/>
        <v>SILVER</v>
      </c>
      <c r="G54" s="83">
        <v>3</v>
      </c>
      <c r="H54" s="84" t="s">
        <v>2033</v>
      </c>
      <c r="I54" s="68" t="s">
        <v>2041</v>
      </c>
      <c r="J54" s="82" t="str">
        <f t="shared" si="9"/>
        <v>KIWA</v>
      </c>
      <c r="K54" s="85">
        <v>0.68365740740740744</v>
      </c>
      <c r="L54" s="85">
        <v>0.99998842592592585</v>
      </c>
      <c r="M54" s="134">
        <v>44171</v>
      </c>
      <c r="N54" s="94" t="s">
        <v>4406</v>
      </c>
      <c r="O54" s="90">
        <f t="shared" si="4"/>
        <v>455.51666666666654</v>
      </c>
      <c r="P54" s="100">
        <f t="shared" si="5"/>
        <v>1366.5499999999997</v>
      </c>
      <c r="Q54" s="80" t="s">
        <v>2035</v>
      </c>
      <c r="R54" s="80" t="s">
        <v>2036</v>
      </c>
    </row>
    <row r="55" spans="1:18" x14ac:dyDescent="0.2">
      <c r="A55" s="210"/>
      <c r="B55" s="137">
        <v>44171.686828703707</v>
      </c>
      <c r="C55" s="52" t="s">
        <v>442</v>
      </c>
      <c r="D55" s="81" t="str">
        <f t="shared" si="6"/>
        <v>MW7007</v>
      </c>
      <c r="E55" s="82" t="str">
        <f t="shared" si="7"/>
        <v>MASH WEST</v>
      </c>
      <c r="F55" s="82" t="str">
        <f t="shared" si="8"/>
        <v>SILVER</v>
      </c>
      <c r="G55" s="83">
        <v>3</v>
      </c>
      <c r="H55" s="84" t="s">
        <v>2033</v>
      </c>
      <c r="I55" s="68" t="s">
        <v>2041</v>
      </c>
      <c r="J55" s="82" t="str">
        <f t="shared" si="9"/>
        <v>NGIRAZI</v>
      </c>
      <c r="K55" s="85">
        <v>0.68682870370370364</v>
      </c>
      <c r="L55" s="85">
        <v>0.99998842592592585</v>
      </c>
      <c r="M55" s="134">
        <v>44171</v>
      </c>
      <c r="N55" s="94" t="s">
        <v>4488</v>
      </c>
      <c r="O55" s="90">
        <f t="shared" si="4"/>
        <v>450.95</v>
      </c>
      <c r="P55" s="100">
        <f t="shared" si="5"/>
        <v>1352.85</v>
      </c>
      <c r="Q55" s="80" t="s">
        <v>2035</v>
      </c>
      <c r="R55" s="80" t="s">
        <v>2036</v>
      </c>
    </row>
    <row r="56" spans="1:18" x14ac:dyDescent="0.2">
      <c r="A56" s="210"/>
      <c r="B56" s="137">
        <v>44171.718032407407</v>
      </c>
      <c r="C56" s="52" t="s">
        <v>1053</v>
      </c>
      <c r="D56" s="81" t="str">
        <f t="shared" si="6"/>
        <v>ME7160</v>
      </c>
      <c r="E56" s="82" t="str">
        <f t="shared" si="7"/>
        <v>MASH EAST</v>
      </c>
      <c r="F56" s="82" t="str">
        <f t="shared" si="8"/>
        <v>SILVER</v>
      </c>
      <c r="G56" s="83">
        <v>3</v>
      </c>
      <c r="H56" s="84" t="s">
        <v>2033</v>
      </c>
      <c r="I56" s="68" t="s">
        <v>2041</v>
      </c>
      <c r="J56" s="82" t="str">
        <f t="shared" si="9"/>
        <v>RICHARD</v>
      </c>
      <c r="K56" s="85">
        <v>0.71803240740740737</v>
      </c>
      <c r="L56" s="85">
        <v>0.99998842592592585</v>
      </c>
      <c r="M56" s="134">
        <v>44171</v>
      </c>
      <c r="N56" s="94" t="s">
        <v>4473</v>
      </c>
      <c r="O56" s="90">
        <f t="shared" si="4"/>
        <v>406.01666666666665</v>
      </c>
      <c r="P56" s="100">
        <f t="shared" si="5"/>
        <v>1218.05</v>
      </c>
      <c r="Q56" s="80" t="s">
        <v>2035</v>
      </c>
      <c r="R56" s="80" t="s">
        <v>2036</v>
      </c>
    </row>
    <row r="57" spans="1:18" x14ac:dyDescent="0.2">
      <c r="A57" s="210"/>
      <c r="B57" s="137">
        <v>44171.718032407407</v>
      </c>
      <c r="C57" s="52" t="s">
        <v>1055</v>
      </c>
      <c r="D57" s="81" t="str">
        <f t="shared" si="6"/>
        <v>ME7207</v>
      </c>
      <c r="E57" s="82" t="str">
        <f t="shared" si="7"/>
        <v>MASH EAST</v>
      </c>
      <c r="F57" s="82" t="str">
        <f t="shared" si="8"/>
        <v>SILVER</v>
      </c>
      <c r="G57" s="83">
        <v>3</v>
      </c>
      <c r="H57" s="84" t="s">
        <v>2033</v>
      </c>
      <c r="I57" s="68" t="s">
        <v>2041</v>
      </c>
      <c r="J57" s="82" t="str">
        <f t="shared" si="9"/>
        <v>RICHARD</v>
      </c>
      <c r="K57" s="85">
        <v>0.71803240740740737</v>
      </c>
      <c r="L57" s="85">
        <v>0.99998842592592585</v>
      </c>
      <c r="M57" s="134">
        <v>44171</v>
      </c>
      <c r="N57" s="94" t="s">
        <v>4472</v>
      </c>
      <c r="O57" s="90">
        <f t="shared" si="4"/>
        <v>406.01666666666665</v>
      </c>
      <c r="P57" s="100">
        <f t="shared" si="5"/>
        <v>1218.05</v>
      </c>
      <c r="Q57" s="80" t="s">
        <v>2035</v>
      </c>
      <c r="R57" s="80" t="s">
        <v>2036</v>
      </c>
    </row>
    <row r="58" spans="1:18" x14ac:dyDescent="0.2">
      <c r="A58" s="210"/>
      <c r="B58" s="137">
        <v>44171.718032407407</v>
      </c>
      <c r="C58" s="52" t="s">
        <v>1429</v>
      </c>
      <c r="D58" s="81" t="str">
        <f t="shared" si="6"/>
        <v>ME7031</v>
      </c>
      <c r="E58" s="82" t="str">
        <f t="shared" si="7"/>
        <v>MASH EAST</v>
      </c>
      <c r="F58" s="82" t="str">
        <f t="shared" si="8"/>
        <v>SILVER</v>
      </c>
      <c r="G58" s="83">
        <v>3</v>
      </c>
      <c r="H58" s="84" t="s">
        <v>2033</v>
      </c>
      <c r="I58" s="68" t="s">
        <v>2041</v>
      </c>
      <c r="J58" s="82" t="str">
        <f t="shared" si="9"/>
        <v>MANGWIRO</v>
      </c>
      <c r="K58" s="85">
        <v>0.71803240740740737</v>
      </c>
      <c r="L58" s="85">
        <v>0.99998842592592585</v>
      </c>
      <c r="M58" s="134">
        <v>44171</v>
      </c>
      <c r="N58" s="94" t="s">
        <v>4474</v>
      </c>
      <c r="O58" s="90">
        <f t="shared" si="4"/>
        <v>406.01666666666665</v>
      </c>
      <c r="P58" s="100">
        <f t="shared" si="5"/>
        <v>1218.05</v>
      </c>
      <c r="Q58" s="80" t="s">
        <v>2035</v>
      </c>
      <c r="R58" s="80" t="s">
        <v>2036</v>
      </c>
    </row>
    <row r="59" spans="1:18" x14ac:dyDescent="0.2">
      <c r="A59" s="210"/>
      <c r="B59" s="137">
        <v>44171.718043981484</v>
      </c>
      <c r="C59" s="52" t="s">
        <v>343</v>
      </c>
      <c r="D59" s="81" t="str">
        <f t="shared" si="6"/>
        <v>MA5178</v>
      </c>
      <c r="E59" s="82" t="str">
        <f t="shared" si="7"/>
        <v>MANICALAND</v>
      </c>
      <c r="F59" s="82" t="str">
        <f t="shared" si="8"/>
        <v>SILVER</v>
      </c>
      <c r="G59" s="83">
        <v>3</v>
      </c>
      <c r="H59" s="84" t="s">
        <v>2033</v>
      </c>
      <c r="I59" s="68" t="s">
        <v>2041</v>
      </c>
      <c r="J59" s="82" t="str">
        <f t="shared" si="9"/>
        <v>MANGWIRO</v>
      </c>
      <c r="K59" s="85">
        <v>0.71804398148148152</v>
      </c>
      <c r="L59" s="85">
        <v>0.99998842592592585</v>
      </c>
      <c r="M59" s="134">
        <v>44171</v>
      </c>
      <c r="N59" s="94" t="s">
        <v>4471</v>
      </c>
      <c r="O59" s="90">
        <f t="shared" si="4"/>
        <v>405.99999999999989</v>
      </c>
      <c r="P59" s="100">
        <f t="shared" si="5"/>
        <v>1217.9999999999995</v>
      </c>
      <c r="Q59" s="80" t="s">
        <v>2035</v>
      </c>
      <c r="R59" s="80" t="s">
        <v>2036</v>
      </c>
    </row>
    <row r="60" spans="1:18" x14ac:dyDescent="0.2">
      <c r="A60" s="78"/>
      <c r="B60" s="79">
        <v>44171.807152777779</v>
      </c>
      <c r="C60" s="68" t="s">
        <v>852</v>
      </c>
      <c r="D60" s="81" t="str">
        <f t="shared" si="6"/>
        <v>MA7014</v>
      </c>
      <c r="E60" s="82" t="str">
        <f t="shared" si="7"/>
        <v>MANICALAND</v>
      </c>
      <c r="F60" s="82" t="str">
        <f t="shared" si="8"/>
        <v>SILVER</v>
      </c>
      <c r="G60" s="83">
        <v>3</v>
      </c>
      <c r="H60" s="84" t="s">
        <v>2033</v>
      </c>
      <c r="I60" s="68" t="s">
        <v>2041</v>
      </c>
      <c r="J60" s="82" t="str">
        <f t="shared" si="9"/>
        <v>MAPFUMBA</v>
      </c>
      <c r="K60" s="85">
        <v>0.80715277777777772</v>
      </c>
      <c r="L60" s="85">
        <v>0.99998842592592585</v>
      </c>
      <c r="M60" s="134">
        <v>44171</v>
      </c>
      <c r="N60" s="94" t="s">
        <v>4493</v>
      </c>
      <c r="O60" s="90">
        <f t="shared" si="4"/>
        <v>277.68333333333328</v>
      </c>
      <c r="P60" s="100">
        <f t="shared" si="5"/>
        <v>833.04999999999984</v>
      </c>
      <c r="Q60" s="80" t="s">
        <v>2035</v>
      </c>
      <c r="R60" s="80" t="s">
        <v>2036</v>
      </c>
    </row>
    <row r="61" spans="1:18" x14ac:dyDescent="0.2">
      <c r="A61" s="78"/>
      <c r="B61" s="79">
        <v>44171.807222222225</v>
      </c>
      <c r="C61" s="68" t="s">
        <v>296</v>
      </c>
      <c r="D61" s="81" t="str">
        <f t="shared" si="6"/>
        <v>MA3000</v>
      </c>
      <c r="E61" s="82" t="str">
        <f t="shared" si="7"/>
        <v>MANICALAND</v>
      </c>
      <c r="F61" s="82" t="str">
        <f t="shared" si="8"/>
        <v>SILVER</v>
      </c>
      <c r="G61" s="83">
        <v>3</v>
      </c>
      <c r="H61" s="84" t="s">
        <v>2033</v>
      </c>
      <c r="I61" s="68" t="s">
        <v>2041</v>
      </c>
      <c r="J61" s="82" t="str">
        <f t="shared" si="9"/>
        <v>MAPFUMBA</v>
      </c>
      <c r="K61" s="85">
        <v>0.80722222222222229</v>
      </c>
      <c r="L61" s="85">
        <v>0.99998842592592585</v>
      </c>
      <c r="M61" s="134">
        <v>44171</v>
      </c>
      <c r="N61" s="94" t="s">
        <v>4492</v>
      </c>
      <c r="O61" s="90">
        <f t="shared" si="4"/>
        <v>277.58333333333314</v>
      </c>
      <c r="P61" s="100">
        <f t="shared" si="5"/>
        <v>832.74999999999943</v>
      </c>
      <c r="Q61" s="80" t="s">
        <v>2035</v>
      </c>
      <c r="R61" s="80" t="s">
        <v>2036</v>
      </c>
    </row>
    <row r="62" spans="1:18" x14ac:dyDescent="0.2">
      <c r="A62" s="78"/>
      <c r="B62" s="79">
        <v>44171.825578703705</v>
      </c>
      <c r="C62" s="68" t="s">
        <v>298</v>
      </c>
      <c r="D62" s="81" t="str">
        <f t="shared" si="6"/>
        <v>MA3000</v>
      </c>
      <c r="E62" s="82" t="str">
        <f t="shared" si="7"/>
        <v>MANICALAND</v>
      </c>
      <c r="F62" s="82" t="str">
        <f t="shared" si="8"/>
        <v>SILVER</v>
      </c>
      <c r="G62" s="83">
        <v>3</v>
      </c>
      <c r="H62" s="84" t="s">
        <v>2033</v>
      </c>
      <c r="I62" s="68" t="s">
        <v>2041</v>
      </c>
      <c r="J62" s="82" t="str">
        <f t="shared" si="9"/>
        <v>MAPFUMBA</v>
      </c>
      <c r="K62" s="85">
        <v>0.82557870370370379</v>
      </c>
      <c r="L62" s="85">
        <v>0.99998842592592585</v>
      </c>
      <c r="M62" s="134">
        <v>44171</v>
      </c>
      <c r="N62" s="94" t="s">
        <v>4475</v>
      </c>
      <c r="O62" s="90">
        <f t="shared" si="4"/>
        <v>251.14999999999975</v>
      </c>
      <c r="P62" s="100">
        <f t="shared" si="5"/>
        <v>753.44999999999925</v>
      </c>
      <c r="Q62" s="80" t="s">
        <v>2035</v>
      </c>
      <c r="R62" s="80" t="s">
        <v>2036</v>
      </c>
    </row>
    <row r="63" spans="1:18" x14ac:dyDescent="0.2">
      <c r="A63" s="78"/>
      <c r="B63" s="79">
        <v>44171.898738425924</v>
      </c>
      <c r="C63" s="68" t="s">
        <v>659</v>
      </c>
      <c r="D63" s="81" t="str">
        <f t="shared" si="6"/>
        <v>MA9003</v>
      </c>
      <c r="E63" s="82" t="str">
        <f t="shared" si="7"/>
        <v>MANICALAND</v>
      </c>
      <c r="F63" s="82" t="str">
        <f t="shared" si="8"/>
        <v>SILVER</v>
      </c>
      <c r="G63" s="83">
        <v>3</v>
      </c>
      <c r="H63" s="84" t="s">
        <v>2033</v>
      </c>
      <c r="I63" s="68" t="s">
        <v>2041</v>
      </c>
      <c r="J63" s="82" t="str">
        <f t="shared" si="9"/>
        <v>MAPFUMBA</v>
      </c>
      <c r="K63" s="85">
        <v>0.8987384259259259</v>
      </c>
      <c r="L63" s="85">
        <v>0.99998842592592585</v>
      </c>
      <c r="M63" s="134">
        <v>44171</v>
      </c>
      <c r="N63" s="94" t="s">
        <v>4481</v>
      </c>
      <c r="O63" s="90">
        <f t="shared" si="4"/>
        <v>145.79999999999995</v>
      </c>
      <c r="P63" s="100">
        <f t="shared" si="5"/>
        <v>437.39999999999986</v>
      </c>
      <c r="Q63" s="80" t="s">
        <v>2035</v>
      </c>
      <c r="R63" s="80" t="s">
        <v>2036</v>
      </c>
    </row>
    <row r="64" spans="1:18" x14ac:dyDescent="0.2">
      <c r="A64" s="78">
        <v>570</v>
      </c>
      <c r="B64" s="79">
        <v>44171.609722222223</v>
      </c>
      <c r="C64" s="68" t="str">
        <f t="shared" ref="C64:C74" si="10">VLOOKUP(A64,nsn,2,FALSE)</f>
        <v>Northend-G</v>
      </c>
      <c r="D64" s="81" t="str">
        <f t="shared" si="6"/>
        <v>BU0247</v>
      </c>
      <c r="E64" s="91" t="str">
        <f t="shared" si="7"/>
        <v>BULAWAYO</v>
      </c>
      <c r="F64" s="82" t="str">
        <f t="shared" si="8"/>
        <v>SILVER</v>
      </c>
      <c r="G64" s="83">
        <v>3</v>
      </c>
      <c r="H64" s="83" t="s">
        <v>2033</v>
      </c>
      <c r="I64" s="110" t="s">
        <v>2058</v>
      </c>
      <c r="J64" s="68" t="str">
        <f t="shared" ref="J64:J74" si="11">VLOOKUP(A64,nsn,3,FALSE)</f>
        <v>STELLA</v>
      </c>
      <c r="K64" s="85">
        <v>0.60972222222222217</v>
      </c>
      <c r="L64" s="85">
        <v>0.6430555555555556</v>
      </c>
      <c r="M64" s="92">
        <v>44171</v>
      </c>
      <c r="N64" s="94" t="s">
        <v>2695</v>
      </c>
      <c r="O64" s="90">
        <f t="shared" si="4"/>
        <v>48.000000000000149</v>
      </c>
      <c r="P64" s="100">
        <f t="shared" si="5"/>
        <v>144.00000000000045</v>
      </c>
      <c r="Q64" s="68" t="s">
        <v>4501</v>
      </c>
      <c r="R64" s="68" t="s">
        <v>2038</v>
      </c>
    </row>
    <row r="65" spans="1:18" x14ac:dyDescent="0.2">
      <c r="A65" s="78">
        <v>631</v>
      </c>
      <c r="B65" s="79">
        <v>44171.609722222223</v>
      </c>
      <c r="C65" s="68" t="str">
        <f t="shared" si="10"/>
        <v>ROWENA-G</v>
      </c>
      <c r="D65" s="81" t="str">
        <f t="shared" si="6"/>
        <v>BU0240</v>
      </c>
      <c r="E65" s="91" t="str">
        <f t="shared" si="7"/>
        <v>BULAWAYO</v>
      </c>
      <c r="F65" s="82" t="str">
        <f t="shared" si="8"/>
        <v>SILVER</v>
      </c>
      <c r="G65" s="83">
        <v>3</v>
      </c>
      <c r="H65" s="83" t="s">
        <v>2033</v>
      </c>
      <c r="I65" s="110" t="s">
        <v>2058</v>
      </c>
      <c r="J65" s="68" t="str">
        <f t="shared" si="11"/>
        <v>STELLA</v>
      </c>
      <c r="K65" s="85">
        <v>0.60972222222222217</v>
      </c>
      <c r="L65" s="85">
        <v>0.6430555555555556</v>
      </c>
      <c r="M65" s="92">
        <v>44171</v>
      </c>
      <c r="N65" s="94" t="s">
        <v>2686</v>
      </c>
      <c r="O65" s="90">
        <f t="shared" si="4"/>
        <v>48.000000000000149</v>
      </c>
      <c r="P65" s="100">
        <f t="shared" si="5"/>
        <v>144.00000000000045</v>
      </c>
      <c r="Q65" s="68" t="s">
        <v>4501</v>
      </c>
      <c r="R65" s="68" t="s">
        <v>2038</v>
      </c>
    </row>
    <row r="66" spans="1:18" x14ac:dyDescent="0.2">
      <c r="A66" s="78">
        <v>553</v>
      </c>
      <c r="B66" s="79">
        <v>44171.443749999999</v>
      </c>
      <c r="C66" s="68" t="str">
        <f t="shared" si="10"/>
        <v>Sauerstown-G</v>
      </c>
      <c r="D66" s="81" t="str">
        <f t="shared" si="6"/>
        <v>BU5101</v>
      </c>
      <c r="E66" s="91" t="str">
        <f t="shared" ref="E66:E74" si="12">VLOOKUP($C66,TOTAL3,3,FALSE)</f>
        <v>BULAWAYO</v>
      </c>
      <c r="F66" s="82" t="str">
        <f t="shared" ref="F66:F74" si="13">VLOOKUP(C66,TOTAL3,4,FALSE)</f>
        <v>SILVER</v>
      </c>
      <c r="G66" s="83">
        <v>3</v>
      </c>
      <c r="H66" s="83" t="s">
        <v>2033</v>
      </c>
      <c r="I66" s="110" t="s">
        <v>2058</v>
      </c>
      <c r="J66" s="68" t="str">
        <f t="shared" si="11"/>
        <v>MASAIRA</v>
      </c>
      <c r="K66" s="85">
        <v>0.44375000000000003</v>
      </c>
      <c r="L66" s="85">
        <v>0.65208333333333335</v>
      </c>
      <c r="M66" s="92">
        <v>44171</v>
      </c>
      <c r="N66" s="94" t="s">
        <v>2672</v>
      </c>
      <c r="O66" s="90">
        <f t="shared" ref="O66:O129" si="14">(L66-K66)*60*24</f>
        <v>299.99999999999994</v>
      </c>
      <c r="P66" s="100">
        <f t="shared" ref="P66:P129" si="15">O66*G66</f>
        <v>899.99999999999977</v>
      </c>
      <c r="Q66" s="68" t="s">
        <v>2035</v>
      </c>
      <c r="R66" s="68" t="s">
        <v>2036</v>
      </c>
    </row>
    <row r="67" spans="1:18" x14ac:dyDescent="0.2">
      <c r="A67" s="78">
        <v>936</v>
      </c>
      <c r="B67" s="79">
        <v>44171.443749999999</v>
      </c>
      <c r="C67" s="68" t="str">
        <f t="shared" si="10"/>
        <v>Northgate-G</v>
      </c>
      <c r="D67" s="81" t="str">
        <f t="shared" si="6"/>
        <v>BU5096</v>
      </c>
      <c r="E67" s="91" t="str">
        <f t="shared" si="12"/>
        <v>BULAWAYO</v>
      </c>
      <c r="F67" s="82" t="str">
        <f t="shared" si="13"/>
        <v>SILVER</v>
      </c>
      <c r="G67" s="83">
        <v>3</v>
      </c>
      <c r="H67" s="83" t="s">
        <v>2033</v>
      </c>
      <c r="I67" s="110" t="s">
        <v>2058</v>
      </c>
      <c r="J67" s="68" t="str">
        <f t="shared" si="11"/>
        <v>STELLA</v>
      </c>
      <c r="K67" s="85">
        <v>0.44375000000000003</v>
      </c>
      <c r="L67" s="85">
        <v>0.65208333333333335</v>
      </c>
      <c r="M67" s="92">
        <v>44171</v>
      </c>
      <c r="N67" s="94" t="s">
        <v>2719</v>
      </c>
      <c r="O67" s="90">
        <f t="shared" si="14"/>
        <v>299.99999999999994</v>
      </c>
      <c r="P67" s="100">
        <f t="shared" si="15"/>
        <v>899.99999999999977</v>
      </c>
      <c r="Q67" s="68" t="s">
        <v>2035</v>
      </c>
      <c r="R67" s="68" t="s">
        <v>2036</v>
      </c>
    </row>
    <row r="68" spans="1:18" x14ac:dyDescent="0.2">
      <c r="A68" s="78">
        <v>930</v>
      </c>
      <c r="B68" s="79">
        <v>44171.443749999999</v>
      </c>
      <c r="C68" s="68" t="str">
        <f t="shared" si="10"/>
        <v>NorthendEXCH-G</v>
      </c>
      <c r="D68" s="81" t="str">
        <f t="shared" si="6"/>
        <v>BU5094</v>
      </c>
      <c r="E68" s="91" t="str">
        <f t="shared" si="12"/>
        <v>BULAWAYO</v>
      </c>
      <c r="F68" s="82" t="str">
        <f t="shared" si="13"/>
        <v>SILVER</v>
      </c>
      <c r="G68" s="83">
        <v>3</v>
      </c>
      <c r="H68" s="83" t="s">
        <v>2033</v>
      </c>
      <c r="I68" s="110" t="s">
        <v>2058</v>
      </c>
      <c r="J68" s="68" t="str">
        <f t="shared" si="11"/>
        <v>STELLA</v>
      </c>
      <c r="K68" s="85">
        <v>0.44375000000000003</v>
      </c>
      <c r="L68" s="85">
        <v>0.82638888888888884</v>
      </c>
      <c r="M68" s="92">
        <v>44171</v>
      </c>
      <c r="N68" s="94" t="s">
        <v>2678</v>
      </c>
      <c r="O68" s="90">
        <f t="shared" si="14"/>
        <v>550.99999999999989</v>
      </c>
      <c r="P68" s="100">
        <f t="shared" si="15"/>
        <v>1652.9999999999995</v>
      </c>
      <c r="Q68" s="68" t="s">
        <v>2035</v>
      </c>
      <c r="R68" s="68" t="s">
        <v>2036</v>
      </c>
    </row>
    <row r="69" spans="1:18" x14ac:dyDescent="0.2">
      <c r="A69" s="78">
        <v>283</v>
      </c>
      <c r="B69" s="79">
        <v>43636.052777777775</v>
      </c>
      <c r="C69" s="68" t="str">
        <f t="shared" si="10"/>
        <v>Hwange Power-G</v>
      </c>
      <c r="D69" s="83" t="s">
        <v>873</v>
      </c>
      <c r="E69" s="91" t="str">
        <f t="shared" si="12"/>
        <v>MAT NORTH</v>
      </c>
      <c r="F69" s="82" t="str">
        <f t="shared" si="13"/>
        <v>SILVER</v>
      </c>
      <c r="G69" s="83">
        <v>3</v>
      </c>
      <c r="H69" s="83" t="s">
        <v>2033</v>
      </c>
      <c r="I69" s="68" t="s">
        <v>2055</v>
      </c>
      <c r="J69" s="68" t="str">
        <f t="shared" si="11"/>
        <v>HARRIET</v>
      </c>
      <c r="K69" s="85">
        <v>0</v>
      </c>
      <c r="L69" s="85">
        <v>0.99998842592592596</v>
      </c>
      <c r="M69" s="92">
        <v>44171</v>
      </c>
      <c r="N69" s="94" t="s">
        <v>2158</v>
      </c>
      <c r="O69" s="90">
        <f t="shared" si="14"/>
        <v>1439.9833333333333</v>
      </c>
      <c r="P69" s="100">
        <f t="shared" si="15"/>
        <v>4319.95</v>
      </c>
      <c r="Q69" s="68" t="s">
        <v>2035</v>
      </c>
      <c r="R69" s="68" t="s">
        <v>2036</v>
      </c>
    </row>
    <row r="70" spans="1:18" x14ac:dyDescent="0.2">
      <c r="A70" s="78">
        <v>912</v>
      </c>
      <c r="B70" s="79">
        <v>44069.574999999997</v>
      </c>
      <c r="C70" s="68" t="str">
        <f t="shared" si="10"/>
        <v>Granitepark-G</v>
      </c>
      <c r="D70" s="81" t="s">
        <v>755</v>
      </c>
      <c r="E70" s="91" t="str">
        <f t="shared" si="12"/>
        <v>BULAWAYO</v>
      </c>
      <c r="F70" s="82" t="str">
        <f t="shared" si="13"/>
        <v>SILVER</v>
      </c>
      <c r="G70" s="83">
        <v>3</v>
      </c>
      <c r="H70" s="83" t="s">
        <v>2033</v>
      </c>
      <c r="I70" s="110" t="s">
        <v>2055</v>
      </c>
      <c r="J70" s="68" t="str">
        <f t="shared" si="11"/>
        <v>SOFIA</v>
      </c>
      <c r="K70" s="85">
        <v>0</v>
      </c>
      <c r="L70" s="85">
        <v>0.99998842592592596</v>
      </c>
      <c r="M70" s="92">
        <v>44171</v>
      </c>
      <c r="N70" s="94" t="s">
        <v>2167</v>
      </c>
      <c r="O70" s="90">
        <f t="shared" si="14"/>
        <v>1439.9833333333333</v>
      </c>
      <c r="P70" s="100">
        <f t="shared" si="15"/>
        <v>4319.95</v>
      </c>
      <c r="Q70" s="68" t="s">
        <v>2035</v>
      </c>
      <c r="R70" s="68" t="s">
        <v>2036</v>
      </c>
    </row>
    <row r="71" spans="1:18" x14ac:dyDescent="0.2">
      <c r="A71" s="78">
        <v>815</v>
      </c>
      <c r="B71" s="79">
        <v>44069.581944444442</v>
      </c>
      <c r="C71" s="68" t="str">
        <f t="shared" si="10"/>
        <v>SIYANSUNDA-G</v>
      </c>
      <c r="D71" s="81" t="str">
        <f>VLOOKUP($C71,TOTAL3,2,FALSE)</f>
        <v>MN5245</v>
      </c>
      <c r="E71" s="91" t="str">
        <f t="shared" si="12"/>
        <v>MAT NORTH</v>
      </c>
      <c r="F71" s="82" t="str">
        <f t="shared" si="13"/>
        <v>SILVER</v>
      </c>
      <c r="G71" s="83">
        <v>3</v>
      </c>
      <c r="H71" s="83" t="s">
        <v>2033</v>
      </c>
      <c r="I71" s="110" t="s">
        <v>2055</v>
      </c>
      <c r="J71" s="68" t="str">
        <f t="shared" si="11"/>
        <v>HARRIET</v>
      </c>
      <c r="K71" s="85">
        <v>0</v>
      </c>
      <c r="L71" s="85">
        <v>0.99998842592592596</v>
      </c>
      <c r="M71" s="92">
        <v>44171</v>
      </c>
      <c r="N71" s="94" t="s">
        <v>2162</v>
      </c>
      <c r="O71" s="90">
        <f t="shared" si="14"/>
        <v>1439.9833333333333</v>
      </c>
      <c r="P71" s="100">
        <f t="shared" si="15"/>
        <v>4319.95</v>
      </c>
      <c r="Q71" s="68" t="s">
        <v>2035</v>
      </c>
      <c r="R71" s="68" t="s">
        <v>2036</v>
      </c>
    </row>
    <row r="72" spans="1:18" x14ac:dyDescent="0.2">
      <c r="A72" s="78">
        <v>888</v>
      </c>
      <c r="B72" s="79">
        <v>44144.73333333333</v>
      </c>
      <c r="C72" s="68" t="str">
        <f t="shared" si="10"/>
        <v>Tshabalala D</v>
      </c>
      <c r="D72" s="81" t="str">
        <f>VLOOKUP($C72,TOTAL3,2,FALSE)</f>
        <v>BU5022</v>
      </c>
      <c r="E72" s="91" t="str">
        <f t="shared" si="12"/>
        <v>BULAWAYO</v>
      </c>
      <c r="F72" s="82" t="str">
        <f t="shared" si="13"/>
        <v>SILVER</v>
      </c>
      <c r="G72" s="83">
        <v>3</v>
      </c>
      <c r="H72" s="83" t="s">
        <v>2033</v>
      </c>
      <c r="I72" s="110" t="s">
        <v>2055</v>
      </c>
      <c r="J72" s="68" t="str">
        <f t="shared" si="11"/>
        <v>SIFA</v>
      </c>
      <c r="K72" s="85">
        <v>0</v>
      </c>
      <c r="L72" s="85">
        <v>0.99998842592592596</v>
      </c>
      <c r="M72" s="92">
        <v>44171</v>
      </c>
      <c r="N72" s="94" t="s">
        <v>2165</v>
      </c>
      <c r="O72" s="90">
        <f t="shared" si="14"/>
        <v>1439.9833333333333</v>
      </c>
      <c r="P72" s="100">
        <f t="shared" si="15"/>
        <v>4319.95</v>
      </c>
      <c r="Q72" s="68" t="s">
        <v>2035</v>
      </c>
      <c r="R72" s="68" t="s">
        <v>2036</v>
      </c>
    </row>
    <row r="73" spans="1:18" x14ac:dyDescent="0.2">
      <c r="A73" s="78">
        <v>133</v>
      </c>
      <c r="B73" s="79">
        <v>44145.652094907404</v>
      </c>
      <c r="C73" s="68" t="str">
        <f t="shared" si="10"/>
        <v>Queenspark-G</v>
      </c>
      <c r="D73" s="81" t="s">
        <v>1609</v>
      </c>
      <c r="E73" s="91" t="str">
        <f t="shared" si="12"/>
        <v>BULAWAYO</v>
      </c>
      <c r="F73" s="82" t="str">
        <f t="shared" si="13"/>
        <v>SILVER</v>
      </c>
      <c r="G73" s="83">
        <v>3</v>
      </c>
      <c r="H73" s="83" t="s">
        <v>2033</v>
      </c>
      <c r="I73" s="110" t="s">
        <v>2057</v>
      </c>
      <c r="J73" s="68" t="str">
        <f t="shared" si="11"/>
        <v>STELLA</v>
      </c>
      <c r="K73" s="85">
        <v>0</v>
      </c>
      <c r="L73" s="85">
        <v>0.99998842592592596</v>
      </c>
      <c r="M73" s="92">
        <v>44171</v>
      </c>
      <c r="N73" s="94" t="s">
        <v>2155</v>
      </c>
      <c r="O73" s="90">
        <f t="shared" si="14"/>
        <v>1439.9833333333333</v>
      </c>
      <c r="P73" s="100">
        <f t="shared" si="15"/>
        <v>4319.95</v>
      </c>
      <c r="Q73" s="68" t="s">
        <v>2035</v>
      </c>
      <c r="R73" s="68" t="s">
        <v>2036</v>
      </c>
    </row>
    <row r="74" spans="1:18" x14ac:dyDescent="0.2">
      <c r="A74" s="78">
        <v>67</v>
      </c>
      <c r="B74" s="79">
        <v>44170.620833333334</v>
      </c>
      <c r="C74" s="68" t="str">
        <f t="shared" si="10"/>
        <v>PLUMTREEBORDER-G</v>
      </c>
      <c r="D74" s="81" t="str">
        <f>VLOOKUP($C74,TOTAL3,2,FALSE)</f>
        <v>MS0083</v>
      </c>
      <c r="E74" s="91" t="str">
        <f t="shared" si="12"/>
        <v>MAT SOUTH</v>
      </c>
      <c r="F74" s="82" t="str">
        <f t="shared" si="13"/>
        <v>SILVER</v>
      </c>
      <c r="G74" s="83">
        <v>3</v>
      </c>
      <c r="H74" s="83" t="s">
        <v>2033</v>
      </c>
      <c r="I74" s="110" t="s">
        <v>2058</v>
      </c>
      <c r="J74" s="68" t="str">
        <f t="shared" si="11"/>
        <v>STELLA</v>
      </c>
      <c r="K74" s="85">
        <v>0.62083333333333335</v>
      </c>
      <c r="L74" s="85">
        <v>0.99998842592592596</v>
      </c>
      <c r="M74" s="92">
        <v>44171</v>
      </c>
      <c r="N74" s="94" t="s">
        <v>2181</v>
      </c>
      <c r="O74" s="90">
        <f t="shared" si="14"/>
        <v>545.98333333333335</v>
      </c>
      <c r="P74" s="100">
        <f t="shared" si="15"/>
        <v>1637.95</v>
      </c>
      <c r="Q74" s="68" t="s">
        <v>2035</v>
      </c>
      <c r="R74" s="68" t="s">
        <v>2036</v>
      </c>
    </row>
    <row r="75" spans="1:18" x14ac:dyDescent="0.2">
      <c r="A75" s="210"/>
      <c r="B75" s="105">
        <v>44171.57744212963</v>
      </c>
      <c r="C75" s="80" t="s">
        <v>1888</v>
      </c>
      <c r="D75" s="82" t="str">
        <f t="shared" ref="D75:D106" si="16">VLOOKUP($C75,TOTAL4,2,FALSE)</f>
        <v>MN5229</v>
      </c>
      <c r="E75" s="91" t="str">
        <f t="shared" ref="E75:E106" si="17">VLOOKUP($C75,TOTAL4,3,FALSE)</f>
        <v>MAT NORTH</v>
      </c>
      <c r="F75" s="82" t="str">
        <f t="shared" ref="F75:F106" si="18">VLOOKUP(C75,TOTAL4,4,FALSE)</f>
        <v>SILVER</v>
      </c>
      <c r="G75" s="83">
        <v>3</v>
      </c>
      <c r="H75" s="96" t="s">
        <v>2033</v>
      </c>
      <c r="I75" s="68" t="s">
        <v>2058</v>
      </c>
      <c r="J75" s="82" t="str">
        <f t="shared" ref="J75:J106" si="19">VLOOKUP($C75,TOTAL4,5,FALSE)</f>
        <v>MAKETO</v>
      </c>
      <c r="K75" s="85">
        <v>0</v>
      </c>
      <c r="L75" s="85">
        <v>0.5808564814814815</v>
      </c>
      <c r="M75" s="92">
        <v>44171</v>
      </c>
      <c r="N75" s="94" t="s">
        <v>4508</v>
      </c>
      <c r="O75" s="90">
        <f t="shared" si="14"/>
        <v>836.43333333333339</v>
      </c>
      <c r="P75" s="100">
        <f t="shared" si="15"/>
        <v>2509.3000000000002</v>
      </c>
      <c r="Q75" s="80" t="s">
        <v>2035</v>
      </c>
      <c r="R75" s="80" t="s">
        <v>2038</v>
      </c>
    </row>
    <row r="76" spans="1:18" x14ac:dyDescent="0.2">
      <c r="A76" s="210"/>
      <c r="B76" s="105">
        <v>44171.575787037036</v>
      </c>
      <c r="C76" s="80" t="s">
        <v>1890</v>
      </c>
      <c r="D76" s="82" t="str">
        <f t="shared" si="16"/>
        <v>MN5229</v>
      </c>
      <c r="E76" s="91" t="str">
        <f t="shared" si="17"/>
        <v>MAT NORTH</v>
      </c>
      <c r="F76" s="82" t="str">
        <f t="shared" si="18"/>
        <v>SILVER</v>
      </c>
      <c r="G76" s="83">
        <v>3</v>
      </c>
      <c r="H76" s="96" t="s">
        <v>2033</v>
      </c>
      <c r="I76" s="68" t="s">
        <v>2058</v>
      </c>
      <c r="J76" s="82" t="str">
        <f t="shared" si="19"/>
        <v>MAKETO</v>
      </c>
      <c r="K76" s="85">
        <v>0</v>
      </c>
      <c r="L76" s="85">
        <v>0.58550925925925923</v>
      </c>
      <c r="M76" s="92">
        <v>44171</v>
      </c>
      <c r="N76" s="94" t="s">
        <v>4509</v>
      </c>
      <c r="O76" s="90">
        <f t="shared" si="14"/>
        <v>843.13333333333321</v>
      </c>
      <c r="P76" s="100">
        <f t="shared" si="15"/>
        <v>2529.3999999999996</v>
      </c>
      <c r="Q76" s="80" t="s">
        <v>2035</v>
      </c>
      <c r="R76" s="80" t="s">
        <v>2038</v>
      </c>
    </row>
    <row r="77" spans="1:18" x14ac:dyDescent="0.2">
      <c r="A77" s="210"/>
      <c r="B77" s="105">
        <v>44171.579641203702</v>
      </c>
      <c r="C77" s="80" t="s">
        <v>1611</v>
      </c>
      <c r="D77" s="82" t="str">
        <f t="shared" si="16"/>
        <v>HA5071</v>
      </c>
      <c r="E77" s="91" t="str">
        <f t="shared" si="17"/>
        <v>HARARE</v>
      </c>
      <c r="F77" s="82" t="str">
        <f t="shared" si="18"/>
        <v>SILVER</v>
      </c>
      <c r="G77" s="83">
        <v>3</v>
      </c>
      <c r="H77" s="96" t="s">
        <v>2033</v>
      </c>
      <c r="I77" s="68" t="s">
        <v>2058</v>
      </c>
      <c r="J77" s="82" t="str">
        <f t="shared" si="19"/>
        <v>KIWA</v>
      </c>
      <c r="K77" s="85">
        <v>0.57964120370370364</v>
      </c>
      <c r="L77" s="85">
        <v>0.60204861111111108</v>
      </c>
      <c r="M77" s="92">
        <v>44171</v>
      </c>
      <c r="N77" s="94" t="s">
        <v>4510</v>
      </c>
      <c r="O77" s="90">
        <f t="shared" si="14"/>
        <v>32.266666666666701</v>
      </c>
      <c r="P77" s="100">
        <f t="shared" si="15"/>
        <v>96.800000000000097</v>
      </c>
      <c r="Q77" s="80" t="s">
        <v>2035</v>
      </c>
      <c r="R77" s="80" t="s">
        <v>2038</v>
      </c>
    </row>
    <row r="78" spans="1:18" x14ac:dyDescent="0.2">
      <c r="A78" s="210"/>
      <c r="B78" s="105">
        <v>44171.609525462962</v>
      </c>
      <c r="C78" s="80" t="s">
        <v>1607</v>
      </c>
      <c r="D78" s="82" t="str">
        <f t="shared" si="16"/>
        <v>MN5117</v>
      </c>
      <c r="E78" s="91" t="str">
        <f t="shared" si="17"/>
        <v>MAT NORTH</v>
      </c>
      <c r="F78" s="82" t="str">
        <f t="shared" si="18"/>
        <v>SILVER</v>
      </c>
      <c r="G78" s="83">
        <v>3</v>
      </c>
      <c r="H78" s="96" t="s">
        <v>2033</v>
      </c>
      <c r="I78" s="68" t="s">
        <v>2058</v>
      </c>
      <c r="J78" s="82" t="str">
        <f t="shared" si="19"/>
        <v>MAKETO</v>
      </c>
      <c r="K78" s="85">
        <v>0.60952546296296295</v>
      </c>
      <c r="L78" s="85">
        <v>0.63997685185185182</v>
      </c>
      <c r="M78" s="92">
        <v>44171</v>
      </c>
      <c r="N78" s="94" t="s">
        <v>4511</v>
      </c>
      <c r="O78" s="90">
        <f t="shared" si="14"/>
        <v>43.84999999999998</v>
      </c>
      <c r="P78" s="100">
        <f t="shared" si="15"/>
        <v>131.54999999999995</v>
      </c>
      <c r="Q78" s="80" t="s">
        <v>2035</v>
      </c>
      <c r="R78" s="80" t="s">
        <v>2038</v>
      </c>
    </row>
    <row r="79" spans="1:18" x14ac:dyDescent="0.2">
      <c r="A79" s="210"/>
      <c r="B79" s="105">
        <v>44171.610590277778</v>
      </c>
      <c r="C79" s="80" t="s">
        <v>1453</v>
      </c>
      <c r="D79" s="82" t="str">
        <f t="shared" si="16"/>
        <v>BU0247</v>
      </c>
      <c r="E79" s="91" t="str">
        <f t="shared" si="17"/>
        <v>BULAWAYO</v>
      </c>
      <c r="F79" s="82" t="str">
        <f t="shared" si="18"/>
        <v>SILVER</v>
      </c>
      <c r="G79" s="83">
        <v>3</v>
      </c>
      <c r="H79" s="96" t="s">
        <v>2033</v>
      </c>
      <c r="I79" s="68" t="s">
        <v>2058</v>
      </c>
      <c r="J79" s="82" t="str">
        <f t="shared" si="19"/>
        <v>STELLA</v>
      </c>
      <c r="K79" s="85">
        <v>0.61059027777777775</v>
      </c>
      <c r="L79" s="85">
        <v>0.6419907407407407</v>
      </c>
      <c r="M79" s="92">
        <v>44171</v>
      </c>
      <c r="N79" s="94" t="s">
        <v>4513</v>
      </c>
      <c r="O79" s="90">
        <f t="shared" si="14"/>
        <v>45.216666666666647</v>
      </c>
      <c r="P79" s="100">
        <f t="shared" si="15"/>
        <v>135.64999999999995</v>
      </c>
      <c r="Q79" s="80" t="s">
        <v>2035</v>
      </c>
      <c r="R79" s="80" t="s">
        <v>2038</v>
      </c>
    </row>
    <row r="80" spans="1:18" x14ac:dyDescent="0.2">
      <c r="A80" s="210"/>
      <c r="B80" s="105">
        <v>44171.610567129632</v>
      </c>
      <c r="C80" s="80" t="s">
        <v>345</v>
      </c>
      <c r="D80" s="82" t="str">
        <f t="shared" si="16"/>
        <v>BU0012</v>
      </c>
      <c r="E80" s="91" t="str">
        <f t="shared" si="17"/>
        <v>BULAWAYO</v>
      </c>
      <c r="F80" s="82" t="str">
        <f t="shared" si="18"/>
        <v>SILVER</v>
      </c>
      <c r="G80" s="83">
        <v>3</v>
      </c>
      <c r="H80" s="96" t="s">
        <v>2033</v>
      </c>
      <c r="I80" s="68" t="s">
        <v>2058</v>
      </c>
      <c r="J80" s="82" t="str">
        <f t="shared" si="19"/>
        <v>MAKETO</v>
      </c>
      <c r="K80" s="85">
        <v>0.61056712962962967</v>
      </c>
      <c r="L80" s="85">
        <v>0.64208333333333334</v>
      </c>
      <c r="M80" s="92">
        <v>44171</v>
      </c>
      <c r="N80" s="94" t="s">
        <v>4515</v>
      </c>
      <c r="O80" s="90">
        <f t="shared" si="14"/>
        <v>45.383333333333283</v>
      </c>
      <c r="P80" s="100">
        <f t="shared" si="15"/>
        <v>136.14999999999986</v>
      </c>
      <c r="Q80" s="80" t="s">
        <v>2035</v>
      </c>
      <c r="R80" s="80" t="s">
        <v>2038</v>
      </c>
    </row>
    <row r="81" spans="1:18" x14ac:dyDescent="0.2">
      <c r="A81" s="210"/>
      <c r="B81" s="105">
        <v>44171.738622685189</v>
      </c>
      <c r="C81" s="80" t="s">
        <v>828</v>
      </c>
      <c r="D81" s="82" t="str">
        <f t="shared" si="16"/>
        <v>HA5062</v>
      </c>
      <c r="E81" s="91" t="str">
        <f t="shared" si="17"/>
        <v>HARARE</v>
      </c>
      <c r="F81" s="82" t="str">
        <f t="shared" si="18"/>
        <v>SILVER</v>
      </c>
      <c r="G81" s="83">
        <v>3</v>
      </c>
      <c r="H81" s="96" t="s">
        <v>2033</v>
      </c>
      <c r="I81" s="68" t="s">
        <v>2058</v>
      </c>
      <c r="J81" s="82" t="str">
        <f t="shared" si="19"/>
        <v>KIWA</v>
      </c>
      <c r="K81" s="85">
        <v>0</v>
      </c>
      <c r="L81" s="85">
        <v>0.74059027777777775</v>
      </c>
      <c r="M81" s="92">
        <v>44171</v>
      </c>
      <c r="N81" s="94" t="s">
        <v>4523</v>
      </c>
      <c r="O81" s="90">
        <f t="shared" si="14"/>
        <v>1066.45</v>
      </c>
      <c r="P81" s="100">
        <f t="shared" si="15"/>
        <v>3199.3500000000004</v>
      </c>
      <c r="Q81" s="80" t="s">
        <v>2035</v>
      </c>
      <c r="R81" s="80" t="s">
        <v>2038</v>
      </c>
    </row>
    <row r="82" spans="1:18" x14ac:dyDescent="0.2">
      <c r="A82" s="210"/>
      <c r="B82" s="105">
        <v>44171.66</v>
      </c>
      <c r="C82" s="80" t="s">
        <v>125</v>
      </c>
      <c r="D82" s="82" t="str">
        <f t="shared" si="16"/>
        <v>HA1706</v>
      </c>
      <c r="E82" s="91" t="str">
        <f t="shared" si="17"/>
        <v>HARARE</v>
      </c>
      <c r="F82" s="82" t="str">
        <f t="shared" si="18"/>
        <v>SILVER</v>
      </c>
      <c r="G82" s="83">
        <v>3</v>
      </c>
      <c r="H82" s="96" t="s">
        <v>2033</v>
      </c>
      <c r="I82" s="68" t="s">
        <v>2058</v>
      </c>
      <c r="J82" s="82" t="str">
        <f t="shared" si="19"/>
        <v>ENIA</v>
      </c>
      <c r="K82" s="85">
        <v>0.66</v>
      </c>
      <c r="L82" s="85">
        <v>0.76118055555555564</v>
      </c>
      <c r="M82" s="92">
        <v>44171</v>
      </c>
      <c r="N82" s="94" t="s">
        <v>4527</v>
      </c>
      <c r="O82" s="90">
        <f t="shared" si="14"/>
        <v>145.70000000000007</v>
      </c>
      <c r="P82" s="100">
        <f t="shared" si="15"/>
        <v>437.10000000000025</v>
      </c>
      <c r="Q82" s="80" t="s">
        <v>2035</v>
      </c>
      <c r="R82" s="80" t="s">
        <v>2038</v>
      </c>
    </row>
    <row r="83" spans="1:18" x14ac:dyDescent="0.2">
      <c r="A83" s="210"/>
      <c r="B83" s="105">
        <v>44171.776736111111</v>
      </c>
      <c r="C83" s="80" t="s">
        <v>1825</v>
      </c>
      <c r="D83" s="82" t="str">
        <f t="shared" si="16"/>
        <v>BU0256</v>
      </c>
      <c r="E83" s="91" t="str">
        <f t="shared" si="17"/>
        <v>BULAWAYO</v>
      </c>
      <c r="F83" s="82" t="str">
        <f t="shared" si="18"/>
        <v>SILVER</v>
      </c>
      <c r="G83" s="83">
        <v>3</v>
      </c>
      <c r="H83" s="96" t="s">
        <v>2033</v>
      </c>
      <c r="I83" s="68" t="s">
        <v>2058</v>
      </c>
      <c r="J83" s="82" t="str">
        <f t="shared" si="19"/>
        <v>MAKETO</v>
      </c>
      <c r="K83" s="85">
        <v>0</v>
      </c>
      <c r="L83" s="85">
        <v>0.77898148148148139</v>
      </c>
      <c r="M83" s="92">
        <v>44171</v>
      </c>
      <c r="N83" s="94" t="s">
        <v>4528</v>
      </c>
      <c r="O83" s="90">
        <f t="shared" si="14"/>
        <v>1121.7333333333331</v>
      </c>
      <c r="P83" s="100">
        <f t="shared" si="15"/>
        <v>3365.1999999999994</v>
      </c>
      <c r="Q83" s="80" t="s">
        <v>2035</v>
      </c>
      <c r="R83" s="80" t="s">
        <v>2038</v>
      </c>
    </row>
    <row r="84" spans="1:18" x14ac:dyDescent="0.2">
      <c r="A84" s="210"/>
      <c r="B84" s="105">
        <v>44171.683287037034</v>
      </c>
      <c r="C84" s="80" t="s">
        <v>1263</v>
      </c>
      <c r="D84" s="82" t="str">
        <f t="shared" si="16"/>
        <v>MV7050</v>
      </c>
      <c r="E84" s="91" t="str">
        <f t="shared" si="17"/>
        <v>MASVINGO</v>
      </c>
      <c r="F84" s="82" t="str">
        <f t="shared" si="18"/>
        <v>SILVER</v>
      </c>
      <c r="G84" s="83">
        <v>3</v>
      </c>
      <c r="H84" s="96" t="s">
        <v>2033</v>
      </c>
      <c r="I84" s="68" t="s">
        <v>2058</v>
      </c>
      <c r="J84" s="82" t="str">
        <f t="shared" si="19"/>
        <v>CECIL</v>
      </c>
      <c r="K84" s="85">
        <v>0.68328703703703697</v>
      </c>
      <c r="L84" s="85">
        <v>0.79145833333333337</v>
      </c>
      <c r="M84" s="92">
        <v>44171</v>
      </c>
      <c r="N84" s="94" t="s">
        <v>4529</v>
      </c>
      <c r="O84" s="90">
        <f t="shared" si="14"/>
        <v>155.76666666666682</v>
      </c>
      <c r="P84" s="100">
        <f t="shared" si="15"/>
        <v>467.30000000000047</v>
      </c>
      <c r="Q84" s="80" t="s">
        <v>2035</v>
      </c>
      <c r="R84" s="80" t="s">
        <v>2038</v>
      </c>
    </row>
    <row r="85" spans="1:18" x14ac:dyDescent="0.2">
      <c r="A85" s="210"/>
      <c r="B85" s="105">
        <v>44171.793877314813</v>
      </c>
      <c r="C85" s="80" t="s">
        <v>1265</v>
      </c>
      <c r="D85" s="82" t="str">
        <f t="shared" si="16"/>
        <v>MV7050</v>
      </c>
      <c r="E85" s="91" t="str">
        <f t="shared" si="17"/>
        <v>MASVINGO</v>
      </c>
      <c r="F85" s="82" t="str">
        <f t="shared" si="18"/>
        <v>SILVER</v>
      </c>
      <c r="G85" s="83">
        <v>3</v>
      </c>
      <c r="H85" s="96" t="s">
        <v>2033</v>
      </c>
      <c r="I85" s="68" t="s">
        <v>2058</v>
      </c>
      <c r="J85" s="82" t="str">
        <f t="shared" si="19"/>
        <v>CECIL</v>
      </c>
      <c r="K85" s="85">
        <v>0</v>
      </c>
      <c r="L85" s="85">
        <v>0.79557870370370365</v>
      </c>
      <c r="M85" s="92">
        <v>44171</v>
      </c>
      <c r="N85" s="94" t="s">
        <v>4531</v>
      </c>
      <c r="O85" s="90">
        <f t="shared" si="14"/>
        <v>1145.6333333333332</v>
      </c>
      <c r="P85" s="100">
        <f t="shared" si="15"/>
        <v>3436.8999999999996</v>
      </c>
      <c r="Q85" s="80" t="s">
        <v>2035</v>
      </c>
      <c r="R85" s="80" t="s">
        <v>2038</v>
      </c>
    </row>
    <row r="86" spans="1:18" x14ac:dyDescent="0.2">
      <c r="A86" s="210"/>
      <c r="B86" s="105">
        <v>44171.731817129628</v>
      </c>
      <c r="C86" s="80" t="s">
        <v>1458</v>
      </c>
      <c r="D86" s="82" t="str">
        <f t="shared" si="16"/>
        <v>BU5095</v>
      </c>
      <c r="E86" s="91" t="str">
        <f t="shared" si="17"/>
        <v>BULAWAYO</v>
      </c>
      <c r="F86" s="82" t="str">
        <f t="shared" si="18"/>
        <v>SILVER</v>
      </c>
      <c r="G86" s="83">
        <v>3</v>
      </c>
      <c r="H86" s="96" t="s">
        <v>2033</v>
      </c>
      <c r="I86" s="68" t="s">
        <v>2058</v>
      </c>
      <c r="J86" s="82" t="str">
        <f t="shared" si="19"/>
        <v>STELLA</v>
      </c>
      <c r="K86" s="85">
        <v>0.73181712962962964</v>
      </c>
      <c r="L86" s="85">
        <v>0.82619212962962962</v>
      </c>
      <c r="M86" s="92">
        <v>44171</v>
      </c>
      <c r="N86" s="94" t="s">
        <v>4532</v>
      </c>
      <c r="O86" s="90">
        <f t="shared" si="14"/>
        <v>135.89999999999998</v>
      </c>
      <c r="P86" s="100">
        <f t="shared" si="15"/>
        <v>407.69999999999993</v>
      </c>
      <c r="Q86" s="80" t="s">
        <v>2035</v>
      </c>
      <c r="R86" s="80" t="s">
        <v>2038</v>
      </c>
    </row>
    <row r="87" spans="1:18" x14ac:dyDescent="0.2">
      <c r="A87" s="210"/>
      <c r="B87" s="105">
        <v>44171.731840277775</v>
      </c>
      <c r="C87" s="80" t="s">
        <v>1709</v>
      </c>
      <c r="D87" s="82" t="str">
        <f t="shared" si="16"/>
        <v>BU5101</v>
      </c>
      <c r="E87" s="91" t="str">
        <f t="shared" si="17"/>
        <v>BULAWAYO</v>
      </c>
      <c r="F87" s="82" t="str">
        <f t="shared" si="18"/>
        <v>SILVER</v>
      </c>
      <c r="G87" s="83">
        <v>3</v>
      </c>
      <c r="H87" s="96" t="s">
        <v>2033</v>
      </c>
      <c r="I87" s="68" t="s">
        <v>2058</v>
      </c>
      <c r="J87" s="82" t="str">
        <f t="shared" si="19"/>
        <v>MASAIRA</v>
      </c>
      <c r="K87" s="85">
        <v>0.73184027777777771</v>
      </c>
      <c r="L87" s="85">
        <v>0.8263194444444445</v>
      </c>
      <c r="M87" s="92">
        <v>44171</v>
      </c>
      <c r="N87" s="94" t="s">
        <v>4533</v>
      </c>
      <c r="O87" s="90">
        <f t="shared" si="14"/>
        <v>136.05000000000015</v>
      </c>
      <c r="P87" s="100">
        <f t="shared" si="15"/>
        <v>408.15000000000043</v>
      </c>
      <c r="Q87" s="80" t="s">
        <v>2035</v>
      </c>
      <c r="R87" s="80" t="s">
        <v>2038</v>
      </c>
    </row>
    <row r="88" spans="1:18" x14ac:dyDescent="0.2">
      <c r="A88" s="210"/>
      <c r="B88" s="105">
        <v>44171.838599537034</v>
      </c>
      <c r="C88" s="80" t="s">
        <v>1258</v>
      </c>
      <c r="D88" s="82" t="str">
        <f t="shared" si="16"/>
        <v>MN5227</v>
      </c>
      <c r="E88" s="91" t="str">
        <f t="shared" si="17"/>
        <v>MAT NORTH</v>
      </c>
      <c r="F88" s="82" t="str">
        <f t="shared" si="18"/>
        <v>SILVER</v>
      </c>
      <c r="G88" s="83">
        <v>3</v>
      </c>
      <c r="H88" s="96" t="s">
        <v>2033</v>
      </c>
      <c r="I88" s="68" t="s">
        <v>2058</v>
      </c>
      <c r="J88" s="82" t="str">
        <f t="shared" si="19"/>
        <v>HARRIET</v>
      </c>
      <c r="K88" s="85">
        <v>0</v>
      </c>
      <c r="L88" s="85">
        <v>0.84107638888888892</v>
      </c>
      <c r="M88" s="92">
        <v>44171</v>
      </c>
      <c r="N88" s="94" t="s">
        <v>4534</v>
      </c>
      <c r="O88" s="90">
        <f t="shared" si="14"/>
        <v>1211.1500000000001</v>
      </c>
      <c r="P88" s="100">
        <f t="shared" si="15"/>
        <v>3633.4500000000003</v>
      </c>
      <c r="Q88" s="80" t="s">
        <v>2035</v>
      </c>
      <c r="R88" s="80" t="s">
        <v>2038</v>
      </c>
    </row>
    <row r="89" spans="1:18" x14ac:dyDescent="0.2">
      <c r="A89" s="210"/>
      <c r="B89" s="105">
        <v>44171.65353009259</v>
      </c>
      <c r="C89" s="80" t="s">
        <v>1127</v>
      </c>
      <c r="D89" s="82" t="str">
        <f t="shared" si="16"/>
        <v>MD5231</v>
      </c>
      <c r="E89" s="91" t="str">
        <f t="shared" si="17"/>
        <v>MIDLANDS</v>
      </c>
      <c r="F89" s="82" t="str">
        <f t="shared" si="18"/>
        <v>SILVER</v>
      </c>
      <c r="G89" s="83">
        <v>3</v>
      </c>
      <c r="H89" s="96" t="s">
        <v>2033</v>
      </c>
      <c r="I89" s="68" t="s">
        <v>2058</v>
      </c>
      <c r="J89" s="82" t="str">
        <f t="shared" si="19"/>
        <v>CHIKWAVAVA</v>
      </c>
      <c r="K89" s="85">
        <v>0.50208333333333333</v>
      </c>
      <c r="L89" s="85">
        <v>0.84942129629629637</v>
      </c>
      <c r="M89" s="92">
        <v>44171</v>
      </c>
      <c r="N89" s="94" t="s">
        <v>4537</v>
      </c>
      <c r="O89" s="90">
        <f t="shared" si="14"/>
        <v>500.16666666666674</v>
      </c>
      <c r="P89" s="100">
        <f t="shared" si="15"/>
        <v>1500.5000000000002</v>
      </c>
      <c r="Q89" s="80" t="s">
        <v>2035</v>
      </c>
      <c r="R89" s="80" t="s">
        <v>2038</v>
      </c>
    </row>
    <row r="90" spans="1:18" x14ac:dyDescent="0.2">
      <c r="A90" s="210"/>
      <c r="B90" s="105">
        <v>44171.708715277775</v>
      </c>
      <c r="C90" s="80" t="s">
        <v>1680</v>
      </c>
      <c r="D90" s="82" t="str">
        <f t="shared" si="16"/>
        <v>MV0155</v>
      </c>
      <c r="E90" s="91" t="str">
        <f t="shared" si="17"/>
        <v>MASVINGO</v>
      </c>
      <c r="F90" s="82" t="str">
        <f t="shared" si="18"/>
        <v>SILVER</v>
      </c>
      <c r="G90" s="83">
        <v>3</v>
      </c>
      <c r="H90" s="96" t="s">
        <v>2033</v>
      </c>
      <c r="I90" s="68" t="s">
        <v>2058</v>
      </c>
      <c r="J90" s="82" t="str">
        <f t="shared" si="19"/>
        <v>BEN</v>
      </c>
      <c r="K90" s="85">
        <v>0</v>
      </c>
      <c r="L90" s="85">
        <v>0.8571875000000001</v>
      </c>
      <c r="M90" s="92">
        <v>44171</v>
      </c>
      <c r="N90" s="94" t="s">
        <v>4542</v>
      </c>
      <c r="O90" s="90">
        <f t="shared" si="14"/>
        <v>1234.3500000000001</v>
      </c>
      <c r="P90" s="100">
        <f t="shared" si="15"/>
        <v>3703.05</v>
      </c>
      <c r="Q90" s="80" t="s">
        <v>2035</v>
      </c>
      <c r="R90" s="80" t="s">
        <v>2038</v>
      </c>
    </row>
    <row r="91" spans="1:18" x14ac:dyDescent="0.2">
      <c r="A91" s="210"/>
      <c r="B91" s="105">
        <v>44171.859502314815</v>
      </c>
      <c r="C91" s="80" t="s">
        <v>1682</v>
      </c>
      <c r="D91" s="82" t="str">
        <f t="shared" si="16"/>
        <v>MV0155</v>
      </c>
      <c r="E91" s="91" t="str">
        <f t="shared" si="17"/>
        <v>MASVINGO</v>
      </c>
      <c r="F91" s="82" t="str">
        <f t="shared" si="18"/>
        <v>SILVER</v>
      </c>
      <c r="G91" s="83">
        <v>3</v>
      </c>
      <c r="H91" s="96" t="s">
        <v>2033</v>
      </c>
      <c r="I91" s="68" t="s">
        <v>2058</v>
      </c>
      <c r="J91" s="82" t="str">
        <f t="shared" si="19"/>
        <v>BEN</v>
      </c>
      <c r="K91" s="85">
        <v>0</v>
      </c>
      <c r="L91" s="85">
        <v>0.8618865740740741</v>
      </c>
      <c r="M91" s="92">
        <v>44171</v>
      </c>
      <c r="N91" s="94" t="s">
        <v>4543</v>
      </c>
      <c r="O91" s="90">
        <f t="shared" si="14"/>
        <v>1241.1166666666668</v>
      </c>
      <c r="P91" s="100">
        <f t="shared" si="15"/>
        <v>3723.3500000000004</v>
      </c>
      <c r="Q91" s="80" t="s">
        <v>2035</v>
      </c>
      <c r="R91" s="80" t="s">
        <v>2038</v>
      </c>
    </row>
    <row r="92" spans="1:18" x14ac:dyDescent="0.2">
      <c r="A92" s="210"/>
      <c r="B92" s="105">
        <v>44171.904027777775</v>
      </c>
      <c r="C92" s="80" t="s">
        <v>1425</v>
      </c>
      <c r="D92" s="82" t="str">
        <f t="shared" si="16"/>
        <v>MD5230</v>
      </c>
      <c r="E92" s="91" t="str">
        <f t="shared" si="17"/>
        <v>MIDLANDS</v>
      </c>
      <c r="F92" s="82" t="str">
        <f t="shared" si="18"/>
        <v>SILVER</v>
      </c>
      <c r="G92" s="83">
        <v>3</v>
      </c>
      <c r="H92" s="96" t="s">
        <v>2033</v>
      </c>
      <c r="I92" s="68" t="s">
        <v>2058</v>
      </c>
      <c r="J92" s="82" t="str">
        <f t="shared" si="19"/>
        <v>CHIKWAVAVA</v>
      </c>
      <c r="K92" s="85">
        <v>0.50208333333333333</v>
      </c>
      <c r="L92" s="85">
        <v>0.90408564814814818</v>
      </c>
      <c r="M92" s="92">
        <v>44171</v>
      </c>
      <c r="N92" s="94" t="s">
        <v>4545</v>
      </c>
      <c r="O92" s="90">
        <f t="shared" si="14"/>
        <v>578.88333333333344</v>
      </c>
      <c r="P92" s="100">
        <f t="shared" si="15"/>
        <v>1736.6500000000003</v>
      </c>
      <c r="Q92" s="80" t="s">
        <v>2035</v>
      </c>
      <c r="R92" s="80" t="s">
        <v>2038</v>
      </c>
    </row>
    <row r="93" spans="1:18" x14ac:dyDescent="0.2">
      <c r="A93" s="210"/>
      <c r="B93" s="105">
        <v>44171.954699074071</v>
      </c>
      <c r="C93" s="80" t="s">
        <v>837</v>
      </c>
      <c r="D93" s="82" t="str">
        <f t="shared" si="16"/>
        <v>BU3107</v>
      </c>
      <c r="E93" s="91" t="str">
        <f t="shared" si="17"/>
        <v>BULAWAYO</v>
      </c>
      <c r="F93" s="82" t="str">
        <f t="shared" si="18"/>
        <v>SILVER</v>
      </c>
      <c r="G93" s="83">
        <v>3</v>
      </c>
      <c r="H93" s="96" t="s">
        <v>2033</v>
      </c>
      <c r="I93" s="68" t="s">
        <v>2058</v>
      </c>
      <c r="J93" s="82" t="str">
        <f t="shared" si="19"/>
        <v>SOFIA</v>
      </c>
      <c r="K93" s="85">
        <v>0.95469907407407406</v>
      </c>
      <c r="L93" s="85">
        <v>0.99717592592592597</v>
      </c>
      <c r="M93" s="92">
        <v>44171</v>
      </c>
      <c r="N93" s="94" t="s">
        <v>4550</v>
      </c>
      <c r="O93" s="90">
        <f t="shared" si="14"/>
        <v>61.166666666666742</v>
      </c>
      <c r="P93" s="100">
        <f t="shared" si="15"/>
        <v>183.50000000000023</v>
      </c>
      <c r="Q93" s="80" t="s">
        <v>2035</v>
      </c>
      <c r="R93" s="80" t="s">
        <v>2038</v>
      </c>
    </row>
    <row r="94" spans="1:18" x14ac:dyDescent="0.2">
      <c r="A94" s="210"/>
      <c r="B94" s="105">
        <v>44164.40252314815</v>
      </c>
      <c r="C94" s="68" t="s">
        <v>563</v>
      </c>
      <c r="D94" s="82" t="str">
        <f t="shared" si="16"/>
        <v>MD3108</v>
      </c>
      <c r="E94" s="91" t="str">
        <f t="shared" si="17"/>
        <v>MIDLANDS</v>
      </c>
      <c r="F94" s="82" t="str">
        <f t="shared" si="18"/>
        <v>SILVER</v>
      </c>
      <c r="G94" s="83">
        <v>3</v>
      </c>
      <c r="H94" s="96" t="s">
        <v>2033</v>
      </c>
      <c r="I94" s="68" t="s">
        <v>2058</v>
      </c>
      <c r="J94" s="82" t="str">
        <f t="shared" si="19"/>
        <v>CHARI</v>
      </c>
      <c r="K94" s="85">
        <v>0</v>
      </c>
      <c r="L94" s="85">
        <v>0.99998842592592585</v>
      </c>
      <c r="M94" s="92">
        <v>44171</v>
      </c>
      <c r="N94" s="80">
        <v>51220068</v>
      </c>
      <c r="O94" s="90">
        <f t="shared" si="14"/>
        <v>1439.9833333333331</v>
      </c>
      <c r="P94" s="100">
        <f t="shared" si="15"/>
        <v>4319.9499999999989</v>
      </c>
      <c r="Q94" s="68" t="s">
        <v>2035</v>
      </c>
      <c r="R94" s="68" t="s">
        <v>2036</v>
      </c>
    </row>
    <row r="95" spans="1:18" x14ac:dyDescent="0.2">
      <c r="A95" s="210"/>
      <c r="B95" s="105">
        <v>44159.536990740744</v>
      </c>
      <c r="C95" s="68" t="s">
        <v>1887</v>
      </c>
      <c r="D95" s="82" t="str">
        <f t="shared" si="16"/>
        <v>BU5022</v>
      </c>
      <c r="E95" s="91" t="str">
        <f t="shared" si="17"/>
        <v>BULAWAYO</v>
      </c>
      <c r="F95" s="82" t="str">
        <f t="shared" si="18"/>
        <v>SILVER</v>
      </c>
      <c r="G95" s="83">
        <v>3</v>
      </c>
      <c r="H95" s="96" t="s">
        <v>2033</v>
      </c>
      <c r="I95" s="68" t="s">
        <v>2058</v>
      </c>
      <c r="J95" s="82" t="str">
        <f t="shared" si="19"/>
        <v>SIFA</v>
      </c>
      <c r="K95" s="85">
        <v>0</v>
      </c>
      <c r="L95" s="85">
        <v>0.99998842592592596</v>
      </c>
      <c r="M95" s="92">
        <v>44171</v>
      </c>
      <c r="N95" s="80">
        <v>51220072</v>
      </c>
      <c r="O95" s="90">
        <f t="shared" si="14"/>
        <v>1439.9833333333333</v>
      </c>
      <c r="P95" s="100">
        <f t="shared" si="15"/>
        <v>4319.95</v>
      </c>
      <c r="Q95" s="68" t="s">
        <v>2035</v>
      </c>
      <c r="R95" s="68" t="s">
        <v>2036</v>
      </c>
    </row>
    <row r="96" spans="1:18" x14ac:dyDescent="0.2">
      <c r="A96" s="210"/>
      <c r="B96" s="105">
        <v>44157.711724537039</v>
      </c>
      <c r="C96" s="68" t="s">
        <v>904</v>
      </c>
      <c r="D96" s="82" t="str">
        <f t="shared" si="16"/>
        <v>MS5129</v>
      </c>
      <c r="E96" s="91" t="str">
        <f t="shared" si="17"/>
        <v>MAT SOUTH</v>
      </c>
      <c r="F96" s="82" t="str">
        <f t="shared" si="18"/>
        <v>SILVER</v>
      </c>
      <c r="G96" s="83">
        <v>3</v>
      </c>
      <c r="H96" s="96" t="s">
        <v>2033</v>
      </c>
      <c r="I96" s="68" t="s">
        <v>2058</v>
      </c>
      <c r="J96" s="82" t="str">
        <f t="shared" si="19"/>
        <v>BEN</v>
      </c>
      <c r="K96" s="85">
        <v>0</v>
      </c>
      <c r="L96" s="85">
        <v>0.99998842592592596</v>
      </c>
      <c r="M96" s="92">
        <v>44171</v>
      </c>
      <c r="N96" s="80">
        <v>51220075</v>
      </c>
      <c r="O96" s="90">
        <f t="shared" si="14"/>
        <v>1439.9833333333333</v>
      </c>
      <c r="P96" s="100">
        <f t="shared" si="15"/>
        <v>4319.95</v>
      </c>
      <c r="Q96" s="68" t="s">
        <v>2035</v>
      </c>
      <c r="R96" s="68" t="s">
        <v>2036</v>
      </c>
    </row>
    <row r="97" spans="1:18" x14ac:dyDescent="0.2">
      <c r="A97" s="210"/>
      <c r="B97" s="105">
        <v>44157.553333333337</v>
      </c>
      <c r="C97" s="68" t="s">
        <v>444</v>
      </c>
      <c r="D97" s="82" t="str">
        <f t="shared" si="16"/>
        <v>MD1712</v>
      </c>
      <c r="E97" s="91" t="str">
        <f t="shared" si="17"/>
        <v>MIDLANDS</v>
      </c>
      <c r="F97" s="82" t="str">
        <f t="shared" si="18"/>
        <v>SILVER</v>
      </c>
      <c r="G97" s="83">
        <v>3</v>
      </c>
      <c r="H97" s="96" t="s">
        <v>2033</v>
      </c>
      <c r="I97" s="68" t="s">
        <v>2058</v>
      </c>
      <c r="J97" s="82" t="str">
        <f t="shared" si="19"/>
        <v>CHARI</v>
      </c>
      <c r="K97" s="85">
        <v>0</v>
      </c>
      <c r="L97" s="85">
        <v>0.99998842592592596</v>
      </c>
      <c r="M97" s="92">
        <v>44171</v>
      </c>
      <c r="N97" s="80">
        <v>51220077</v>
      </c>
      <c r="O97" s="90">
        <f t="shared" si="14"/>
        <v>1439.9833333333333</v>
      </c>
      <c r="P97" s="100">
        <f t="shared" si="15"/>
        <v>4319.95</v>
      </c>
      <c r="Q97" s="68" t="s">
        <v>2035</v>
      </c>
      <c r="R97" s="68" t="s">
        <v>2036</v>
      </c>
    </row>
    <row r="98" spans="1:18" x14ac:dyDescent="0.2">
      <c r="A98" s="210"/>
      <c r="B98" s="105">
        <v>44156.710648148146</v>
      </c>
      <c r="C98" s="68" t="s">
        <v>789</v>
      </c>
      <c r="D98" s="82" t="str">
        <f t="shared" si="16"/>
        <v>MS0039</v>
      </c>
      <c r="E98" s="91" t="str">
        <f t="shared" si="17"/>
        <v>MAT SOUTH</v>
      </c>
      <c r="F98" s="82" t="str">
        <f t="shared" si="18"/>
        <v>SILVER</v>
      </c>
      <c r="G98" s="83">
        <v>3</v>
      </c>
      <c r="H98" s="96" t="s">
        <v>2033</v>
      </c>
      <c r="I98" s="68" t="s">
        <v>2058</v>
      </c>
      <c r="J98" s="82" t="str">
        <f t="shared" si="19"/>
        <v>MASAIRA</v>
      </c>
      <c r="K98" s="85">
        <v>0</v>
      </c>
      <c r="L98" s="85">
        <v>0.99998842592592596</v>
      </c>
      <c r="M98" s="92">
        <v>44171</v>
      </c>
      <c r="N98" s="80">
        <v>51220078</v>
      </c>
      <c r="O98" s="90">
        <f t="shared" si="14"/>
        <v>1439.9833333333333</v>
      </c>
      <c r="P98" s="100">
        <f t="shared" si="15"/>
        <v>4319.95</v>
      </c>
      <c r="Q98" s="68" t="s">
        <v>2035</v>
      </c>
      <c r="R98" s="68" t="s">
        <v>2036</v>
      </c>
    </row>
    <row r="99" spans="1:18" x14ac:dyDescent="0.2">
      <c r="A99" s="210"/>
      <c r="B99" s="105">
        <v>44155.922650462962</v>
      </c>
      <c r="C99" s="68" t="s">
        <v>1028</v>
      </c>
      <c r="D99" s="82" t="str">
        <f t="shared" si="16"/>
        <v>MD0410</v>
      </c>
      <c r="E99" s="91" t="str">
        <f t="shared" si="17"/>
        <v>MIDLANDS</v>
      </c>
      <c r="F99" s="82" t="str">
        <f t="shared" si="18"/>
        <v>SILVER</v>
      </c>
      <c r="G99" s="83">
        <v>3</v>
      </c>
      <c r="H99" s="96" t="s">
        <v>2033</v>
      </c>
      <c r="I99" s="68" t="s">
        <v>2058</v>
      </c>
      <c r="J99" s="82" t="str">
        <f t="shared" si="19"/>
        <v>STELLA</v>
      </c>
      <c r="K99" s="85">
        <v>0</v>
      </c>
      <c r="L99" s="85">
        <v>0.99998842592592596</v>
      </c>
      <c r="M99" s="92">
        <v>44171</v>
      </c>
      <c r="N99" s="80">
        <v>51220081</v>
      </c>
      <c r="O99" s="90">
        <f t="shared" si="14"/>
        <v>1439.9833333333333</v>
      </c>
      <c r="P99" s="100">
        <f t="shared" si="15"/>
        <v>4319.95</v>
      </c>
      <c r="Q99" s="68" t="s">
        <v>2035</v>
      </c>
      <c r="R99" s="68" t="s">
        <v>2036</v>
      </c>
    </row>
    <row r="100" spans="1:18" x14ac:dyDescent="0.2">
      <c r="A100" s="210"/>
      <c r="B100" s="105">
        <v>44155.923067129632</v>
      </c>
      <c r="C100" s="68" t="s">
        <v>1030</v>
      </c>
      <c r="D100" s="82" t="str">
        <f t="shared" si="16"/>
        <v>MD0411</v>
      </c>
      <c r="E100" s="91" t="str">
        <f t="shared" si="17"/>
        <v>MIDLANDS</v>
      </c>
      <c r="F100" s="82" t="str">
        <f t="shared" si="18"/>
        <v>SILVER</v>
      </c>
      <c r="G100" s="83">
        <v>3</v>
      </c>
      <c r="H100" s="96" t="s">
        <v>2033</v>
      </c>
      <c r="I100" s="68" t="s">
        <v>2058</v>
      </c>
      <c r="J100" s="82" t="str">
        <f t="shared" si="19"/>
        <v>STELLA</v>
      </c>
      <c r="K100" s="85">
        <v>0</v>
      </c>
      <c r="L100" s="85">
        <v>0.99998842592592596</v>
      </c>
      <c r="M100" s="92">
        <v>44171</v>
      </c>
      <c r="N100" s="80">
        <v>51220082</v>
      </c>
      <c r="O100" s="90">
        <f t="shared" si="14"/>
        <v>1439.9833333333333</v>
      </c>
      <c r="P100" s="100">
        <f t="shared" si="15"/>
        <v>4319.95</v>
      </c>
      <c r="Q100" s="68" t="s">
        <v>2035</v>
      </c>
      <c r="R100" s="68" t="s">
        <v>2036</v>
      </c>
    </row>
    <row r="101" spans="1:18" x14ac:dyDescent="0.2">
      <c r="A101" s="210"/>
      <c r="B101" s="105">
        <v>44155.609965277778</v>
      </c>
      <c r="C101" s="68" t="s">
        <v>1107</v>
      </c>
      <c r="D101" s="82" t="str">
        <f t="shared" si="16"/>
        <v>BU5091</v>
      </c>
      <c r="E101" s="91" t="str">
        <f t="shared" si="17"/>
        <v>BULAWAYO</v>
      </c>
      <c r="F101" s="82" t="str">
        <f t="shared" si="18"/>
        <v>SILVER</v>
      </c>
      <c r="G101" s="83">
        <v>3</v>
      </c>
      <c r="H101" s="96" t="s">
        <v>2033</v>
      </c>
      <c r="I101" s="68" t="s">
        <v>2058</v>
      </c>
      <c r="J101" s="82" t="str">
        <f t="shared" si="19"/>
        <v>SOFIA</v>
      </c>
      <c r="K101" s="85">
        <v>0</v>
      </c>
      <c r="L101" s="85">
        <v>0.99998842592592596</v>
      </c>
      <c r="M101" s="92">
        <v>44171</v>
      </c>
      <c r="N101" s="80">
        <v>51220083</v>
      </c>
      <c r="O101" s="90">
        <f t="shared" si="14"/>
        <v>1439.9833333333333</v>
      </c>
      <c r="P101" s="100">
        <f t="shared" si="15"/>
        <v>4319.95</v>
      </c>
      <c r="Q101" s="68" t="s">
        <v>2035</v>
      </c>
      <c r="R101" s="68" t="s">
        <v>2036</v>
      </c>
    </row>
    <row r="102" spans="1:18" x14ac:dyDescent="0.2">
      <c r="A102" s="210"/>
      <c r="B102" s="105">
        <v>44153.311921296299</v>
      </c>
      <c r="C102" s="68" t="s">
        <v>493</v>
      </c>
      <c r="D102" s="82" t="str">
        <f t="shared" si="16"/>
        <v>MV7201</v>
      </c>
      <c r="E102" s="91" t="str">
        <f t="shared" si="17"/>
        <v>MASVINGO</v>
      </c>
      <c r="F102" s="82" t="str">
        <f t="shared" si="18"/>
        <v>SILVER</v>
      </c>
      <c r="G102" s="83">
        <v>3</v>
      </c>
      <c r="H102" s="96" t="s">
        <v>2033</v>
      </c>
      <c r="I102" s="68" t="s">
        <v>2058</v>
      </c>
      <c r="J102" s="82" t="str">
        <f t="shared" si="19"/>
        <v>PARDON</v>
      </c>
      <c r="K102" s="85">
        <v>0</v>
      </c>
      <c r="L102" s="85">
        <v>0.99998842592592596</v>
      </c>
      <c r="M102" s="92">
        <v>44171</v>
      </c>
      <c r="N102" s="80">
        <v>51220084</v>
      </c>
      <c r="O102" s="90">
        <f t="shared" si="14"/>
        <v>1439.9833333333333</v>
      </c>
      <c r="P102" s="100">
        <f t="shared" si="15"/>
        <v>4319.95</v>
      </c>
      <c r="Q102" s="68" t="s">
        <v>2035</v>
      </c>
      <c r="R102" s="68" t="s">
        <v>2036</v>
      </c>
    </row>
    <row r="103" spans="1:18" x14ac:dyDescent="0.2">
      <c r="A103" s="210"/>
      <c r="B103" s="105">
        <v>44153.311921296299</v>
      </c>
      <c r="C103" s="68" t="s">
        <v>1664</v>
      </c>
      <c r="D103" s="82" t="str">
        <f t="shared" si="16"/>
        <v>MV7036</v>
      </c>
      <c r="E103" s="91" t="str">
        <f t="shared" si="17"/>
        <v>MASVINGO</v>
      </c>
      <c r="F103" s="82" t="str">
        <f t="shared" si="18"/>
        <v>SILVER</v>
      </c>
      <c r="G103" s="83">
        <v>3</v>
      </c>
      <c r="H103" s="96" t="s">
        <v>2033</v>
      </c>
      <c r="I103" s="68" t="s">
        <v>2058</v>
      </c>
      <c r="J103" s="82" t="str">
        <f t="shared" si="19"/>
        <v>BEN</v>
      </c>
      <c r="K103" s="85">
        <v>0</v>
      </c>
      <c r="L103" s="85">
        <v>0.99998842592592596</v>
      </c>
      <c r="M103" s="92">
        <v>44171</v>
      </c>
      <c r="N103" s="80">
        <v>51220085</v>
      </c>
      <c r="O103" s="90">
        <f t="shared" si="14"/>
        <v>1439.9833333333333</v>
      </c>
      <c r="P103" s="100">
        <f t="shared" si="15"/>
        <v>4319.95</v>
      </c>
      <c r="Q103" s="68" t="s">
        <v>2035</v>
      </c>
      <c r="R103" s="68" t="s">
        <v>2036</v>
      </c>
    </row>
    <row r="104" spans="1:18" x14ac:dyDescent="0.2">
      <c r="A104" s="210"/>
      <c r="B104" s="105">
        <v>44153.311921296299</v>
      </c>
      <c r="C104" s="68" t="s">
        <v>1839</v>
      </c>
      <c r="D104" s="82" t="str">
        <f t="shared" si="16"/>
        <v>MW5261</v>
      </c>
      <c r="E104" s="91" t="str">
        <f t="shared" si="17"/>
        <v>MASH WEST</v>
      </c>
      <c r="F104" s="82" t="str">
        <f t="shared" si="18"/>
        <v>SILVER</v>
      </c>
      <c r="G104" s="83">
        <v>3</v>
      </c>
      <c r="H104" s="96" t="s">
        <v>2033</v>
      </c>
      <c r="I104" s="68" t="s">
        <v>2058</v>
      </c>
      <c r="J104" s="82" t="str">
        <f t="shared" si="19"/>
        <v>CHIKWAVAVA</v>
      </c>
      <c r="K104" s="85">
        <v>0</v>
      </c>
      <c r="L104" s="85">
        <v>0.99998842592592596</v>
      </c>
      <c r="M104" s="92">
        <v>44171</v>
      </c>
      <c r="N104" s="80">
        <v>51220088</v>
      </c>
      <c r="O104" s="90">
        <f t="shared" si="14"/>
        <v>1439.9833333333333</v>
      </c>
      <c r="P104" s="100">
        <f t="shared" si="15"/>
        <v>4319.95</v>
      </c>
      <c r="Q104" s="68" t="s">
        <v>2035</v>
      </c>
      <c r="R104" s="68" t="s">
        <v>2036</v>
      </c>
    </row>
    <row r="105" spans="1:18" x14ac:dyDescent="0.2">
      <c r="A105" s="210"/>
      <c r="B105" s="105">
        <v>44153.311921296299</v>
      </c>
      <c r="C105" s="68" t="s">
        <v>413</v>
      </c>
      <c r="D105" s="82" t="str">
        <f t="shared" si="16"/>
        <v>MW5249</v>
      </c>
      <c r="E105" s="91" t="str">
        <f t="shared" si="17"/>
        <v>MASH WEST</v>
      </c>
      <c r="F105" s="82" t="str">
        <f t="shared" si="18"/>
        <v>SILVER</v>
      </c>
      <c r="G105" s="83">
        <v>3</v>
      </c>
      <c r="H105" s="96" t="s">
        <v>2033</v>
      </c>
      <c r="I105" s="68" t="s">
        <v>2058</v>
      </c>
      <c r="J105" s="82" t="str">
        <f t="shared" si="19"/>
        <v>CHIKWAVAVA</v>
      </c>
      <c r="K105" s="85">
        <v>0</v>
      </c>
      <c r="L105" s="85">
        <v>0.99998842592592596</v>
      </c>
      <c r="M105" s="92">
        <v>44171</v>
      </c>
      <c r="N105" s="80">
        <v>51220090</v>
      </c>
      <c r="O105" s="90">
        <f t="shared" si="14"/>
        <v>1439.9833333333333</v>
      </c>
      <c r="P105" s="100">
        <f t="shared" si="15"/>
        <v>4319.95</v>
      </c>
      <c r="Q105" s="68" t="s">
        <v>2035</v>
      </c>
      <c r="R105" s="68" t="s">
        <v>2036</v>
      </c>
    </row>
    <row r="106" spans="1:18" x14ac:dyDescent="0.2">
      <c r="A106" s="210"/>
      <c r="B106" s="105">
        <v>44153.311921296299</v>
      </c>
      <c r="C106" s="68" t="s">
        <v>1775</v>
      </c>
      <c r="D106" s="82" t="str">
        <f t="shared" si="16"/>
        <v>MD5200</v>
      </c>
      <c r="E106" s="91" t="str">
        <f t="shared" si="17"/>
        <v>MIDLANDS</v>
      </c>
      <c r="F106" s="82" t="str">
        <f t="shared" si="18"/>
        <v>SILVER</v>
      </c>
      <c r="G106" s="83">
        <v>3</v>
      </c>
      <c r="H106" s="96" t="s">
        <v>2033</v>
      </c>
      <c r="I106" s="68" t="s">
        <v>2058</v>
      </c>
      <c r="J106" s="82" t="str">
        <f t="shared" si="19"/>
        <v>CHIKWAVAVA</v>
      </c>
      <c r="K106" s="85">
        <v>0</v>
      </c>
      <c r="L106" s="85">
        <v>0.99998842592592596</v>
      </c>
      <c r="M106" s="92">
        <v>44171</v>
      </c>
      <c r="N106" s="80">
        <v>51220091</v>
      </c>
      <c r="O106" s="90">
        <f t="shared" si="14"/>
        <v>1439.9833333333333</v>
      </c>
      <c r="P106" s="100">
        <f t="shared" si="15"/>
        <v>4319.95</v>
      </c>
      <c r="Q106" s="68" t="s">
        <v>2035</v>
      </c>
      <c r="R106" s="68" t="s">
        <v>2036</v>
      </c>
    </row>
    <row r="107" spans="1:18" x14ac:dyDescent="0.2">
      <c r="A107" s="210"/>
      <c r="B107" s="105">
        <v>44153.311921296299</v>
      </c>
      <c r="C107" s="68" t="s">
        <v>1163</v>
      </c>
      <c r="D107" s="82" t="str">
        <f t="shared" ref="D107:D138" si="20">VLOOKUP($C107,TOTAL4,2,FALSE)</f>
        <v>MV5142</v>
      </c>
      <c r="E107" s="91" t="str">
        <f t="shared" ref="E107:E138" si="21">VLOOKUP($C107,TOTAL4,3,FALSE)</f>
        <v>MASVINGO</v>
      </c>
      <c r="F107" s="82" t="str">
        <f t="shared" ref="F107:F138" si="22">VLOOKUP(C107,TOTAL4,4,FALSE)</f>
        <v>SILVER</v>
      </c>
      <c r="G107" s="83">
        <v>3</v>
      </c>
      <c r="H107" s="96" t="s">
        <v>2033</v>
      </c>
      <c r="I107" s="68" t="s">
        <v>2058</v>
      </c>
      <c r="J107" s="82" t="str">
        <f t="shared" ref="J107:J139" si="23">VLOOKUP($C107,TOTAL4,5,FALSE)</f>
        <v>CECIL</v>
      </c>
      <c r="K107" s="85">
        <v>0</v>
      </c>
      <c r="L107" s="85">
        <v>0.99998842592592596</v>
      </c>
      <c r="M107" s="92">
        <v>44171</v>
      </c>
      <c r="N107" s="80">
        <v>51220092</v>
      </c>
      <c r="O107" s="90">
        <f t="shared" si="14"/>
        <v>1439.9833333333333</v>
      </c>
      <c r="P107" s="100">
        <f t="shared" si="15"/>
        <v>4319.95</v>
      </c>
      <c r="Q107" s="68" t="s">
        <v>2035</v>
      </c>
      <c r="R107" s="68" t="s">
        <v>2036</v>
      </c>
    </row>
    <row r="108" spans="1:18" x14ac:dyDescent="0.2">
      <c r="A108" s="210"/>
      <c r="B108" s="105">
        <v>44153.311921296299</v>
      </c>
      <c r="C108" s="68" t="s">
        <v>504</v>
      </c>
      <c r="D108" s="82" t="str">
        <f t="shared" si="20"/>
        <v>MV5137</v>
      </c>
      <c r="E108" s="91" t="str">
        <f t="shared" si="21"/>
        <v>MASVINGO</v>
      </c>
      <c r="F108" s="82" t="str">
        <f t="shared" si="22"/>
        <v>SILVER</v>
      </c>
      <c r="G108" s="83">
        <v>3</v>
      </c>
      <c r="H108" s="96" t="s">
        <v>2033</v>
      </c>
      <c r="I108" s="68" t="s">
        <v>2058</v>
      </c>
      <c r="J108" s="82" t="str">
        <f t="shared" si="23"/>
        <v>CECIL</v>
      </c>
      <c r="K108" s="85">
        <v>0</v>
      </c>
      <c r="L108" s="85">
        <v>0.99998842592592596</v>
      </c>
      <c r="M108" s="92">
        <v>44171</v>
      </c>
      <c r="N108" s="80">
        <v>51220093</v>
      </c>
      <c r="O108" s="90">
        <f t="shared" si="14"/>
        <v>1439.9833333333333</v>
      </c>
      <c r="P108" s="100">
        <f t="shared" si="15"/>
        <v>4319.95</v>
      </c>
      <c r="Q108" s="68" t="s">
        <v>2035</v>
      </c>
      <c r="R108" s="68" t="s">
        <v>2036</v>
      </c>
    </row>
    <row r="109" spans="1:18" x14ac:dyDescent="0.2">
      <c r="A109" s="210"/>
      <c r="B109" s="105">
        <v>44153.311689814815</v>
      </c>
      <c r="C109" s="68" t="s">
        <v>1081</v>
      </c>
      <c r="D109" s="82" t="str">
        <f t="shared" si="20"/>
        <v>MA6013</v>
      </c>
      <c r="E109" s="91" t="str">
        <f t="shared" si="21"/>
        <v>MANICALAND</v>
      </c>
      <c r="F109" s="82" t="str">
        <f t="shared" si="22"/>
        <v>SILVER</v>
      </c>
      <c r="G109" s="83">
        <v>3</v>
      </c>
      <c r="H109" s="96" t="s">
        <v>2033</v>
      </c>
      <c r="I109" s="68" t="s">
        <v>2058</v>
      </c>
      <c r="J109" s="82" t="str">
        <f t="shared" si="23"/>
        <v>PARDON</v>
      </c>
      <c r="K109" s="85">
        <v>0</v>
      </c>
      <c r="L109" s="85">
        <v>0.99998842592592596</v>
      </c>
      <c r="M109" s="92">
        <v>44171</v>
      </c>
      <c r="N109" s="80">
        <v>51220094</v>
      </c>
      <c r="O109" s="90">
        <f t="shared" si="14"/>
        <v>1439.9833333333333</v>
      </c>
      <c r="P109" s="100">
        <f t="shared" si="15"/>
        <v>4319.95</v>
      </c>
      <c r="Q109" s="68" t="s">
        <v>2035</v>
      </c>
      <c r="R109" s="68" t="s">
        <v>2036</v>
      </c>
    </row>
    <row r="110" spans="1:18" x14ac:dyDescent="0.2">
      <c r="A110" s="210"/>
      <c r="B110" s="105">
        <v>44153.311689814815</v>
      </c>
      <c r="C110" s="68" t="s">
        <v>664</v>
      </c>
      <c r="D110" s="82" t="str">
        <f t="shared" si="20"/>
        <v>MS5127</v>
      </c>
      <c r="E110" s="91" t="str">
        <f t="shared" si="21"/>
        <v>MAT SOUTH</v>
      </c>
      <c r="F110" s="82" t="str">
        <f t="shared" si="22"/>
        <v>SILVER</v>
      </c>
      <c r="G110" s="83">
        <v>3</v>
      </c>
      <c r="H110" s="96" t="s">
        <v>2033</v>
      </c>
      <c r="I110" s="68" t="s">
        <v>2058</v>
      </c>
      <c r="J110" s="82" t="str">
        <f t="shared" si="23"/>
        <v>MASAIRA</v>
      </c>
      <c r="K110" s="85">
        <v>0</v>
      </c>
      <c r="L110" s="85">
        <v>0.99998842592592596</v>
      </c>
      <c r="M110" s="92">
        <v>44171</v>
      </c>
      <c r="N110" s="80">
        <v>51220095</v>
      </c>
      <c r="O110" s="90">
        <f t="shared" si="14"/>
        <v>1439.9833333333333</v>
      </c>
      <c r="P110" s="100">
        <f t="shared" si="15"/>
        <v>4319.95</v>
      </c>
      <c r="Q110" s="68" t="s">
        <v>2035</v>
      </c>
      <c r="R110" s="68" t="s">
        <v>2036</v>
      </c>
    </row>
    <row r="111" spans="1:18" x14ac:dyDescent="0.2">
      <c r="A111" s="210"/>
      <c r="B111" s="105">
        <v>44153.311689814815</v>
      </c>
      <c r="C111" s="68" t="s">
        <v>1303</v>
      </c>
      <c r="D111" s="82" t="str">
        <f t="shared" si="20"/>
        <v>MV7051</v>
      </c>
      <c r="E111" s="91" t="str">
        <f t="shared" si="21"/>
        <v>MASVINGO</v>
      </c>
      <c r="F111" s="82" t="str">
        <f t="shared" si="22"/>
        <v>SILVER</v>
      </c>
      <c r="G111" s="83">
        <v>3</v>
      </c>
      <c r="H111" s="96" t="s">
        <v>2033</v>
      </c>
      <c r="I111" s="68" t="s">
        <v>2058</v>
      </c>
      <c r="J111" s="82" t="str">
        <f t="shared" si="23"/>
        <v>CECIL</v>
      </c>
      <c r="K111" s="85">
        <v>0</v>
      </c>
      <c r="L111" s="85">
        <v>0.99998842592592596</v>
      </c>
      <c r="M111" s="92">
        <v>44171</v>
      </c>
      <c r="N111" s="80">
        <v>51220097</v>
      </c>
      <c r="O111" s="90">
        <f t="shared" si="14"/>
        <v>1439.9833333333333</v>
      </c>
      <c r="P111" s="100">
        <f t="shared" si="15"/>
        <v>4319.95</v>
      </c>
      <c r="Q111" s="68" t="s">
        <v>2035</v>
      </c>
      <c r="R111" s="68" t="s">
        <v>2036</v>
      </c>
    </row>
    <row r="112" spans="1:18" x14ac:dyDescent="0.2">
      <c r="A112" s="210"/>
      <c r="B112" s="105">
        <v>44153.311689814815</v>
      </c>
      <c r="C112" s="68" t="s">
        <v>281</v>
      </c>
      <c r="D112" s="82" t="str">
        <f t="shared" si="20"/>
        <v>MV7003</v>
      </c>
      <c r="E112" s="91" t="str">
        <f t="shared" si="21"/>
        <v>MASVINGO</v>
      </c>
      <c r="F112" s="82" t="str">
        <f t="shared" si="22"/>
        <v>SILVER</v>
      </c>
      <c r="G112" s="83">
        <v>3</v>
      </c>
      <c r="H112" s="96" t="s">
        <v>2033</v>
      </c>
      <c r="I112" s="68" t="s">
        <v>2058</v>
      </c>
      <c r="J112" s="82" t="str">
        <f t="shared" si="23"/>
        <v>PARDON</v>
      </c>
      <c r="K112" s="85">
        <v>0</v>
      </c>
      <c r="L112" s="85">
        <v>0.99998842592592596</v>
      </c>
      <c r="M112" s="92">
        <v>44171</v>
      </c>
      <c r="N112" s="80">
        <v>51220098</v>
      </c>
      <c r="O112" s="90">
        <f t="shared" si="14"/>
        <v>1439.9833333333333</v>
      </c>
      <c r="P112" s="100">
        <f t="shared" si="15"/>
        <v>4319.95</v>
      </c>
      <c r="Q112" s="68" t="s">
        <v>2035</v>
      </c>
      <c r="R112" s="68" t="s">
        <v>2036</v>
      </c>
    </row>
    <row r="113" spans="1:18" x14ac:dyDescent="0.2">
      <c r="A113" s="210"/>
      <c r="B113" s="105">
        <v>44153.311689814815</v>
      </c>
      <c r="C113" s="68" t="s">
        <v>1342</v>
      </c>
      <c r="D113" s="82" t="str">
        <f t="shared" si="20"/>
        <v>MV7019</v>
      </c>
      <c r="E113" s="91" t="str">
        <f t="shared" si="21"/>
        <v>MASVINGO</v>
      </c>
      <c r="F113" s="82" t="str">
        <f t="shared" si="22"/>
        <v>SILVER</v>
      </c>
      <c r="G113" s="83">
        <v>3</v>
      </c>
      <c r="H113" s="96" t="s">
        <v>2033</v>
      </c>
      <c r="I113" s="68" t="s">
        <v>2058</v>
      </c>
      <c r="J113" s="82" t="str">
        <f t="shared" si="23"/>
        <v>PARDON</v>
      </c>
      <c r="K113" s="85">
        <v>0</v>
      </c>
      <c r="L113" s="85">
        <v>0.99998842592592596</v>
      </c>
      <c r="M113" s="92">
        <v>44171</v>
      </c>
      <c r="N113" s="80">
        <v>51220100</v>
      </c>
      <c r="O113" s="90">
        <f t="shared" si="14"/>
        <v>1439.9833333333333</v>
      </c>
      <c r="P113" s="100">
        <f t="shared" si="15"/>
        <v>4319.95</v>
      </c>
      <c r="Q113" s="68" t="s">
        <v>2035</v>
      </c>
      <c r="R113" s="68" t="s">
        <v>2036</v>
      </c>
    </row>
    <row r="114" spans="1:18" x14ac:dyDescent="0.2">
      <c r="A114" s="210"/>
      <c r="B114" s="105">
        <v>44153.311689814815</v>
      </c>
      <c r="C114" s="68" t="s">
        <v>1901</v>
      </c>
      <c r="D114" s="82" t="str">
        <f t="shared" si="20"/>
        <v>MD5201</v>
      </c>
      <c r="E114" s="91" t="str">
        <f t="shared" si="21"/>
        <v>MIDLANDS</v>
      </c>
      <c r="F114" s="82" t="str">
        <f t="shared" si="22"/>
        <v>SILVER</v>
      </c>
      <c r="G114" s="83">
        <v>3</v>
      </c>
      <c r="H114" s="96" t="s">
        <v>2033</v>
      </c>
      <c r="I114" s="68" t="s">
        <v>2058</v>
      </c>
      <c r="J114" s="82" t="str">
        <f t="shared" si="23"/>
        <v>CHARI</v>
      </c>
      <c r="K114" s="85">
        <v>0</v>
      </c>
      <c r="L114" s="85">
        <v>0.99998842592592596</v>
      </c>
      <c r="M114" s="92">
        <v>44171</v>
      </c>
      <c r="N114" s="80">
        <v>51220101</v>
      </c>
      <c r="O114" s="90">
        <f t="shared" si="14"/>
        <v>1439.9833333333333</v>
      </c>
      <c r="P114" s="100">
        <f t="shared" si="15"/>
        <v>4319.95</v>
      </c>
      <c r="Q114" s="68" t="s">
        <v>2035</v>
      </c>
      <c r="R114" s="68" t="s">
        <v>2036</v>
      </c>
    </row>
    <row r="115" spans="1:18" x14ac:dyDescent="0.2">
      <c r="A115" s="210"/>
      <c r="B115" s="105">
        <v>44153.311689814815</v>
      </c>
      <c r="C115" s="68" t="s">
        <v>1711</v>
      </c>
      <c r="D115" s="82" t="str">
        <f t="shared" si="20"/>
        <v>MV5304</v>
      </c>
      <c r="E115" s="91" t="str">
        <f t="shared" si="21"/>
        <v>MASVINGO</v>
      </c>
      <c r="F115" s="82" t="str">
        <f t="shared" si="22"/>
        <v>SILVER</v>
      </c>
      <c r="G115" s="83">
        <v>3</v>
      </c>
      <c r="H115" s="96" t="s">
        <v>2033</v>
      </c>
      <c r="I115" s="68" t="s">
        <v>2058</v>
      </c>
      <c r="J115" s="82" t="str">
        <f t="shared" si="23"/>
        <v>PARDON</v>
      </c>
      <c r="K115" s="85">
        <v>0</v>
      </c>
      <c r="L115" s="85">
        <v>0.99998842592592596</v>
      </c>
      <c r="M115" s="92">
        <v>44171</v>
      </c>
      <c r="N115" s="80">
        <v>51220102</v>
      </c>
      <c r="O115" s="90">
        <f t="shared" si="14"/>
        <v>1439.9833333333333</v>
      </c>
      <c r="P115" s="100">
        <f t="shared" si="15"/>
        <v>4319.95</v>
      </c>
      <c r="Q115" s="68" t="s">
        <v>2035</v>
      </c>
      <c r="R115" s="68" t="s">
        <v>2036</v>
      </c>
    </row>
    <row r="116" spans="1:18" x14ac:dyDescent="0.2">
      <c r="A116" s="210"/>
      <c r="B116" s="105">
        <v>44153.311689814815</v>
      </c>
      <c r="C116" s="68" t="s">
        <v>1707</v>
      </c>
      <c r="D116" s="82" t="str">
        <f t="shared" si="20"/>
        <v>MW5020</v>
      </c>
      <c r="E116" s="91" t="str">
        <f t="shared" si="21"/>
        <v>MASH WEST</v>
      </c>
      <c r="F116" s="82" t="str">
        <f t="shared" si="22"/>
        <v>SILVER</v>
      </c>
      <c r="G116" s="83">
        <v>3</v>
      </c>
      <c r="H116" s="96" t="s">
        <v>2033</v>
      </c>
      <c r="I116" s="68" t="s">
        <v>2058</v>
      </c>
      <c r="J116" s="82" t="str">
        <f t="shared" si="23"/>
        <v>CHIKWAVAVA</v>
      </c>
      <c r="K116" s="85">
        <v>0</v>
      </c>
      <c r="L116" s="85">
        <v>0.99998842592592596</v>
      </c>
      <c r="M116" s="92">
        <v>44171</v>
      </c>
      <c r="N116" s="80">
        <v>51220104</v>
      </c>
      <c r="O116" s="90">
        <f t="shared" si="14"/>
        <v>1439.9833333333333</v>
      </c>
      <c r="P116" s="100">
        <f t="shared" si="15"/>
        <v>4319.95</v>
      </c>
      <c r="Q116" s="68" t="s">
        <v>2035</v>
      </c>
      <c r="R116" s="68" t="s">
        <v>2036</v>
      </c>
    </row>
    <row r="117" spans="1:18" x14ac:dyDescent="0.2">
      <c r="A117" s="210"/>
      <c r="B117" s="105">
        <v>44153.311689814815</v>
      </c>
      <c r="C117" s="68" t="s">
        <v>1369</v>
      </c>
      <c r="D117" s="82" t="str">
        <f t="shared" si="20"/>
        <v>MD5158</v>
      </c>
      <c r="E117" s="91" t="str">
        <f t="shared" si="21"/>
        <v>MIDLANDS</v>
      </c>
      <c r="F117" s="82" t="str">
        <f t="shared" si="22"/>
        <v>SILVER</v>
      </c>
      <c r="G117" s="83">
        <v>3</v>
      </c>
      <c r="H117" s="96" t="s">
        <v>2033</v>
      </c>
      <c r="I117" s="68" t="s">
        <v>2058</v>
      </c>
      <c r="J117" s="82" t="str">
        <f t="shared" si="23"/>
        <v>CHIKWAVAVA</v>
      </c>
      <c r="K117" s="85">
        <v>0</v>
      </c>
      <c r="L117" s="85">
        <v>0.99998842592592596</v>
      </c>
      <c r="M117" s="92">
        <v>44171</v>
      </c>
      <c r="N117" s="80">
        <v>51220105</v>
      </c>
      <c r="O117" s="90">
        <f t="shared" si="14"/>
        <v>1439.9833333333333</v>
      </c>
      <c r="P117" s="100">
        <f t="shared" si="15"/>
        <v>4319.95</v>
      </c>
      <c r="Q117" s="68" t="s">
        <v>2035</v>
      </c>
      <c r="R117" s="68" t="s">
        <v>2036</v>
      </c>
    </row>
    <row r="118" spans="1:18" x14ac:dyDescent="0.2">
      <c r="A118" s="210"/>
      <c r="B118" s="105">
        <v>44153.311689814815</v>
      </c>
      <c r="C118" s="68" t="s">
        <v>1259</v>
      </c>
      <c r="D118" s="82" t="str">
        <f t="shared" si="20"/>
        <v>MV5144</v>
      </c>
      <c r="E118" s="91" t="str">
        <f t="shared" si="21"/>
        <v>MASVINGO</v>
      </c>
      <c r="F118" s="82" t="str">
        <f t="shared" si="22"/>
        <v>SILVER</v>
      </c>
      <c r="G118" s="83">
        <v>3</v>
      </c>
      <c r="H118" s="96" t="s">
        <v>2033</v>
      </c>
      <c r="I118" s="68" t="s">
        <v>2058</v>
      </c>
      <c r="J118" s="82" t="str">
        <f t="shared" si="23"/>
        <v>PARDON</v>
      </c>
      <c r="K118" s="85">
        <v>0</v>
      </c>
      <c r="L118" s="85">
        <v>0.99998842592592596</v>
      </c>
      <c r="M118" s="92">
        <v>44171</v>
      </c>
      <c r="N118" s="80">
        <v>51220107</v>
      </c>
      <c r="O118" s="90">
        <f t="shared" si="14"/>
        <v>1439.9833333333333</v>
      </c>
      <c r="P118" s="100">
        <f t="shared" si="15"/>
        <v>4319.95</v>
      </c>
      <c r="Q118" s="68" t="s">
        <v>2035</v>
      </c>
      <c r="R118" s="68" t="s">
        <v>2036</v>
      </c>
    </row>
    <row r="119" spans="1:18" x14ac:dyDescent="0.2">
      <c r="A119" s="210"/>
      <c r="B119" s="105">
        <v>44153.311689814815</v>
      </c>
      <c r="C119" s="68" t="s">
        <v>1433</v>
      </c>
      <c r="D119" s="82" t="str">
        <f t="shared" si="20"/>
        <v>MN5116</v>
      </c>
      <c r="E119" s="91" t="str">
        <f t="shared" si="21"/>
        <v>MAT NORTH</v>
      </c>
      <c r="F119" s="82" t="str">
        <f t="shared" si="22"/>
        <v>SILVER</v>
      </c>
      <c r="G119" s="83">
        <v>3</v>
      </c>
      <c r="H119" s="96" t="s">
        <v>2033</v>
      </c>
      <c r="I119" s="68" t="s">
        <v>2058</v>
      </c>
      <c r="J119" s="82" t="str">
        <f t="shared" si="23"/>
        <v>CHIKWAVAVA</v>
      </c>
      <c r="K119" s="85">
        <v>0</v>
      </c>
      <c r="L119" s="85">
        <v>0.99998842592592596</v>
      </c>
      <c r="M119" s="92">
        <v>44171</v>
      </c>
      <c r="N119" s="80">
        <v>51220108</v>
      </c>
      <c r="O119" s="90">
        <f t="shared" si="14"/>
        <v>1439.9833333333333</v>
      </c>
      <c r="P119" s="100">
        <f t="shared" si="15"/>
        <v>4319.95</v>
      </c>
      <c r="Q119" s="68" t="s">
        <v>2035</v>
      </c>
      <c r="R119" s="68" t="s">
        <v>2036</v>
      </c>
    </row>
    <row r="120" spans="1:18" x14ac:dyDescent="0.2">
      <c r="A120" s="210"/>
      <c r="B120" s="105">
        <v>44153.311412037037</v>
      </c>
      <c r="C120" s="68" t="s">
        <v>1165</v>
      </c>
      <c r="D120" s="82" t="str">
        <f t="shared" si="20"/>
        <v>MV5251</v>
      </c>
      <c r="E120" s="91" t="str">
        <f t="shared" si="21"/>
        <v>MASVINGO</v>
      </c>
      <c r="F120" s="82" t="str">
        <f t="shared" si="22"/>
        <v>SILVER</v>
      </c>
      <c r="G120" s="83">
        <v>3</v>
      </c>
      <c r="H120" s="96" t="s">
        <v>2033</v>
      </c>
      <c r="I120" s="68" t="s">
        <v>2058</v>
      </c>
      <c r="J120" s="82" t="str">
        <f t="shared" si="23"/>
        <v>PARDON</v>
      </c>
      <c r="K120" s="85">
        <v>0</v>
      </c>
      <c r="L120" s="85">
        <v>0.99998842592592596</v>
      </c>
      <c r="M120" s="92">
        <v>44171</v>
      </c>
      <c r="N120" s="80">
        <v>51220110</v>
      </c>
      <c r="O120" s="90">
        <f t="shared" si="14"/>
        <v>1439.9833333333333</v>
      </c>
      <c r="P120" s="100">
        <f t="shared" si="15"/>
        <v>4319.95</v>
      </c>
      <c r="Q120" s="68" t="s">
        <v>2035</v>
      </c>
      <c r="R120" s="68" t="s">
        <v>2036</v>
      </c>
    </row>
    <row r="121" spans="1:18" x14ac:dyDescent="0.2">
      <c r="A121" s="210"/>
      <c r="B121" s="105">
        <v>44153.311412037037</v>
      </c>
      <c r="C121" s="68" t="s">
        <v>1344</v>
      </c>
      <c r="D121" s="82" t="str">
        <f t="shared" si="20"/>
        <v>MV7029</v>
      </c>
      <c r="E121" s="91" t="str">
        <f t="shared" si="21"/>
        <v>MASVINGO</v>
      </c>
      <c r="F121" s="82" t="str">
        <f t="shared" si="22"/>
        <v>SILVER</v>
      </c>
      <c r="G121" s="83">
        <v>3</v>
      </c>
      <c r="H121" s="96" t="s">
        <v>2033</v>
      </c>
      <c r="I121" s="68" t="s">
        <v>2058</v>
      </c>
      <c r="J121" s="82" t="str">
        <f t="shared" si="23"/>
        <v>CECIL</v>
      </c>
      <c r="K121" s="85">
        <v>0</v>
      </c>
      <c r="L121" s="85">
        <v>0.99998842592592596</v>
      </c>
      <c r="M121" s="92">
        <v>44171</v>
      </c>
      <c r="N121" s="80">
        <v>51220111</v>
      </c>
      <c r="O121" s="90">
        <f t="shared" si="14"/>
        <v>1439.9833333333333</v>
      </c>
      <c r="P121" s="100">
        <f t="shared" si="15"/>
        <v>4319.95</v>
      </c>
      <c r="Q121" s="68" t="s">
        <v>2035</v>
      </c>
      <c r="R121" s="68" t="s">
        <v>2036</v>
      </c>
    </row>
    <row r="122" spans="1:18" x14ac:dyDescent="0.2">
      <c r="A122" s="210"/>
      <c r="B122" s="105">
        <v>44153.311412037037</v>
      </c>
      <c r="C122" s="68" t="s">
        <v>742</v>
      </c>
      <c r="D122" s="82" t="str">
        <f t="shared" si="20"/>
        <v>MD0036</v>
      </c>
      <c r="E122" s="91" t="str">
        <f t="shared" si="21"/>
        <v>MIDLANDS</v>
      </c>
      <c r="F122" s="82" t="str">
        <f t="shared" si="22"/>
        <v>SILVER</v>
      </c>
      <c r="G122" s="83">
        <v>3</v>
      </c>
      <c r="H122" s="96" t="s">
        <v>2033</v>
      </c>
      <c r="I122" s="68" t="s">
        <v>2058</v>
      </c>
      <c r="J122" s="82" t="str">
        <f t="shared" si="23"/>
        <v>CHIKWAVAVA</v>
      </c>
      <c r="K122" s="85">
        <v>0</v>
      </c>
      <c r="L122" s="85">
        <v>0.99998842592592596</v>
      </c>
      <c r="M122" s="92">
        <v>44171</v>
      </c>
      <c r="N122" s="80">
        <v>51220112</v>
      </c>
      <c r="O122" s="90">
        <f t="shared" si="14"/>
        <v>1439.9833333333333</v>
      </c>
      <c r="P122" s="100">
        <f t="shared" si="15"/>
        <v>4319.95</v>
      </c>
      <c r="Q122" s="68" t="s">
        <v>2035</v>
      </c>
      <c r="R122" s="68" t="s">
        <v>2036</v>
      </c>
    </row>
    <row r="123" spans="1:18" x14ac:dyDescent="0.2">
      <c r="A123" s="210"/>
      <c r="B123" s="105">
        <v>44153.311412037037</v>
      </c>
      <c r="C123" s="68" t="s">
        <v>606</v>
      </c>
      <c r="D123" s="82" t="str">
        <f t="shared" si="20"/>
        <v>MD0336</v>
      </c>
      <c r="E123" s="91" t="str">
        <f t="shared" si="21"/>
        <v>MIDLANDS</v>
      </c>
      <c r="F123" s="82" t="str">
        <f t="shared" si="22"/>
        <v>SILVER</v>
      </c>
      <c r="G123" s="83">
        <v>3</v>
      </c>
      <c r="H123" s="96" t="s">
        <v>2033</v>
      </c>
      <c r="I123" s="68" t="s">
        <v>2058</v>
      </c>
      <c r="J123" s="82" t="str">
        <f t="shared" si="23"/>
        <v>CHARI</v>
      </c>
      <c r="K123" s="85">
        <v>0</v>
      </c>
      <c r="L123" s="85">
        <v>0.99998842592592596</v>
      </c>
      <c r="M123" s="92">
        <v>44171</v>
      </c>
      <c r="N123" s="80">
        <v>51220113</v>
      </c>
      <c r="O123" s="90">
        <f t="shared" si="14"/>
        <v>1439.9833333333333</v>
      </c>
      <c r="P123" s="100">
        <f t="shared" si="15"/>
        <v>4319.95</v>
      </c>
      <c r="Q123" s="68" t="s">
        <v>2035</v>
      </c>
      <c r="R123" s="68" t="s">
        <v>2036</v>
      </c>
    </row>
    <row r="124" spans="1:18" x14ac:dyDescent="0.2">
      <c r="A124" s="210"/>
      <c r="B124" s="105">
        <v>44153.311412037037</v>
      </c>
      <c r="C124" s="68" t="s">
        <v>393</v>
      </c>
      <c r="D124" s="82" t="str">
        <f t="shared" si="20"/>
        <v>MV0114</v>
      </c>
      <c r="E124" s="91" t="str">
        <f t="shared" si="21"/>
        <v>MASVINGO</v>
      </c>
      <c r="F124" s="82" t="str">
        <f t="shared" si="22"/>
        <v>SILVER</v>
      </c>
      <c r="G124" s="83">
        <v>3</v>
      </c>
      <c r="H124" s="96" t="s">
        <v>2033</v>
      </c>
      <c r="I124" s="68" t="s">
        <v>2058</v>
      </c>
      <c r="J124" s="82" t="str">
        <f t="shared" si="23"/>
        <v>PARDON</v>
      </c>
      <c r="K124" s="85">
        <v>0</v>
      </c>
      <c r="L124" s="85">
        <v>0.99998842592592596</v>
      </c>
      <c r="M124" s="92">
        <v>44171</v>
      </c>
      <c r="N124" s="80">
        <v>51220116</v>
      </c>
      <c r="O124" s="90">
        <f t="shared" si="14"/>
        <v>1439.9833333333333</v>
      </c>
      <c r="P124" s="100">
        <f t="shared" si="15"/>
        <v>4319.95</v>
      </c>
      <c r="Q124" s="68" t="s">
        <v>2035</v>
      </c>
      <c r="R124" s="68" t="s">
        <v>2036</v>
      </c>
    </row>
    <row r="125" spans="1:18" x14ac:dyDescent="0.2">
      <c r="A125" s="210"/>
      <c r="B125" s="105">
        <v>44153.311412037037</v>
      </c>
      <c r="C125" s="68" t="s">
        <v>470</v>
      </c>
      <c r="D125" s="82" t="str">
        <f t="shared" si="20"/>
        <v>MD7076</v>
      </c>
      <c r="E125" s="91" t="str">
        <f t="shared" si="21"/>
        <v>MIDLANDS</v>
      </c>
      <c r="F125" s="82" t="str">
        <f t="shared" si="22"/>
        <v>SILVER</v>
      </c>
      <c r="G125" s="83">
        <v>3</v>
      </c>
      <c r="H125" s="96" t="s">
        <v>2033</v>
      </c>
      <c r="I125" s="68" t="s">
        <v>2058</v>
      </c>
      <c r="J125" s="82" t="str">
        <f t="shared" si="23"/>
        <v>CHIKWAVAVA</v>
      </c>
      <c r="K125" s="85">
        <v>0</v>
      </c>
      <c r="L125" s="85">
        <v>0.99998842592592596</v>
      </c>
      <c r="M125" s="92">
        <v>44171</v>
      </c>
      <c r="N125" s="80">
        <v>51220117</v>
      </c>
      <c r="O125" s="90">
        <f t="shared" si="14"/>
        <v>1439.9833333333333</v>
      </c>
      <c r="P125" s="100">
        <f t="shared" si="15"/>
        <v>4319.95</v>
      </c>
      <c r="Q125" s="68" t="s">
        <v>2035</v>
      </c>
      <c r="R125" s="68" t="s">
        <v>2036</v>
      </c>
    </row>
    <row r="126" spans="1:18" x14ac:dyDescent="0.2">
      <c r="A126" s="210"/>
      <c r="B126" s="105">
        <v>44153.311412037037</v>
      </c>
      <c r="C126" s="68" t="s">
        <v>1765</v>
      </c>
      <c r="D126" s="82" t="str">
        <f t="shared" si="20"/>
        <v>MW5216</v>
      </c>
      <c r="E126" s="91" t="str">
        <f t="shared" si="21"/>
        <v>MASH WEST</v>
      </c>
      <c r="F126" s="82" t="str">
        <f t="shared" si="22"/>
        <v>SILVER</v>
      </c>
      <c r="G126" s="83">
        <v>3</v>
      </c>
      <c r="H126" s="96" t="s">
        <v>2033</v>
      </c>
      <c r="I126" s="68" t="s">
        <v>2058</v>
      </c>
      <c r="J126" s="82" t="str">
        <f t="shared" si="23"/>
        <v>CHIKWAVAVA</v>
      </c>
      <c r="K126" s="85">
        <v>0</v>
      </c>
      <c r="L126" s="85">
        <v>0.99998842592592596</v>
      </c>
      <c r="M126" s="92">
        <v>44171</v>
      </c>
      <c r="N126" s="80">
        <v>51220119</v>
      </c>
      <c r="O126" s="90">
        <f t="shared" si="14"/>
        <v>1439.9833333333333</v>
      </c>
      <c r="P126" s="100">
        <f t="shared" si="15"/>
        <v>4319.95</v>
      </c>
      <c r="Q126" s="68" t="s">
        <v>2035</v>
      </c>
      <c r="R126" s="68" t="s">
        <v>2036</v>
      </c>
    </row>
    <row r="127" spans="1:18" x14ac:dyDescent="0.2">
      <c r="A127" s="210"/>
      <c r="B127" s="105">
        <v>44153.311412037037</v>
      </c>
      <c r="C127" s="68" t="s">
        <v>1191</v>
      </c>
      <c r="D127" s="82" t="str">
        <f t="shared" si="20"/>
        <v>MS0347</v>
      </c>
      <c r="E127" s="91" t="str">
        <f t="shared" si="21"/>
        <v>MAT SOUTH</v>
      </c>
      <c r="F127" s="82" t="str">
        <f t="shared" si="22"/>
        <v>SILVER</v>
      </c>
      <c r="G127" s="83">
        <v>3</v>
      </c>
      <c r="H127" s="96" t="s">
        <v>2033</v>
      </c>
      <c r="I127" s="68" t="s">
        <v>2058</v>
      </c>
      <c r="J127" s="82" t="str">
        <f t="shared" si="23"/>
        <v>SIFA</v>
      </c>
      <c r="K127" s="85">
        <v>0</v>
      </c>
      <c r="L127" s="85">
        <v>0.99998842592592596</v>
      </c>
      <c r="M127" s="92">
        <v>44171</v>
      </c>
      <c r="N127" s="80">
        <v>51220122</v>
      </c>
      <c r="O127" s="90">
        <f t="shared" si="14"/>
        <v>1439.9833333333333</v>
      </c>
      <c r="P127" s="100">
        <f t="shared" si="15"/>
        <v>4319.95</v>
      </c>
      <c r="Q127" s="68" t="s">
        <v>2035</v>
      </c>
      <c r="R127" s="68" t="s">
        <v>2036</v>
      </c>
    </row>
    <row r="128" spans="1:18" x14ac:dyDescent="0.2">
      <c r="A128" s="210"/>
      <c r="B128" s="105">
        <v>44153.311412037037</v>
      </c>
      <c r="C128" s="68" t="s">
        <v>379</v>
      </c>
      <c r="D128" s="82" t="str">
        <f t="shared" si="20"/>
        <v>MV0337</v>
      </c>
      <c r="E128" s="91" t="str">
        <f t="shared" si="21"/>
        <v>MASVINGO</v>
      </c>
      <c r="F128" s="82" t="str">
        <f t="shared" si="22"/>
        <v>SILVER</v>
      </c>
      <c r="G128" s="83">
        <v>3</v>
      </c>
      <c r="H128" s="96" t="s">
        <v>2033</v>
      </c>
      <c r="I128" s="68" t="s">
        <v>2058</v>
      </c>
      <c r="J128" s="82" t="str">
        <f t="shared" si="23"/>
        <v>PARDON</v>
      </c>
      <c r="K128" s="85">
        <v>0</v>
      </c>
      <c r="L128" s="85">
        <v>0.99998842592592596</v>
      </c>
      <c r="M128" s="92">
        <v>44171</v>
      </c>
      <c r="N128" s="80">
        <v>51220124</v>
      </c>
      <c r="O128" s="90">
        <f t="shared" si="14"/>
        <v>1439.9833333333333</v>
      </c>
      <c r="P128" s="100">
        <f t="shared" si="15"/>
        <v>4319.95</v>
      </c>
      <c r="Q128" s="68" t="s">
        <v>2035</v>
      </c>
      <c r="R128" s="68" t="s">
        <v>2036</v>
      </c>
    </row>
    <row r="129" spans="1:18" x14ac:dyDescent="0.2">
      <c r="A129" s="210"/>
      <c r="B129" s="105">
        <v>44153.311412037037</v>
      </c>
      <c r="C129" s="68" t="s">
        <v>1383</v>
      </c>
      <c r="D129" s="82" t="str">
        <f t="shared" si="20"/>
        <v>MD0143</v>
      </c>
      <c r="E129" s="91" t="str">
        <f t="shared" si="21"/>
        <v>MIDLANDS</v>
      </c>
      <c r="F129" s="82" t="str">
        <f t="shared" si="22"/>
        <v>SILVER</v>
      </c>
      <c r="G129" s="83">
        <v>3</v>
      </c>
      <c r="H129" s="96" t="s">
        <v>2033</v>
      </c>
      <c r="I129" s="68" t="s">
        <v>2058</v>
      </c>
      <c r="J129" s="82" t="str">
        <f t="shared" si="23"/>
        <v>CHARI</v>
      </c>
      <c r="K129" s="85">
        <v>0</v>
      </c>
      <c r="L129" s="85">
        <v>0.99998842592592596</v>
      </c>
      <c r="M129" s="92">
        <v>44171</v>
      </c>
      <c r="N129" s="80">
        <v>51220126</v>
      </c>
      <c r="O129" s="90">
        <f t="shared" si="14"/>
        <v>1439.9833333333333</v>
      </c>
      <c r="P129" s="100">
        <f t="shared" si="15"/>
        <v>4319.95</v>
      </c>
      <c r="Q129" s="68" t="s">
        <v>2035</v>
      </c>
      <c r="R129" s="68" t="s">
        <v>2036</v>
      </c>
    </row>
    <row r="130" spans="1:18" x14ac:dyDescent="0.2">
      <c r="A130" s="210"/>
      <c r="B130" s="105">
        <v>44142.730995370373</v>
      </c>
      <c r="C130" s="68" t="s">
        <v>641</v>
      </c>
      <c r="D130" s="82" t="str">
        <f t="shared" si="20"/>
        <v>MD5187</v>
      </c>
      <c r="E130" s="91" t="str">
        <f t="shared" si="21"/>
        <v>MIDLANDS</v>
      </c>
      <c r="F130" s="82" t="str">
        <f t="shared" si="22"/>
        <v>SILVER</v>
      </c>
      <c r="G130" s="83">
        <v>3</v>
      </c>
      <c r="H130" s="96" t="s">
        <v>2033</v>
      </c>
      <c r="I130" s="68" t="s">
        <v>2058</v>
      </c>
      <c r="J130" s="82" t="str">
        <f t="shared" si="23"/>
        <v>CHIKWAVAVA</v>
      </c>
      <c r="K130" s="85">
        <v>0</v>
      </c>
      <c r="L130" s="85">
        <v>0.99998842592592596</v>
      </c>
      <c r="M130" s="92">
        <v>44171</v>
      </c>
      <c r="N130" s="80">
        <v>51220130</v>
      </c>
      <c r="O130" s="90">
        <f t="shared" ref="O130:O193" si="24">(L130-K130)*60*24</f>
        <v>1439.9833333333333</v>
      </c>
      <c r="P130" s="100">
        <f t="shared" ref="P130:P193" si="25">O130*G130</f>
        <v>4319.95</v>
      </c>
      <c r="Q130" s="68" t="s">
        <v>2035</v>
      </c>
      <c r="R130" s="68" t="s">
        <v>2036</v>
      </c>
    </row>
    <row r="131" spans="1:18" x14ac:dyDescent="0.2">
      <c r="A131" s="210"/>
      <c r="B131" s="105">
        <v>44110.27103009259</v>
      </c>
      <c r="C131" s="68" t="s">
        <v>2005</v>
      </c>
      <c r="D131" s="82" t="str">
        <f t="shared" si="20"/>
        <v>MV7049</v>
      </c>
      <c r="E131" s="91" t="str">
        <f t="shared" si="21"/>
        <v>MASVINGO</v>
      </c>
      <c r="F131" s="82" t="str">
        <f t="shared" si="22"/>
        <v>SILVER</v>
      </c>
      <c r="G131" s="83">
        <v>3</v>
      </c>
      <c r="H131" s="96" t="s">
        <v>2033</v>
      </c>
      <c r="I131" s="68" t="s">
        <v>2058</v>
      </c>
      <c r="J131" s="82" t="str">
        <f t="shared" si="23"/>
        <v>CECIL</v>
      </c>
      <c r="K131" s="85">
        <v>0</v>
      </c>
      <c r="L131" s="85">
        <v>0.99998842592592596</v>
      </c>
      <c r="M131" s="92">
        <v>44171</v>
      </c>
      <c r="N131" s="80">
        <v>51220137</v>
      </c>
      <c r="O131" s="90">
        <f t="shared" si="24"/>
        <v>1439.9833333333333</v>
      </c>
      <c r="P131" s="100">
        <f t="shared" si="25"/>
        <v>4319.95</v>
      </c>
      <c r="Q131" s="68" t="s">
        <v>2035</v>
      </c>
      <c r="R131" s="68" t="s">
        <v>2036</v>
      </c>
    </row>
    <row r="132" spans="1:18" x14ac:dyDescent="0.2">
      <c r="A132" s="211"/>
      <c r="B132" s="105">
        <v>44152.25540509259</v>
      </c>
      <c r="C132" s="68" t="s">
        <v>744</v>
      </c>
      <c r="D132" s="82" t="str">
        <f t="shared" si="20"/>
        <v>MD0036</v>
      </c>
      <c r="E132" s="91" t="str">
        <f t="shared" si="21"/>
        <v>MIDLANDS</v>
      </c>
      <c r="F132" s="82" t="str">
        <f t="shared" si="22"/>
        <v>SILVER</v>
      </c>
      <c r="G132" s="83">
        <v>3</v>
      </c>
      <c r="H132" s="96" t="s">
        <v>2033</v>
      </c>
      <c r="I132" s="68" t="s">
        <v>2058</v>
      </c>
      <c r="J132" s="82" t="str">
        <f t="shared" si="23"/>
        <v>CHIKWAVAVA</v>
      </c>
      <c r="K132" s="85">
        <v>0</v>
      </c>
      <c r="L132" s="85">
        <v>0.99998842592592596</v>
      </c>
      <c r="M132" s="92">
        <v>44171</v>
      </c>
      <c r="N132" s="80">
        <v>51220138</v>
      </c>
      <c r="O132" s="90">
        <f t="shared" si="24"/>
        <v>1439.9833333333333</v>
      </c>
      <c r="P132" s="100">
        <f t="shared" si="25"/>
        <v>4319.95</v>
      </c>
      <c r="Q132" s="68" t="s">
        <v>2035</v>
      </c>
      <c r="R132" s="68" t="s">
        <v>2036</v>
      </c>
    </row>
    <row r="133" spans="1:18" x14ac:dyDescent="0.2">
      <c r="A133" s="211"/>
      <c r="B133" s="105">
        <v>44142.713692129626</v>
      </c>
      <c r="C133" s="68" t="s">
        <v>643</v>
      </c>
      <c r="D133" s="82" t="str">
        <f t="shared" si="20"/>
        <v>MD5187</v>
      </c>
      <c r="E133" s="91" t="str">
        <f t="shared" si="21"/>
        <v>MIDLANDS</v>
      </c>
      <c r="F133" s="82" t="str">
        <f t="shared" si="22"/>
        <v>SILVER</v>
      </c>
      <c r="G133" s="83">
        <v>3</v>
      </c>
      <c r="H133" s="96" t="s">
        <v>2033</v>
      </c>
      <c r="I133" s="68" t="s">
        <v>2058</v>
      </c>
      <c r="J133" s="82" t="str">
        <f t="shared" si="23"/>
        <v>CHIKWAVAVA</v>
      </c>
      <c r="K133" s="85">
        <v>0</v>
      </c>
      <c r="L133" s="85">
        <v>0.99998842592592596</v>
      </c>
      <c r="M133" s="92">
        <v>44171</v>
      </c>
      <c r="N133" s="80">
        <v>51220142</v>
      </c>
      <c r="O133" s="90">
        <f t="shared" si="24"/>
        <v>1439.9833333333333</v>
      </c>
      <c r="P133" s="100">
        <f t="shared" si="25"/>
        <v>4319.95</v>
      </c>
      <c r="Q133" s="68" t="s">
        <v>2035</v>
      </c>
      <c r="R133" s="68" t="s">
        <v>2036</v>
      </c>
    </row>
    <row r="134" spans="1:18" x14ac:dyDescent="0.2">
      <c r="A134" s="211"/>
      <c r="B134" s="105">
        <v>44079.580578703702</v>
      </c>
      <c r="C134" s="68" t="s">
        <v>1782</v>
      </c>
      <c r="D134" s="82" t="str">
        <f t="shared" si="20"/>
        <v>MS0162</v>
      </c>
      <c r="E134" s="91" t="str">
        <f t="shared" si="21"/>
        <v>MAT SOUTH</v>
      </c>
      <c r="F134" s="82" t="str">
        <f t="shared" si="22"/>
        <v>SILVER</v>
      </c>
      <c r="G134" s="83">
        <v>3</v>
      </c>
      <c r="H134" s="96" t="s">
        <v>2033</v>
      </c>
      <c r="I134" s="68" t="s">
        <v>2058</v>
      </c>
      <c r="J134" s="82" t="str">
        <f t="shared" si="23"/>
        <v>SOFIA</v>
      </c>
      <c r="K134" s="85">
        <v>0</v>
      </c>
      <c r="L134" s="85">
        <v>0.99998842592592596</v>
      </c>
      <c r="M134" s="92">
        <v>44171</v>
      </c>
      <c r="N134" s="80">
        <v>51220146</v>
      </c>
      <c r="O134" s="90">
        <f t="shared" si="24"/>
        <v>1439.9833333333333</v>
      </c>
      <c r="P134" s="100">
        <f t="shared" si="25"/>
        <v>4319.95</v>
      </c>
      <c r="Q134" s="68" t="s">
        <v>2035</v>
      </c>
      <c r="R134" s="68" t="s">
        <v>2036</v>
      </c>
    </row>
    <row r="135" spans="1:18" x14ac:dyDescent="0.2">
      <c r="A135" s="210"/>
      <c r="B135" s="105">
        <v>44068.762592592589</v>
      </c>
      <c r="C135" s="68" t="s">
        <v>1821</v>
      </c>
      <c r="D135" s="82" t="str">
        <f t="shared" si="20"/>
        <v>BU0256</v>
      </c>
      <c r="E135" s="91" t="str">
        <f t="shared" si="21"/>
        <v>BULAWAYO</v>
      </c>
      <c r="F135" s="82" t="str">
        <f t="shared" si="22"/>
        <v>SILVER</v>
      </c>
      <c r="G135" s="83">
        <v>3</v>
      </c>
      <c r="H135" s="96" t="s">
        <v>2033</v>
      </c>
      <c r="I135" s="68" t="s">
        <v>2058</v>
      </c>
      <c r="J135" s="82" t="str">
        <f t="shared" si="23"/>
        <v>MAKETO</v>
      </c>
      <c r="K135" s="85">
        <v>0</v>
      </c>
      <c r="L135" s="85">
        <v>0.99998842592592596</v>
      </c>
      <c r="M135" s="92">
        <v>44171</v>
      </c>
      <c r="N135" s="80">
        <v>51220159</v>
      </c>
      <c r="O135" s="90">
        <f t="shared" si="24"/>
        <v>1439.9833333333333</v>
      </c>
      <c r="P135" s="100">
        <f t="shared" si="25"/>
        <v>4319.95</v>
      </c>
      <c r="Q135" s="68" t="s">
        <v>2035</v>
      </c>
      <c r="R135" s="68" t="s">
        <v>2036</v>
      </c>
    </row>
    <row r="136" spans="1:18" x14ac:dyDescent="0.2">
      <c r="A136" s="210"/>
      <c r="B136" s="105">
        <v>44169.427627314813</v>
      </c>
      <c r="C136" s="68" t="s">
        <v>858</v>
      </c>
      <c r="D136" s="82" t="str">
        <f t="shared" si="20"/>
        <v>MN5204</v>
      </c>
      <c r="E136" s="91" t="str">
        <f t="shared" si="21"/>
        <v>MAT NORTH</v>
      </c>
      <c r="F136" s="82" t="str">
        <f t="shared" si="22"/>
        <v>SILVER</v>
      </c>
      <c r="G136" s="83">
        <v>3</v>
      </c>
      <c r="H136" s="96" t="s">
        <v>2033</v>
      </c>
      <c r="I136" s="68" t="s">
        <v>2058</v>
      </c>
      <c r="J136" s="82" t="str">
        <f t="shared" si="23"/>
        <v>MAKETO</v>
      </c>
      <c r="K136" s="85">
        <v>0</v>
      </c>
      <c r="L136" s="85">
        <v>0.99998842592592596</v>
      </c>
      <c r="M136" s="92">
        <v>44171</v>
      </c>
      <c r="N136" s="94" t="s">
        <v>4262</v>
      </c>
      <c r="O136" s="90">
        <f t="shared" si="24"/>
        <v>1439.9833333333333</v>
      </c>
      <c r="P136" s="100">
        <f t="shared" si="25"/>
        <v>4319.95</v>
      </c>
      <c r="Q136" s="68" t="s">
        <v>2035</v>
      </c>
      <c r="R136" s="68" t="s">
        <v>2036</v>
      </c>
    </row>
    <row r="137" spans="1:18" x14ac:dyDescent="0.2">
      <c r="A137" s="210"/>
      <c r="B137" s="105">
        <v>44169.894108796296</v>
      </c>
      <c r="C137" s="68" t="s">
        <v>1534</v>
      </c>
      <c r="D137" s="82" t="str">
        <f t="shared" si="20"/>
        <v>HA6064</v>
      </c>
      <c r="E137" s="91" t="str">
        <f t="shared" si="21"/>
        <v>HARARE</v>
      </c>
      <c r="F137" s="82" t="str">
        <f t="shared" si="22"/>
        <v>SILVER</v>
      </c>
      <c r="G137" s="83">
        <v>3</v>
      </c>
      <c r="H137" s="96" t="s">
        <v>2033</v>
      </c>
      <c r="I137" s="68" t="s">
        <v>2058</v>
      </c>
      <c r="J137" s="82" t="str">
        <f t="shared" si="23"/>
        <v>MUTYANDA</v>
      </c>
      <c r="K137" s="85">
        <v>0</v>
      </c>
      <c r="L137" s="85">
        <v>0.99998842592592596</v>
      </c>
      <c r="M137" s="92">
        <v>44171</v>
      </c>
      <c r="N137" s="94" t="s">
        <v>4267</v>
      </c>
      <c r="O137" s="90">
        <f t="shared" si="24"/>
        <v>1439.9833333333333</v>
      </c>
      <c r="P137" s="100">
        <f t="shared" si="25"/>
        <v>4319.95</v>
      </c>
      <c r="Q137" s="68" t="s">
        <v>2035</v>
      </c>
      <c r="R137" s="68" t="s">
        <v>2036</v>
      </c>
    </row>
    <row r="138" spans="1:18" x14ac:dyDescent="0.2">
      <c r="A138" s="210"/>
      <c r="B138" s="105">
        <v>44169.991284722222</v>
      </c>
      <c r="C138" s="68" t="s">
        <v>1986</v>
      </c>
      <c r="D138" s="82" t="str">
        <f t="shared" si="20"/>
        <v>MS5309</v>
      </c>
      <c r="E138" s="91" t="str">
        <f t="shared" si="21"/>
        <v>MAT SOUTH</v>
      </c>
      <c r="F138" s="82" t="str">
        <f t="shared" si="22"/>
        <v>SILVER</v>
      </c>
      <c r="G138" s="83">
        <v>3</v>
      </c>
      <c r="H138" s="96" t="s">
        <v>2033</v>
      </c>
      <c r="I138" s="68" t="s">
        <v>2058</v>
      </c>
      <c r="J138" s="82" t="str">
        <f t="shared" si="23"/>
        <v>BEN</v>
      </c>
      <c r="K138" s="85">
        <v>0</v>
      </c>
      <c r="L138" s="85">
        <v>0.99998842592592596</v>
      </c>
      <c r="M138" s="92">
        <v>44171</v>
      </c>
      <c r="N138" s="94" t="s">
        <v>4273</v>
      </c>
      <c r="O138" s="90">
        <f t="shared" si="24"/>
        <v>1439.9833333333333</v>
      </c>
      <c r="P138" s="100">
        <f t="shared" si="25"/>
        <v>4319.95</v>
      </c>
      <c r="Q138" s="68" t="s">
        <v>2035</v>
      </c>
      <c r="R138" s="68" t="s">
        <v>2036</v>
      </c>
    </row>
    <row r="139" spans="1:18" x14ac:dyDescent="0.2">
      <c r="A139" s="210"/>
      <c r="B139" s="105">
        <v>44170.002743055556</v>
      </c>
      <c r="C139" s="68" t="s">
        <v>1043</v>
      </c>
      <c r="D139" s="82" t="str">
        <f t="shared" ref="D139:D157" si="26">VLOOKUP($C139,TOTAL4,2,FALSE)</f>
        <v>MS7020</v>
      </c>
      <c r="E139" s="91" t="str">
        <f t="shared" ref="E139:E157" si="27">VLOOKUP($C139,TOTAL4,3,FALSE)</f>
        <v>MAT SOUTH</v>
      </c>
      <c r="F139" s="82" t="str">
        <f t="shared" ref="F139:F157" si="28">VLOOKUP(C139,TOTAL4,4,FALSE)</f>
        <v>SILVER</v>
      </c>
      <c r="G139" s="83">
        <v>3</v>
      </c>
      <c r="H139" s="96" t="s">
        <v>2033</v>
      </c>
      <c r="I139" s="68" t="s">
        <v>2058</v>
      </c>
      <c r="J139" s="82" t="str">
        <f t="shared" si="23"/>
        <v>BEN</v>
      </c>
      <c r="K139" s="85">
        <v>0</v>
      </c>
      <c r="L139" s="85">
        <v>0.99998842592592596</v>
      </c>
      <c r="M139" s="92">
        <v>44171</v>
      </c>
      <c r="N139" s="94" t="s">
        <v>4252</v>
      </c>
      <c r="O139" s="90">
        <f t="shared" si="24"/>
        <v>1439.9833333333333</v>
      </c>
      <c r="P139" s="100">
        <f t="shared" si="25"/>
        <v>4319.95</v>
      </c>
      <c r="Q139" s="68" t="s">
        <v>2035</v>
      </c>
      <c r="R139" s="68" t="s">
        <v>2036</v>
      </c>
    </row>
    <row r="140" spans="1:18" x14ac:dyDescent="0.2">
      <c r="A140" s="210"/>
      <c r="B140" s="105">
        <v>44170.002743055556</v>
      </c>
      <c r="C140" s="68" t="s">
        <v>1390</v>
      </c>
      <c r="D140" s="82" t="str">
        <f t="shared" si="26"/>
        <v>MV5146</v>
      </c>
      <c r="E140" s="91" t="str">
        <f t="shared" si="27"/>
        <v>MASVINGO</v>
      </c>
      <c r="F140" s="82" t="str">
        <f t="shared" si="28"/>
        <v>SILVER</v>
      </c>
      <c r="G140" s="83">
        <v>3</v>
      </c>
      <c r="H140" s="96" t="s">
        <v>2033</v>
      </c>
      <c r="I140" s="68" t="s">
        <v>2058</v>
      </c>
      <c r="J140" s="82" t="s">
        <v>242</v>
      </c>
      <c r="K140" s="85">
        <v>0</v>
      </c>
      <c r="L140" s="85">
        <v>0.99998842592592596</v>
      </c>
      <c r="M140" s="92">
        <v>44171</v>
      </c>
      <c r="N140" s="94" t="s">
        <v>4253</v>
      </c>
      <c r="O140" s="90">
        <f t="shared" si="24"/>
        <v>1439.9833333333333</v>
      </c>
      <c r="P140" s="100">
        <f t="shared" si="25"/>
        <v>4319.95</v>
      </c>
      <c r="Q140" s="68" t="s">
        <v>2035</v>
      </c>
      <c r="R140" s="68" t="s">
        <v>2036</v>
      </c>
    </row>
    <row r="141" spans="1:18" x14ac:dyDescent="0.2">
      <c r="A141" s="210"/>
      <c r="B141" s="105">
        <v>44170.447534722225</v>
      </c>
      <c r="C141" s="68" t="s">
        <v>1184</v>
      </c>
      <c r="D141" s="82" t="str">
        <f t="shared" si="26"/>
        <v>MS0398</v>
      </c>
      <c r="E141" s="91" t="str">
        <f t="shared" si="27"/>
        <v>MAT SOUTH</v>
      </c>
      <c r="F141" s="82" t="str">
        <f t="shared" si="28"/>
        <v>SILVER</v>
      </c>
      <c r="G141" s="83">
        <v>3</v>
      </c>
      <c r="H141" s="96" t="s">
        <v>2033</v>
      </c>
      <c r="I141" s="68" t="s">
        <v>2058</v>
      </c>
      <c r="J141" s="82" t="str">
        <f t="shared" ref="J141:J151" si="29">VLOOKUP($C141,TOTAL4,5,FALSE)</f>
        <v>SOPHIA</v>
      </c>
      <c r="K141" s="85">
        <v>0</v>
      </c>
      <c r="L141" s="85">
        <v>0.99998842592592596</v>
      </c>
      <c r="M141" s="92">
        <v>44171</v>
      </c>
      <c r="N141" s="94" t="s">
        <v>4243</v>
      </c>
      <c r="O141" s="90">
        <f t="shared" si="24"/>
        <v>1439.9833333333333</v>
      </c>
      <c r="P141" s="100">
        <f t="shared" si="25"/>
        <v>4319.95</v>
      </c>
      <c r="Q141" s="68" t="s">
        <v>2035</v>
      </c>
      <c r="R141" s="68" t="s">
        <v>2036</v>
      </c>
    </row>
    <row r="142" spans="1:18" x14ac:dyDescent="0.2">
      <c r="A142" s="210"/>
      <c r="B142" s="105">
        <v>44170.567974537036</v>
      </c>
      <c r="C142" s="68" t="s">
        <v>709</v>
      </c>
      <c r="D142" s="82" t="str">
        <f t="shared" si="26"/>
        <v>MV7004</v>
      </c>
      <c r="E142" s="91" t="str">
        <f t="shared" si="27"/>
        <v>MASVINGO</v>
      </c>
      <c r="F142" s="82" t="str">
        <f t="shared" si="28"/>
        <v>SILVER</v>
      </c>
      <c r="G142" s="83">
        <v>3</v>
      </c>
      <c r="H142" s="96" t="s">
        <v>2033</v>
      </c>
      <c r="I142" s="68" t="s">
        <v>2058</v>
      </c>
      <c r="J142" s="82" t="str">
        <f t="shared" si="29"/>
        <v>PARDON</v>
      </c>
      <c r="K142" s="85">
        <v>0</v>
      </c>
      <c r="L142" s="85">
        <v>0.99998842592592596</v>
      </c>
      <c r="M142" s="92">
        <v>44171</v>
      </c>
      <c r="N142" s="94" t="s">
        <v>4242</v>
      </c>
      <c r="O142" s="90">
        <f t="shared" si="24"/>
        <v>1439.9833333333333</v>
      </c>
      <c r="P142" s="100">
        <f t="shared" si="25"/>
        <v>4319.95</v>
      </c>
      <c r="Q142" s="68" t="s">
        <v>2035</v>
      </c>
      <c r="R142" s="68" t="s">
        <v>2036</v>
      </c>
    </row>
    <row r="143" spans="1:18" x14ac:dyDescent="0.2">
      <c r="A143" s="210"/>
      <c r="B143" s="105">
        <v>44170.83421296296</v>
      </c>
      <c r="C143" s="80" t="s">
        <v>1501</v>
      </c>
      <c r="D143" s="82" t="str">
        <f t="shared" si="26"/>
        <v>MV5266</v>
      </c>
      <c r="E143" s="91" t="str">
        <f t="shared" si="27"/>
        <v>MASVINGO</v>
      </c>
      <c r="F143" s="82" t="str">
        <f t="shared" si="28"/>
        <v>SILVER</v>
      </c>
      <c r="G143" s="83">
        <v>3</v>
      </c>
      <c r="H143" s="96" t="s">
        <v>2033</v>
      </c>
      <c r="I143" s="68" t="s">
        <v>2060</v>
      </c>
      <c r="J143" s="82" t="str">
        <f t="shared" si="29"/>
        <v>PARDON</v>
      </c>
      <c r="K143" s="85">
        <v>0</v>
      </c>
      <c r="L143" s="85">
        <v>0.99998842592592596</v>
      </c>
      <c r="M143" s="92">
        <v>44171</v>
      </c>
      <c r="N143" s="94" t="s">
        <v>4227</v>
      </c>
      <c r="O143" s="90">
        <f t="shared" si="24"/>
        <v>1439.9833333333333</v>
      </c>
      <c r="P143" s="100">
        <f t="shared" si="25"/>
        <v>4319.95</v>
      </c>
      <c r="Q143" s="68" t="s">
        <v>2035</v>
      </c>
      <c r="R143" s="68" t="s">
        <v>2036</v>
      </c>
    </row>
    <row r="144" spans="1:18" x14ac:dyDescent="0.2">
      <c r="A144" s="210"/>
      <c r="B144" s="105">
        <v>44171.126921296294</v>
      </c>
      <c r="C144" s="80" t="s">
        <v>894</v>
      </c>
      <c r="D144" s="82" t="str">
        <f t="shared" si="26"/>
        <v>MN0325</v>
      </c>
      <c r="E144" s="91" t="str">
        <f t="shared" si="27"/>
        <v>MAT NORTH</v>
      </c>
      <c r="F144" s="82" t="str">
        <f t="shared" si="28"/>
        <v>SILVER</v>
      </c>
      <c r="G144" s="83">
        <v>3</v>
      </c>
      <c r="H144" s="96" t="s">
        <v>2033</v>
      </c>
      <c r="I144" s="68" t="s">
        <v>2060</v>
      </c>
      <c r="J144" s="82" t="str">
        <f t="shared" si="29"/>
        <v>MAKETO</v>
      </c>
      <c r="K144" s="85">
        <v>0.12692129629629631</v>
      </c>
      <c r="L144" s="85">
        <v>0.99998842592592596</v>
      </c>
      <c r="M144" s="92">
        <v>44171</v>
      </c>
      <c r="N144" s="94" t="s">
        <v>4551</v>
      </c>
      <c r="O144" s="90">
        <f t="shared" si="24"/>
        <v>1257.2166666666667</v>
      </c>
      <c r="P144" s="100">
        <f t="shared" si="25"/>
        <v>3771.65</v>
      </c>
      <c r="Q144" s="68" t="s">
        <v>2035</v>
      </c>
      <c r="R144" s="68" t="s">
        <v>2036</v>
      </c>
    </row>
    <row r="145" spans="1:18" x14ac:dyDescent="0.2">
      <c r="A145" s="210"/>
      <c r="B145" s="105">
        <v>44171.344386574077</v>
      </c>
      <c r="C145" s="80" t="s">
        <v>577</v>
      </c>
      <c r="D145" s="82" t="str">
        <f t="shared" si="26"/>
        <v>HA5057</v>
      </c>
      <c r="E145" s="91" t="str">
        <f t="shared" si="27"/>
        <v>HARARE</v>
      </c>
      <c r="F145" s="82" t="str">
        <f t="shared" si="28"/>
        <v>SILVER</v>
      </c>
      <c r="G145" s="83">
        <v>3</v>
      </c>
      <c r="H145" s="96" t="s">
        <v>2033</v>
      </c>
      <c r="I145" s="68" t="s">
        <v>2060</v>
      </c>
      <c r="J145" s="82" t="str">
        <f t="shared" si="29"/>
        <v>RITA</v>
      </c>
      <c r="K145" s="85">
        <v>0.34438657407407408</v>
      </c>
      <c r="L145" s="85">
        <v>0.99998842592592596</v>
      </c>
      <c r="M145" s="92">
        <v>44171</v>
      </c>
      <c r="N145" s="94" t="s">
        <v>4552</v>
      </c>
      <c r="O145" s="90">
        <f t="shared" si="24"/>
        <v>944.06666666666661</v>
      </c>
      <c r="P145" s="100">
        <f t="shared" si="25"/>
        <v>2832.2</v>
      </c>
      <c r="Q145" s="68" t="s">
        <v>2035</v>
      </c>
      <c r="R145" s="68" t="s">
        <v>2036</v>
      </c>
    </row>
    <row r="146" spans="1:18" x14ac:dyDescent="0.2">
      <c r="A146" s="210"/>
      <c r="B146" s="105">
        <v>44171.808738425927</v>
      </c>
      <c r="C146" s="80" t="s">
        <v>780</v>
      </c>
      <c r="D146" s="82" t="str">
        <f t="shared" si="26"/>
        <v>MS7012</v>
      </c>
      <c r="E146" s="91" t="str">
        <f t="shared" si="27"/>
        <v>MAT SOUTH</v>
      </c>
      <c r="F146" s="82" t="str">
        <f t="shared" si="28"/>
        <v>SILVER</v>
      </c>
      <c r="G146" s="83">
        <v>3</v>
      </c>
      <c r="H146" s="96" t="s">
        <v>2033</v>
      </c>
      <c r="I146" s="68" t="s">
        <v>2058</v>
      </c>
      <c r="J146" s="82" t="str">
        <f t="shared" si="29"/>
        <v>MASAIRA</v>
      </c>
      <c r="K146" s="85">
        <v>0.80873842592592593</v>
      </c>
      <c r="L146" s="85">
        <v>0.99998842592592596</v>
      </c>
      <c r="M146" s="92">
        <v>44171</v>
      </c>
      <c r="N146" s="94" t="s">
        <v>4558</v>
      </c>
      <c r="O146" s="90">
        <f t="shared" si="24"/>
        <v>275.40000000000003</v>
      </c>
      <c r="P146" s="100">
        <f t="shared" si="25"/>
        <v>826.2</v>
      </c>
      <c r="Q146" s="68" t="s">
        <v>2035</v>
      </c>
      <c r="R146" s="68" t="s">
        <v>2036</v>
      </c>
    </row>
    <row r="147" spans="1:18" x14ac:dyDescent="0.2">
      <c r="A147" s="210"/>
      <c r="B147" s="105">
        <v>44171.808738425927</v>
      </c>
      <c r="C147" s="80" t="s">
        <v>1119</v>
      </c>
      <c r="D147" s="82" t="str">
        <f t="shared" si="26"/>
        <v>MS7058</v>
      </c>
      <c r="E147" s="91" t="str">
        <f t="shared" si="27"/>
        <v>MAT SOUTH</v>
      </c>
      <c r="F147" s="82" t="str">
        <f t="shared" si="28"/>
        <v>SILVER</v>
      </c>
      <c r="G147" s="83">
        <v>3</v>
      </c>
      <c r="H147" s="96" t="s">
        <v>2033</v>
      </c>
      <c r="I147" s="68" t="s">
        <v>2058</v>
      </c>
      <c r="J147" s="82" t="str">
        <f t="shared" si="29"/>
        <v>MASAIRA</v>
      </c>
      <c r="K147" s="85">
        <v>0.80873842592592593</v>
      </c>
      <c r="L147" s="85">
        <v>0.99998842592592596</v>
      </c>
      <c r="M147" s="92">
        <v>44171</v>
      </c>
      <c r="N147" s="94" t="s">
        <v>4559</v>
      </c>
      <c r="O147" s="90">
        <f t="shared" si="24"/>
        <v>275.40000000000003</v>
      </c>
      <c r="P147" s="100">
        <f t="shared" si="25"/>
        <v>826.2</v>
      </c>
      <c r="Q147" s="68" t="s">
        <v>2035</v>
      </c>
      <c r="R147" s="68" t="s">
        <v>2036</v>
      </c>
    </row>
    <row r="148" spans="1:18" x14ac:dyDescent="0.2">
      <c r="A148" s="210"/>
      <c r="B148" s="105">
        <v>44171.80872685185</v>
      </c>
      <c r="C148" s="80" t="s">
        <v>787</v>
      </c>
      <c r="D148" s="82" t="str">
        <f t="shared" si="26"/>
        <v>MS0039</v>
      </c>
      <c r="E148" s="91" t="str">
        <f t="shared" si="27"/>
        <v>MAT SOUTH</v>
      </c>
      <c r="F148" s="82" t="str">
        <f t="shared" si="28"/>
        <v>SILVER</v>
      </c>
      <c r="G148" s="83">
        <v>3</v>
      </c>
      <c r="H148" s="96" t="s">
        <v>2033</v>
      </c>
      <c r="I148" s="68" t="s">
        <v>2058</v>
      </c>
      <c r="J148" s="82" t="str">
        <f t="shared" si="29"/>
        <v>MASAIRA</v>
      </c>
      <c r="K148" s="85">
        <v>0.80872685185185178</v>
      </c>
      <c r="L148" s="85">
        <v>0.99998842592592596</v>
      </c>
      <c r="M148" s="92">
        <v>44171</v>
      </c>
      <c r="N148" s="94" t="s">
        <v>4563</v>
      </c>
      <c r="O148" s="90">
        <f t="shared" si="24"/>
        <v>275.4166666666668</v>
      </c>
      <c r="P148" s="100">
        <f t="shared" si="25"/>
        <v>826.25000000000045</v>
      </c>
      <c r="Q148" s="68" t="s">
        <v>2035</v>
      </c>
      <c r="R148" s="68" t="s">
        <v>2036</v>
      </c>
    </row>
    <row r="149" spans="1:18" x14ac:dyDescent="0.2">
      <c r="A149" s="210"/>
      <c r="B149" s="105">
        <v>44171.808379629627</v>
      </c>
      <c r="C149" s="80" t="s">
        <v>1805</v>
      </c>
      <c r="D149" s="82" t="str">
        <f t="shared" si="26"/>
        <v>MS5134</v>
      </c>
      <c r="E149" s="91" t="str">
        <f t="shared" si="27"/>
        <v>MAT SOUTH</v>
      </c>
      <c r="F149" s="82" t="str">
        <f t="shared" si="28"/>
        <v>SILVER</v>
      </c>
      <c r="G149" s="83">
        <v>3</v>
      </c>
      <c r="H149" s="96" t="s">
        <v>2033</v>
      </c>
      <c r="I149" s="68" t="s">
        <v>2058</v>
      </c>
      <c r="J149" s="82" t="str">
        <f t="shared" si="29"/>
        <v>SIFA</v>
      </c>
      <c r="K149" s="85">
        <v>0.80837962962962961</v>
      </c>
      <c r="L149" s="85">
        <v>0.99998842592592596</v>
      </c>
      <c r="M149" s="92">
        <v>44171</v>
      </c>
      <c r="N149" s="94" t="s">
        <v>4565</v>
      </c>
      <c r="O149" s="90">
        <f t="shared" si="24"/>
        <v>275.91666666666674</v>
      </c>
      <c r="P149" s="100">
        <f t="shared" si="25"/>
        <v>827.75000000000023</v>
      </c>
      <c r="Q149" s="68" t="s">
        <v>2035</v>
      </c>
      <c r="R149" s="68" t="s">
        <v>2036</v>
      </c>
    </row>
    <row r="150" spans="1:18" x14ac:dyDescent="0.2">
      <c r="A150" s="210"/>
      <c r="B150" s="105">
        <v>44171.808194444442</v>
      </c>
      <c r="C150" s="80" t="s">
        <v>1117</v>
      </c>
      <c r="D150" s="82" t="str">
        <f t="shared" si="26"/>
        <v>MS7057</v>
      </c>
      <c r="E150" s="91" t="str">
        <f t="shared" si="27"/>
        <v>MAT SOUTH</v>
      </c>
      <c r="F150" s="82" t="str">
        <f t="shared" si="28"/>
        <v>SILVER</v>
      </c>
      <c r="G150" s="83">
        <v>3</v>
      </c>
      <c r="H150" s="96" t="s">
        <v>2033</v>
      </c>
      <c r="I150" s="68" t="s">
        <v>2058</v>
      </c>
      <c r="J150" s="82" t="str">
        <f t="shared" si="29"/>
        <v>MASAIRA</v>
      </c>
      <c r="K150" s="85">
        <v>0.80819444444444455</v>
      </c>
      <c r="L150" s="85">
        <v>0.99998842592592596</v>
      </c>
      <c r="M150" s="92">
        <v>44171</v>
      </c>
      <c r="N150" s="94" t="s">
        <v>4566</v>
      </c>
      <c r="O150" s="90">
        <f t="shared" si="24"/>
        <v>276.18333333333322</v>
      </c>
      <c r="P150" s="100">
        <f t="shared" si="25"/>
        <v>828.54999999999973</v>
      </c>
      <c r="Q150" s="68" t="s">
        <v>2035</v>
      </c>
      <c r="R150" s="68" t="s">
        <v>2036</v>
      </c>
    </row>
    <row r="151" spans="1:18" x14ac:dyDescent="0.2">
      <c r="A151" s="210"/>
      <c r="B151" s="105">
        <v>44171.716898148145</v>
      </c>
      <c r="C151" s="80" t="s">
        <v>1611</v>
      </c>
      <c r="D151" s="82" t="str">
        <f t="shared" si="26"/>
        <v>HA5071</v>
      </c>
      <c r="E151" s="91" t="str">
        <f t="shared" si="27"/>
        <v>HARARE</v>
      </c>
      <c r="F151" s="82" t="str">
        <f t="shared" si="28"/>
        <v>SILVER</v>
      </c>
      <c r="G151" s="83">
        <v>3</v>
      </c>
      <c r="H151" s="96" t="s">
        <v>2033</v>
      </c>
      <c r="I151" s="68" t="s">
        <v>2058</v>
      </c>
      <c r="J151" s="82" t="str">
        <f t="shared" si="29"/>
        <v>KIWA</v>
      </c>
      <c r="K151" s="85">
        <v>0.71689814814814812</v>
      </c>
      <c r="L151" s="85">
        <v>0.99998842592592596</v>
      </c>
      <c r="M151" s="92">
        <v>44171</v>
      </c>
      <c r="N151" s="94" t="s">
        <v>4570</v>
      </c>
      <c r="O151" s="90">
        <f t="shared" si="24"/>
        <v>407.65000000000009</v>
      </c>
      <c r="P151" s="100">
        <f t="shared" si="25"/>
        <v>1222.9500000000003</v>
      </c>
      <c r="Q151" s="68" t="s">
        <v>2035</v>
      </c>
      <c r="R151" s="68" t="s">
        <v>2036</v>
      </c>
    </row>
    <row r="152" spans="1:18" x14ac:dyDescent="0.2">
      <c r="A152" s="210"/>
      <c r="B152" s="105">
        <v>44171.709050925929</v>
      </c>
      <c r="C152" s="80" t="s">
        <v>1390</v>
      </c>
      <c r="D152" s="82" t="str">
        <f t="shared" si="26"/>
        <v>MV5146</v>
      </c>
      <c r="E152" s="91" t="str">
        <f t="shared" si="27"/>
        <v>MASVINGO</v>
      </c>
      <c r="F152" s="82" t="str">
        <f t="shared" si="28"/>
        <v>SILVER</v>
      </c>
      <c r="G152" s="83">
        <v>3</v>
      </c>
      <c r="H152" s="96" t="s">
        <v>2033</v>
      </c>
      <c r="I152" s="68" t="s">
        <v>2058</v>
      </c>
      <c r="J152" s="82" t="s">
        <v>242</v>
      </c>
      <c r="K152" s="85">
        <v>0.709050925925926</v>
      </c>
      <c r="L152" s="85">
        <v>0.99998842592592596</v>
      </c>
      <c r="M152" s="92">
        <v>44171</v>
      </c>
      <c r="N152" s="94" t="s">
        <v>4573</v>
      </c>
      <c r="O152" s="90">
        <f t="shared" si="24"/>
        <v>418.94999999999993</v>
      </c>
      <c r="P152" s="100">
        <f t="shared" si="25"/>
        <v>1256.8499999999999</v>
      </c>
      <c r="Q152" s="68" t="s">
        <v>2035</v>
      </c>
      <c r="R152" s="68" t="s">
        <v>2036</v>
      </c>
    </row>
    <row r="153" spans="1:18" x14ac:dyDescent="0.2">
      <c r="A153" s="210"/>
      <c r="B153" s="105">
        <v>44170.937199074076</v>
      </c>
      <c r="C153" s="80" t="s">
        <v>653</v>
      </c>
      <c r="D153" s="82" t="str">
        <f t="shared" si="26"/>
        <v>HA0031</v>
      </c>
      <c r="E153" s="91" t="str">
        <f t="shared" si="27"/>
        <v>HARARE</v>
      </c>
      <c r="F153" s="82" t="str">
        <f t="shared" si="28"/>
        <v xml:space="preserve">PRIORITY PLATINUM </v>
      </c>
      <c r="G153" s="83">
        <v>3</v>
      </c>
      <c r="H153" s="96" t="s">
        <v>2033</v>
      </c>
      <c r="I153" s="68" t="s">
        <v>2058</v>
      </c>
      <c r="J153" s="82" t="str">
        <f>VLOOKUP($C153,TOTAL4,5,FALSE)</f>
        <v>RICHARD</v>
      </c>
      <c r="K153" s="85">
        <v>0</v>
      </c>
      <c r="L153" s="85">
        <v>0.33731481481481485</v>
      </c>
      <c r="M153" s="92">
        <v>44171</v>
      </c>
      <c r="N153" s="94" t="s">
        <v>4232</v>
      </c>
      <c r="O153" s="90">
        <f t="shared" si="24"/>
        <v>485.73333333333335</v>
      </c>
      <c r="P153" s="100">
        <f t="shared" si="25"/>
        <v>1457.2</v>
      </c>
      <c r="Q153" s="80" t="s">
        <v>2035</v>
      </c>
      <c r="R153" s="80" t="s">
        <v>2038</v>
      </c>
    </row>
    <row r="154" spans="1:18" x14ac:dyDescent="0.2">
      <c r="A154" s="210"/>
      <c r="B154" s="105">
        <v>44169.942870370367</v>
      </c>
      <c r="C154" s="68" t="s">
        <v>1628</v>
      </c>
      <c r="D154" s="82" t="str">
        <f t="shared" si="26"/>
        <v>MD0090</v>
      </c>
      <c r="E154" s="91" t="str">
        <f t="shared" si="27"/>
        <v>MIDLANDS</v>
      </c>
      <c r="F154" s="82" t="str">
        <f t="shared" si="28"/>
        <v xml:space="preserve">PRIORITY PLATINUM </v>
      </c>
      <c r="G154" s="83">
        <v>3</v>
      </c>
      <c r="H154" s="96" t="s">
        <v>2033</v>
      </c>
      <c r="I154" s="68" t="s">
        <v>2058</v>
      </c>
      <c r="J154" s="82" t="str">
        <f>VLOOKUP($C154,TOTAL4,5,FALSE)</f>
        <v>CHIKWAVAVA</v>
      </c>
      <c r="K154" s="85">
        <v>0</v>
      </c>
      <c r="L154" s="85">
        <v>0.3640856481481482</v>
      </c>
      <c r="M154" s="92">
        <v>44171</v>
      </c>
      <c r="N154" s="94" t="s">
        <v>4268</v>
      </c>
      <c r="O154" s="90">
        <f t="shared" si="24"/>
        <v>524.28333333333342</v>
      </c>
      <c r="P154" s="100">
        <f t="shared" si="25"/>
        <v>1572.8500000000004</v>
      </c>
      <c r="Q154" s="80" t="s">
        <v>2035</v>
      </c>
      <c r="R154" s="80" t="s">
        <v>2038</v>
      </c>
    </row>
    <row r="155" spans="1:18" x14ac:dyDescent="0.2">
      <c r="A155" s="210"/>
      <c r="B155" s="105">
        <v>44162.4765162037</v>
      </c>
      <c r="C155" s="68" t="s">
        <v>809</v>
      </c>
      <c r="D155" s="82" t="str">
        <f t="shared" si="26"/>
        <v>MD0282</v>
      </c>
      <c r="E155" s="91" t="str">
        <f t="shared" si="27"/>
        <v>MIDLANDS</v>
      </c>
      <c r="F155" s="82" t="str">
        <f t="shared" si="28"/>
        <v xml:space="preserve">PRIORITY PLATINUM </v>
      </c>
      <c r="G155" s="83">
        <v>3</v>
      </c>
      <c r="H155" s="96" t="s">
        <v>2033</v>
      </c>
      <c r="I155" s="68" t="s">
        <v>2058</v>
      </c>
      <c r="J155" s="82" t="str">
        <f>VLOOKUP($C155,TOTAL4,5,FALSE)</f>
        <v>CHIKWAVAVA</v>
      </c>
      <c r="K155" s="85">
        <v>0</v>
      </c>
      <c r="L155" s="85">
        <v>0.99998842592592596</v>
      </c>
      <c r="M155" s="92">
        <v>44171</v>
      </c>
      <c r="N155" s="80">
        <v>51220071</v>
      </c>
      <c r="O155" s="90">
        <f t="shared" si="24"/>
        <v>1439.9833333333333</v>
      </c>
      <c r="P155" s="100">
        <f t="shared" si="25"/>
        <v>4319.95</v>
      </c>
      <c r="Q155" s="68" t="s">
        <v>2035</v>
      </c>
      <c r="R155" s="68" t="s">
        <v>2036</v>
      </c>
    </row>
    <row r="156" spans="1:18" x14ac:dyDescent="0.2">
      <c r="A156" s="210"/>
      <c r="B156" s="105">
        <v>44171.517997685187</v>
      </c>
      <c r="C156" s="80" t="s">
        <v>1212</v>
      </c>
      <c r="D156" s="82" t="str">
        <f t="shared" si="26"/>
        <v>MD01737</v>
      </c>
      <c r="E156" s="91" t="str">
        <f t="shared" si="27"/>
        <v>MIDLANDS</v>
      </c>
      <c r="F156" s="82" t="str">
        <f t="shared" si="28"/>
        <v xml:space="preserve">PRIORITY PLATINUM </v>
      </c>
      <c r="G156" s="83">
        <v>3</v>
      </c>
      <c r="H156" s="96" t="s">
        <v>2033</v>
      </c>
      <c r="I156" s="68" t="s">
        <v>2060</v>
      </c>
      <c r="J156" s="82" t="str">
        <f>VLOOKUP($C156,TOTAL4,5,FALSE)</f>
        <v>CHIKWAVAVA</v>
      </c>
      <c r="K156" s="85">
        <v>0.51799768518518519</v>
      </c>
      <c r="L156" s="85">
        <v>0.99998842592592596</v>
      </c>
      <c r="M156" s="92">
        <v>44171</v>
      </c>
      <c r="N156" s="94" t="s">
        <v>4553</v>
      </c>
      <c r="O156" s="90">
        <f t="shared" si="24"/>
        <v>694.06666666666672</v>
      </c>
      <c r="P156" s="100">
        <f t="shared" si="25"/>
        <v>2082.2000000000003</v>
      </c>
      <c r="Q156" s="68" t="s">
        <v>2035</v>
      </c>
      <c r="R156" s="68" t="s">
        <v>2036</v>
      </c>
    </row>
    <row r="157" spans="1:18" x14ac:dyDescent="0.2">
      <c r="A157" s="210"/>
      <c r="B157" s="105">
        <v>44171.724756944444</v>
      </c>
      <c r="C157" s="80" t="s">
        <v>653</v>
      </c>
      <c r="D157" s="82" t="str">
        <f t="shared" si="26"/>
        <v>HA0031</v>
      </c>
      <c r="E157" s="91" t="str">
        <f t="shared" si="27"/>
        <v>HARARE</v>
      </c>
      <c r="F157" s="82" t="str">
        <f t="shared" si="28"/>
        <v xml:space="preserve">PRIORITY PLATINUM </v>
      </c>
      <c r="G157" s="83">
        <v>3</v>
      </c>
      <c r="H157" s="96" t="s">
        <v>2033</v>
      </c>
      <c r="I157" s="68" t="s">
        <v>2058</v>
      </c>
      <c r="J157" s="82" t="str">
        <f>VLOOKUP($C157,TOTAL4,5,FALSE)</f>
        <v>RICHARD</v>
      </c>
      <c r="K157" s="85">
        <v>0.7247569444444445</v>
      </c>
      <c r="L157" s="85">
        <v>0.99998842592592596</v>
      </c>
      <c r="M157" s="92">
        <v>44171</v>
      </c>
      <c r="N157" s="94" t="s">
        <v>4568</v>
      </c>
      <c r="O157" s="90">
        <f t="shared" si="24"/>
        <v>396.33333333333337</v>
      </c>
      <c r="P157" s="100">
        <f t="shared" si="25"/>
        <v>1189</v>
      </c>
      <c r="Q157" s="68" t="s">
        <v>2035</v>
      </c>
      <c r="R157" s="68" t="s">
        <v>2036</v>
      </c>
    </row>
    <row r="158" spans="1:18" x14ac:dyDescent="0.2">
      <c r="A158" s="99"/>
      <c r="B158" s="192" t="s">
        <v>3943</v>
      </c>
      <c r="C158" s="87" t="s">
        <v>147</v>
      </c>
      <c r="D158" s="81" t="str">
        <f t="shared" ref="D158:D189" si="30">VLOOKUP($C158,TOTAL3,2,FALSE)</f>
        <v>HA0231</v>
      </c>
      <c r="E158" s="82" t="str">
        <f t="shared" ref="E158:E189" si="31">VLOOKUP($C158,TOTAL3,3,FALSE)</f>
        <v>HARARE</v>
      </c>
      <c r="F158" s="82" t="str">
        <f t="shared" ref="F158:F189" si="32">VLOOKUP(C158,TOTAL3,4,FALSE)</f>
        <v>PLATINUM</v>
      </c>
      <c r="G158" s="83">
        <v>3</v>
      </c>
      <c r="H158" s="84" t="s">
        <v>2033</v>
      </c>
      <c r="I158" s="68" t="s">
        <v>2040</v>
      </c>
      <c r="J158" s="82" t="str">
        <f t="shared" ref="J158:J189" si="33">VLOOKUP($C158,TOTAL3,5,FALSE)</f>
        <v>ENIA</v>
      </c>
      <c r="K158" s="85">
        <v>0</v>
      </c>
      <c r="L158" s="85">
        <v>0.20138888888888887</v>
      </c>
      <c r="M158" s="134">
        <v>44171</v>
      </c>
      <c r="N158" s="94" t="s">
        <v>3904</v>
      </c>
      <c r="O158" s="90">
        <f t="shared" si="24"/>
        <v>290</v>
      </c>
      <c r="P158" s="100">
        <f t="shared" si="25"/>
        <v>870</v>
      </c>
      <c r="Q158" s="80" t="s">
        <v>2035</v>
      </c>
      <c r="R158" s="80" t="s">
        <v>2038</v>
      </c>
    </row>
    <row r="159" spans="1:18" x14ac:dyDescent="0.2">
      <c r="A159" s="97"/>
      <c r="B159" s="87" t="s">
        <v>4274</v>
      </c>
      <c r="C159" s="87" t="s">
        <v>519</v>
      </c>
      <c r="D159" s="81" t="str">
        <f t="shared" si="30"/>
        <v>MA0383</v>
      </c>
      <c r="E159" s="82" t="str">
        <f t="shared" si="31"/>
        <v>MANICALAND</v>
      </c>
      <c r="F159" s="82" t="str">
        <f t="shared" si="32"/>
        <v>PLATINUM</v>
      </c>
      <c r="G159" s="83">
        <v>3</v>
      </c>
      <c r="H159" s="84" t="s">
        <v>2033</v>
      </c>
      <c r="I159" s="68" t="s">
        <v>2056</v>
      </c>
      <c r="J159" s="82" t="str">
        <f t="shared" si="33"/>
        <v>MAPFUMBA</v>
      </c>
      <c r="K159" s="85">
        <v>0</v>
      </c>
      <c r="L159" s="85">
        <v>0.22440972222222222</v>
      </c>
      <c r="M159" s="134">
        <v>44171</v>
      </c>
      <c r="N159" s="94" t="s">
        <v>4375</v>
      </c>
      <c r="O159" s="90">
        <f t="shared" si="24"/>
        <v>323.14999999999998</v>
      </c>
      <c r="P159" s="100">
        <f t="shared" si="25"/>
        <v>969.44999999999993</v>
      </c>
      <c r="Q159" s="80" t="s">
        <v>2035</v>
      </c>
      <c r="R159" s="80" t="s">
        <v>2038</v>
      </c>
    </row>
    <row r="160" spans="1:18" x14ac:dyDescent="0.2">
      <c r="A160" s="78"/>
      <c r="B160" s="203" t="s">
        <v>2323</v>
      </c>
      <c r="C160" s="89" t="s">
        <v>457</v>
      </c>
      <c r="D160" s="81" t="str">
        <f t="shared" si="30"/>
        <v>MA6006</v>
      </c>
      <c r="E160" s="82" t="str">
        <f t="shared" si="31"/>
        <v>MANICALAND</v>
      </c>
      <c r="F160" s="82" t="str">
        <f t="shared" si="32"/>
        <v>PLATINUM</v>
      </c>
      <c r="G160" s="83">
        <v>3</v>
      </c>
      <c r="H160" s="84" t="s">
        <v>2033</v>
      </c>
      <c r="I160" s="68" t="s">
        <v>2042</v>
      </c>
      <c r="J160" s="82" t="str">
        <f t="shared" si="33"/>
        <v>MAPFUMBA</v>
      </c>
      <c r="K160" s="85">
        <v>0</v>
      </c>
      <c r="L160" s="85">
        <v>0.2298611111111111</v>
      </c>
      <c r="M160" s="134">
        <v>44171</v>
      </c>
      <c r="N160" s="94" t="s">
        <v>3978</v>
      </c>
      <c r="O160" s="90">
        <f t="shared" si="24"/>
        <v>331</v>
      </c>
      <c r="P160" s="100">
        <f t="shared" si="25"/>
        <v>993</v>
      </c>
      <c r="Q160" s="80" t="s">
        <v>2035</v>
      </c>
      <c r="R160" s="80" t="s">
        <v>2038</v>
      </c>
    </row>
    <row r="161" spans="1:18" x14ac:dyDescent="0.2">
      <c r="A161" s="99"/>
      <c r="B161" s="79" t="s">
        <v>3975</v>
      </c>
      <c r="C161" s="68" t="s">
        <v>451</v>
      </c>
      <c r="D161" s="81" t="str">
        <f t="shared" si="30"/>
        <v>MW0017</v>
      </c>
      <c r="E161" s="82" t="str">
        <f t="shared" si="31"/>
        <v>MASH WEST</v>
      </c>
      <c r="F161" s="82" t="str">
        <f t="shared" si="32"/>
        <v>PLATINUM</v>
      </c>
      <c r="G161" s="83">
        <v>3</v>
      </c>
      <c r="H161" s="84" t="s">
        <v>2033</v>
      </c>
      <c r="I161" s="68" t="s">
        <v>2042</v>
      </c>
      <c r="J161" s="82" t="str">
        <f t="shared" si="33"/>
        <v>ARTWELL</v>
      </c>
      <c r="K161" s="85">
        <v>0</v>
      </c>
      <c r="L161" s="85">
        <v>0.23680555555555557</v>
      </c>
      <c r="M161" s="134">
        <v>44171</v>
      </c>
      <c r="N161" s="94" t="s">
        <v>3921</v>
      </c>
      <c r="O161" s="90">
        <f t="shared" si="24"/>
        <v>341</v>
      </c>
      <c r="P161" s="100">
        <f t="shared" si="25"/>
        <v>1023</v>
      </c>
      <c r="Q161" s="80" t="s">
        <v>2035</v>
      </c>
      <c r="R161" s="80" t="s">
        <v>2038</v>
      </c>
    </row>
    <row r="162" spans="1:18" x14ac:dyDescent="0.2">
      <c r="A162" s="97"/>
      <c r="B162" s="87" t="s">
        <v>4277</v>
      </c>
      <c r="C162" s="87" t="s">
        <v>440</v>
      </c>
      <c r="D162" s="81" t="str">
        <f t="shared" si="30"/>
        <v>MA0115</v>
      </c>
      <c r="E162" s="82" t="str">
        <f t="shared" si="31"/>
        <v>MANICALAND</v>
      </c>
      <c r="F162" s="82" t="str">
        <f t="shared" si="32"/>
        <v>PLATINUM</v>
      </c>
      <c r="G162" s="83">
        <v>3</v>
      </c>
      <c r="H162" s="84" t="s">
        <v>2033</v>
      </c>
      <c r="I162" s="68" t="s">
        <v>2056</v>
      </c>
      <c r="J162" s="82" t="str">
        <f t="shared" si="33"/>
        <v>MAPFUMBA</v>
      </c>
      <c r="K162" s="85">
        <v>0</v>
      </c>
      <c r="L162" s="85">
        <v>0.2555439814814815</v>
      </c>
      <c r="M162" s="134">
        <v>44171</v>
      </c>
      <c r="N162" s="94" t="s">
        <v>4378</v>
      </c>
      <c r="O162" s="90">
        <f t="shared" si="24"/>
        <v>367.98333333333335</v>
      </c>
      <c r="P162" s="100">
        <f t="shared" si="25"/>
        <v>1103.95</v>
      </c>
      <c r="Q162" s="80" t="s">
        <v>2035</v>
      </c>
      <c r="R162" s="80" t="s">
        <v>2038</v>
      </c>
    </row>
    <row r="163" spans="1:18" x14ac:dyDescent="0.2">
      <c r="A163" s="97"/>
      <c r="B163" s="87" t="s">
        <v>4276</v>
      </c>
      <c r="C163" s="87" t="s">
        <v>2039</v>
      </c>
      <c r="D163" s="81" t="str">
        <f t="shared" si="30"/>
        <v>MA0116</v>
      </c>
      <c r="E163" s="82" t="str">
        <f t="shared" si="31"/>
        <v>MANICALAND</v>
      </c>
      <c r="F163" s="82" t="str">
        <f t="shared" si="32"/>
        <v>PLATINUM</v>
      </c>
      <c r="G163" s="83">
        <v>3</v>
      </c>
      <c r="H163" s="84" t="s">
        <v>2033</v>
      </c>
      <c r="I163" s="68" t="s">
        <v>2056</v>
      </c>
      <c r="J163" s="82" t="str">
        <f t="shared" si="33"/>
        <v>MAPFUMBA</v>
      </c>
      <c r="K163" s="85">
        <v>0</v>
      </c>
      <c r="L163" s="85">
        <v>0.25574074074074077</v>
      </c>
      <c r="M163" s="134">
        <v>44171</v>
      </c>
      <c r="N163" s="94" t="s">
        <v>4379</v>
      </c>
      <c r="O163" s="90">
        <f t="shared" si="24"/>
        <v>368.26666666666671</v>
      </c>
      <c r="P163" s="100">
        <f t="shared" si="25"/>
        <v>1104.8000000000002</v>
      </c>
      <c r="Q163" s="80" t="s">
        <v>2035</v>
      </c>
      <c r="R163" s="80" t="s">
        <v>2038</v>
      </c>
    </row>
    <row r="164" spans="1:18" x14ac:dyDescent="0.2">
      <c r="A164" s="97"/>
      <c r="B164" s="87" t="s">
        <v>4279</v>
      </c>
      <c r="C164" s="87" t="s">
        <v>331</v>
      </c>
      <c r="D164" s="81" t="str">
        <f t="shared" si="30"/>
        <v>HA5030</v>
      </c>
      <c r="E164" s="82" t="str">
        <f t="shared" si="31"/>
        <v>HARARE</v>
      </c>
      <c r="F164" s="82" t="str">
        <f t="shared" si="32"/>
        <v>PLATINUM</v>
      </c>
      <c r="G164" s="83">
        <v>3</v>
      </c>
      <c r="H164" s="84" t="s">
        <v>2033</v>
      </c>
      <c r="I164" s="68" t="s">
        <v>2056</v>
      </c>
      <c r="J164" s="82" t="str">
        <f t="shared" si="33"/>
        <v>ARCHIE</v>
      </c>
      <c r="K164" s="85">
        <v>0</v>
      </c>
      <c r="L164" s="85">
        <v>0.29204861111111108</v>
      </c>
      <c r="M164" s="134">
        <v>44171</v>
      </c>
      <c r="N164" s="94" t="s">
        <v>4381</v>
      </c>
      <c r="O164" s="90">
        <f t="shared" si="24"/>
        <v>420.54999999999995</v>
      </c>
      <c r="P164" s="100">
        <f t="shared" si="25"/>
        <v>1261.6499999999999</v>
      </c>
      <c r="Q164" s="80" t="s">
        <v>2035</v>
      </c>
      <c r="R164" s="80" t="s">
        <v>2038</v>
      </c>
    </row>
    <row r="165" spans="1:18" x14ac:dyDescent="0.2">
      <c r="A165" s="97"/>
      <c r="B165" s="87" t="s">
        <v>4280</v>
      </c>
      <c r="C165" s="87" t="s">
        <v>655</v>
      </c>
      <c r="D165" s="81" t="str">
        <f t="shared" si="30"/>
        <v>HA0031</v>
      </c>
      <c r="E165" s="82" t="str">
        <f t="shared" si="31"/>
        <v>HARARE</v>
      </c>
      <c r="F165" s="82" t="str">
        <f t="shared" si="32"/>
        <v>PLATINUM</v>
      </c>
      <c r="G165" s="83">
        <v>3</v>
      </c>
      <c r="H165" s="84" t="s">
        <v>2033</v>
      </c>
      <c r="I165" s="68" t="s">
        <v>2056</v>
      </c>
      <c r="J165" s="82" t="str">
        <f t="shared" si="33"/>
        <v>RICHARD</v>
      </c>
      <c r="K165" s="85">
        <v>0</v>
      </c>
      <c r="L165" s="85">
        <v>0.30576388888888889</v>
      </c>
      <c r="M165" s="134">
        <v>44171</v>
      </c>
      <c r="N165" s="94" t="s">
        <v>4382</v>
      </c>
      <c r="O165" s="90">
        <f t="shared" si="24"/>
        <v>440.30000000000007</v>
      </c>
      <c r="P165" s="100">
        <f t="shared" si="25"/>
        <v>1320.9</v>
      </c>
      <c r="Q165" s="80" t="s">
        <v>2035</v>
      </c>
      <c r="R165" s="80" t="s">
        <v>2038</v>
      </c>
    </row>
    <row r="166" spans="1:18" x14ac:dyDescent="0.2">
      <c r="A166" s="97"/>
      <c r="B166" s="87" t="s">
        <v>4281</v>
      </c>
      <c r="C166" s="87" t="s">
        <v>656</v>
      </c>
      <c r="D166" s="81" t="str">
        <f t="shared" si="30"/>
        <v>HA0031</v>
      </c>
      <c r="E166" s="82" t="str">
        <f t="shared" si="31"/>
        <v>HARARE</v>
      </c>
      <c r="F166" s="82" t="str">
        <f t="shared" si="32"/>
        <v>PLATINUM</v>
      </c>
      <c r="G166" s="83">
        <v>3</v>
      </c>
      <c r="H166" s="84" t="s">
        <v>2033</v>
      </c>
      <c r="I166" s="68" t="s">
        <v>2056</v>
      </c>
      <c r="J166" s="82" t="str">
        <f t="shared" si="33"/>
        <v>RICHARD</v>
      </c>
      <c r="K166" s="85">
        <v>0</v>
      </c>
      <c r="L166" s="85">
        <v>0.30581018518518516</v>
      </c>
      <c r="M166" s="134">
        <v>44171</v>
      </c>
      <c r="N166" s="94" t="s">
        <v>4383</v>
      </c>
      <c r="O166" s="90">
        <f t="shared" si="24"/>
        <v>440.36666666666656</v>
      </c>
      <c r="P166" s="100">
        <f t="shared" si="25"/>
        <v>1321.0999999999997</v>
      </c>
      <c r="Q166" s="80" t="s">
        <v>2035</v>
      </c>
      <c r="R166" s="80" t="s">
        <v>2038</v>
      </c>
    </row>
    <row r="167" spans="1:18" x14ac:dyDescent="0.2">
      <c r="A167" s="97"/>
      <c r="B167" s="87" t="s">
        <v>4283</v>
      </c>
      <c r="C167" s="87" t="s">
        <v>459</v>
      </c>
      <c r="D167" s="81" t="str">
        <f t="shared" si="30"/>
        <v>MC6008</v>
      </c>
      <c r="E167" s="82" t="str">
        <f t="shared" si="31"/>
        <v>MASH CENTRAL</v>
      </c>
      <c r="F167" s="82" t="str">
        <f t="shared" si="32"/>
        <v>PLATINUM</v>
      </c>
      <c r="G167" s="83">
        <v>3</v>
      </c>
      <c r="H167" s="84" t="s">
        <v>2033</v>
      </c>
      <c r="I167" s="68" t="s">
        <v>2056</v>
      </c>
      <c r="J167" s="82" t="str">
        <f t="shared" si="33"/>
        <v>KIWA</v>
      </c>
      <c r="K167" s="85">
        <v>0</v>
      </c>
      <c r="L167" s="85">
        <v>0.34306712962962965</v>
      </c>
      <c r="M167" s="134">
        <v>44171</v>
      </c>
      <c r="N167" s="94" t="s">
        <v>4385</v>
      </c>
      <c r="O167" s="90">
        <f t="shared" si="24"/>
        <v>494.01666666666677</v>
      </c>
      <c r="P167" s="100">
        <f t="shared" si="25"/>
        <v>1482.0500000000002</v>
      </c>
      <c r="Q167" s="80" t="s">
        <v>2035</v>
      </c>
      <c r="R167" s="80" t="s">
        <v>2038</v>
      </c>
    </row>
    <row r="168" spans="1:18" x14ac:dyDescent="0.2">
      <c r="A168" s="97"/>
      <c r="B168" s="87" t="s">
        <v>4284</v>
      </c>
      <c r="C168" s="87" t="s">
        <v>800</v>
      </c>
      <c r="D168" s="81" t="str">
        <f t="shared" si="30"/>
        <v>MC5026</v>
      </c>
      <c r="E168" s="82" t="str">
        <f t="shared" si="31"/>
        <v>MASH CENTRAL</v>
      </c>
      <c r="F168" s="82" t="str">
        <f t="shared" si="32"/>
        <v>PLATINUM</v>
      </c>
      <c r="G168" s="83">
        <v>3</v>
      </c>
      <c r="H168" s="84" t="s">
        <v>2033</v>
      </c>
      <c r="I168" s="68" t="s">
        <v>2056</v>
      </c>
      <c r="J168" s="82" t="str">
        <f t="shared" si="33"/>
        <v>KIWA</v>
      </c>
      <c r="K168" s="85">
        <v>0</v>
      </c>
      <c r="L168" s="85">
        <v>0.34328703703703706</v>
      </c>
      <c r="M168" s="134">
        <v>44171</v>
      </c>
      <c r="N168" s="94" t="s">
        <v>4386</v>
      </c>
      <c r="O168" s="90">
        <f t="shared" si="24"/>
        <v>494.33333333333337</v>
      </c>
      <c r="P168" s="100">
        <f t="shared" si="25"/>
        <v>1483</v>
      </c>
      <c r="Q168" s="80" t="s">
        <v>2035</v>
      </c>
      <c r="R168" s="80" t="s">
        <v>2038</v>
      </c>
    </row>
    <row r="169" spans="1:18" x14ac:dyDescent="0.2">
      <c r="A169" s="97"/>
      <c r="B169" s="87" t="s">
        <v>4285</v>
      </c>
      <c r="C169" s="87" t="s">
        <v>1752</v>
      </c>
      <c r="D169" s="81" t="str">
        <f t="shared" si="30"/>
        <v>MC0159</v>
      </c>
      <c r="E169" s="82" t="str">
        <f t="shared" si="31"/>
        <v>MASH CENTRAL</v>
      </c>
      <c r="F169" s="82" t="str">
        <f t="shared" si="32"/>
        <v>PLATINUM</v>
      </c>
      <c r="G169" s="83">
        <v>3</v>
      </c>
      <c r="H169" s="84" t="s">
        <v>2033</v>
      </c>
      <c r="I169" s="68" t="s">
        <v>2056</v>
      </c>
      <c r="J169" s="82" t="str">
        <f t="shared" si="33"/>
        <v>KIWA</v>
      </c>
      <c r="K169" s="85">
        <v>0</v>
      </c>
      <c r="L169" s="85">
        <v>0.34453703703703703</v>
      </c>
      <c r="M169" s="134">
        <v>44171</v>
      </c>
      <c r="N169" s="94" t="s">
        <v>4387</v>
      </c>
      <c r="O169" s="90">
        <f t="shared" si="24"/>
        <v>496.13333333333333</v>
      </c>
      <c r="P169" s="100">
        <f t="shared" si="25"/>
        <v>1488.4</v>
      </c>
      <c r="Q169" s="80" t="s">
        <v>2035</v>
      </c>
      <c r="R169" s="80" t="s">
        <v>2038</v>
      </c>
    </row>
    <row r="170" spans="1:18" x14ac:dyDescent="0.2">
      <c r="A170" s="97"/>
      <c r="B170" s="87" t="s">
        <v>4017</v>
      </c>
      <c r="C170" s="87" t="s">
        <v>907</v>
      </c>
      <c r="D170" s="81" t="str">
        <f t="shared" si="30"/>
        <v>MA0128</v>
      </c>
      <c r="E170" s="82" t="str">
        <f t="shared" si="31"/>
        <v>MANICALAND</v>
      </c>
      <c r="F170" s="82" t="str">
        <f t="shared" si="32"/>
        <v>PLATINUM</v>
      </c>
      <c r="G170" s="83">
        <v>3</v>
      </c>
      <c r="H170" s="84" t="s">
        <v>2033</v>
      </c>
      <c r="I170" s="68" t="s">
        <v>2056</v>
      </c>
      <c r="J170" s="82" t="str">
        <f t="shared" si="33"/>
        <v>MANGWIRO</v>
      </c>
      <c r="K170" s="85">
        <v>0</v>
      </c>
      <c r="L170" s="85">
        <v>0.34682870370370367</v>
      </c>
      <c r="M170" s="134">
        <v>44171</v>
      </c>
      <c r="N170" s="94" t="s">
        <v>4389</v>
      </c>
      <c r="O170" s="90">
        <f t="shared" si="24"/>
        <v>499.43333333333328</v>
      </c>
      <c r="P170" s="100">
        <f t="shared" si="25"/>
        <v>1498.2999999999997</v>
      </c>
      <c r="Q170" s="80" t="s">
        <v>2035</v>
      </c>
      <c r="R170" s="80" t="s">
        <v>2038</v>
      </c>
    </row>
    <row r="171" spans="1:18" x14ac:dyDescent="0.2">
      <c r="A171" s="97"/>
      <c r="B171" s="87" t="s">
        <v>4286</v>
      </c>
      <c r="C171" s="87" t="s">
        <v>715</v>
      </c>
      <c r="D171" s="81" t="str">
        <f t="shared" si="30"/>
        <v>MC0035</v>
      </c>
      <c r="E171" s="82" t="str">
        <f t="shared" si="31"/>
        <v>MASH CENTRAL</v>
      </c>
      <c r="F171" s="82" t="str">
        <f t="shared" si="32"/>
        <v>PLATINUM</v>
      </c>
      <c r="G171" s="83">
        <v>3</v>
      </c>
      <c r="H171" s="84" t="s">
        <v>2033</v>
      </c>
      <c r="I171" s="68" t="s">
        <v>2056</v>
      </c>
      <c r="J171" s="82" t="str">
        <f t="shared" si="33"/>
        <v>KIWA</v>
      </c>
      <c r="K171" s="85">
        <v>0</v>
      </c>
      <c r="L171" s="85">
        <v>0.34835648148148146</v>
      </c>
      <c r="M171" s="134">
        <v>44171</v>
      </c>
      <c r="N171" s="94" t="s">
        <v>4390</v>
      </c>
      <c r="O171" s="90">
        <f t="shared" si="24"/>
        <v>501.63333333333333</v>
      </c>
      <c r="P171" s="100">
        <f t="shared" si="25"/>
        <v>1504.9</v>
      </c>
      <c r="Q171" s="80" t="s">
        <v>2035</v>
      </c>
      <c r="R171" s="80" t="s">
        <v>2038</v>
      </c>
    </row>
    <row r="172" spans="1:18" x14ac:dyDescent="0.2">
      <c r="A172" s="97"/>
      <c r="B172" s="87" t="s">
        <v>4290</v>
      </c>
      <c r="C172" s="87" t="s">
        <v>1939</v>
      </c>
      <c r="D172" s="81" t="str">
        <f t="shared" si="30"/>
        <v>ME0166</v>
      </c>
      <c r="E172" s="82" t="str">
        <f t="shared" si="31"/>
        <v>MASH EAST</v>
      </c>
      <c r="F172" s="82" t="str">
        <f t="shared" si="32"/>
        <v>PLATINUM</v>
      </c>
      <c r="G172" s="83">
        <v>3</v>
      </c>
      <c r="H172" s="84" t="s">
        <v>2033</v>
      </c>
      <c r="I172" s="68" t="s">
        <v>2056</v>
      </c>
      <c r="J172" s="82" t="str">
        <f t="shared" si="33"/>
        <v>RICHARD</v>
      </c>
      <c r="K172" s="85">
        <v>0</v>
      </c>
      <c r="L172" s="85">
        <v>0.42332175925925924</v>
      </c>
      <c r="M172" s="134">
        <v>44171</v>
      </c>
      <c r="N172" s="94" t="s">
        <v>4395</v>
      </c>
      <c r="O172" s="90">
        <f t="shared" si="24"/>
        <v>609.58333333333326</v>
      </c>
      <c r="P172" s="100">
        <f t="shared" si="25"/>
        <v>1828.7499999999998</v>
      </c>
      <c r="Q172" s="80" t="s">
        <v>2035</v>
      </c>
      <c r="R172" s="80" t="s">
        <v>2038</v>
      </c>
    </row>
    <row r="173" spans="1:18" x14ac:dyDescent="0.2">
      <c r="A173" s="97"/>
      <c r="B173" s="87" t="s">
        <v>4293</v>
      </c>
      <c r="C173" s="87" t="s">
        <v>1496</v>
      </c>
      <c r="D173" s="81" t="str">
        <f t="shared" si="30"/>
        <v>MA0151</v>
      </c>
      <c r="E173" s="82" t="str">
        <f t="shared" si="31"/>
        <v>MANICALAND</v>
      </c>
      <c r="F173" s="82" t="str">
        <f t="shared" si="32"/>
        <v>PLATINUM</v>
      </c>
      <c r="G173" s="83">
        <v>3</v>
      </c>
      <c r="H173" s="84" t="s">
        <v>2033</v>
      </c>
      <c r="I173" s="68" t="s">
        <v>2056</v>
      </c>
      <c r="J173" s="82" t="str">
        <f t="shared" si="33"/>
        <v>MANGWIRO</v>
      </c>
      <c r="K173" s="85">
        <v>0</v>
      </c>
      <c r="L173" s="85">
        <v>0.42871527777777779</v>
      </c>
      <c r="M173" s="134">
        <v>44171</v>
      </c>
      <c r="N173" s="94" t="s">
        <v>4398</v>
      </c>
      <c r="O173" s="90">
        <f t="shared" si="24"/>
        <v>617.35</v>
      </c>
      <c r="P173" s="100">
        <f t="shared" si="25"/>
        <v>1852.0500000000002</v>
      </c>
      <c r="Q173" s="80" t="s">
        <v>2035</v>
      </c>
      <c r="R173" s="80" t="s">
        <v>2038</v>
      </c>
    </row>
    <row r="174" spans="1:18" x14ac:dyDescent="0.2">
      <c r="A174" s="97"/>
      <c r="B174" s="87" t="s">
        <v>4295</v>
      </c>
      <c r="C174" s="87" t="s">
        <v>94</v>
      </c>
      <c r="D174" s="81" t="str">
        <f t="shared" si="30"/>
        <v>MD0386</v>
      </c>
      <c r="E174" s="82" t="str">
        <f t="shared" si="31"/>
        <v>MIDLANDS</v>
      </c>
      <c r="F174" s="82" t="str">
        <f t="shared" si="32"/>
        <v>PLATINUM</v>
      </c>
      <c r="G174" s="83">
        <v>3</v>
      </c>
      <c r="H174" s="84" t="s">
        <v>2033</v>
      </c>
      <c r="I174" s="68" t="s">
        <v>2056</v>
      </c>
      <c r="J174" s="82" t="str">
        <f t="shared" si="33"/>
        <v>CHIKWAVAVA</v>
      </c>
      <c r="K174" s="85">
        <v>0</v>
      </c>
      <c r="L174" s="85">
        <v>0.44582175925925926</v>
      </c>
      <c r="M174" s="134">
        <v>44171</v>
      </c>
      <c r="N174" s="94" t="s">
        <v>4400</v>
      </c>
      <c r="O174" s="90">
        <f t="shared" si="24"/>
        <v>641.98333333333335</v>
      </c>
      <c r="P174" s="100">
        <f t="shared" si="25"/>
        <v>1925.95</v>
      </c>
      <c r="Q174" s="80" t="s">
        <v>2035</v>
      </c>
      <c r="R174" s="80" t="s">
        <v>2038</v>
      </c>
    </row>
    <row r="175" spans="1:18" x14ac:dyDescent="0.2">
      <c r="A175" s="97"/>
      <c r="B175" s="87" t="s">
        <v>4296</v>
      </c>
      <c r="C175" s="87" t="s">
        <v>1313</v>
      </c>
      <c r="D175" s="81" t="str">
        <f t="shared" si="30"/>
        <v>ME0139</v>
      </c>
      <c r="E175" s="82" t="str">
        <f t="shared" si="31"/>
        <v>MASH EAST</v>
      </c>
      <c r="F175" s="82" t="str">
        <f t="shared" si="32"/>
        <v>PLATINUM</v>
      </c>
      <c r="G175" s="83">
        <v>3</v>
      </c>
      <c r="H175" s="84" t="s">
        <v>2033</v>
      </c>
      <c r="I175" s="68" t="s">
        <v>2056</v>
      </c>
      <c r="J175" s="82" t="str">
        <f t="shared" si="33"/>
        <v>WASHI</v>
      </c>
      <c r="K175" s="85">
        <v>0</v>
      </c>
      <c r="L175" s="85">
        <v>0.56278935185185186</v>
      </c>
      <c r="M175" s="134">
        <v>44171</v>
      </c>
      <c r="N175" s="94" t="s">
        <v>4401</v>
      </c>
      <c r="O175" s="90">
        <f t="shared" si="24"/>
        <v>810.41666666666674</v>
      </c>
      <c r="P175" s="100">
        <f t="shared" si="25"/>
        <v>2431.25</v>
      </c>
      <c r="Q175" s="80" t="s">
        <v>2035</v>
      </c>
      <c r="R175" s="80" t="s">
        <v>2038</v>
      </c>
    </row>
    <row r="176" spans="1:18" x14ac:dyDescent="0.2">
      <c r="A176" s="97"/>
      <c r="B176" s="87" t="s">
        <v>4298</v>
      </c>
      <c r="C176" s="87" t="s">
        <v>1477</v>
      </c>
      <c r="D176" s="81" t="str">
        <f t="shared" si="30"/>
        <v>ME3094</v>
      </c>
      <c r="E176" s="82" t="str">
        <f t="shared" si="31"/>
        <v>MASH EAST</v>
      </c>
      <c r="F176" s="82" t="str">
        <f t="shared" si="32"/>
        <v>PLATINUM</v>
      </c>
      <c r="G176" s="83">
        <v>3</v>
      </c>
      <c r="H176" s="84" t="s">
        <v>2033</v>
      </c>
      <c r="I176" s="68" t="s">
        <v>2056</v>
      </c>
      <c r="J176" s="82" t="str">
        <f t="shared" si="33"/>
        <v>WASHI</v>
      </c>
      <c r="K176" s="85">
        <v>0</v>
      </c>
      <c r="L176" s="85">
        <v>0.56502314814814814</v>
      </c>
      <c r="M176" s="134">
        <v>44171</v>
      </c>
      <c r="N176" s="94" t="s">
        <v>4403</v>
      </c>
      <c r="O176" s="90">
        <f t="shared" si="24"/>
        <v>813.63333333333333</v>
      </c>
      <c r="P176" s="100">
        <f t="shared" si="25"/>
        <v>2440.9</v>
      </c>
      <c r="Q176" s="80" t="s">
        <v>2035</v>
      </c>
      <c r="R176" s="80" t="s">
        <v>2038</v>
      </c>
    </row>
    <row r="177" spans="1:18" x14ac:dyDescent="0.2">
      <c r="A177" s="97"/>
      <c r="B177" s="87" t="s">
        <v>4299</v>
      </c>
      <c r="C177" s="87" t="s">
        <v>967</v>
      </c>
      <c r="D177" s="81" t="str">
        <f t="shared" si="30"/>
        <v>ME0130</v>
      </c>
      <c r="E177" s="82" t="str">
        <f t="shared" si="31"/>
        <v>MASH EAST</v>
      </c>
      <c r="F177" s="82" t="str">
        <f t="shared" si="32"/>
        <v>PLATINUM</v>
      </c>
      <c r="G177" s="83">
        <v>3</v>
      </c>
      <c r="H177" s="84" t="s">
        <v>2033</v>
      </c>
      <c r="I177" s="68" t="s">
        <v>2056</v>
      </c>
      <c r="J177" s="82" t="str">
        <f t="shared" si="33"/>
        <v>WASHI</v>
      </c>
      <c r="K177" s="85">
        <v>0</v>
      </c>
      <c r="L177" s="85">
        <v>0.56560185185185186</v>
      </c>
      <c r="M177" s="134">
        <v>44171</v>
      </c>
      <c r="N177" s="94" t="s">
        <v>4404</v>
      </c>
      <c r="O177" s="90">
        <f t="shared" si="24"/>
        <v>814.4666666666667</v>
      </c>
      <c r="P177" s="100">
        <f t="shared" si="25"/>
        <v>2443.4</v>
      </c>
      <c r="Q177" s="80" t="s">
        <v>2035</v>
      </c>
      <c r="R177" s="80" t="s">
        <v>2038</v>
      </c>
    </row>
    <row r="178" spans="1:18" x14ac:dyDescent="0.2">
      <c r="A178" s="99"/>
      <c r="B178" s="79" t="s">
        <v>4095</v>
      </c>
      <c r="C178" s="80" t="s">
        <v>1685</v>
      </c>
      <c r="D178" s="81" t="str">
        <f t="shared" si="30"/>
        <v>ME7086</v>
      </c>
      <c r="E178" s="82" t="str">
        <f t="shared" si="31"/>
        <v>MASH EAST</v>
      </c>
      <c r="F178" s="82" t="str">
        <f t="shared" si="32"/>
        <v>PLATINUM</v>
      </c>
      <c r="G178" s="83">
        <v>3</v>
      </c>
      <c r="H178" s="84" t="s">
        <v>2033</v>
      </c>
      <c r="I178" s="68" t="s">
        <v>2042</v>
      </c>
      <c r="J178" s="82" t="str">
        <f t="shared" si="33"/>
        <v>DHLAKAMA</v>
      </c>
      <c r="K178" s="85">
        <v>0</v>
      </c>
      <c r="L178" s="88">
        <v>0.6375925925925926</v>
      </c>
      <c r="M178" s="134">
        <v>44171</v>
      </c>
      <c r="N178" s="94" t="s">
        <v>4063</v>
      </c>
      <c r="O178" s="90">
        <f t="shared" si="24"/>
        <v>918.13333333333321</v>
      </c>
      <c r="P178" s="100">
        <f t="shared" si="25"/>
        <v>2754.3999999999996</v>
      </c>
      <c r="Q178" s="80" t="s">
        <v>2035</v>
      </c>
      <c r="R178" s="80" t="s">
        <v>2038</v>
      </c>
    </row>
    <row r="179" spans="1:18" x14ac:dyDescent="0.2">
      <c r="A179" s="124"/>
      <c r="B179" s="79" t="s">
        <v>2364</v>
      </c>
      <c r="C179" s="89" t="s">
        <v>1479</v>
      </c>
      <c r="D179" s="81" t="str">
        <f t="shared" si="30"/>
        <v>ME3094</v>
      </c>
      <c r="E179" s="82" t="str">
        <f t="shared" si="31"/>
        <v>MASH EAST</v>
      </c>
      <c r="F179" s="82" t="str">
        <f t="shared" si="32"/>
        <v>PLATINUM</v>
      </c>
      <c r="G179" s="83">
        <v>3</v>
      </c>
      <c r="H179" s="84" t="s">
        <v>2033</v>
      </c>
      <c r="I179" s="68" t="s">
        <v>2042</v>
      </c>
      <c r="J179" s="82" t="str">
        <f t="shared" si="33"/>
        <v>WASHI</v>
      </c>
      <c r="K179" s="85">
        <v>0</v>
      </c>
      <c r="L179" s="88">
        <v>0.69597222222222221</v>
      </c>
      <c r="M179" s="134">
        <v>44171</v>
      </c>
      <c r="N179" s="94" t="s">
        <v>4075</v>
      </c>
      <c r="O179" s="90">
        <f t="shared" si="24"/>
        <v>1002.2</v>
      </c>
      <c r="P179" s="100">
        <f t="shared" si="25"/>
        <v>3006.6000000000004</v>
      </c>
      <c r="Q179" s="80" t="s">
        <v>2035</v>
      </c>
      <c r="R179" s="80" t="s">
        <v>2038</v>
      </c>
    </row>
    <row r="180" spans="1:18" x14ac:dyDescent="0.2">
      <c r="A180" s="99"/>
      <c r="B180" s="137">
        <v>44170.944479166668</v>
      </c>
      <c r="C180" s="48" t="s">
        <v>529</v>
      </c>
      <c r="D180" s="81" t="str">
        <f t="shared" si="30"/>
        <v>MC0119</v>
      </c>
      <c r="E180" s="82" t="str">
        <f t="shared" si="31"/>
        <v>MASH CENTRAL</v>
      </c>
      <c r="F180" s="82" t="str">
        <f t="shared" si="32"/>
        <v>PLATINUM</v>
      </c>
      <c r="G180" s="83">
        <v>3</v>
      </c>
      <c r="H180" s="84" t="s">
        <v>2033</v>
      </c>
      <c r="I180" s="68" t="s">
        <v>2040</v>
      </c>
      <c r="J180" s="82" t="str">
        <f t="shared" si="33"/>
        <v>ARCHIE</v>
      </c>
      <c r="K180" s="85">
        <v>0</v>
      </c>
      <c r="L180" s="88">
        <v>0.70755787037037043</v>
      </c>
      <c r="M180" s="134">
        <v>44171</v>
      </c>
      <c r="N180" s="94" t="s">
        <v>3893</v>
      </c>
      <c r="O180" s="90">
        <f t="shared" si="24"/>
        <v>1018.8833333333334</v>
      </c>
      <c r="P180" s="100">
        <f t="shared" si="25"/>
        <v>3056.6500000000005</v>
      </c>
      <c r="Q180" s="80" t="s">
        <v>2035</v>
      </c>
      <c r="R180" s="80" t="s">
        <v>2038</v>
      </c>
    </row>
    <row r="181" spans="1:18" x14ac:dyDescent="0.2">
      <c r="A181" s="99"/>
      <c r="B181" s="79" t="s">
        <v>3979</v>
      </c>
      <c r="C181" s="80" t="s">
        <v>461</v>
      </c>
      <c r="D181" s="81" t="str">
        <f t="shared" si="30"/>
        <v>MC6008</v>
      </c>
      <c r="E181" s="82" t="str">
        <f t="shared" si="31"/>
        <v>MASH CENTRAL</v>
      </c>
      <c r="F181" s="82" t="str">
        <f t="shared" si="32"/>
        <v>PLATINUM</v>
      </c>
      <c r="G181" s="83">
        <v>3</v>
      </c>
      <c r="H181" s="84" t="s">
        <v>2033</v>
      </c>
      <c r="I181" s="68" t="s">
        <v>2042</v>
      </c>
      <c r="J181" s="82" t="str">
        <f t="shared" si="33"/>
        <v>KIWA</v>
      </c>
      <c r="K181" s="85">
        <v>0</v>
      </c>
      <c r="L181" s="88">
        <v>0.7203587962962964</v>
      </c>
      <c r="M181" s="134">
        <v>44171</v>
      </c>
      <c r="N181" s="94" t="s">
        <v>3980</v>
      </c>
      <c r="O181" s="90">
        <f t="shared" si="24"/>
        <v>1037.3166666666668</v>
      </c>
      <c r="P181" s="100">
        <f t="shared" si="25"/>
        <v>3111.9500000000007</v>
      </c>
      <c r="Q181" s="80" t="s">
        <v>2035</v>
      </c>
      <c r="R181" s="80" t="s">
        <v>2038</v>
      </c>
    </row>
    <row r="182" spans="1:18" x14ac:dyDescent="0.2">
      <c r="A182" s="99"/>
      <c r="B182" s="79" t="s">
        <v>4047</v>
      </c>
      <c r="C182" s="89" t="s">
        <v>1227</v>
      </c>
      <c r="D182" s="81" t="str">
        <f t="shared" si="30"/>
        <v>HA1738</v>
      </c>
      <c r="E182" s="82" t="str">
        <f t="shared" si="31"/>
        <v>HARARE</v>
      </c>
      <c r="F182" s="82" t="str">
        <f t="shared" si="32"/>
        <v>PLATINUM</v>
      </c>
      <c r="G182" s="83">
        <v>3</v>
      </c>
      <c r="H182" s="84" t="s">
        <v>2033</v>
      </c>
      <c r="I182" s="68" t="s">
        <v>2042</v>
      </c>
      <c r="J182" s="82" t="str">
        <f t="shared" si="33"/>
        <v>MODESTA</v>
      </c>
      <c r="K182" s="85">
        <v>0</v>
      </c>
      <c r="L182" s="88">
        <v>0.75795138888888891</v>
      </c>
      <c r="M182" s="134">
        <v>44171</v>
      </c>
      <c r="N182" s="94" t="s">
        <v>4048</v>
      </c>
      <c r="O182" s="90">
        <f t="shared" si="24"/>
        <v>1091.45</v>
      </c>
      <c r="P182" s="100">
        <f t="shared" si="25"/>
        <v>3274.3500000000004</v>
      </c>
      <c r="Q182" s="80" t="s">
        <v>2035</v>
      </c>
      <c r="R182" s="80" t="s">
        <v>2038</v>
      </c>
    </row>
    <row r="183" spans="1:18" x14ac:dyDescent="0.2">
      <c r="A183" s="99"/>
      <c r="B183" s="79" t="s">
        <v>3442</v>
      </c>
      <c r="C183" s="80" t="s">
        <v>626</v>
      </c>
      <c r="D183" s="81" t="str">
        <f t="shared" si="30"/>
        <v>MW0305</v>
      </c>
      <c r="E183" s="82" t="str">
        <f t="shared" si="31"/>
        <v>MASH WEST</v>
      </c>
      <c r="F183" s="82" t="str">
        <f t="shared" si="32"/>
        <v>PLATINUM</v>
      </c>
      <c r="G183" s="83">
        <v>3</v>
      </c>
      <c r="H183" s="84" t="s">
        <v>2033</v>
      </c>
      <c r="I183" s="68" t="s">
        <v>2042</v>
      </c>
      <c r="J183" s="82" t="str">
        <f t="shared" si="33"/>
        <v>NGIRAZI</v>
      </c>
      <c r="K183" s="85">
        <v>0</v>
      </c>
      <c r="L183" s="88">
        <v>0.77932870370370377</v>
      </c>
      <c r="M183" s="134">
        <v>44171</v>
      </c>
      <c r="N183" s="94" t="s">
        <v>3997</v>
      </c>
      <c r="O183" s="90">
        <f t="shared" si="24"/>
        <v>1122.2333333333333</v>
      </c>
      <c r="P183" s="100">
        <f t="shared" si="25"/>
        <v>3366.7</v>
      </c>
      <c r="Q183" s="80" t="s">
        <v>2035</v>
      </c>
      <c r="R183" s="80" t="s">
        <v>2038</v>
      </c>
    </row>
    <row r="184" spans="1:18" x14ac:dyDescent="0.2">
      <c r="A184" s="99"/>
      <c r="B184" s="79" t="s">
        <v>4060</v>
      </c>
      <c r="C184" s="80" t="s">
        <v>1373</v>
      </c>
      <c r="D184" s="81" t="str">
        <f t="shared" si="30"/>
        <v>ME0075</v>
      </c>
      <c r="E184" s="82" t="str">
        <f t="shared" si="31"/>
        <v>MASH EAST</v>
      </c>
      <c r="F184" s="82" t="str">
        <f t="shared" si="32"/>
        <v>PLATINUM</v>
      </c>
      <c r="G184" s="83">
        <v>3</v>
      </c>
      <c r="H184" s="84" t="s">
        <v>2033</v>
      </c>
      <c r="I184" s="68" t="s">
        <v>2042</v>
      </c>
      <c r="J184" s="82" t="str">
        <f t="shared" si="33"/>
        <v>WASHI</v>
      </c>
      <c r="K184" s="85">
        <v>0</v>
      </c>
      <c r="L184" s="88">
        <v>0.81206018518518519</v>
      </c>
      <c r="M184" s="134">
        <v>44171</v>
      </c>
      <c r="N184" s="94" t="s">
        <v>3928</v>
      </c>
      <c r="O184" s="90">
        <f t="shared" si="24"/>
        <v>1169.3666666666668</v>
      </c>
      <c r="P184" s="100">
        <f t="shared" si="25"/>
        <v>3508.1000000000004</v>
      </c>
      <c r="Q184" s="80" t="s">
        <v>2035</v>
      </c>
      <c r="R184" s="80" t="s">
        <v>2038</v>
      </c>
    </row>
    <row r="185" spans="1:18" x14ac:dyDescent="0.2">
      <c r="A185" s="99"/>
      <c r="B185" s="79" t="s">
        <v>4038</v>
      </c>
      <c r="C185" s="89" t="s">
        <v>1148</v>
      </c>
      <c r="D185" s="81" t="str">
        <f t="shared" si="30"/>
        <v>ME0064</v>
      </c>
      <c r="E185" s="82" t="str">
        <f t="shared" si="31"/>
        <v>MASH EAST</v>
      </c>
      <c r="F185" s="82" t="str">
        <f t="shared" si="32"/>
        <v>PLATINUM</v>
      </c>
      <c r="G185" s="83">
        <v>3</v>
      </c>
      <c r="H185" s="84" t="s">
        <v>2033</v>
      </c>
      <c r="I185" s="68" t="s">
        <v>2042</v>
      </c>
      <c r="J185" s="82" t="str">
        <f t="shared" si="33"/>
        <v>DHLAKAMA</v>
      </c>
      <c r="K185" s="85">
        <v>0</v>
      </c>
      <c r="L185" s="88">
        <v>0.82128472222222226</v>
      </c>
      <c r="M185" s="134">
        <v>44171</v>
      </c>
      <c r="N185" s="94" t="s">
        <v>4039</v>
      </c>
      <c r="O185" s="90">
        <f t="shared" si="24"/>
        <v>1182.6500000000001</v>
      </c>
      <c r="P185" s="100">
        <f t="shared" si="25"/>
        <v>3547.9500000000003</v>
      </c>
      <c r="Q185" s="80" t="s">
        <v>2035</v>
      </c>
      <c r="R185" s="80" t="s">
        <v>2038</v>
      </c>
    </row>
    <row r="186" spans="1:18" x14ac:dyDescent="0.2">
      <c r="A186" s="99"/>
      <c r="B186" s="203" t="s">
        <v>3562</v>
      </c>
      <c r="C186" s="89" t="s">
        <v>2001</v>
      </c>
      <c r="D186" s="81" t="str">
        <f t="shared" si="30"/>
        <v>MA0272</v>
      </c>
      <c r="E186" s="82" t="str">
        <f t="shared" si="31"/>
        <v>MANICALAND</v>
      </c>
      <c r="F186" s="82" t="str">
        <f t="shared" si="32"/>
        <v>PLATINUM</v>
      </c>
      <c r="G186" s="83">
        <v>3</v>
      </c>
      <c r="H186" s="84" t="s">
        <v>2033</v>
      </c>
      <c r="I186" s="68" t="s">
        <v>2042</v>
      </c>
      <c r="J186" s="82" t="str">
        <f t="shared" si="33"/>
        <v>MAPFUMBA</v>
      </c>
      <c r="K186" s="85">
        <v>0</v>
      </c>
      <c r="L186" s="88">
        <v>0.8351157407407408</v>
      </c>
      <c r="M186" s="134">
        <v>44171</v>
      </c>
      <c r="N186" s="94" t="s">
        <v>4122</v>
      </c>
      <c r="O186" s="90">
        <f t="shared" si="24"/>
        <v>1202.5666666666668</v>
      </c>
      <c r="P186" s="100">
        <f t="shared" si="25"/>
        <v>3607.7000000000007</v>
      </c>
      <c r="Q186" s="80" t="s">
        <v>2035</v>
      </c>
      <c r="R186" s="80" t="s">
        <v>2038</v>
      </c>
    </row>
    <row r="187" spans="1:18" x14ac:dyDescent="0.2">
      <c r="A187" s="99"/>
      <c r="B187" s="79" t="s">
        <v>4069</v>
      </c>
      <c r="C187" s="80" t="s">
        <v>1471</v>
      </c>
      <c r="D187" s="81" t="str">
        <f t="shared" si="30"/>
        <v>MW5206</v>
      </c>
      <c r="E187" s="82" t="str">
        <f t="shared" si="31"/>
        <v>MASH WEST</v>
      </c>
      <c r="F187" s="82" t="str">
        <f t="shared" si="32"/>
        <v>PLATINUM</v>
      </c>
      <c r="G187" s="83">
        <v>3</v>
      </c>
      <c r="H187" s="84" t="s">
        <v>2033</v>
      </c>
      <c r="I187" s="68" t="s">
        <v>2042</v>
      </c>
      <c r="J187" s="82" t="str">
        <f t="shared" si="33"/>
        <v>MASIMBA</v>
      </c>
      <c r="K187" s="85">
        <v>0</v>
      </c>
      <c r="L187" s="88">
        <v>0.8885185185185186</v>
      </c>
      <c r="M187" s="134">
        <v>44171</v>
      </c>
      <c r="N187" s="94" t="s">
        <v>4070</v>
      </c>
      <c r="O187" s="90">
        <f t="shared" si="24"/>
        <v>1279.4666666666667</v>
      </c>
      <c r="P187" s="100">
        <f t="shared" si="25"/>
        <v>3838.4</v>
      </c>
      <c r="Q187" s="80" t="s">
        <v>2035</v>
      </c>
      <c r="R187" s="80" t="s">
        <v>2038</v>
      </c>
    </row>
    <row r="188" spans="1:18" x14ac:dyDescent="0.2">
      <c r="A188" s="99"/>
      <c r="B188" s="79" t="s">
        <v>4077</v>
      </c>
      <c r="C188" s="80" t="s">
        <v>1483</v>
      </c>
      <c r="D188" s="81" t="str">
        <f t="shared" si="30"/>
        <v>ME5182</v>
      </c>
      <c r="E188" s="82" t="str">
        <f t="shared" si="31"/>
        <v>MASH EAST</v>
      </c>
      <c r="F188" s="82" t="str">
        <f t="shared" si="32"/>
        <v>PLATINUM</v>
      </c>
      <c r="G188" s="83">
        <v>3</v>
      </c>
      <c r="H188" s="84" t="s">
        <v>2033</v>
      </c>
      <c r="I188" s="68" t="s">
        <v>2042</v>
      </c>
      <c r="J188" s="82" t="str">
        <f t="shared" si="33"/>
        <v>DHLAKAMA</v>
      </c>
      <c r="K188" s="85">
        <v>0</v>
      </c>
      <c r="L188" s="88">
        <v>0.89826388888888886</v>
      </c>
      <c r="M188" s="134">
        <v>44171</v>
      </c>
      <c r="N188" s="94" t="s">
        <v>4000</v>
      </c>
      <c r="O188" s="90">
        <f t="shared" si="24"/>
        <v>1293.5</v>
      </c>
      <c r="P188" s="100">
        <f t="shared" si="25"/>
        <v>3880.5</v>
      </c>
      <c r="Q188" s="80" t="s">
        <v>2035</v>
      </c>
      <c r="R188" s="80" t="s">
        <v>2038</v>
      </c>
    </row>
    <row r="189" spans="1:18" x14ac:dyDescent="0.2">
      <c r="A189" s="99"/>
      <c r="B189" s="79" t="s">
        <v>3968</v>
      </c>
      <c r="C189" s="80" t="s">
        <v>409</v>
      </c>
      <c r="D189" s="81" t="str">
        <f t="shared" si="30"/>
        <v>ME6020</v>
      </c>
      <c r="E189" s="82" t="str">
        <f t="shared" si="31"/>
        <v>MASH EAST</v>
      </c>
      <c r="F189" s="82" t="str">
        <f t="shared" si="32"/>
        <v>PLATINUM</v>
      </c>
      <c r="G189" s="83">
        <v>3</v>
      </c>
      <c r="H189" s="84" t="s">
        <v>2033</v>
      </c>
      <c r="I189" s="68" t="s">
        <v>2042</v>
      </c>
      <c r="J189" s="82" t="str">
        <f t="shared" si="33"/>
        <v>DHLAKAMA</v>
      </c>
      <c r="K189" s="85">
        <v>0</v>
      </c>
      <c r="L189" s="88">
        <v>0.89954861111111117</v>
      </c>
      <c r="M189" s="134">
        <v>44171</v>
      </c>
      <c r="N189" s="94" t="s">
        <v>3969</v>
      </c>
      <c r="O189" s="90">
        <f t="shared" si="24"/>
        <v>1295.3500000000001</v>
      </c>
      <c r="P189" s="100">
        <f t="shared" si="25"/>
        <v>3886.05</v>
      </c>
      <c r="Q189" s="80" t="s">
        <v>2035</v>
      </c>
      <c r="R189" s="80" t="s">
        <v>2038</v>
      </c>
    </row>
    <row r="190" spans="1:18" x14ac:dyDescent="0.2">
      <c r="A190" s="99"/>
      <c r="B190" s="79" t="s">
        <v>4071</v>
      </c>
      <c r="C190" s="80" t="s">
        <v>1473</v>
      </c>
      <c r="D190" s="81" t="str">
        <f t="shared" ref="D190:D221" si="34">VLOOKUP($C190,TOTAL3,2,FALSE)</f>
        <v>MW5206</v>
      </c>
      <c r="E190" s="82" t="str">
        <f t="shared" ref="E190:E221" si="35">VLOOKUP($C190,TOTAL3,3,FALSE)</f>
        <v>MASH WEST</v>
      </c>
      <c r="F190" s="82" t="str">
        <f t="shared" ref="F190:F221" si="36">VLOOKUP(C190,TOTAL3,4,FALSE)</f>
        <v>PLATINUM</v>
      </c>
      <c r="G190" s="83">
        <v>3</v>
      </c>
      <c r="H190" s="84" t="s">
        <v>2033</v>
      </c>
      <c r="I190" s="68" t="s">
        <v>2042</v>
      </c>
      <c r="J190" s="82" t="str">
        <f t="shared" ref="J190:J221" si="37">VLOOKUP($C190,TOTAL3,5,FALSE)</f>
        <v>MASIMBA</v>
      </c>
      <c r="K190" s="85">
        <v>0</v>
      </c>
      <c r="L190" s="88">
        <v>0.91987268518518517</v>
      </c>
      <c r="M190" s="134">
        <v>44171</v>
      </c>
      <c r="N190" s="94" t="s">
        <v>4072</v>
      </c>
      <c r="O190" s="90">
        <f t="shared" si="24"/>
        <v>1324.6166666666668</v>
      </c>
      <c r="P190" s="100">
        <f t="shared" si="25"/>
        <v>3973.8500000000004</v>
      </c>
      <c r="Q190" s="80" t="s">
        <v>2035</v>
      </c>
      <c r="R190" s="80" t="s">
        <v>2038</v>
      </c>
    </row>
    <row r="191" spans="1:18" x14ac:dyDescent="0.2">
      <c r="A191" s="99"/>
      <c r="B191" s="79" t="s">
        <v>3426</v>
      </c>
      <c r="C191" s="89" t="s">
        <v>939</v>
      </c>
      <c r="D191" s="81" t="str">
        <f t="shared" si="34"/>
        <v>MW0051</v>
      </c>
      <c r="E191" s="82" t="str">
        <f t="shared" si="35"/>
        <v>MASH WEST</v>
      </c>
      <c r="F191" s="82" t="str">
        <f t="shared" si="36"/>
        <v>PLATINUM</v>
      </c>
      <c r="G191" s="83">
        <v>3</v>
      </c>
      <c r="H191" s="84" t="s">
        <v>2033</v>
      </c>
      <c r="I191" s="68" t="s">
        <v>2042</v>
      </c>
      <c r="J191" s="82" t="str">
        <f t="shared" si="37"/>
        <v>ARTWELL</v>
      </c>
      <c r="K191" s="85">
        <v>0</v>
      </c>
      <c r="L191" s="88">
        <v>0.95232638888888888</v>
      </c>
      <c r="M191" s="134">
        <v>44171</v>
      </c>
      <c r="N191" s="94" t="s">
        <v>4023</v>
      </c>
      <c r="O191" s="90">
        <f t="shared" si="24"/>
        <v>1371.35</v>
      </c>
      <c r="P191" s="100">
        <f t="shared" si="25"/>
        <v>4114.0499999999993</v>
      </c>
      <c r="Q191" s="80" t="s">
        <v>2035</v>
      </c>
      <c r="R191" s="80" t="s">
        <v>2038</v>
      </c>
    </row>
    <row r="192" spans="1:18" x14ac:dyDescent="0.2">
      <c r="A192" s="99"/>
      <c r="B192" s="203" t="s">
        <v>3350</v>
      </c>
      <c r="C192" s="89" t="s">
        <v>942</v>
      </c>
      <c r="D192" s="81" t="str">
        <f t="shared" si="34"/>
        <v>MW0052</v>
      </c>
      <c r="E192" s="82" t="str">
        <f t="shared" si="35"/>
        <v>MASH WEST</v>
      </c>
      <c r="F192" s="82" t="str">
        <f t="shared" si="36"/>
        <v>PLATINUM</v>
      </c>
      <c r="G192" s="83">
        <v>3</v>
      </c>
      <c r="H192" s="84" t="s">
        <v>2033</v>
      </c>
      <c r="I192" s="68" t="s">
        <v>2042</v>
      </c>
      <c r="J192" s="82" t="str">
        <f t="shared" si="37"/>
        <v>ARTWELL</v>
      </c>
      <c r="K192" s="85">
        <v>0</v>
      </c>
      <c r="L192" s="88">
        <v>0.95612268518518517</v>
      </c>
      <c r="M192" s="134">
        <v>44171</v>
      </c>
      <c r="N192" s="94" t="s">
        <v>4025</v>
      </c>
      <c r="O192" s="90">
        <f t="shared" si="24"/>
        <v>1376.8166666666666</v>
      </c>
      <c r="P192" s="100">
        <f t="shared" si="25"/>
        <v>4130.45</v>
      </c>
      <c r="Q192" s="80" t="s">
        <v>2035</v>
      </c>
      <c r="R192" s="80" t="s">
        <v>2038</v>
      </c>
    </row>
    <row r="193" spans="1:18" x14ac:dyDescent="0.2">
      <c r="A193" s="99"/>
      <c r="B193" s="203" t="s">
        <v>3425</v>
      </c>
      <c r="C193" s="89" t="s">
        <v>1073</v>
      </c>
      <c r="D193" s="81" t="str">
        <f t="shared" si="34"/>
        <v>MW5213</v>
      </c>
      <c r="E193" s="82" t="str">
        <f t="shared" si="35"/>
        <v>MASH WEST</v>
      </c>
      <c r="F193" s="82" t="str">
        <f t="shared" si="36"/>
        <v>PLATINUM</v>
      </c>
      <c r="G193" s="83">
        <v>3</v>
      </c>
      <c r="H193" s="84" t="s">
        <v>2033</v>
      </c>
      <c r="I193" s="68" t="s">
        <v>2042</v>
      </c>
      <c r="J193" s="82" t="str">
        <f t="shared" si="37"/>
        <v>ARTWELL</v>
      </c>
      <c r="K193" s="85">
        <v>0</v>
      </c>
      <c r="L193" s="88">
        <v>0.95680555555555558</v>
      </c>
      <c r="M193" s="134">
        <v>44171</v>
      </c>
      <c r="N193" s="94" t="s">
        <v>4033</v>
      </c>
      <c r="O193" s="90">
        <f t="shared" si="24"/>
        <v>1377.8</v>
      </c>
      <c r="P193" s="100">
        <f t="shared" si="25"/>
        <v>4133.3999999999996</v>
      </c>
      <c r="Q193" s="80" t="s">
        <v>2035</v>
      </c>
      <c r="R193" s="80" t="s">
        <v>2038</v>
      </c>
    </row>
    <row r="194" spans="1:18" x14ac:dyDescent="0.2">
      <c r="A194" s="99"/>
      <c r="B194" s="79" t="s">
        <v>3327</v>
      </c>
      <c r="C194" s="80" t="s">
        <v>429</v>
      </c>
      <c r="D194" s="81" t="str">
        <f t="shared" si="34"/>
        <v>MW6032</v>
      </c>
      <c r="E194" s="82" t="str">
        <f t="shared" si="35"/>
        <v>MASH WEST</v>
      </c>
      <c r="F194" s="82" t="str">
        <f t="shared" si="36"/>
        <v>PLATINUM</v>
      </c>
      <c r="G194" s="83">
        <v>3</v>
      </c>
      <c r="H194" s="84" t="s">
        <v>2033</v>
      </c>
      <c r="I194" s="68" t="s">
        <v>2042</v>
      </c>
      <c r="J194" s="82" t="str">
        <f t="shared" si="37"/>
        <v>ARTWELL</v>
      </c>
      <c r="K194" s="85">
        <v>0</v>
      </c>
      <c r="L194" s="88">
        <v>0.95724537037037039</v>
      </c>
      <c r="M194" s="134">
        <v>44171</v>
      </c>
      <c r="N194" s="94" t="s">
        <v>3972</v>
      </c>
      <c r="O194" s="90">
        <f t="shared" ref="O194:O257" si="38">(L194-K194)*60*24</f>
        <v>1378.4333333333334</v>
      </c>
      <c r="P194" s="100">
        <f t="shared" ref="P194:P257" si="39">O194*G194</f>
        <v>4135.3</v>
      </c>
      <c r="Q194" s="80" t="s">
        <v>2035</v>
      </c>
      <c r="R194" s="80" t="s">
        <v>2038</v>
      </c>
    </row>
    <row r="195" spans="1:18" x14ac:dyDescent="0.2">
      <c r="A195" s="78"/>
      <c r="B195" s="52" t="s">
        <v>2095</v>
      </c>
      <c r="C195" s="48" t="s">
        <v>1296</v>
      </c>
      <c r="D195" s="81" t="str">
        <f t="shared" si="34"/>
        <v>MA5170</v>
      </c>
      <c r="E195" s="82" t="str">
        <f t="shared" si="35"/>
        <v>MANICALAND</v>
      </c>
      <c r="F195" s="82" t="str">
        <f t="shared" si="36"/>
        <v>PLATINUM</v>
      </c>
      <c r="G195" s="83">
        <v>3</v>
      </c>
      <c r="H195" s="84" t="s">
        <v>2033</v>
      </c>
      <c r="I195" s="68" t="s">
        <v>2042</v>
      </c>
      <c r="J195" s="82" t="str">
        <f t="shared" si="37"/>
        <v>MAPFUMBA</v>
      </c>
      <c r="K195" s="85">
        <v>0</v>
      </c>
      <c r="L195" s="85">
        <v>0.99998842592592585</v>
      </c>
      <c r="M195" s="134">
        <v>44171</v>
      </c>
      <c r="N195" s="94" t="s">
        <v>4051</v>
      </c>
      <c r="O195" s="90">
        <f t="shared" si="38"/>
        <v>1439.9833333333331</v>
      </c>
      <c r="P195" s="100">
        <f t="shared" si="39"/>
        <v>4319.9499999999989</v>
      </c>
      <c r="Q195" s="80" t="s">
        <v>2035</v>
      </c>
      <c r="R195" s="80" t="s">
        <v>2036</v>
      </c>
    </row>
    <row r="196" spans="1:18" x14ac:dyDescent="0.2">
      <c r="A196" s="78"/>
      <c r="B196" s="52" t="s">
        <v>2043</v>
      </c>
      <c r="C196" s="48" t="s">
        <v>1431</v>
      </c>
      <c r="D196" s="81" t="str">
        <f t="shared" si="34"/>
        <v>ME5184</v>
      </c>
      <c r="E196" s="82" t="str">
        <f t="shared" si="35"/>
        <v>MASH EAST</v>
      </c>
      <c r="F196" s="82" t="str">
        <f t="shared" si="36"/>
        <v>PLATINUM</v>
      </c>
      <c r="G196" s="83">
        <v>3</v>
      </c>
      <c r="H196" s="84" t="s">
        <v>2033</v>
      </c>
      <c r="I196" s="68" t="s">
        <v>2042</v>
      </c>
      <c r="J196" s="82" t="str">
        <f t="shared" si="37"/>
        <v>DHLAKAMA</v>
      </c>
      <c r="K196" s="85">
        <v>0</v>
      </c>
      <c r="L196" s="85">
        <v>0.99998842592592585</v>
      </c>
      <c r="M196" s="134">
        <v>44171</v>
      </c>
      <c r="N196" s="94" t="s">
        <v>4068</v>
      </c>
      <c r="O196" s="90">
        <f t="shared" si="38"/>
        <v>1439.9833333333331</v>
      </c>
      <c r="P196" s="100">
        <f t="shared" si="39"/>
        <v>4319.9499999999989</v>
      </c>
      <c r="Q196" s="80" t="s">
        <v>2035</v>
      </c>
      <c r="R196" s="80" t="s">
        <v>2036</v>
      </c>
    </row>
    <row r="197" spans="1:18" x14ac:dyDescent="0.2">
      <c r="A197" s="78"/>
      <c r="B197" s="52" t="s">
        <v>2045</v>
      </c>
      <c r="C197" s="48" t="s">
        <v>1833</v>
      </c>
      <c r="D197" s="81" t="str">
        <f t="shared" si="34"/>
        <v>ME7041</v>
      </c>
      <c r="E197" s="82" t="str">
        <f t="shared" si="35"/>
        <v>MASH EAST</v>
      </c>
      <c r="F197" s="82" t="str">
        <f t="shared" si="36"/>
        <v>PLATINUM</v>
      </c>
      <c r="G197" s="83">
        <v>3</v>
      </c>
      <c r="H197" s="84" t="s">
        <v>2033</v>
      </c>
      <c r="I197" s="68" t="s">
        <v>2042</v>
      </c>
      <c r="J197" s="82" t="str">
        <f t="shared" si="37"/>
        <v>WASHI</v>
      </c>
      <c r="K197" s="85">
        <v>0</v>
      </c>
      <c r="L197" s="85">
        <v>0.99998842592592585</v>
      </c>
      <c r="M197" s="134">
        <v>44171</v>
      </c>
      <c r="N197" s="94" t="s">
        <v>4111</v>
      </c>
      <c r="O197" s="90">
        <f t="shared" si="38"/>
        <v>1439.9833333333331</v>
      </c>
      <c r="P197" s="100">
        <f t="shared" si="39"/>
        <v>4319.9499999999989</v>
      </c>
      <c r="Q197" s="80" t="s">
        <v>2035</v>
      </c>
      <c r="R197" s="80" t="s">
        <v>2036</v>
      </c>
    </row>
    <row r="198" spans="1:18" x14ac:dyDescent="0.2">
      <c r="A198" s="78"/>
      <c r="B198" s="52" t="s">
        <v>2046</v>
      </c>
      <c r="C198" s="48" t="s">
        <v>1289</v>
      </c>
      <c r="D198" s="81" t="str">
        <f t="shared" si="34"/>
        <v>MW5222</v>
      </c>
      <c r="E198" s="82" t="str">
        <f t="shared" si="35"/>
        <v>MASH WEST</v>
      </c>
      <c r="F198" s="82" t="str">
        <f t="shared" si="36"/>
        <v>PLATINUM</v>
      </c>
      <c r="G198" s="83">
        <v>3</v>
      </c>
      <c r="H198" s="84" t="s">
        <v>2033</v>
      </c>
      <c r="I198" s="68" t="s">
        <v>2042</v>
      </c>
      <c r="J198" s="82" t="str">
        <f t="shared" si="37"/>
        <v>MASIMBA</v>
      </c>
      <c r="K198" s="85">
        <v>0</v>
      </c>
      <c r="L198" s="85">
        <v>0.99998842592592585</v>
      </c>
      <c r="M198" s="134">
        <v>44171</v>
      </c>
      <c r="N198" s="94" t="s">
        <v>4050</v>
      </c>
      <c r="O198" s="90">
        <f t="shared" si="38"/>
        <v>1439.9833333333331</v>
      </c>
      <c r="P198" s="100">
        <f t="shared" si="39"/>
        <v>4319.9499999999989</v>
      </c>
      <c r="Q198" s="80" t="s">
        <v>2035</v>
      </c>
      <c r="R198" s="80" t="s">
        <v>2036</v>
      </c>
    </row>
    <row r="199" spans="1:18" x14ac:dyDescent="0.2">
      <c r="A199" s="78"/>
      <c r="B199" s="192" t="s">
        <v>2048</v>
      </c>
      <c r="C199" s="87" t="s">
        <v>1287</v>
      </c>
      <c r="D199" s="81" t="str">
        <f t="shared" si="34"/>
        <v>MW5222</v>
      </c>
      <c r="E199" s="82" t="str">
        <f t="shared" si="35"/>
        <v>MASH WEST</v>
      </c>
      <c r="F199" s="82" t="str">
        <f t="shared" si="36"/>
        <v>PLATINUM</v>
      </c>
      <c r="G199" s="83">
        <v>3</v>
      </c>
      <c r="H199" s="84" t="s">
        <v>2033</v>
      </c>
      <c r="I199" s="68" t="s">
        <v>2042</v>
      </c>
      <c r="J199" s="82" t="str">
        <f t="shared" si="37"/>
        <v>MASIMBA</v>
      </c>
      <c r="K199" s="85">
        <v>0</v>
      </c>
      <c r="L199" s="85">
        <v>0.99998842592592585</v>
      </c>
      <c r="M199" s="134">
        <v>44171</v>
      </c>
      <c r="N199" s="94" t="s">
        <v>4049</v>
      </c>
      <c r="O199" s="90">
        <f t="shared" si="38"/>
        <v>1439.9833333333331</v>
      </c>
      <c r="P199" s="100">
        <f t="shared" si="39"/>
        <v>4319.9499999999989</v>
      </c>
      <c r="Q199" s="80" t="s">
        <v>2035</v>
      </c>
      <c r="R199" s="80" t="s">
        <v>2036</v>
      </c>
    </row>
    <row r="200" spans="1:18" x14ac:dyDescent="0.2">
      <c r="A200" s="78"/>
      <c r="B200" s="192" t="s">
        <v>2096</v>
      </c>
      <c r="C200" s="87" t="s">
        <v>1488</v>
      </c>
      <c r="D200" s="81" t="str">
        <f t="shared" si="34"/>
        <v>MA1749</v>
      </c>
      <c r="E200" s="82" t="str">
        <f t="shared" si="35"/>
        <v>MANICALAND</v>
      </c>
      <c r="F200" s="82" t="str">
        <f t="shared" si="36"/>
        <v>PLATINUM</v>
      </c>
      <c r="G200" s="83">
        <v>3</v>
      </c>
      <c r="H200" s="84" t="s">
        <v>2033</v>
      </c>
      <c r="I200" s="68" t="s">
        <v>2042</v>
      </c>
      <c r="J200" s="82" t="str">
        <f t="shared" si="37"/>
        <v>MANGWIRO</v>
      </c>
      <c r="K200" s="85">
        <v>0</v>
      </c>
      <c r="L200" s="85">
        <v>0.99998842592592585</v>
      </c>
      <c r="M200" s="134">
        <v>44171</v>
      </c>
      <c r="N200" s="94" t="s">
        <v>4080</v>
      </c>
      <c r="O200" s="90">
        <f t="shared" si="38"/>
        <v>1439.9833333333331</v>
      </c>
      <c r="P200" s="100">
        <f t="shared" si="39"/>
        <v>4319.9499999999989</v>
      </c>
      <c r="Q200" s="80" t="s">
        <v>2035</v>
      </c>
      <c r="R200" s="80" t="s">
        <v>2036</v>
      </c>
    </row>
    <row r="201" spans="1:18" x14ac:dyDescent="0.2">
      <c r="A201" s="78"/>
      <c r="B201" s="192" t="s">
        <v>2051</v>
      </c>
      <c r="C201" s="87" t="s">
        <v>842</v>
      </c>
      <c r="D201" s="81" t="str">
        <f t="shared" si="34"/>
        <v>HA0042</v>
      </c>
      <c r="E201" s="82" t="str">
        <f t="shared" si="35"/>
        <v>HARARE</v>
      </c>
      <c r="F201" s="82" t="str">
        <f t="shared" si="36"/>
        <v>PLATINUM</v>
      </c>
      <c r="G201" s="83">
        <v>3</v>
      </c>
      <c r="H201" s="84" t="s">
        <v>2033</v>
      </c>
      <c r="I201" s="68" t="s">
        <v>2042</v>
      </c>
      <c r="J201" s="82" t="str">
        <f t="shared" si="37"/>
        <v>MODESTA</v>
      </c>
      <c r="K201" s="85">
        <v>0</v>
      </c>
      <c r="L201" s="85">
        <v>0.99998842592592585</v>
      </c>
      <c r="M201" s="134">
        <v>44171</v>
      </c>
      <c r="N201" s="94" t="s">
        <v>4014</v>
      </c>
      <c r="O201" s="90">
        <f t="shared" si="38"/>
        <v>1439.9833333333331</v>
      </c>
      <c r="P201" s="100">
        <f t="shared" si="39"/>
        <v>4319.9499999999989</v>
      </c>
      <c r="Q201" s="80" t="s">
        <v>2035</v>
      </c>
      <c r="R201" s="80" t="s">
        <v>2036</v>
      </c>
    </row>
    <row r="202" spans="1:18" x14ac:dyDescent="0.2">
      <c r="A202" s="78"/>
      <c r="B202" s="192" t="s">
        <v>2075</v>
      </c>
      <c r="C202" s="87" t="s">
        <v>1697</v>
      </c>
      <c r="D202" s="81" t="str">
        <f t="shared" si="34"/>
        <v>MA0271</v>
      </c>
      <c r="E202" s="82" t="str">
        <f t="shared" si="35"/>
        <v>MANICALAND</v>
      </c>
      <c r="F202" s="82" t="str">
        <f t="shared" si="36"/>
        <v>PLATINUM</v>
      </c>
      <c r="G202" s="83">
        <v>3</v>
      </c>
      <c r="H202" s="84" t="s">
        <v>2033</v>
      </c>
      <c r="I202" s="68" t="s">
        <v>2042</v>
      </c>
      <c r="J202" s="82" t="str">
        <f t="shared" si="37"/>
        <v>MAPFUMBA</v>
      </c>
      <c r="K202" s="85">
        <v>0</v>
      </c>
      <c r="L202" s="85">
        <v>0.99998842592592585</v>
      </c>
      <c r="M202" s="134">
        <v>44171</v>
      </c>
      <c r="N202" s="94" t="s">
        <v>4099</v>
      </c>
      <c r="O202" s="90">
        <f t="shared" si="38"/>
        <v>1439.9833333333331</v>
      </c>
      <c r="P202" s="100">
        <f t="shared" si="39"/>
        <v>4319.9499999999989</v>
      </c>
      <c r="Q202" s="80" t="s">
        <v>2035</v>
      </c>
      <c r="R202" s="80" t="s">
        <v>2036</v>
      </c>
    </row>
    <row r="203" spans="1:18" x14ac:dyDescent="0.2">
      <c r="A203" s="78"/>
      <c r="B203" s="192" t="s">
        <v>2054</v>
      </c>
      <c r="C203" s="87" t="s">
        <v>1484</v>
      </c>
      <c r="D203" s="81" t="str">
        <f t="shared" si="34"/>
        <v>MW5238</v>
      </c>
      <c r="E203" s="82" t="str">
        <f t="shared" si="35"/>
        <v>MASH WEST</v>
      </c>
      <c r="F203" s="82" t="str">
        <f t="shared" si="36"/>
        <v>PLATINUM</v>
      </c>
      <c r="G203" s="83">
        <v>3</v>
      </c>
      <c r="H203" s="84" t="s">
        <v>2033</v>
      </c>
      <c r="I203" s="68" t="s">
        <v>2042</v>
      </c>
      <c r="J203" s="82" t="str">
        <f t="shared" si="37"/>
        <v>ARTWELL</v>
      </c>
      <c r="K203" s="85">
        <v>0</v>
      </c>
      <c r="L203" s="85">
        <v>0.99998842592592585</v>
      </c>
      <c r="M203" s="134">
        <v>44171</v>
      </c>
      <c r="N203" s="94" t="s">
        <v>4078</v>
      </c>
      <c r="O203" s="90">
        <f t="shared" si="38"/>
        <v>1439.9833333333331</v>
      </c>
      <c r="P203" s="100">
        <f t="shared" si="39"/>
        <v>4319.9499999999989</v>
      </c>
      <c r="Q203" s="80" t="s">
        <v>2035</v>
      </c>
      <c r="R203" s="80" t="s">
        <v>2036</v>
      </c>
    </row>
    <row r="204" spans="1:18" x14ac:dyDescent="0.2">
      <c r="A204" s="78"/>
      <c r="B204" s="192" t="s">
        <v>2106</v>
      </c>
      <c r="C204" s="87" t="s">
        <v>1199</v>
      </c>
      <c r="D204" s="81" t="str">
        <f t="shared" si="34"/>
        <v>MC7025</v>
      </c>
      <c r="E204" s="82" t="str">
        <f t="shared" si="35"/>
        <v>MASH CENTRAL</v>
      </c>
      <c r="F204" s="82" t="str">
        <f t="shared" si="36"/>
        <v>PLATINUM</v>
      </c>
      <c r="G204" s="83">
        <v>3</v>
      </c>
      <c r="H204" s="84" t="s">
        <v>2033</v>
      </c>
      <c r="I204" s="68" t="s">
        <v>2042</v>
      </c>
      <c r="J204" s="82" t="str">
        <f t="shared" si="37"/>
        <v>ARCHIE</v>
      </c>
      <c r="K204" s="85">
        <v>0</v>
      </c>
      <c r="L204" s="85">
        <v>0.99998842592592585</v>
      </c>
      <c r="M204" s="134">
        <v>44171</v>
      </c>
      <c r="N204" s="94" t="s">
        <v>4042</v>
      </c>
      <c r="O204" s="90">
        <f t="shared" si="38"/>
        <v>1439.9833333333331</v>
      </c>
      <c r="P204" s="100">
        <f t="shared" si="39"/>
        <v>4319.9499999999989</v>
      </c>
      <c r="Q204" s="80" t="s">
        <v>2035</v>
      </c>
      <c r="R204" s="80" t="s">
        <v>2036</v>
      </c>
    </row>
    <row r="205" spans="1:18" x14ac:dyDescent="0.2">
      <c r="A205" s="78"/>
      <c r="B205" s="192" t="s">
        <v>2107</v>
      </c>
      <c r="C205" s="87" t="s">
        <v>1201</v>
      </c>
      <c r="D205" s="81" t="str">
        <f t="shared" si="34"/>
        <v>MC7025</v>
      </c>
      <c r="E205" s="82" t="str">
        <f t="shared" si="35"/>
        <v>MASH CENTRAL</v>
      </c>
      <c r="F205" s="82" t="str">
        <f t="shared" si="36"/>
        <v>PLATINUM</v>
      </c>
      <c r="G205" s="83">
        <v>3</v>
      </c>
      <c r="H205" s="84" t="s">
        <v>2033</v>
      </c>
      <c r="I205" s="68" t="s">
        <v>2042</v>
      </c>
      <c r="J205" s="82" t="str">
        <f t="shared" si="37"/>
        <v>ARCHIE</v>
      </c>
      <c r="K205" s="85">
        <v>0</v>
      </c>
      <c r="L205" s="85">
        <v>0.99998842592592585</v>
      </c>
      <c r="M205" s="134">
        <v>44171</v>
      </c>
      <c r="N205" s="94" t="s">
        <v>4043</v>
      </c>
      <c r="O205" s="90">
        <f t="shared" si="38"/>
        <v>1439.9833333333331</v>
      </c>
      <c r="P205" s="100">
        <f t="shared" si="39"/>
        <v>4319.9499999999989</v>
      </c>
      <c r="Q205" s="80" t="s">
        <v>2035</v>
      </c>
      <c r="R205" s="80" t="s">
        <v>2036</v>
      </c>
    </row>
    <row r="206" spans="1:18" x14ac:dyDescent="0.2">
      <c r="A206" s="78"/>
      <c r="B206" s="192" t="s">
        <v>2104</v>
      </c>
      <c r="C206" s="87" t="s">
        <v>735</v>
      </c>
      <c r="D206" s="81" t="str">
        <f t="shared" si="34"/>
        <v>HA0034</v>
      </c>
      <c r="E206" s="82" t="str">
        <f t="shared" si="35"/>
        <v>HARARE</v>
      </c>
      <c r="F206" s="82" t="str">
        <f t="shared" si="36"/>
        <v>PLATINUM</v>
      </c>
      <c r="G206" s="83">
        <v>3</v>
      </c>
      <c r="H206" s="84" t="s">
        <v>2033</v>
      </c>
      <c r="I206" s="68" t="s">
        <v>2042</v>
      </c>
      <c r="J206" s="82" t="str">
        <f t="shared" si="37"/>
        <v>MODESTA</v>
      </c>
      <c r="K206" s="85">
        <v>0</v>
      </c>
      <c r="L206" s="85">
        <v>0.99998842592592585</v>
      </c>
      <c r="M206" s="134">
        <v>44171</v>
      </c>
      <c r="N206" s="94" t="s">
        <v>4007</v>
      </c>
      <c r="O206" s="90">
        <f t="shared" si="38"/>
        <v>1439.9833333333331</v>
      </c>
      <c r="P206" s="100">
        <f t="shared" si="39"/>
        <v>4319.9499999999989</v>
      </c>
      <c r="Q206" s="80" t="s">
        <v>2035</v>
      </c>
      <c r="R206" s="80" t="s">
        <v>2036</v>
      </c>
    </row>
    <row r="207" spans="1:18" x14ac:dyDescent="0.2">
      <c r="A207" s="78"/>
      <c r="B207" s="192" t="s">
        <v>2123</v>
      </c>
      <c r="C207" s="87" t="s">
        <v>392</v>
      </c>
      <c r="D207" s="81" t="str">
        <f t="shared" si="34"/>
        <v>HA0015</v>
      </c>
      <c r="E207" s="82" t="str">
        <f t="shared" si="35"/>
        <v>HARARE</v>
      </c>
      <c r="F207" s="82" t="str">
        <f t="shared" si="36"/>
        <v>PLATINUM</v>
      </c>
      <c r="G207" s="83">
        <v>3</v>
      </c>
      <c r="H207" s="84" t="s">
        <v>2033</v>
      </c>
      <c r="I207" s="68" t="s">
        <v>2042</v>
      </c>
      <c r="J207" s="82" t="str">
        <f t="shared" si="37"/>
        <v>LESLIE</v>
      </c>
      <c r="K207" s="85">
        <v>0</v>
      </c>
      <c r="L207" s="85">
        <v>0.99998842592592585</v>
      </c>
      <c r="M207" s="134">
        <v>44171</v>
      </c>
      <c r="N207" s="94" t="s">
        <v>3967</v>
      </c>
      <c r="O207" s="90">
        <f t="shared" si="38"/>
        <v>1439.9833333333331</v>
      </c>
      <c r="P207" s="100">
        <f t="shared" si="39"/>
        <v>4319.9499999999989</v>
      </c>
      <c r="Q207" s="80" t="s">
        <v>2035</v>
      </c>
      <c r="R207" s="80" t="s">
        <v>2036</v>
      </c>
    </row>
    <row r="208" spans="1:18" x14ac:dyDescent="0.2">
      <c r="A208" s="78"/>
      <c r="B208" s="192" t="s">
        <v>2124</v>
      </c>
      <c r="C208" s="87" t="s">
        <v>933</v>
      </c>
      <c r="D208" s="81" t="str">
        <f t="shared" si="34"/>
        <v>MC5027</v>
      </c>
      <c r="E208" s="82" t="str">
        <f t="shared" si="35"/>
        <v>MASH CENTRAL</v>
      </c>
      <c r="F208" s="82" t="str">
        <f t="shared" si="36"/>
        <v>PLATINUM</v>
      </c>
      <c r="G208" s="83">
        <v>3</v>
      </c>
      <c r="H208" s="84" t="s">
        <v>2033</v>
      </c>
      <c r="I208" s="68" t="s">
        <v>2042</v>
      </c>
      <c r="J208" s="82" t="str">
        <f t="shared" si="37"/>
        <v>ARTWELL</v>
      </c>
      <c r="K208" s="85">
        <v>0</v>
      </c>
      <c r="L208" s="85">
        <v>0.99998842592592585</v>
      </c>
      <c r="M208" s="134">
        <v>44171</v>
      </c>
      <c r="N208" s="94" t="s">
        <v>4019</v>
      </c>
      <c r="O208" s="90">
        <f t="shared" si="38"/>
        <v>1439.9833333333331</v>
      </c>
      <c r="P208" s="100">
        <f t="shared" si="39"/>
        <v>4319.9499999999989</v>
      </c>
      <c r="Q208" s="80" t="s">
        <v>2035</v>
      </c>
      <c r="R208" s="80" t="s">
        <v>2036</v>
      </c>
    </row>
    <row r="209" spans="1:18" x14ac:dyDescent="0.2">
      <c r="A209" s="78"/>
      <c r="B209" s="192" t="s">
        <v>2206</v>
      </c>
      <c r="C209" s="87" t="s">
        <v>1529</v>
      </c>
      <c r="D209" s="81" t="str">
        <f t="shared" si="34"/>
        <v>HA0205</v>
      </c>
      <c r="E209" s="82" t="str">
        <f t="shared" si="35"/>
        <v>HARARE</v>
      </c>
      <c r="F209" s="82" t="str">
        <f t="shared" si="36"/>
        <v>PLATINUM</v>
      </c>
      <c r="G209" s="83">
        <v>3</v>
      </c>
      <c r="H209" s="84" t="s">
        <v>2033</v>
      </c>
      <c r="I209" s="68" t="s">
        <v>2042</v>
      </c>
      <c r="J209" s="82" t="str">
        <f t="shared" si="37"/>
        <v>RICHARD</v>
      </c>
      <c r="K209" s="85">
        <v>0</v>
      </c>
      <c r="L209" s="85">
        <v>0.99998842592592585</v>
      </c>
      <c r="M209" s="134">
        <v>44171</v>
      </c>
      <c r="N209" s="94" t="s">
        <v>4086</v>
      </c>
      <c r="O209" s="90">
        <f t="shared" si="38"/>
        <v>1439.9833333333331</v>
      </c>
      <c r="P209" s="100">
        <f t="shared" si="39"/>
        <v>4319.9499999999989</v>
      </c>
      <c r="Q209" s="80" t="s">
        <v>2035</v>
      </c>
      <c r="R209" s="80" t="s">
        <v>2036</v>
      </c>
    </row>
    <row r="210" spans="1:18" x14ac:dyDescent="0.2">
      <c r="A210" s="78"/>
      <c r="B210" s="192" t="s">
        <v>2206</v>
      </c>
      <c r="C210" s="87" t="s">
        <v>1530</v>
      </c>
      <c r="D210" s="81" t="str">
        <f t="shared" si="34"/>
        <v>HA0205</v>
      </c>
      <c r="E210" s="82" t="str">
        <f t="shared" si="35"/>
        <v>HARARE</v>
      </c>
      <c r="F210" s="82" t="str">
        <f t="shared" si="36"/>
        <v>PLATINUM</v>
      </c>
      <c r="G210" s="83">
        <v>3</v>
      </c>
      <c r="H210" s="84" t="s">
        <v>2033</v>
      </c>
      <c r="I210" s="68" t="s">
        <v>2042</v>
      </c>
      <c r="J210" s="82" t="str">
        <f t="shared" si="37"/>
        <v>RICHARD</v>
      </c>
      <c r="K210" s="85">
        <v>0</v>
      </c>
      <c r="L210" s="85">
        <v>0.99998842592592585</v>
      </c>
      <c r="M210" s="134">
        <v>44171</v>
      </c>
      <c r="N210" s="94" t="s">
        <v>4087</v>
      </c>
      <c r="O210" s="90">
        <f t="shared" si="38"/>
        <v>1439.9833333333331</v>
      </c>
      <c r="P210" s="100">
        <f t="shared" si="39"/>
        <v>4319.9499999999989</v>
      </c>
      <c r="Q210" s="80" t="s">
        <v>2035</v>
      </c>
      <c r="R210" s="80" t="s">
        <v>2036</v>
      </c>
    </row>
    <row r="211" spans="1:18" x14ac:dyDescent="0.2">
      <c r="A211" s="78"/>
      <c r="B211" s="192" t="s">
        <v>2208</v>
      </c>
      <c r="C211" s="87" t="s">
        <v>934</v>
      </c>
      <c r="D211" s="81" t="str">
        <f t="shared" si="34"/>
        <v>MC6009</v>
      </c>
      <c r="E211" s="82" t="str">
        <f t="shared" si="35"/>
        <v>MASH CENTRAL</v>
      </c>
      <c r="F211" s="82" t="str">
        <f t="shared" si="36"/>
        <v>PLATINUM</v>
      </c>
      <c r="G211" s="83">
        <v>3</v>
      </c>
      <c r="H211" s="84" t="s">
        <v>2033</v>
      </c>
      <c r="I211" s="68" t="s">
        <v>2042</v>
      </c>
      <c r="J211" s="82" t="str">
        <f t="shared" si="37"/>
        <v>KIWA</v>
      </c>
      <c r="K211" s="85">
        <v>0</v>
      </c>
      <c r="L211" s="85">
        <v>0.99998842592592585</v>
      </c>
      <c r="M211" s="134">
        <v>44171</v>
      </c>
      <c r="N211" s="94" t="s">
        <v>4020</v>
      </c>
      <c r="O211" s="90">
        <f t="shared" si="38"/>
        <v>1439.9833333333331</v>
      </c>
      <c r="P211" s="100">
        <f t="shared" si="39"/>
        <v>4319.9499999999989</v>
      </c>
      <c r="Q211" s="80" t="s">
        <v>2035</v>
      </c>
      <c r="R211" s="80" t="s">
        <v>2036</v>
      </c>
    </row>
    <row r="212" spans="1:18" x14ac:dyDescent="0.2">
      <c r="A212" s="78"/>
      <c r="B212" s="192" t="s">
        <v>2209</v>
      </c>
      <c r="C212" s="87" t="s">
        <v>1189</v>
      </c>
      <c r="D212" s="81" t="str">
        <f t="shared" si="34"/>
        <v>MC5029</v>
      </c>
      <c r="E212" s="82" t="str">
        <f t="shared" si="35"/>
        <v>MASH CENTRAL</v>
      </c>
      <c r="F212" s="82" t="str">
        <f t="shared" si="36"/>
        <v>PLATINUM</v>
      </c>
      <c r="G212" s="83">
        <v>3</v>
      </c>
      <c r="H212" s="84" t="s">
        <v>2033</v>
      </c>
      <c r="I212" s="68" t="s">
        <v>2042</v>
      </c>
      <c r="J212" s="82" t="str">
        <f t="shared" si="37"/>
        <v>MUTYANDA</v>
      </c>
      <c r="K212" s="85">
        <v>0</v>
      </c>
      <c r="L212" s="85">
        <v>0.99998842592592585</v>
      </c>
      <c r="M212" s="134">
        <v>44171</v>
      </c>
      <c r="N212" s="94" t="s">
        <v>4041</v>
      </c>
      <c r="O212" s="90">
        <f t="shared" si="38"/>
        <v>1439.9833333333331</v>
      </c>
      <c r="P212" s="100">
        <f t="shared" si="39"/>
        <v>4319.9499999999989</v>
      </c>
      <c r="Q212" s="80" t="s">
        <v>2035</v>
      </c>
      <c r="R212" s="80" t="s">
        <v>2036</v>
      </c>
    </row>
    <row r="213" spans="1:18" x14ac:dyDescent="0.2">
      <c r="A213" s="78"/>
      <c r="B213" s="192" t="s">
        <v>2212</v>
      </c>
      <c r="C213" s="87" t="s">
        <v>1719</v>
      </c>
      <c r="D213" s="81" t="str">
        <f t="shared" si="34"/>
        <v>HA6046</v>
      </c>
      <c r="E213" s="82" t="str">
        <f t="shared" si="35"/>
        <v>HARARE</v>
      </c>
      <c r="F213" s="82" t="str">
        <f t="shared" si="36"/>
        <v>PLATINUM</v>
      </c>
      <c r="G213" s="83">
        <v>3</v>
      </c>
      <c r="H213" s="84" t="s">
        <v>2033</v>
      </c>
      <c r="I213" s="68" t="s">
        <v>2042</v>
      </c>
      <c r="J213" s="82" t="str">
        <f t="shared" si="37"/>
        <v>RICHARD</v>
      </c>
      <c r="K213" s="85">
        <v>0</v>
      </c>
      <c r="L213" s="85">
        <v>0.99998842592592585</v>
      </c>
      <c r="M213" s="134">
        <v>44171</v>
      </c>
      <c r="N213" s="94" t="s">
        <v>4101</v>
      </c>
      <c r="O213" s="90">
        <f t="shared" si="38"/>
        <v>1439.9833333333331</v>
      </c>
      <c r="P213" s="100">
        <f t="shared" si="39"/>
        <v>4319.9499999999989</v>
      </c>
      <c r="Q213" s="80" t="s">
        <v>2035</v>
      </c>
      <c r="R213" s="80" t="s">
        <v>2036</v>
      </c>
    </row>
    <row r="214" spans="1:18" x14ac:dyDescent="0.2">
      <c r="A214" s="78"/>
      <c r="B214" s="203" t="s">
        <v>2366</v>
      </c>
      <c r="C214" s="89" t="s">
        <v>1487</v>
      </c>
      <c r="D214" s="81" t="str">
        <f t="shared" si="34"/>
        <v>MW5238</v>
      </c>
      <c r="E214" s="82" t="str">
        <f t="shared" si="35"/>
        <v>MASH WEST</v>
      </c>
      <c r="F214" s="82" t="str">
        <f t="shared" si="36"/>
        <v>PLATINUM</v>
      </c>
      <c r="G214" s="83">
        <v>3</v>
      </c>
      <c r="H214" s="84" t="s">
        <v>2033</v>
      </c>
      <c r="I214" s="68" t="s">
        <v>2042</v>
      </c>
      <c r="J214" s="82" t="str">
        <f t="shared" si="37"/>
        <v>ARTWELL</v>
      </c>
      <c r="K214" s="85">
        <v>0</v>
      </c>
      <c r="L214" s="85">
        <v>0.99998842592592585</v>
      </c>
      <c r="M214" s="134">
        <v>44171</v>
      </c>
      <c r="N214" s="94" t="s">
        <v>4079</v>
      </c>
      <c r="O214" s="90">
        <f t="shared" si="38"/>
        <v>1439.9833333333331</v>
      </c>
      <c r="P214" s="100">
        <f t="shared" si="39"/>
        <v>4319.9499999999989</v>
      </c>
      <c r="Q214" s="80" t="s">
        <v>2035</v>
      </c>
      <c r="R214" s="80" t="s">
        <v>2036</v>
      </c>
    </row>
    <row r="215" spans="1:18" x14ac:dyDescent="0.2">
      <c r="A215" s="78"/>
      <c r="B215" s="203" t="s">
        <v>2342</v>
      </c>
      <c r="C215" s="89" t="s">
        <v>701</v>
      </c>
      <c r="D215" s="81" t="str">
        <f t="shared" si="34"/>
        <v>HA6031</v>
      </c>
      <c r="E215" s="82" t="str">
        <f t="shared" si="35"/>
        <v>HARARE</v>
      </c>
      <c r="F215" s="82" t="str">
        <f t="shared" si="36"/>
        <v>PLATINUM</v>
      </c>
      <c r="G215" s="83">
        <v>3</v>
      </c>
      <c r="H215" s="84" t="s">
        <v>2033</v>
      </c>
      <c r="I215" s="68" t="s">
        <v>2042</v>
      </c>
      <c r="J215" s="82" t="str">
        <f t="shared" si="37"/>
        <v>ARCHIE</v>
      </c>
      <c r="K215" s="85">
        <v>0</v>
      </c>
      <c r="L215" s="85">
        <v>0.99998842592592585</v>
      </c>
      <c r="M215" s="134">
        <v>44171</v>
      </c>
      <c r="N215" s="94" t="s">
        <v>4003</v>
      </c>
      <c r="O215" s="90">
        <f t="shared" si="38"/>
        <v>1439.9833333333331</v>
      </c>
      <c r="P215" s="100">
        <f t="shared" si="39"/>
        <v>4319.9499999999989</v>
      </c>
      <c r="Q215" s="80" t="s">
        <v>2035</v>
      </c>
      <c r="R215" s="80" t="s">
        <v>2036</v>
      </c>
    </row>
    <row r="216" spans="1:18" x14ac:dyDescent="0.2">
      <c r="A216" s="78"/>
      <c r="B216" s="203" t="s">
        <v>2333</v>
      </c>
      <c r="C216" s="89" t="s">
        <v>598</v>
      </c>
      <c r="D216" s="81" t="str">
        <f t="shared" si="34"/>
        <v>MC5025</v>
      </c>
      <c r="E216" s="82" t="str">
        <f t="shared" si="35"/>
        <v>MASH CENTRAL</v>
      </c>
      <c r="F216" s="82" t="str">
        <f t="shared" si="36"/>
        <v>PLATINUM</v>
      </c>
      <c r="G216" s="83">
        <v>3</v>
      </c>
      <c r="H216" s="84" t="s">
        <v>2033</v>
      </c>
      <c r="I216" s="68" t="s">
        <v>2042</v>
      </c>
      <c r="J216" s="82" t="str">
        <f t="shared" si="37"/>
        <v>KIWA</v>
      </c>
      <c r="K216" s="85">
        <v>0</v>
      </c>
      <c r="L216" s="85">
        <v>0.99998842592592585</v>
      </c>
      <c r="M216" s="134">
        <v>44171</v>
      </c>
      <c r="N216" s="94" t="s">
        <v>3995</v>
      </c>
      <c r="O216" s="90">
        <f t="shared" si="38"/>
        <v>1439.9833333333331</v>
      </c>
      <c r="P216" s="100">
        <f t="shared" si="39"/>
        <v>4319.9499999999989</v>
      </c>
      <c r="Q216" s="80" t="s">
        <v>2035</v>
      </c>
      <c r="R216" s="80" t="s">
        <v>2036</v>
      </c>
    </row>
    <row r="217" spans="1:18" x14ac:dyDescent="0.2">
      <c r="A217" s="78"/>
      <c r="B217" s="203" t="s">
        <v>2350</v>
      </c>
      <c r="C217" s="89" t="s">
        <v>1015</v>
      </c>
      <c r="D217" s="81" t="str">
        <f t="shared" si="34"/>
        <v>MW5010</v>
      </c>
      <c r="E217" s="82" t="str">
        <f t="shared" si="35"/>
        <v>MASH WEST</v>
      </c>
      <c r="F217" s="82" t="str">
        <f t="shared" si="36"/>
        <v>PLATINUM</v>
      </c>
      <c r="G217" s="83">
        <v>3</v>
      </c>
      <c r="H217" s="84" t="s">
        <v>2033</v>
      </c>
      <c r="I217" s="68" t="s">
        <v>2042</v>
      </c>
      <c r="J217" s="82" t="str">
        <f t="shared" si="37"/>
        <v>ARTWELL</v>
      </c>
      <c r="K217" s="85">
        <v>0</v>
      </c>
      <c r="L217" s="85">
        <v>0.99998842592592585</v>
      </c>
      <c r="M217" s="134">
        <v>44171</v>
      </c>
      <c r="N217" s="94" t="s">
        <v>4031</v>
      </c>
      <c r="O217" s="90">
        <f t="shared" si="38"/>
        <v>1439.9833333333331</v>
      </c>
      <c r="P217" s="100">
        <f t="shared" si="39"/>
        <v>4319.9499999999989</v>
      </c>
      <c r="Q217" s="80" t="s">
        <v>2035</v>
      </c>
      <c r="R217" s="80" t="s">
        <v>2036</v>
      </c>
    </row>
    <row r="218" spans="1:18" x14ac:dyDescent="0.2">
      <c r="A218" s="78"/>
      <c r="B218" s="203" t="s">
        <v>2310</v>
      </c>
      <c r="C218" s="89" t="s">
        <v>54</v>
      </c>
      <c r="D218" s="81" t="str">
        <f t="shared" si="34"/>
        <v>MW5001</v>
      </c>
      <c r="E218" s="82" t="str">
        <f t="shared" si="35"/>
        <v>MASH WEST</v>
      </c>
      <c r="F218" s="82" t="str">
        <f t="shared" si="36"/>
        <v>PLATINUM</v>
      </c>
      <c r="G218" s="83">
        <v>3</v>
      </c>
      <c r="H218" s="84" t="s">
        <v>2033</v>
      </c>
      <c r="I218" s="68" t="s">
        <v>2042</v>
      </c>
      <c r="J218" s="82" t="str">
        <f t="shared" si="37"/>
        <v>ARTWELL</v>
      </c>
      <c r="K218" s="85">
        <v>0</v>
      </c>
      <c r="L218" s="85">
        <v>0.99998842592592585</v>
      </c>
      <c r="M218" s="134">
        <v>44171</v>
      </c>
      <c r="N218" s="94" t="s">
        <v>3934</v>
      </c>
      <c r="O218" s="90">
        <f t="shared" si="38"/>
        <v>1439.9833333333331</v>
      </c>
      <c r="P218" s="100">
        <f t="shared" si="39"/>
        <v>4319.9499999999989</v>
      </c>
      <c r="Q218" s="80" t="s">
        <v>2035</v>
      </c>
      <c r="R218" s="80" t="s">
        <v>2036</v>
      </c>
    </row>
    <row r="219" spans="1:18" x14ac:dyDescent="0.2">
      <c r="A219" s="78"/>
      <c r="B219" s="203" t="s">
        <v>2311</v>
      </c>
      <c r="C219" s="89" t="s">
        <v>60</v>
      </c>
      <c r="D219" s="81" t="str">
        <f t="shared" si="34"/>
        <v>MW5001</v>
      </c>
      <c r="E219" s="82" t="str">
        <f t="shared" si="35"/>
        <v>MASH WEST</v>
      </c>
      <c r="F219" s="82" t="str">
        <f t="shared" si="36"/>
        <v>PLATINUM</v>
      </c>
      <c r="G219" s="83">
        <v>3</v>
      </c>
      <c r="H219" s="84" t="s">
        <v>2033</v>
      </c>
      <c r="I219" s="68" t="s">
        <v>2042</v>
      </c>
      <c r="J219" s="82" t="str">
        <f t="shared" si="37"/>
        <v>ARTWELL</v>
      </c>
      <c r="K219" s="85">
        <v>0</v>
      </c>
      <c r="L219" s="85">
        <v>0.99998842592592585</v>
      </c>
      <c r="M219" s="134">
        <v>44171</v>
      </c>
      <c r="N219" s="94" t="s">
        <v>3935</v>
      </c>
      <c r="O219" s="90">
        <f t="shared" si="38"/>
        <v>1439.9833333333331</v>
      </c>
      <c r="P219" s="100">
        <f t="shared" si="39"/>
        <v>4319.9499999999989</v>
      </c>
      <c r="Q219" s="80" t="s">
        <v>2035</v>
      </c>
      <c r="R219" s="80" t="s">
        <v>2036</v>
      </c>
    </row>
    <row r="220" spans="1:18" x14ac:dyDescent="0.2">
      <c r="A220" s="78"/>
      <c r="B220" s="203" t="s">
        <v>2351</v>
      </c>
      <c r="C220" s="89" t="s">
        <v>1017</v>
      </c>
      <c r="D220" s="81" t="str">
        <f t="shared" si="34"/>
        <v>MW5010</v>
      </c>
      <c r="E220" s="82" t="str">
        <f t="shared" si="35"/>
        <v>MASH WEST</v>
      </c>
      <c r="F220" s="82" t="str">
        <f t="shared" si="36"/>
        <v>PLATINUM</v>
      </c>
      <c r="G220" s="83">
        <v>3</v>
      </c>
      <c r="H220" s="84" t="s">
        <v>2033</v>
      </c>
      <c r="I220" s="68" t="s">
        <v>2042</v>
      </c>
      <c r="J220" s="82" t="str">
        <f t="shared" si="37"/>
        <v>ARTWELL</v>
      </c>
      <c r="K220" s="85">
        <v>0</v>
      </c>
      <c r="L220" s="85">
        <v>0.99998842592592585</v>
      </c>
      <c r="M220" s="134">
        <v>44171</v>
      </c>
      <c r="N220" s="94" t="s">
        <v>4032</v>
      </c>
      <c r="O220" s="90">
        <f t="shared" si="38"/>
        <v>1439.9833333333331</v>
      </c>
      <c r="P220" s="100">
        <f t="shared" si="39"/>
        <v>4319.9499999999989</v>
      </c>
      <c r="Q220" s="80" t="s">
        <v>2035</v>
      </c>
      <c r="R220" s="80" t="s">
        <v>2036</v>
      </c>
    </row>
    <row r="221" spans="1:18" x14ac:dyDescent="0.2">
      <c r="A221" s="78"/>
      <c r="B221" s="203" t="s">
        <v>2272</v>
      </c>
      <c r="C221" s="89" t="s">
        <v>941</v>
      </c>
      <c r="D221" s="81" t="str">
        <f t="shared" si="34"/>
        <v>MW0051</v>
      </c>
      <c r="E221" s="82" t="str">
        <f t="shared" si="35"/>
        <v>MASH WEST</v>
      </c>
      <c r="F221" s="82" t="str">
        <f t="shared" si="36"/>
        <v>PLATINUM</v>
      </c>
      <c r="G221" s="83">
        <v>3</v>
      </c>
      <c r="H221" s="84" t="s">
        <v>2033</v>
      </c>
      <c r="I221" s="68" t="s">
        <v>2042</v>
      </c>
      <c r="J221" s="82" t="str">
        <f t="shared" si="37"/>
        <v>ARTWELL</v>
      </c>
      <c r="K221" s="85">
        <v>0</v>
      </c>
      <c r="L221" s="85">
        <v>0.99998842592592585</v>
      </c>
      <c r="M221" s="134">
        <v>44171</v>
      </c>
      <c r="N221" s="94" t="s">
        <v>4024</v>
      </c>
      <c r="O221" s="90">
        <f t="shared" si="38"/>
        <v>1439.9833333333331</v>
      </c>
      <c r="P221" s="100">
        <f t="shared" si="39"/>
        <v>4319.9499999999989</v>
      </c>
      <c r="Q221" s="80" t="s">
        <v>2035</v>
      </c>
      <c r="R221" s="80" t="s">
        <v>2036</v>
      </c>
    </row>
    <row r="222" spans="1:18" x14ac:dyDescent="0.2">
      <c r="A222" s="78"/>
      <c r="B222" s="203" t="s">
        <v>2348</v>
      </c>
      <c r="C222" s="89" t="s">
        <v>944</v>
      </c>
      <c r="D222" s="81" t="str">
        <f t="shared" ref="D222:D253" si="40">VLOOKUP($C222,TOTAL3,2,FALSE)</f>
        <v>MW0052</v>
      </c>
      <c r="E222" s="82" t="str">
        <f t="shared" ref="E222:E253" si="41">VLOOKUP($C222,TOTAL3,3,FALSE)</f>
        <v>MASH WEST</v>
      </c>
      <c r="F222" s="82" t="str">
        <f t="shared" ref="F222:F253" si="42">VLOOKUP(C222,TOTAL3,4,FALSE)</f>
        <v>PLATINUM</v>
      </c>
      <c r="G222" s="83">
        <v>3</v>
      </c>
      <c r="H222" s="84" t="s">
        <v>2033</v>
      </c>
      <c r="I222" s="68" t="s">
        <v>2042</v>
      </c>
      <c r="J222" s="82" t="str">
        <f t="shared" ref="J222:J253" si="43">VLOOKUP($C222,TOTAL3,5,FALSE)</f>
        <v>ARTWELL</v>
      </c>
      <c r="K222" s="85">
        <v>0</v>
      </c>
      <c r="L222" s="85">
        <v>0.99998842592592585</v>
      </c>
      <c r="M222" s="134">
        <v>44171</v>
      </c>
      <c r="N222" s="94" t="s">
        <v>4026</v>
      </c>
      <c r="O222" s="90">
        <f t="shared" si="38"/>
        <v>1439.9833333333331</v>
      </c>
      <c r="P222" s="100">
        <f t="shared" si="39"/>
        <v>4319.9499999999989</v>
      </c>
      <c r="Q222" s="80" t="s">
        <v>2035</v>
      </c>
      <c r="R222" s="80" t="s">
        <v>2036</v>
      </c>
    </row>
    <row r="223" spans="1:18" x14ac:dyDescent="0.2">
      <c r="A223" s="78"/>
      <c r="B223" s="203" t="s">
        <v>2321</v>
      </c>
      <c r="C223" s="89" t="s">
        <v>431</v>
      </c>
      <c r="D223" s="81" t="str">
        <f t="shared" si="40"/>
        <v>MW6032</v>
      </c>
      <c r="E223" s="82" t="str">
        <f t="shared" si="41"/>
        <v>MASH WEST</v>
      </c>
      <c r="F223" s="82" t="str">
        <f t="shared" si="42"/>
        <v>PLATINUM</v>
      </c>
      <c r="G223" s="83">
        <v>3</v>
      </c>
      <c r="H223" s="84" t="s">
        <v>2033</v>
      </c>
      <c r="I223" s="68" t="s">
        <v>2042</v>
      </c>
      <c r="J223" s="82" t="str">
        <f t="shared" si="43"/>
        <v>ARTWELL</v>
      </c>
      <c r="K223" s="85">
        <v>0</v>
      </c>
      <c r="L223" s="85">
        <v>0.99998842592592585</v>
      </c>
      <c r="M223" s="134">
        <v>44171</v>
      </c>
      <c r="N223" s="94" t="s">
        <v>3973</v>
      </c>
      <c r="O223" s="90">
        <f t="shared" si="38"/>
        <v>1439.9833333333331</v>
      </c>
      <c r="P223" s="100">
        <f t="shared" si="39"/>
        <v>4319.9499999999989</v>
      </c>
      <c r="Q223" s="80" t="s">
        <v>2035</v>
      </c>
      <c r="R223" s="80" t="s">
        <v>2036</v>
      </c>
    </row>
    <row r="224" spans="1:18" x14ac:dyDescent="0.2">
      <c r="A224" s="78"/>
      <c r="B224" s="203" t="s">
        <v>2332</v>
      </c>
      <c r="C224" s="89" t="s">
        <v>550</v>
      </c>
      <c r="D224" s="81" t="str">
        <f t="shared" si="40"/>
        <v>HA0202</v>
      </c>
      <c r="E224" s="82" t="str">
        <f t="shared" si="41"/>
        <v>HARARE</v>
      </c>
      <c r="F224" s="82" t="str">
        <f t="shared" si="42"/>
        <v>PLATINUM</v>
      </c>
      <c r="G224" s="83">
        <v>3</v>
      </c>
      <c r="H224" s="84" t="s">
        <v>2033</v>
      </c>
      <c r="I224" s="68" t="s">
        <v>2042</v>
      </c>
      <c r="J224" s="82" t="str">
        <f t="shared" si="43"/>
        <v>MODESTA</v>
      </c>
      <c r="K224" s="85">
        <v>0</v>
      </c>
      <c r="L224" s="85">
        <v>0.99998842592592585</v>
      </c>
      <c r="M224" s="134">
        <v>44171</v>
      </c>
      <c r="N224" s="94" t="s">
        <v>3987</v>
      </c>
      <c r="O224" s="90">
        <f t="shared" si="38"/>
        <v>1439.9833333333331</v>
      </c>
      <c r="P224" s="100">
        <f t="shared" si="39"/>
        <v>4319.9499999999989</v>
      </c>
      <c r="Q224" s="80" t="s">
        <v>2035</v>
      </c>
      <c r="R224" s="80" t="s">
        <v>2036</v>
      </c>
    </row>
    <row r="225" spans="1:18" x14ac:dyDescent="0.2">
      <c r="A225" s="78"/>
      <c r="B225" s="203" t="s">
        <v>2253</v>
      </c>
      <c r="C225" s="89" t="s">
        <v>277</v>
      </c>
      <c r="D225" s="81" t="str">
        <f t="shared" si="40"/>
        <v>HA0008</v>
      </c>
      <c r="E225" s="82" t="str">
        <f t="shared" si="41"/>
        <v>HARARE</v>
      </c>
      <c r="F225" s="82" t="str">
        <f t="shared" si="42"/>
        <v>PLATINUM</v>
      </c>
      <c r="G225" s="83">
        <v>3</v>
      </c>
      <c r="H225" s="84" t="s">
        <v>2033</v>
      </c>
      <c r="I225" s="68" t="s">
        <v>2042</v>
      </c>
      <c r="J225" s="82" t="str">
        <f t="shared" si="43"/>
        <v>DHLAKAMA</v>
      </c>
      <c r="K225" s="85">
        <v>0</v>
      </c>
      <c r="L225" s="85">
        <v>0.99998842592592585</v>
      </c>
      <c r="M225" s="134">
        <v>44171</v>
      </c>
      <c r="N225" s="94" t="s">
        <v>3952</v>
      </c>
      <c r="O225" s="90">
        <f t="shared" si="38"/>
        <v>1439.9833333333331</v>
      </c>
      <c r="P225" s="100">
        <f t="shared" si="39"/>
        <v>4319.9499999999989</v>
      </c>
      <c r="Q225" s="80" t="s">
        <v>2035</v>
      </c>
      <c r="R225" s="80" t="s">
        <v>2036</v>
      </c>
    </row>
    <row r="226" spans="1:18" x14ac:dyDescent="0.2">
      <c r="A226" s="78"/>
      <c r="B226" s="203" t="s">
        <v>2358</v>
      </c>
      <c r="C226" s="89" t="s">
        <v>1324</v>
      </c>
      <c r="D226" s="81" t="str">
        <f t="shared" si="40"/>
        <v>HA6072</v>
      </c>
      <c r="E226" s="82" t="str">
        <f t="shared" si="41"/>
        <v>HARARE</v>
      </c>
      <c r="F226" s="82" t="str">
        <f t="shared" si="42"/>
        <v>PLATINUM</v>
      </c>
      <c r="G226" s="83">
        <v>3</v>
      </c>
      <c r="H226" s="84" t="s">
        <v>2033</v>
      </c>
      <c r="I226" s="68" t="s">
        <v>2042</v>
      </c>
      <c r="J226" s="82" t="str">
        <f t="shared" si="43"/>
        <v>LESLIE</v>
      </c>
      <c r="K226" s="85">
        <v>0</v>
      </c>
      <c r="L226" s="85">
        <v>0.99998842592592585</v>
      </c>
      <c r="M226" s="134">
        <v>44171</v>
      </c>
      <c r="N226" s="94" t="s">
        <v>4054</v>
      </c>
      <c r="O226" s="90">
        <f t="shared" si="38"/>
        <v>1439.9833333333331</v>
      </c>
      <c r="P226" s="100">
        <f t="shared" si="39"/>
        <v>4319.9499999999989</v>
      </c>
      <c r="Q226" s="80" t="s">
        <v>2035</v>
      </c>
      <c r="R226" s="80" t="s">
        <v>2036</v>
      </c>
    </row>
    <row r="227" spans="1:18" x14ac:dyDescent="0.2">
      <c r="A227" s="99"/>
      <c r="B227" s="79" t="s">
        <v>3428</v>
      </c>
      <c r="C227" s="68" t="s">
        <v>593</v>
      </c>
      <c r="D227" s="81" t="str">
        <f t="shared" si="40"/>
        <v>HA0026</v>
      </c>
      <c r="E227" s="82" t="str">
        <f t="shared" si="41"/>
        <v>HARARE</v>
      </c>
      <c r="F227" s="82" t="str">
        <f t="shared" si="42"/>
        <v>PLATINUM</v>
      </c>
      <c r="G227" s="83">
        <v>3</v>
      </c>
      <c r="H227" s="84" t="s">
        <v>2033</v>
      </c>
      <c r="I227" s="68" t="s">
        <v>2042</v>
      </c>
      <c r="J227" s="82" t="str">
        <f t="shared" si="43"/>
        <v>KIWA</v>
      </c>
      <c r="K227" s="85">
        <v>0</v>
      </c>
      <c r="L227" s="85">
        <v>0.99998842592592585</v>
      </c>
      <c r="M227" s="134">
        <v>44171</v>
      </c>
      <c r="N227" s="94" t="s">
        <v>3994</v>
      </c>
      <c r="O227" s="90">
        <f t="shared" si="38"/>
        <v>1439.9833333333331</v>
      </c>
      <c r="P227" s="100">
        <f t="shared" si="39"/>
        <v>4319.9499999999989</v>
      </c>
      <c r="Q227" s="80" t="s">
        <v>2035</v>
      </c>
      <c r="R227" s="80" t="s">
        <v>2036</v>
      </c>
    </row>
    <row r="228" spans="1:18" x14ac:dyDescent="0.2">
      <c r="A228" s="99"/>
      <c r="B228" s="203" t="s">
        <v>3429</v>
      </c>
      <c r="C228" s="89" t="s">
        <v>1346</v>
      </c>
      <c r="D228" s="81" t="str">
        <f t="shared" si="40"/>
        <v>MC5210</v>
      </c>
      <c r="E228" s="82" t="str">
        <f t="shared" si="41"/>
        <v>MASH CENTRAL</v>
      </c>
      <c r="F228" s="82" t="str">
        <f t="shared" si="42"/>
        <v>PLATINUM</v>
      </c>
      <c r="G228" s="83">
        <v>3</v>
      </c>
      <c r="H228" s="84" t="s">
        <v>2033</v>
      </c>
      <c r="I228" s="68" t="s">
        <v>2042</v>
      </c>
      <c r="J228" s="82" t="str">
        <f t="shared" si="43"/>
        <v>ARTWELL</v>
      </c>
      <c r="K228" s="85">
        <v>0</v>
      </c>
      <c r="L228" s="85">
        <v>0.99998842592592585</v>
      </c>
      <c r="M228" s="134">
        <v>44171</v>
      </c>
      <c r="N228" s="94" t="s">
        <v>4058</v>
      </c>
      <c r="O228" s="90">
        <f t="shared" si="38"/>
        <v>1439.9833333333331</v>
      </c>
      <c r="P228" s="100">
        <f t="shared" si="39"/>
        <v>4319.9499999999989</v>
      </c>
      <c r="Q228" s="80" t="s">
        <v>2035</v>
      </c>
      <c r="R228" s="80" t="s">
        <v>2036</v>
      </c>
    </row>
    <row r="229" spans="1:18" x14ac:dyDescent="0.2">
      <c r="A229" s="99"/>
      <c r="B229" s="79" t="s">
        <v>3430</v>
      </c>
      <c r="C229" s="80" t="s">
        <v>1906</v>
      </c>
      <c r="D229" s="81" t="str">
        <f t="shared" si="40"/>
        <v>MC5247</v>
      </c>
      <c r="E229" s="82" t="str">
        <f t="shared" si="41"/>
        <v>MASH CENTRAL</v>
      </c>
      <c r="F229" s="82" t="str">
        <f t="shared" si="42"/>
        <v>PLATINUM</v>
      </c>
      <c r="G229" s="83">
        <v>3</v>
      </c>
      <c r="H229" s="84" t="s">
        <v>2033</v>
      </c>
      <c r="I229" s="68" t="s">
        <v>2042</v>
      </c>
      <c r="J229" s="82" t="str">
        <f t="shared" si="43"/>
        <v>ARTWELL</v>
      </c>
      <c r="K229" s="85">
        <v>0</v>
      </c>
      <c r="L229" s="85">
        <v>0.99998842592592585</v>
      </c>
      <c r="M229" s="134">
        <v>44171</v>
      </c>
      <c r="N229" s="94" t="s">
        <v>4117</v>
      </c>
      <c r="O229" s="90">
        <f t="shared" si="38"/>
        <v>1439.9833333333331</v>
      </c>
      <c r="P229" s="100">
        <f t="shared" si="39"/>
        <v>4319.9499999999989</v>
      </c>
      <c r="Q229" s="80" t="s">
        <v>2035</v>
      </c>
      <c r="R229" s="80" t="s">
        <v>2036</v>
      </c>
    </row>
    <row r="230" spans="1:18" x14ac:dyDescent="0.2">
      <c r="A230" s="99"/>
      <c r="B230" s="79" t="s">
        <v>3431</v>
      </c>
      <c r="C230" s="68" t="s">
        <v>1376</v>
      </c>
      <c r="D230" s="81" t="str">
        <f t="shared" si="40"/>
        <v>MC5270</v>
      </c>
      <c r="E230" s="82" t="str">
        <f t="shared" si="41"/>
        <v>MASH CENTRAL</v>
      </c>
      <c r="F230" s="82" t="str">
        <f t="shared" si="42"/>
        <v>PLATINUM</v>
      </c>
      <c r="G230" s="83">
        <v>3</v>
      </c>
      <c r="H230" s="84" t="s">
        <v>2033</v>
      </c>
      <c r="I230" s="68" t="s">
        <v>2042</v>
      </c>
      <c r="J230" s="82" t="str">
        <f t="shared" si="43"/>
        <v>ARCHIE</v>
      </c>
      <c r="K230" s="85">
        <v>0</v>
      </c>
      <c r="L230" s="85">
        <v>0.99998842592592585</v>
      </c>
      <c r="M230" s="134">
        <v>44171</v>
      </c>
      <c r="N230" s="94" t="s">
        <v>4061</v>
      </c>
      <c r="O230" s="90">
        <f t="shared" si="38"/>
        <v>1439.9833333333331</v>
      </c>
      <c r="P230" s="100">
        <f t="shared" si="39"/>
        <v>4319.9499999999989</v>
      </c>
      <c r="Q230" s="80" t="s">
        <v>2035</v>
      </c>
      <c r="R230" s="80" t="s">
        <v>2036</v>
      </c>
    </row>
    <row r="231" spans="1:18" x14ac:dyDescent="0.2">
      <c r="A231" s="99"/>
      <c r="B231" s="203" t="s">
        <v>3432</v>
      </c>
      <c r="C231" s="89" t="s">
        <v>931</v>
      </c>
      <c r="D231" s="81" t="str">
        <f t="shared" si="40"/>
        <v>MC5027</v>
      </c>
      <c r="E231" s="82" t="str">
        <f t="shared" si="41"/>
        <v>MASH CENTRAL</v>
      </c>
      <c r="F231" s="82" t="str">
        <f t="shared" si="42"/>
        <v>PLATINUM</v>
      </c>
      <c r="G231" s="83">
        <v>3</v>
      </c>
      <c r="H231" s="84" t="s">
        <v>2033</v>
      </c>
      <c r="I231" s="68" t="s">
        <v>2042</v>
      </c>
      <c r="J231" s="82" t="str">
        <f t="shared" si="43"/>
        <v>ARTWELL</v>
      </c>
      <c r="K231" s="85">
        <v>0</v>
      </c>
      <c r="L231" s="85">
        <v>0.99998842592592585</v>
      </c>
      <c r="M231" s="134">
        <v>44171</v>
      </c>
      <c r="N231" s="94" t="s">
        <v>4018</v>
      </c>
      <c r="O231" s="90">
        <f t="shared" si="38"/>
        <v>1439.9833333333331</v>
      </c>
      <c r="P231" s="100">
        <f t="shared" si="39"/>
        <v>4319.9499999999989</v>
      </c>
      <c r="Q231" s="80" t="s">
        <v>2035</v>
      </c>
      <c r="R231" s="80" t="s">
        <v>2036</v>
      </c>
    </row>
    <row r="232" spans="1:18" x14ac:dyDescent="0.2">
      <c r="A232" s="99"/>
      <c r="B232" s="79" t="s">
        <v>3436</v>
      </c>
      <c r="C232" s="80" t="s">
        <v>804</v>
      </c>
      <c r="D232" s="81" t="str">
        <f t="shared" si="40"/>
        <v>HA0230</v>
      </c>
      <c r="E232" s="82" t="str">
        <f t="shared" si="41"/>
        <v>HARARE</v>
      </c>
      <c r="F232" s="82" t="str">
        <f t="shared" si="42"/>
        <v>PLATINUM</v>
      </c>
      <c r="G232" s="83">
        <v>3</v>
      </c>
      <c r="H232" s="84" t="s">
        <v>2033</v>
      </c>
      <c r="I232" s="68" t="s">
        <v>2042</v>
      </c>
      <c r="J232" s="82" t="str">
        <f t="shared" si="43"/>
        <v>MASIMBA</v>
      </c>
      <c r="K232" s="85">
        <v>0</v>
      </c>
      <c r="L232" s="85">
        <v>0.99998842592592585</v>
      </c>
      <c r="M232" s="134">
        <v>44171</v>
      </c>
      <c r="N232" s="94" t="s">
        <v>4010</v>
      </c>
      <c r="O232" s="90">
        <f t="shared" si="38"/>
        <v>1439.9833333333331</v>
      </c>
      <c r="P232" s="100">
        <f t="shared" si="39"/>
        <v>4319.9499999999989</v>
      </c>
      <c r="Q232" s="80" t="s">
        <v>2035</v>
      </c>
      <c r="R232" s="80" t="s">
        <v>2036</v>
      </c>
    </row>
    <row r="233" spans="1:18" x14ac:dyDescent="0.2">
      <c r="A233" s="99"/>
      <c r="B233" s="79" t="s">
        <v>3437</v>
      </c>
      <c r="C233" s="80" t="s">
        <v>1932</v>
      </c>
      <c r="D233" s="81" t="str">
        <f t="shared" si="40"/>
        <v>HA0105</v>
      </c>
      <c r="E233" s="82" t="str">
        <f t="shared" si="41"/>
        <v>HARARE</v>
      </c>
      <c r="F233" s="82" t="str">
        <f t="shared" si="42"/>
        <v>PLATINUM</v>
      </c>
      <c r="G233" s="83">
        <v>3</v>
      </c>
      <c r="H233" s="84" t="s">
        <v>2033</v>
      </c>
      <c r="I233" s="68" t="s">
        <v>2042</v>
      </c>
      <c r="J233" s="82" t="str">
        <f t="shared" si="43"/>
        <v>MODESTA</v>
      </c>
      <c r="K233" s="85">
        <v>0</v>
      </c>
      <c r="L233" s="85">
        <v>0.99998842592592585</v>
      </c>
      <c r="M233" s="134">
        <v>44171</v>
      </c>
      <c r="N233" s="94" t="s">
        <v>4120</v>
      </c>
      <c r="O233" s="90">
        <f t="shared" si="38"/>
        <v>1439.9833333333331</v>
      </c>
      <c r="P233" s="100">
        <f t="shared" si="39"/>
        <v>4319.9499999999989</v>
      </c>
      <c r="Q233" s="80" t="s">
        <v>2035</v>
      </c>
      <c r="R233" s="80" t="s">
        <v>2036</v>
      </c>
    </row>
    <row r="234" spans="1:18" x14ac:dyDescent="0.2">
      <c r="A234" s="99"/>
      <c r="B234" s="203" t="s">
        <v>3347</v>
      </c>
      <c r="C234" s="89" t="s">
        <v>824</v>
      </c>
      <c r="D234" s="81" t="str">
        <f t="shared" si="40"/>
        <v>MA0126</v>
      </c>
      <c r="E234" s="82" t="str">
        <f t="shared" si="41"/>
        <v>MANICALAND</v>
      </c>
      <c r="F234" s="82" t="str">
        <f t="shared" si="42"/>
        <v>PLATINUM</v>
      </c>
      <c r="G234" s="83">
        <v>3</v>
      </c>
      <c r="H234" s="84" t="s">
        <v>2033</v>
      </c>
      <c r="I234" s="68" t="s">
        <v>2042</v>
      </c>
      <c r="J234" s="82" t="str">
        <f t="shared" si="43"/>
        <v>MANGWIRO</v>
      </c>
      <c r="K234" s="85">
        <v>0</v>
      </c>
      <c r="L234" s="85">
        <v>0.99998842592592585</v>
      </c>
      <c r="M234" s="134">
        <v>44171</v>
      </c>
      <c r="N234" s="94" t="s">
        <v>4012</v>
      </c>
      <c r="O234" s="90">
        <f t="shared" si="38"/>
        <v>1439.9833333333331</v>
      </c>
      <c r="P234" s="100">
        <f t="shared" si="39"/>
        <v>4319.9499999999989</v>
      </c>
      <c r="Q234" s="80" t="s">
        <v>2035</v>
      </c>
      <c r="R234" s="80" t="s">
        <v>2036</v>
      </c>
    </row>
    <row r="235" spans="1:18" x14ac:dyDescent="0.2">
      <c r="A235" s="99"/>
      <c r="B235" s="79" t="s">
        <v>3445</v>
      </c>
      <c r="C235" s="89" t="s">
        <v>319</v>
      </c>
      <c r="D235" s="81" t="str">
        <f t="shared" si="40"/>
        <v>HA6074</v>
      </c>
      <c r="E235" s="82" t="str">
        <f t="shared" si="41"/>
        <v>HARARE</v>
      </c>
      <c r="F235" s="82" t="str">
        <f t="shared" si="42"/>
        <v>PLATINUM</v>
      </c>
      <c r="G235" s="83">
        <v>3</v>
      </c>
      <c r="H235" s="84" t="s">
        <v>2033</v>
      </c>
      <c r="I235" s="68" t="s">
        <v>2042</v>
      </c>
      <c r="J235" s="82" t="str">
        <f t="shared" si="43"/>
        <v>MUTYANDA</v>
      </c>
      <c r="K235" s="85">
        <v>0</v>
      </c>
      <c r="L235" s="85">
        <v>0.99998842592592585</v>
      </c>
      <c r="M235" s="134">
        <v>44171</v>
      </c>
      <c r="N235" s="94" t="s">
        <v>3954</v>
      </c>
      <c r="O235" s="90">
        <f t="shared" si="38"/>
        <v>1439.9833333333331</v>
      </c>
      <c r="P235" s="100">
        <f t="shared" si="39"/>
        <v>4319.9499999999989</v>
      </c>
      <c r="Q235" s="80" t="s">
        <v>2035</v>
      </c>
      <c r="R235" s="80" t="s">
        <v>2036</v>
      </c>
    </row>
    <row r="236" spans="1:18" x14ac:dyDescent="0.2">
      <c r="A236" s="99"/>
      <c r="B236" s="79" t="s">
        <v>3501</v>
      </c>
      <c r="C236" s="80" t="s">
        <v>1852</v>
      </c>
      <c r="D236" s="81" t="str">
        <f t="shared" si="40"/>
        <v>HA3001</v>
      </c>
      <c r="E236" s="82" t="str">
        <f t="shared" si="41"/>
        <v>HARARE</v>
      </c>
      <c r="F236" s="82" t="str">
        <f t="shared" si="42"/>
        <v>PLATINUM</v>
      </c>
      <c r="G236" s="83">
        <v>3</v>
      </c>
      <c r="H236" s="84" t="s">
        <v>2033</v>
      </c>
      <c r="I236" s="68" t="s">
        <v>2042</v>
      </c>
      <c r="J236" s="82" t="str">
        <f t="shared" si="43"/>
        <v>ARCHIE</v>
      </c>
      <c r="K236" s="85">
        <v>0</v>
      </c>
      <c r="L236" s="85">
        <v>0.99998842592592585</v>
      </c>
      <c r="M236" s="134">
        <v>44171</v>
      </c>
      <c r="N236" s="94" t="s">
        <v>4112</v>
      </c>
      <c r="O236" s="90">
        <f t="shared" si="38"/>
        <v>1439.9833333333331</v>
      </c>
      <c r="P236" s="100">
        <f t="shared" si="39"/>
        <v>4319.9499999999989</v>
      </c>
      <c r="Q236" s="80" t="s">
        <v>2035</v>
      </c>
      <c r="R236" s="80" t="s">
        <v>2036</v>
      </c>
    </row>
    <row r="237" spans="1:18" x14ac:dyDescent="0.2">
      <c r="A237" s="99"/>
      <c r="B237" s="79" t="s">
        <v>3503</v>
      </c>
      <c r="C237" s="80" t="s">
        <v>335</v>
      </c>
      <c r="D237" s="81" t="str">
        <f t="shared" si="40"/>
        <v>HA1700</v>
      </c>
      <c r="E237" s="82" t="str">
        <f t="shared" si="41"/>
        <v>HARARE</v>
      </c>
      <c r="F237" s="82" t="str">
        <f t="shared" si="42"/>
        <v>PLATINUM</v>
      </c>
      <c r="G237" s="83">
        <v>3</v>
      </c>
      <c r="H237" s="84" t="s">
        <v>2033</v>
      </c>
      <c r="I237" s="68" t="s">
        <v>2042</v>
      </c>
      <c r="J237" s="82" t="str">
        <f t="shared" si="43"/>
        <v>ARCHIE</v>
      </c>
      <c r="K237" s="85">
        <v>0</v>
      </c>
      <c r="L237" s="85">
        <v>0.99998842592592585</v>
      </c>
      <c r="M237" s="134">
        <v>44171</v>
      </c>
      <c r="N237" s="94" t="s">
        <v>3959</v>
      </c>
      <c r="O237" s="90">
        <f t="shared" si="38"/>
        <v>1439.9833333333331</v>
      </c>
      <c r="P237" s="100">
        <f t="shared" si="39"/>
        <v>4319.9499999999989</v>
      </c>
      <c r="Q237" s="80" t="s">
        <v>2035</v>
      </c>
      <c r="R237" s="80" t="s">
        <v>2036</v>
      </c>
    </row>
    <row r="238" spans="1:18" x14ac:dyDescent="0.2">
      <c r="A238" s="99"/>
      <c r="B238" s="79" t="s">
        <v>3503</v>
      </c>
      <c r="C238" s="80" t="s">
        <v>1855</v>
      </c>
      <c r="D238" s="81" t="str">
        <f t="shared" si="40"/>
        <v>HA3001</v>
      </c>
      <c r="E238" s="82" t="str">
        <f t="shared" si="41"/>
        <v>HARARE</v>
      </c>
      <c r="F238" s="82" t="str">
        <f t="shared" si="42"/>
        <v>PLATINUM</v>
      </c>
      <c r="G238" s="83">
        <v>3</v>
      </c>
      <c r="H238" s="84" t="s">
        <v>2033</v>
      </c>
      <c r="I238" s="68" t="s">
        <v>2042</v>
      </c>
      <c r="J238" s="82" t="str">
        <f t="shared" si="43"/>
        <v>ARCHIE</v>
      </c>
      <c r="K238" s="85">
        <v>0</v>
      </c>
      <c r="L238" s="85">
        <v>0.99998842592592585</v>
      </c>
      <c r="M238" s="134">
        <v>44171</v>
      </c>
      <c r="N238" s="94" t="s">
        <v>4113</v>
      </c>
      <c r="O238" s="90">
        <f t="shared" si="38"/>
        <v>1439.9833333333331</v>
      </c>
      <c r="P238" s="100">
        <f t="shared" si="39"/>
        <v>4319.9499999999989</v>
      </c>
      <c r="Q238" s="80" t="s">
        <v>2035</v>
      </c>
      <c r="R238" s="80" t="s">
        <v>2036</v>
      </c>
    </row>
    <row r="239" spans="1:18" x14ac:dyDescent="0.2">
      <c r="A239" s="99"/>
      <c r="B239" s="79" t="s">
        <v>3513</v>
      </c>
      <c r="C239" s="80" t="s">
        <v>1727</v>
      </c>
      <c r="D239" s="81" t="str">
        <f t="shared" si="40"/>
        <v>HA3027</v>
      </c>
      <c r="E239" s="82" t="str">
        <f t="shared" si="41"/>
        <v>HARARE</v>
      </c>
      <c r="F239" s="82" t="str">
        <f t="shared" si="42"/>
        <v>PLATINUM</v>
      </c>
      <c r="G239" s="83">
        <v>3</v>
      </c>
      <c r="H239" s="84" t="s">
        <v>2033</v>
      </c>
      <c r="I239" s="68" t="s">
        <v>2042</v>
      </c>
      <c r="J239" s="82" t="str">
        <f t="shared" si="43"/>
        <v>RICHARD</v>
      </c>
      <c r="K239" s="85">
        <v>0</v>
      </c>
      <c r="L239" s="85">
        <v>0.99998842592592585</v>
      </c>
      <c r="M239" s="134">
        <v>44171</v>
      </c>
      <c r="N239" s="94" t="s">
        <v>4102</v>
      </c>
      <c r="O239" s="90">
        <f t="shared" si="38"/>
        <v>1439.9833333333331</v>
      </c>
      <c r="P239" s="100">
        <f t="shared" si="39"/>
        <v>4319.9499999999989</v>
      </c>
      <c r="Q239" s="80" t="s">
        <v>2035</v>
      </c>
      <c r="R239" s="80" t="s">
        <v>2036</v>
      </c>
    </row>
    <row r="240" spans="1:18" x14ac:dyDescent="0.2">
      <c r="A240" s="99"/>
      <c r="B240" s="203" t="s">
        <v>3991</v>
      </c>
      <c r="C240" s="89" t="s">
        <v>574</v>
      </c>
      <c r="D240" s="81" t="str">
        <f t="shared" si="40"/>
        <v>MA0025</v>
      </c>
      <c r="E240" s="82" t="str">
        <f t="shared" si="41"/>
        <v>MANICALAND</v>
      </c>
      <c r="F240" s="82" t="str">
        <f t="shared" si="42"/>
        <v>PLATINUM</v>
      </c>
      <c r="G240" s="83">
        <v>3</v>
      </c>
      <c r="H240" s="84" t="s">
        <v>2033</v>
      </c>
      <c r="I240" s="68" t="s">
        <v>2042</v>
      </c>
      <c r="J240" s="82" t="str">
        <f t="shared" si="43"/>
        <v>MAPFUMBA</v>
      </c>
      <c r="K240" s="85">
        <v>0</v>
      </c>
      <c r="L240" s="85">
        <v>0.99998842592592585</v>
      </c>
      <c r="M240" s="134">
        <v>44171</v>
      </c>
      <c r="N240" s="94" t="s">
        <v>3992</v>
      </c>
      <c r="O240" s="90">
        <f t="shared" si="38"/>
        <v>1439.9833333333331</v>
      </c>
      <c r="P240" s="100">
        <f t="shared" si="39"/>
        <v>4319.9499999999989</v>
      </c>
      <c r="Q240" s="80" t="s">
        <v>2035</v>
      </c>
      <c r="R240" s="80" t="s">
        <v>2036</v>
      </c>
    </row>
    <row r="241" spans="1:18" x14ac:dyDescent="0.2">
      <c r="A241" s="99"/>
      <c r="B241" s="79" t="s">
        <v>3990</v>
      </c>
      <c r="C241" s="80" t="s">
        <v>570</v>
      </c>
      <c r="D241" s="81" t="str">
        <f t="shared" si="40"/>
        <v>MA0261</v>
      </c>
      <c r="E241" s="82" t="str">
        <f t="shared" si="41"/>
        <v>MANICALAND</v>
      </c>
      <c r="F241" s="82" t="str">
        <f t="shared" si="42"/>
        <v>PLATINUM</v>
      </c>
      <c r="G241" s="83">
        <v>3</v>
      </c>
      <c r="H241" s="84" t="s">
        <v>2033</v>
      </c>
      <c r="I241" s="68" t="s">
        <v>2042</v>
      </c>
      <c r="J241" s="82" t="str">
        <f t="shared" si="43"/>
        <v>MAPFUMBA</v>
      </c>
      <c r="K241" s="85">
        <v>0</v>
      </c>
      <c r="L241" s="85">
        <v>0.99998842592592585</v>
      </c>
      <c r="M241" s="134">
        <v>44171</v>
      </c>
      <c r="N241" s="94" t="s">
        <v>3958</v>
      </c>
      <c r="O241" s="90">
        <f t="shared" si="38"/>
        <v>1439.9833333333331</v>
      </c>
      <c r="P241" s="100">
        <f t="shared" si="39"/>
        <v>4319.9499999999989</v>
      </c>
      <c r="Q241" s="80" t="s">
        <v>2035</v>
      </c>
      <c r="R241" s="80" t="s">
        <v>2036</v>
      </c>
    </row>
    <row r="242" spans="1:18" x14ac:dyDescent="0.2">
      <c r="A242" s="99"/>
      <c r="B242" s="203" t="s">
        <v>4065</v>
      </c>
      <c r="C242" s="89" t="s">
        <v>1423</v>
      </c>
      <c r="D242" s="81" t="str">
        <f t="shared" si="40"/>
        <v>MW0145</v>
      </c>
      <c r="E242" s="82" t="str">
        <f t="shared" si="41"/>
        <v>MASH WEST</v>
      </c>
      <c r="F242" s="82" t="str">
        <f t="shared" si="42"/>
        <v>PLATINUM</v>
      </c>
      <c r="G242" s="83">
        <v>3</v>
      </c>
      <c r="H242" s="84" t="s">
        <v>2033</v>
      </c>
      <c r="I242" s="68" t="s">
        <v>2042</v>
      </c>
      <c r="J242" s="82" t="str">
        <f t="shared" si="43"/>
        <v>COLLEN</v>
      </c>
      <c r="K242" s="85">
        <v>0</v>
      </c>
      <c r="L242" s="85">
        <v>0.99998842592592585</v>
      </c>
      <c r="M242" s="134">
        <v>44171</v>
      </c>
      <c r="N242" s="94" t="s">
        <v>3926</v>
      </c>
      <c r="O242" s="90">
        <f t="shared" si="38"/>
        <v>1439.9833333333331</v>
      </c>
      <c r="P242" s="100">
        <f t="shared" si="39"/>
        <v>4319.9499999999989</v>
      </c>
      <c r="Q242" s="80" t="s">
        <v>2035</v>
      </c>
      <c r="R242" s="80" t="s">
        <v>2036</v>
      </c>
    </row>
    <row r="243" spans="1:18" x14ac:dyDescent="0.2">
      <c r="A243" s="99"/>
      <c r="B243" s="192" t="s">
        <v>4006</v>
      </c>
      <c r="C243" s="87" t="s">
        <v>731</v>
      </c>
      <c r="D243" s="81" t="str">
        <f t="shared" si="40"/>
        <v>HA7222-U</v>
      </c>
      <c r="E243" s="82" t="str">
        <f t="shared" si="41"/>
        <v>HARARE</v>
      </c>
      <c r="F243" s="82" t="str">
        <f t="shared" si="42"/>
        <v>PLATINUM</v>
      </c>
      <c r="G243" s="83">
        <v>3</v>
      </c>
      <c r="H243" s="84" t="s">
        <v>2033</v>
      </c>
      <c r="I243" s="68" t="s">
        <v>2042</v>
      </c>
      <c r="J243" s="82" t="str">
        <f t="shared" si="43"/>
        <v>MODESTA</v>
      </c>
      <c r="K243" s="85">
        <v>0</v>
      </c>
      <c r="L243" s="85">
        <v>0.99998842592592585</v>
      </c>
      <c r="M243" s="134">
        <v>44171</v>
      </c>
      <c r="N243" s="94" t="s">
        <v>3977</v>
      </c>
      <c r="O243" s="90">
        <f t="shared" si="38"/>
        <v>1439.9833333333331</v>
      </c>
      <c r="P243" s="100">
        <f t="shared" si="39"/>
        <v>4319.9499999999989</v>
      </c>
      <c r="Q243" s="80" t="s">
        <v>2035</v>
      </c>
      <c r="R243" s="80" t="s">
        <v>2036</v>
      </c>
    </row>
    <row r="244" spans="1:18" x14ac:dyDescent="0.2">
      <c r="A244" s="99"/>
      <c r="B244" s="137">
        <v>44171.010393518518</v>
      </c>
      <c r="C244" s="48" t="s">
        <v>407</v>
      </c>
      <c r="D244" s="81" t="str">
        <f t="shared" si="40"/>
        <v>ME6020</v>
      </c>
      <c r="E244" s="82" t="str">
        <f t="shared" si="41"/>
        <v>MASH EAST</v>
      </c>
      <c r="F244" s="82" t="str">
        <f t="shared" si="42"/>
        <v>PLATINUM</v>
      </c>
      <c r="G244" s="83">
        <v>3</v>
      </c>
      <c r="H244" s="84" t="s">
        <v>2033</v>
      </c>
      <c r="I244" s="68" t="s">
        <v>2040</v>
      </c>
      <c r="J244" s="82" t="str">
        <f t="shared" si="43"/>
        <v>DHLAKAMA</v>
      </c>
      <c r="K244" s="85">
        <v>1.0393518518518519E-2</v>
      </c>
      <c r="L244" s="88">
        <v>0.86591435185185184</v>
      </c>
      <c r="M244" s="134">
        <v>44171</v>
      </c>
      <c r="N244" s="94" t="s">
        <v>4406</v>
      </c>
      <c r="O244" s="90">
        <f t="shared" si="38"/>
        <v>1231.9499999999998</v>
      </c>
      <c r="P244" s="100">
        <f t="shared" si="39"/>
        <v>3695.8499999999995</v>
      </c>
      <c r="Q244" s="80" t="s">
        <v>2035</v>
      </c>
      <c r="R244" s="80" t="s">
        <v>2038</v>
      </c>
    </row>
    <row r="245" spans="1:18" x14ac:dyDescent="0.2">
      <c r="A245" s="99"/>
      <c r="B245" s="137">
        <v>44171.082685185182</v>
      </c>
      <c r="C245" s="48" t="s">
        <v>1282</v>
      </c>
      <c r="D245" s="81" t="str">
        <f t="shared" si="40"/>
        <v>ME5183</v>
      </c>
      <c r="E245" s="82" t="str">
        <f t="shared" si="41"/>
        <v>MASH EAST</v>
      </c>
      <c r="F245" s="82" t="str">
        <f t="shared" si="42"/>
        <v>PLATINUM</v>
      </c>
      <c r="G245" s="83">
        <v>3</v>
      </c>
      <c r="H245" s="84" t="s">
        <v>2033</v>
      </c>
      <c r="I245" s="68" t="s">
        <v>2040</v>
      </c>
      <c r="J245" s="82" t="str">
        <f t="shared" si="43"/>
        <v>WASHI</v>
      </c>
      <c r="K245" s="85">
        <v>8.2685185185185181E-2</v>
      </c>
      <c r="L245" s="85">
        <v>0.99998842592592585</v>
      </c>
      <c r="M245" s="134">
        <v>44171</v>
      </c>
      <c r="N245" s="94" t="s">
        <v>4408</v>
      </c>
      <c r="O245" s="90">
        <f t="shared" si="38"/>
        <v>1320.9166666666665</v>
      </c>
      <c r="P245" s="100">
        <f t="shared" si="39"/>
        <v>3962.7499999999995</v>
      </c>
      <c r="Q245" s="80" t="s">
        <v>2035</v>
      </c>
      <c r="R245" s="80" t="s">
        <v>2036</v>
      </c>
    </row>
    <row r="246" spans="1:18" x14ac:dyDescent="0.2">
      <c r="A246" s="99"/>
      <c r="B246" s="137">
        <v>44171.082731481481</v>
      </c>
      <c r="C246" s="48" t="s">
        <v>1371</v>
      </c>
      <c r="D246" s="81" t="str">
        <f t="shared" si="40"/>
        <v>ME0075</v>
      </c>
      <c r="E246" s="82" t="str">
        <f t="shared" si="41"/>
        <v>MASH EAST</v>
      </c>
      <c r="F246" s="82" t="str">
        <f t="shared" si="42"/>
        <v>PLATINUM</v>
      </c>
      <c r="G246" s="83">
        <v>3</v>
      </c>
      <c r="H246" s="84" t="s">
        <v>2033</v>
      </c>
      <c r="I246" s="68" t="s">
        <v>2040</v>
      </c>
      <c r="J246" s="82" t="str">
        <f t="shared" si="43"/>
        <v>WASHI</v>
      </c>
      <c r="K246" s="85">
        <v>8.2731481481481475E-2</v>
      </c>
      <c r="L246" s="88">
        <v>0.78189814814814806</v>
      </c>
      <c r="M246" s="134">
        <v>44171</v>
      </c>
      <c r="N246" s="94" t="s">
        <v>4409</v>
      </c>
      <c r="O246" s="90">
        <f t="shared" si="38"/>
        <v>1006.8</v>
      </c>
      <c r="P246" s="100">
        <f t="shared" si="39"/>
        <v>3020.3999999999996</v>
      </c>
      <c r="Q246" s="80" t="s">
        <v>2035</v>
      </c>
      <c r="R246" s="80" t="s">
        <v>2038</v>
      </c>
    </row>
    <row r="247" spans="1:18" x14ac:dyDescent="0.2">
      <c r="A247" s="97"/>
      <c r="B247" s="87" t="s">
        <v>4302</v>
      </c>
      <c r="C247" s="87" t="s">
        <v>552</v>
      </c>
      <c r="D247" s="81" t="str">
        <f t="shared" si="40"/>
        <v>HA3006</v>
      </c>
      <c r="E247" s="82" t="str">
        <f t="shared" si="41"/>
        <v>HARARE</v>
      </c>
      <c r="F247" s="82" t="str">
        <f t="shared" si="42"/>
        <v>PLATINUM</v>
      </c>
      <c r="G247" s="83">
        <v>3</v>
      </c>
      <c r="H247" s="84" t="s">
        <v>2033</v>
      </c>
      <c r="I247" s="68" t="s">
        <v>2056</v>
      </c>
      <c r="J247" s="82" t="str">
        <f t="shared" si="43"/>
        <v>MODESTA</v>
      </c>
      <c r="K247" s="85">
        <v>0.24659722222222222</v>
      </c>
      <c r="L247" s="85">
        <v>0.27055555555555555</v>
      </c>
      <c r="M247" s="134">
        <v>44171</v>
      </c>
      <c r="N247" s="94" t="s">
        <v>4412</v>
      </c>
      <c r="O247" s="90">
        <f t="shared" si="38"/>
        <v>34.5</v>
      </c>
      <c r="P247" s="100">
        <f t="shared" si="39"/>
        <v>103.5</v>
      </c>
      <c r="Q247" s="80" t="s">
        <v>2035</v>
      </c>
      <c r="R247" s="80" t="s">
        <v>2038</v>
      </c>
    </row>
    <row r="248" spans="1:18" x14ac:dyDescent="0.2">
      <c r="A248" s="97"/>
      <c r="B248" s="87" t="s">
        <v>4303</v>
      </c>
      <c r="C248" s="87" t="s">
        <v>925</v>
      </c>
      <c r="D248" s="81" t="str">
        <f t="shared" si="40"/>
        <v>HA3014</v>
      </c>
      <c r="E248" s="82" t="str">
        <f t="shared" si="41"/>
        <v>HARARE</v>
      </c>
      <c r="F248" s="82" t="str">
        <f t="shared" si="42"/>
        <v>PLATINUM</v>
      </c>
      <c r="G248" s="83">
        <v>3</v>
      </c>
      <c r="H248" s="84" t="s">
        <v>2033</v>
      </c>
      <c r="I248" s="68" t="s">
        <v>2056</v>
      </c>
      <c r="J248" s="82" t="str">
        <f t="shared" si="43"/>
        <v>MODESTA</v>
      </c>
      <c r="K248" s="85">
        <v>0.24660879629629628</v>
      </c>
      <c r="L248" s="85">
        <v>0.26258101851851851</v>
      </c>
      <c r="M248" s="134">
        <v>44171</v>
      </c>
      <c r="N248" s="94" t="s">
        <v>4413</v>
      </c>
      <c r="O248" s="90">
        <f t="shared" si="38"/>
        <v>23</v>
      </c>
      <c r="P248" s="100">
        <f t="shared" si="39"/>
        <v>69</v>
      </c>
      <c r="Q248" s="80" t="s">
        <v>2035</v>
      </c>
      <c r="R248" s="80" t="s">
        <v>2038</v>
      </c>
    </row>
    <row r="249" spans="1:18" x14ac:dyDescent="0.2">
      <c r="A249" s="97"/>
      <c r="B249" s="87" t="s">
        <v>4304</v>
      </c>
      <c r="C249" s="87" t="s">
        <v>128</v>
      </c>
      <c r="D249" s="81" t="str">
        <f t="shared" si="40"/>
        <v>HA6051</v>
      </c>
      <c r="E249" s="82" t="str">
        <f t="shared" si="41"/>
        <v>HARARE</v>
      </c>
      <c r="F249" s="82" t="str">
        <f t="shared" si="42"/>
        <v>PLATINUM</v>
      </c>
      <c r="G249" s="83">
        <v>3</v>
      </c>
      <c r="H249" s="84" t="s">
        <v>2033</v>
      </c>
      <c r="I249" s="68" t="s">
        <v>2056</v>
      </c>
      <c r="J249" s="82" t="str">
        <f t="shared" si="43"/>
        <v>MODESTA</v>
      </c>
      <c r="K249" s="85">
        <v>0.24664351851851851</v>
      </c>
      <c r="L249" s="85">
        <v>0.27314814814814814</v>
      </c>
      <c r="M249" s="134">
        <v>44171</v>
      </c>
      <c r="N249" s="94" t="s">
        <v>4414</v>
      </c>
      <c r="O249" s="90">
        <f t="shared" si="38"/>
        <v>38.166666666666664</v>
      </c>
      <c r="P249" s="100">
        <f t="shared" si="39"/>
        <v>114.5</v>
      </c>
      <c r="Q249" s="80" t="s">
        <v>2035</v>
      </c>
      <c r="R249" s="80" t="s">
        <v>2038</v>
      </c>
    </row>
    <row r="250" spans="1:18" x14ac:dyDescent="0.2">
      <c r="A250" s="97"/>
      <c r="B250" s="87" t="s">
        <v>4305</v>
      </c>
      <c r="C250" s="87" t="s">
        <v>554</v>
      </c>
      <c r="D250" s="81" t="str">
        <f t="shared" si="40"/>
        <v>HA3006</v>
      </c>
      <c r="E250" s="82" t="str">
        <f t="shared" si="41"/>
        <v>HARARE</v>
      </c>
      <c r="F250" s="82" t="str">
        <f t="shared" si="42"/>
        <v>PLATINUM</v>
      </c>
      <c r="G250" s="83">
        <v>3</v>
      </c>
      <c r="H250" s="84" t="s">
        <v>2033</v>
      </c>
      <c r="I250" s="68" t="s">
        <v>2056</v>
      </c>
      <c r="J250" s="82" t="str">
        <f t="shared" si="43"/>
        <v>MODESTA</v>
      </c>
      <c r="K250" s="85">
        <v>0.24890046296296298</v>
      </c>
      <c r="L250" s="85">
        <v>0.26393518518518516</v>
      </c>
      <c r="M250" s="134">
        <v>44171</v>
      </c>
      <c r="N250" s="94" t="s">
        <v>4415</v>
      </c>
      <c r="O250" s="90">
        <f t="shared" si="38"/>
        <v>21.649999999999949</v>
      </c>
      <c r="P250" s="100">
        <f t="shared" si="39"/>
        <v>64.949999999999847</v>
      </c>
      <c r="Q250" s="80" t="s">
        <v>2035</v>
      </c>
      <c r="R250" s="80" t="s">
        <v>2038</v>
      </c>
    </row>
    <row r="251" spans="1:18" x14ac:dyDescent="0.2">
      <c r="A251" s="97"/>
      <c r="B251" s="87" t="s">
        <v>4305</v>
      </c>
      <c r="C251" s="87" t="s">
        <v>134</v>
      </c>
      <c r="D251" s="81" t="str">
        <f t="shared" si="40"/>
        <v>HA6051</v>
      </c>
      <c r="E251" s="82" t="str">
        <f t="shared" si="41"/>
        <v>HARARE</v>
      </c>
      <c r="F251" s="82" t="str">
        <f t="shared" si="42"/>
        <v>PLATINUM</v>
      </c>
      <c r="G251" s="83">
        <v>3</v>
      </c>
      <c r="H251" s="84" t="s">
        <v>2033</v>
      </c>
      <c r="I251" s="68" t="s">
        <v>2056</v>
      </c>
      <c r="J251" s="82" t="str">
        <f t="shared" si="43"/>
        <v>MODESTA</v>
      </c>
      <c r="K251" s="85">
        <v>0.24890046296296298</v>
      </c>
      <c r="L251" s="85">
        <v>0.26396990740740739</v>
      </c>
      <c r="M251" s="134">
        <v>44171</v>
      </c>
      <c r="N251" s="94" t="s">
        <v>4416</v>
      </c>
      <c r="O251" s="90">
        <f t="shared" si="38"/>
        <v>21.699999999999953</v>
      </c>
      <c r="P251" s="100">
        <f t="shared" si="39"/>
        <v>65.099999999999852</v>
      </c>
      <c r="Q251" s="80" t="s">
        <v>2035</v>
      </c>
      <c r="R251" s="80" t="s">
        <v>2038</v>
      </c>
    </row>
    <row r="252" spans="1:18" x14ac:dyDescent="0.2">
      <c r="A252" s="97"/>
      <c r="B252" s="87" t="s">
        <v>4306</v>
      </c>
      <c r="C252" s="87" t="s">
        <v>927</v>
      </c>
      <c r="D252" s="81" t="str">
        <f t="shared" si="40"/>
        <v>HA3014</v>
      </c>
      <c r="E252" s="82" t="str">
        <f t="shared" si="41"/>
        <v>HARARE</v>
      </c>
      <c r="F252" s="82" t="str">
        <f t="shared" si="42"/>
        <v>PLATINUM</v>
      </c>
      <c r="G252" s="83">
        <v>3</v>
      </c>
      <c r="H252" s="84" t="s">
        <v>2033</v>
      </c>
      <c r="I252" s="68" t="s">
        <v>2056</v>
      </c>
      <c r="J252" s="82" t="str">
        <f t="shared" si="43"/>
        <v>MODESTA</v>
      </c>
      <c r="K252" s="85">
        <v>0.24891203703703701</v>
      </c>
      <c r="L252" s="85">
        <v>0.26403935185185184</v>
      </c>
      <c r="M252" s="134">
        <v>44171</v>
      </c>
      <c r="N252" s="94" t="s">
        <v>4417</v>
      </c>
      <c r="O252" s="90">
        <f t="shared" si="38"/>
        <v>21.783333333333353</v>
      </c>
      <c r="P252" s="100">
        <f t="shared" si="39"/>
        <v>65.350000000000051</v>
      </c>
      <c r="Q252" s="80" t="s">
        <v>2035</v>
      </c>
      <c r="R252" s="80" t="s">
        <v>2038</v>
      </c>
    </row>
    <row r="253" spans="1:18" x14ac:dyDescent="0.2">
      <c r="A253" s="97"/>
      <c r="B253" s="87" t="s">
        <v>4309</v>
      </c>
      <c r="C253" s="87" t="s">
        <v>1008</v>
      </c>
      <c r="D253" s="81" t="str">
        <f t="shared" si="40"/>
        <v>HA5065</v>
      </c>
      <c r="E253" s="82" t="str">
        <f t="shared" si="41"/>
        <v>HARARE</v>
      </c>
      <c r="F253" s="82" t="str">
        <f t="shared" si="42"/>
        <v>PLATINUM</v>
      </c>
      <c r="G253" s="83">
        <v>3</v>
      </c>
      <c r="H253" s="84" t="s">
        <v>2033</v>
      </c>
      <c r="I253" s="68" t="s">
        <v>2056</v>
      </c>
      <c r="J253" s="82" t="str">
        <f t="shared" si="43"/>
        <v>ENIA</v>
      </c>
      <c r="K253" s="85">
        <v>0.30938657407407405</v>
      </c>
      <c r="L253" s="85">
        <v>0.31644675925925925</v>
      </c>
      <c r="M253" s="134">
        <v>44171</v>
      </c>
      <c r="N253" s="94" t="s">
        <v>4421</v>
      </c>
      <c r="O253" s="90">
        <f t="shared" si="38"/>
        <v>10.166666666666684</v>
      </c>
      <c r="P253" s="100">
        <f t="shared" si="39"/>
        <v>30.50000000000005</v>
      </c>
      <c r="Q253" s="80" t="s">
        <v>2035</v>
      </c>
      <c r="R253" s="80" t="s">
        <v>2038</v>
      </c>
    </row>
    <row r="254" spans="1:18" x14ac:dyDescent="0.2">
      <c r="A254" s="97"/>
      <c r="B254" s="87" t="s">
        <v>4310</v>
      </c>
      <c r="C254" s="87" t="s">
        <v>542</v>
      </c>
      <c r="D254" s="81" t="str">
        <f t="shared" ref="D254:D285" si="44">VLOOKUP($C254,TOTAL3,2,FALSE)</f>
        <v>HA6048</v>
      </c>
      <c r="E254" s="82" t="str">
        <f t="shared" ref="E254:E285" si="45">VLOOKUP($C254,TOTAL3,3,FALSE)</f>
        <v>HARARE</v>
      </c>
      <c r="F254" s="82" t="str">
        <f t="shared" ref="F254:F285" si="46">VLOOKUP(C254,TOTAL3,4,FALSE)</f>
        <v>PLATINUM</v>
      </c>
      <c r="G254" s="83">
        <v>3</v>
      </c>
      <c r="H254" s="84" t="s">
        <v>2033</v>
      </c>
      <c r="I254" s="68" t="s">
        <v>2056</v>
      </c>
      <c r="J254" s="82" t="str">
        <f t="shared" ref="J254:J285" si="47">VLOOKUP($C254,TOTAL3,5,FALSE)</f>
        <v>ENIA</v>
      </c>
      <c r="K254" s="85">
        <v>0.30940972222222224</v>
      </c>
      <c r="L254" s="85">
        <v>0.31646990740740738</v>
      </c>
      <c r="M254" s="134">
        <v>44171</v>
      </c>
      <c r="N254" s="94" t="s">
        <v>4422</v>
      </c>
      <c r="O254" s="90">
        <f t="shared" si="38"/>
        <v>10.166666666666604</v>
      </c>
      <c r="P254" s="100">
        <f t="shared" si="39"/>
        <v>30.499999999999812</v>
      </c>
      <c r="Q254" s="80" t="s">
        <v>2035</v>
      </c>
      <c r="R254" s="80" t="s">
        <v>2038</v>
      </c>
    </row>
    <row r="255" spans="1:18" x14ac:dyDescent="0.2">
      <c r="A255" s="97"/>
      <c r="B255" s="87" t="s">
        <v>4311</v>
      </c>
      <c r="C255" s="87" t="s">
        <v>600</v>
      </c>
      <c r="D255" s="81" t="str">
        <f t="shared" si="44"/>
        <v>HA0027</v>
      </c>
      <c r="E255" s="82" t="str">
        <f t="shared" si="45"/>
        <v>HARARE</v>
      </c>
      <c r="F255" s="82" t="str">
        <f t="shared" si="46"/>
        <v>PLATINUM</v>
      </c>
      <c r="G255" s="83">
        <v>3</v>
      </c>
      <c r="H255" s="84" t="s">
        <v>2033</v>
      </c>
      <c r="I255" s="68" t="s">
        <v>2056</v>
      </c>
      <c r="J255" s="82" t="str">
        <f t="shared" si="47"/>
        <v>LESLIE</v>
      </c>
      <c r="K255" s="85">
        <v>0.35494212962962962</v>
      </c>
      <c r="L255" s="85">
        <v>0.35939814814814813</v>
      </c>
      <c r="M255" s="134">
        <v>44171</v>
      </c>
      <c r="N255" s="94" t="s">
        <v>4423</v>
      </c>
      <c r="O255" s="90">
        <f t="shared" si="38"/>
        <v>6.4166666666666572</v>
      </c>
      <c r="P255" s="100">
        <f t="shared" si="39"/>
        <v>19.249999999999972</v>
      </c>
      <c r="Q255" s="80" t="s">
        <v>2035</v>
      </c>
      <c r="R255" s="80" t="s">
        <v>2038</v>
      </c>
    </row>
    <row r="256" spans="1:18" x14ac:dyDescent="0.2">
      <c r="A256" s="97"/>
      <c r="B256" s="87" t="s">
        <v>4312</v>
      </c>
      <c r="C256" s="87" t="s">
        <v>1627</v>
      </c>
      <c r="D256" s="81" t="str">
        <f t="shared" si="44"/>
        <v>MD0090</v>
      </c>
      <c r="E256" s="82" t="str">
        <f t="shared" si="45"/>
        <v>MIDLANDS</v>
      </c>
      <c r="F256" s="82" t="str">
        <f t="shared" si="46"/>
        <v>PLATINUM</v>
      </c>
      <c r="G256" s="83">
        <v>3</v>
      </c>
      <c r="H256" s="84" t="s">
        <v>2033</v>
      </c>
      <c r="I256" s="68" t="s">
        <v>2056</v>
      </c>
      <c r="J256" s="82" t="str">
        <f t="shared" si="47"/>
        <v>CHIKWAVAVA</v>
      </c>
      <c r="K256" s="85">
        <v>0.35787037037037034</v>
      </c>
      <c r="L256" s="85">
        <v>0.36244212962962963</v>
      </c>
      <c r="M256" s="134">
        <v>44171</v>
      </c>
      <c r="N256" s="94" t="s">
        <v>4424</v>
      </c>
      <c r="O256" s="90">
        <f t="shared" si="38"/>
        <v>6.5833333333333766</v>
      </c>
      <c r="P256" s="100">
        <f t="shared" si="39"/>
        <v>19.750000000000128</v>
      </c>
      <c r="Q256" s="80" t="s">
        <v>2035</v>
      </c>
      <c r="R256" s="80" t="s">
        <v>2038</v>
      </c>
    </row>
    <row r="257" spans="1:18" x14ac:dyDescent="0.2">
      <c r="A257" s="97"/>
      <c r="B257" s="87" t="s">
        <v>4313</v>
      </c>
      <c r="C257" s="87" t="s">
        <v>963</v>
      </c>
      <c r="D257" s="81" t="str">
        <f t="shared" si="44"/>
        <v>HA0376</v>
      </c>
      <c r="E257" s="82" t="str">
        <f t="shared" si="45"/>
        <v>HARARE</v>
      </c>
      <c r="F257" s="82" t="str">
        <f t="shared" si="46"/>
        <v>PLATINUM</v>
      </c>
      <c r="G257" s="83">
        <v>3</v>
      </c>
      <c r="H257" s="84" t="s">
        <v>2033</v>
      </c>
      <c r="I257" s="68" t="s">
        <v>2056</v>
      </c>
      <c r="J257" s="82" t="str">
        <f t="shared" si="47"/>
        <v>MODESTA</v>
      </c>
      <c r="K257" s="85">
        <v>0.38145833333333329</v>
      </c>
      <c r="L257" s="85">
        <v>0.40148148148148149</v>
      </c>
      <c r="M257" s="134">
        <v>44171</v>
      </c>
      <c r="N257" s="94" t="s">
        <v>4425</v>
      </c>
      <c r="O257" s="90">
        <f t="shared" si="38"/>
        <v>28.833333333333417</v>
      </c>
      <c r="P257" s="100">
        <f t="shared" si="39"/>
        <v>86.500000000000256</v>
      </c>
      <c r="Q257" s="80" t="s">
        <v>2035</v>
      </c>
      <c r="R257" s="80" t="s">
        <v>2038</v>
      </c>
    </row>
    <row r="258" spans="1:18" x14ac:dyDescent="0.2">
      <c r="A258" s="97"/>
      <c r="B258" s="87" t="s">
        <v>4314</v>
      </c>
      <c r="C258" s="87" t="s">
        <v>1876</v>
      </c>
      <c r="D258" s="81" t="str">
        <f t="shared" si="44"/>
        <v>MC5212</v>
      </c>
      <c r="E258" s="82" t="str">
        <f t="shared" si="45"/>
        <v>MASH CENTRAL</v>
      </c>
      <c r="F258" s="82" t="str">
        <f t="shared" si="46"/>
        <v>PLATINUM</v>
      </c>
      <c r="G258" s="83">
        <v>3</v>
      </c>
      <c r="H258" s="84" t="s">
        <v>2033</v>
      </c>
      <c r="I258" s="68" t="s">
        <v>2056</v>
      </c>
      <c r="J258" s="82" t="str">
        <f t="shared" si="47"/>
        <v>KIWA</v>
      </c>
      <c r="K258" s="85">
        <v>0.41714120370370367</v>
      </c>
      <c r="L258" s="85">
        <v>0.42281250000000004</v>
      </c>
      <c r="M258" s="134">
        <v>44171</v>
      </c>
      <c r="N258" s="94" t="s">
        <v>4426</v>
      </c>
      <c r="O258" s="90">
        <f t="shared" ref="O258:O321" si="48">(L258-K258)*60*24</f>
        <v>8.1666666666667709</v>
      </c>
      <c r="P258" s="100">
        <f t="shared" ref="P258:P321" si="49">O258*G258</f>
        <v>24.500000000000313</v>
      </c>
      <c r="Q258" s="80" t="s">
        <v>2035</v>
      </c>
      <c r="R258" s="80" t="s">
        <v>2038</v>
      </c>
    </row>
    <row r="259" spans="1:18" x14ac:dyDescent="0.2">
      <c r="A259" s="97"/>
      <c r="B259" s="87" t="s">
        <v>4315</v>
      </c>
      <c r="C259" s="87" t="s">
        <v>1916</v>
      </c>
      <c r="D259" s="81" t="str">
        <f t="shared" si="44"/>
        <v>MA5300</v>
      </c>
      <c r="E259" s="82" t="str">
        <f t="shared" si="45"/>
        <v>MANICALAND</v>
      </c>
      <c r="F259" s="82" t="str">
        <f t="shared" si="46"/>
        <v>PLATINUM</v>
      </c>
      <c r="G259" s="83">
        <v>3</v>
      </c>
      <c r="H259" s="84" t="s">
        <v>2033</v>
      </c>
      <c r="I259" s="68" t="s">
        <v>2056</v>
      </c>
      <c r="J259" s="82" t="str">
        <f t="shared" si="47"/>
        <v>MANGWIRO</v>
      </c>
      <c r="K259" s="85">
        <v>0.42618055555555556</v>
      </c>
      <c r="L259" s="85">
        <v>0.43775462962962958</v>
      </c>
      <c r="M259" s="134">
        <v>44171</v>
      </c>
      <c r="N259" s="94" t="s">
        <v>4427</v>
      </c>
      <c r="O259" s="90">
        <f t="shared" si="48"/>
        <v>16.666666666666579</v>
      </c>
      <c r="P259" s="100">
        <f t="shared" si="49"/>
        <v>49.999999999999737</v>
      </c>
      <c r="Q259" s="80" t="s">
        <v>2035</v>
      </c>
      <c r="R259" s="80" t="s">
        <v>2038</v>
      </c>
    </row>
    <row r="260" spans="1:18" x14ac:dyDescent="0.2">
      <c r="A260" s="97"/>
      <c r="B260" s="87" t="s">
        <v>4316</v>
      </c>
      <c r="C260" s="87" t="s">
        <v>2002</v>
      </c>
      <c r="D260" s="81" t="str">
        <f t="shared" si="44"/>
        <v>HA5033</v>
      </c>
      <c r="E260" s="82" t="str">
        <f t="shared" si="45"/>
        <v>HARARE</v>
      </c>
      <c r="F260" s="82" t="str">
        <f t="shared" si="46"/>
        <v>PLATINUM</v>
      </c>
      <c r="G260" s="83">
        <v>3</v>
      </c>
      <c r="H260" s="84" t="s">
        <v>2033</v>
      </c>
      <c r="I260" s="68" t="s">
        <v>2056</v>
      </c>
      <c r="J260" s="82" t="str">
        <f t="shared" si="47"/>
        <v>ENIA</v>
      </c>
      <c r="K260" s="85">
        <v>0.43753472222222217</v>
      </c>
      <c r="L260" s="85">
        <v>0.44731481481481478</v>
      </c>
      <c r="M260" s="134">
        <v>44171</v>
      </c>
      <c r="N260" s="94" t="s">
        <v>4428</v>
      </c>
      <c r="O260" s="90">
        <f t="shared" si="48"/>
        <v>14.08333333333335</v>
      </c>
      <c r="P260" s="100">
        <f t="shared" si="49"/>
        <v>42.25000000000005</v>
      </c>
      <c r="Q260" s="80" t="s">
        <v>2035</v>
      </c>
      <c r="R260" s="80" t="s">
        <v>2038</v>
      </c>
    </row>
    <row r="261" spans="1:18" x14ac:dyDescent="0.2">
      <c r="A261" s="97"/>
      <c r="B261" s="87" t="s">
        <v>4317</v>
      </c>
      <c r="C261" s="87" t="s">
        <v>1047</v>
      </c>
      <c r="D261" s="81" t="str">
        <f t="shared" si="44"/>
        <v>HA5224</v>
      </c>
      <c r="E261" s="82" t="str">
        <f t="shared" si="45"/>
        <v>HARARE</v>
      </c>
      <c r="F261" s="82" t="str">
        <f t="shared" si="46"/>
        <v>PLATINUM</v>
      </c>
      <c r="G261" s="83">
        <v>3</v>
      </c>
      <c r="H261" s="84" t="s">
        <v>2033</v>
      </c>
      <c r="I261" s="68" t="s">
        <v>2056</v>
      </c>
      <c r="J261" s="82" t="str">
        <f t="shared" si="47"/>
        <v>ARCHIE</v>
      </c>
      <c r="K261" s="85">
        <v>0.43755787037037036</v>
      </c>
      <c r="L261" s="85">
        <v>0.44664351851851852</v>
      </c>
      <c r="M261" s="134">
        <v>44171</v>
      </c>
      <c r="N261" s="94" t="s">
        <v>4429</v>
      </c>
      <c r="O261" s="90">
        <f t="shared" si="48"/>
        <v>13.083333333333353</v>
      </c>
      <c r="P261" s="100">
        <f t="shared" si="49"/>
        <v>39.250000000000057</v>
      </c>
      <c r="Q261" s="80" t="s">
        <v>2035</v>
      </c>
      <c r="R261" s="80" t="s">
        <v>2038</v>
      </c>
    </row>
    <row r="262" spans="1:18" x14ac:dyDescent="0.2">
      <c r="A262" s="97"/>
      <c r="B262" s="87" t="s">
        <v>4318</v>
      </c>
      <c r="C262" s="87" t="s">
        <v>1204</v>
      </c>
      <c r="D262" s="81" t="str">
        <f t="shared" si="44"/>
        <v>HA0066</v>
      </c>
      <c r="E262" s="82" t="str">
        <f t="shared" si="45"/>
        <v>HARARE</v>
      </c>
      <c r="F262" s="82" t="str">
        <f t="shared" si="46"/>
        <v>PLATINUM</v>
      </c>
      <c r="G262" s="83">
        <v>3</v>
      </c>
      <c r="H262" s="84" t="s">
        <v>2033</v>
      </c>
      <c r="I262" s="68" t="s">
        <v>2056</v>
      </c>
      <c r="J262" s="82" t="str">
        <f t="shared" si="47"/>
        <v>ARCHIE</v>
      </c>
      <c r="K262" s="85">
        <v>0.43756944444444446</v>
      </c>
      <c r="L262" s="85">
        <v>0.4463078703703704</v>
      </c>
      <c r="M262" s="134">
        <v>44171</v>
      </c>
      <c r="N262" s="94" t="s">
        <v>4430</v>
      </c>
      <c r="O262" s="90">
        <f t="shared" si="48"/>
        <v>12.583333333333355</v>
      </c>
      <c r="P262" s="100">
        <f t="shared" si="49"/>
        <v>37.750000000000064</v>
      </c>
      <c r="Q262" s="80" t="s">
        <v>2035</v>
      </c>
      <c r="R262" s="80" t="s">
        <v>2038</v>
      </c>
    </row>
    <row r="263" spans="1:18" x14ac:dyDescent="0.2">
      <c r="A263" s="97"/>
      <c r="B263" s="87" t="s">
        <v>4318</v>
      </c>
      <c r="C263" s="87" t="s">
        <v>1206</v>
      </c>
      <c r="D263" s="81" t="str">
        <f t="shared" si="44"/>
        <v>HA0066</v>
      </c>
      <c r="E263" s="82" t="str">
        <f t="shared" si="45"/>
        <v>HARARE</v>
      </c>
      <c r="F263" s="82" t="str">
        <f t="shared" si="46"/>
        <v>PLATINUM</v>
      </c>
      <c r="G263" s="83">
        <v>3</v>
      </c>
      <c r="H263" s="84" t="s">
        <v>2033</v>
      </c>
      <c r="I263" s="68" t="s">
        <v>2056</v>
      </c>
      <c r="J263" s="82" t="str">
        <f t="shared" si="47"/>
        <v>ARCHIE</v>
      </c>
      <c r="K263" s="85">
        <v>0.43756944444444446</v>
      </c>
      <c r="L263" s="85">
        <v>0.44642361111111112</v>
      </c>
      <c r="M263" s="134">
        <v>44171</v>
      </c>
      <c r="N263" s="94" t="s">
        <v>4431</v>
      </c>
      <c r="O263" s="90">
        <f t="shared" si="48"/>
        <v>12.749999999999995</v>
      </c>
      <c r="P263" s="100">
        <f t="shared" si="49"/>
        <v>38.249999999999986</v>
      </c>
      <c r="Q263" s="80" t="s">
        <v>2035</v>
      </c>
      <c r="R263" s="80" t="s">
        <v>2038</v>
      </c>
    </row>
    <row r="264" spans="1:18" x14ac:dyDescent="0.2">
      <c r="A264" s="97"/>
      <c r="B264" s="87" t="s">
        <v>4319</v>
      </c>
      <c r="C264" s="87" t="s">
        <v>854</v>
      </c>
      <c r="D264" s="81" t="str">
        <f t="shared" si="44"/>
        <v>HA6033</v>
      </c>
      <c r="E264" s="82" t="str">
        <f t="shared" si="45"/>
        <v>HARARE</v>
      </c>
      <c r="F264" s="82" t="str">
        <f t="shared" si="46"/>
        <v>PLATINUM</v>
      </c>
      <c r="G264" s="83">
        <v>3</v>
      </c>
      <c r="H264" s="84" t="s">
        <v>2033</v>
      </c>
      <c r="I264" s="68" t="s">
        <v>2056</v>
      </c>
      <c r="J264" s="82" t="str">
        <f t="shared" si="47"/>
        <v>ENIA</v>
      </c>
      <c r="K264" s="85">
        <v>0.43758101851851849</v>
      </c>
      <c r="L264" s="85">
        <v>0.4475925925925926</v>
      </c>
      <c r="M264" s="134">
        <v>44171</v>
      </c>
      <c r="N264" s="94" t="s">
        <v>4432</v>
      </c>
      <c r="O264" s="90">
        <f t="shared" si="48"/>
        <v>14.416666666666709</v>
      </c>
      <c r="P264" s="100">
        <f t="shared" si="49"/>
        <v>43.250000000000128</v>
      </c>
      <c r="Q264" s="80" t="s">
        <v>2035</v>
      </c>
      <c r="R264" s="80" t="s">
        <v>2038</v>
      </c>
    </row>
    <row r="265" spans="1:18" x14ac:dyDescent="0.2">
      <c r="A265" s="97"/>
      <c r="B265" s="87" t="s">
        <v>4320</v>
      </c>
      <c r="C265" s="87" t="s">
        <v>102</v>
      </c>
      <c r="D265" s="81" t="str">
        <f t="shared" si="44"/>
        <v>HA5038</v>
      </c>
      <c r="E265" s="82" t="str">
        <f t="shared" si="45"/>
        <v>HARARE</v>
      </c>
      <c r="F265" s="82" t="str">
        <f t="shared" si="46"/>
        <v>PLATINUM</v>
      </c>
      <c r="G265" s="83">
        <v>3</v>
      </c>
      <c r="H265" s="84" t="s">
        <v>2033</v>
      </c>
      <c r="I265" s="68" t="s">
        <v>2056</v>
      </c>
      <c r="J265" s="82" t="str">
        <f t="shared" si="47"/>
        <v>ENIA</v>
      </c>
      <c r="K265" s="85">
        <v>0.43759259259259259</v>
      </c>
      <c r="L265" s="85">
        <v>0.44598379629629631</v>
      </c>
      <c r="M265" s="134">
        <v>44171</v>
      </c>
      <c r="N265" s="94" t="s">
        <v>4433</v>
      </c>
      <c r="O265" s="90">
        <f t="shared" si="48"/>
        <v>12.083333333333357</v>
      </c>
      <c r="P265" s="100">
        <f t="shared" si="49"/>
        <v>36.250000000000071</v>
      </c>
      <c r="Q265" s="80" t="s">
        <v>2035</v>
      </c>
      <c r="R265" s="80" t="s">
        <v>2038</v>
      </c>
    </row>
    <row r="266" spans="1:18" x14ac:dyDescent="0.2">
      <c r="A266" s="97"/>
      <c r="B266" s="192" t="s">
        <v>4321</v>
      </c>
      <c r="C266" s="87" t="s">
        <v>155</v>
      </c>
      <c r="D266" s="81" t="str">
        <f t="shared" si="44"/>
        <v>HA0227</v>
      </c>
      <c r="E266" s="82" t="str">
        <f t="shared" si="45"/>
        <v>HARARE</v>
      </c>
      <c r="F266" s="82" t="str">
        <f t="shared" si="46"/>
        <v>PLATINUM</v>
      </c>
      <c r="G266" s="83">
        <v>3</v>
      </c>
      <c r="H266" s="84" t="s">
        <v>2033</v>
      </c>
      <c r="I266" s="68" t="s">
        <v>2056</v>
      </c>
      <c r="J266" s="82" t="str">
        <f t="shared" si="47"/>
        <v>PRIVILEDGE</v>
      </c>
      <c r="K266" s="85">
        <v>0.43909722222222225</v>
      </c>
      <c r="L266" s="88">
        <v>0.64378472222222227</v>
      </c>
      <c r="M266" s="134">
        <v>44171</v>
      </c>
      <c r="N266" s="94" t="s">
        <v>4434</v>
      </c>
      <c r="O266" s="90">
        <f t="shared" si="48"/>
        <v>294.75000000000006</v>
      </c>
      <c r="P266" s="100">
        <f t="shared" si="49"/>
        <v>884.25000000000023</v>
      </c>
      <c r="Q266" s="80" t="s">
        <v>2035</v>
      </c>
      <c r="R266" s="80" t="s">
        <v>2038</v>
      </c>
    </row>
    <row r="267" spans="1:18" x14ac:dyDescent="0.2">
      <c r="A267" s="97"/>
      <c r="B267" s="87" t="s">
        <v>4322</v>
      </c>
      <c r="C267" s="87" t="s">
        <v>2004</v>
      </c>
      <c r="D267" s="81" t="str">
        <f t="shared" si="44"/>
        <v>HA5033</v>
      </c>
      <c r="E267" s="82" t="str">
        <f t="shared" si="45"/>
        <v>HARARE</v>
      </c>
      <c r="F267" s="82" t="str">
        <f t="shared" si="46"/>
        <v>PLATINUM</v>
      </c>
      <c r="G267" s="83">
        <v>3</v>
      </c>
      <c r="H267" s="84" t="s">
        <v>2033</v>
      </c>
      <c r="I267" s="68" t="s">
        <v>2056</v>
      </c>
      <c r="J267" s="82" t="str">
        <f t="shared" si="47"/>
        <v>ENIA</v>
      </c>
      <c r="K267" s="85">
        <v>0.43984953703703705</v>
      </c>
      <c r="L267" s="85">
        <v>0.44712962962962965</v>
      </c>
      <c r="M267" s="134">
        <v>44171</v>
      </c>
      <c r="N267" s="94" t="s">
        <v>4435</v>
      </c>
      <c r="O267" s="90">
        <f t="shared" si="48"/>
        <v>10.483333333333347</v>
      </c>
      <c r="P267" s="100">
        <f t="shared" si="49"/>
        <v>31.450000000000038</v>
      </c>
      <c r="Q267" s="80" t="s">
        <v>2035</v>
      </c>
      <c r="R267" s="80" t="s">
        <v>2038</v>
      </c>
    </row>
    <row r="268" spans="1:18" x14ac:dyDescent="0.2">
      <c r="A268" s="97"/>
      <c r="B268" s="87" t="s">
        <v>4322</v>
      </c>
      <c r="C268" s="87" t="s">
        <v>1816</v>
      </c>
      <c r="D268" s="81" t="str">
        <f t="shared" si="44"/>
        <v>HA1756</v>
      </c>
      <c r="E268" s="82" t="str">
        <f t="shared" si="45"/>
        <v>HARARE</v>
      </c>
      <c r="F268" s="82" t="str">
        <f t="shared" si="46"/>
        <v>PLATINUM</v>
      </c>
      <c r="G268" s="83">
        <v>3</v>
      </c>
      <c r="H268" s="84" t="s">
        <v>2033</v>
      </c>
      <c r="I268" s="68" t="s">
        <v>2056</v>
      </c>
      <c r="J268" s="82" t="str">
        <f t="shared" si="47"/>
        <v>ENIA</v>
      </c>
      <c r="K268" s="85">
        <v>0.43984953703703705</v>
      </c>
      <c r="L268" s="85">
        <v>0.44747685185185188</v>
      </c>
      <c r="M268" s="134">
        <v>44171</v>
      </c>
      <c r="N268" s="94" t="s">
        <v>4436</v>
      </c>
      <c r="O268" s="90">
        <f t="shared" si="48"/>
        <v>10.983333333333345</v>
      </c>
      <c r="P268" s="100">
        <f t="shared" si="49"/>
        <v>32.950000000000031</v>
      </c>
      <c r="Q268" s="80" t="s">
        <v>2035</v>
      </c>
      <c r="R268" s="80" t="s">
        <v>2038</v>
      </c>
    </row>
    <row r="269" spans="1:18" x14ac:dyDescent="0.2">
      <c r="A269" s="97"/>
      <c r="B269" s="87" t="s">
        <v>4322</v>
      </c>
      <c r="C269" s="87" t="s">
        <v>1207</v>
      </c>
      <c r="D269" s="81" t="str">
        <f t="shared" si="44"/>
        <v>HA0066</v>
      </c>
      <c r="E269" s="82" t="str">
        <f t="shared" si="45"/>
        <v>HARARE</v>
      </c>
      <c r="F269" s="82" t="str">
        <f t="shared" si="46"/>
        <v>PLATINUM</v>
      </c>
      <c r="G269" s="83">
        <v>3</v>
      </c>
      <c r="H269" s="84" t="s">
        <v>2033</v>
      </c>
      <c r="I269" s="68" t="s">
        <v>2056</v>
      </c>
      <c r="J269" s="82" t="str">
        <f t="shared" si="47"/>
        <v>ARCHIE</v>
      </c>
      <c r="K269" s="85">
        <v>0.43984953703703705</v>
      </c>
      <c r="L269" s="85">
        <v>0.44775462962962959</v>
      </c>
      <c r="M269" s="134">
        <v>44171</v>
      </c>
      <c r="N269" s="94" t="s">
        <v>4437</v>
      </c>
      <c r="O269" s="90">
        <f t="shared" si="48"/>
        <v>11.383333333333248</v>
      </c>
      <c r="P269" s="100">
        <f t="shared" si="49"/>
        <v>34.149999999999743</v>
      </c>
      <c r="Q269" s="80" t="s">
        <v>2035</v>
      </c>
      <c r="R269" s="80" t="s">
        <v>2038</v>
      </c>
    </row>
    <row r="270" spans="1:18" x14ac:dyDescent="0.2">
      <c r="A270" s="97"/>
      <c r="B270" s="87" t="s">
        <v>4323</v>
      </c>
      <c r="C270" s="87" t="s">
        <v>1049</v>
      </c>
      <c r="D270" s="81" t="str">
        <f t="shared" si="44"/>
        <v>HA5224</v>
      </c>
      <c r="E270" s="82" t="str">
        <f t="shared" si="45"/>
        <v>HARARE</v>
      </c>
      <c r="F270" s="82" t="str">
        <f t="shared" si="46"/>
        <v>PLATINUM</v>
      </c>
      <c r="G270" s="83">
        <v>3</v>
      </c>
      <c r="H270" s="84" t="s">
        <v>2033</v>
      </c>
      <c r="I270" s="68" t="s">
        <v>2056</v>
      </c>
      <c r="J270" s="82" t="str">
        <f t="shared" si="47"/>
        <v>ARCHIE</v>
      </c>
      <c r="K270" s="85">
        <v>0.43986111111111109</v>
      </c>
      <c r="L270" s="85">
        <v>0.44699074074074074</v>
      </c>
      <c r="M270" s="134">
        <v>44171</v>
      </c>
      <c r="N270" s="94" t="s">
        <v>4438</v>
      </c>
      <c r="O270" s="90">
        <f t="shared" si="48"/>
        <v>10.266666666666699</v>
      </c>
      <c r="P270" s="100">
        <f t="shared" si="49"/>
        <v>30.800000000000097</v>
      </c>
      <c r="Q270" s="80" t="s">
        <v>2035</v>
      </c>
      <c r="R270" s="80" t="s">
        <v>2038</v>
      </c>
    </row>
    <row r="271" spans="1:18" x14ac:dyDescent="0.2">
      <c r="A271" s="97"/>
      <c r="B271" s="87" t="s">
        <v>4323</v>
      </c>
      <c r="C271" s="87" t="s">
        <v>857</v>
      </c>
      <c r="D271" s="81" t="str">
        <f t="shared" si="44"/>
        <v>HA6033</v>
      </c>
      <c r="E271" s="82" t="str">
        <f t="shared" si="45"/>
        <v>HARARE</v>
      </c>
      <c r="F271" s="82" t="str">
        <f t="shared" si="46"/>
        <v>PLATINUM</v>
      </c>
      <c r="G271" s="83">
        <v>3</v>
      </c>
      <c r="H271" s="84" t="s">
        <v>2033</v>
      </c>
      <c r="I271" s="68" t="s">
        <v>2056</v>
      </c>
      <c r="J271" s="82" t="str">
        <f t="shared" si="47"/>
        <v>ENIA</v>
      </c>
      <c r="K271" s="85">
        <v>0.43986111111111109</v>
      </c>
      <c r="L271" s="85">
        <v>0.44722222222222219</v>
      </c>
      <c r="M271" s="134">
        <v>44171</v>
      </c>
      <c r="N271" s="94" t="s">
        <v>4439</v>
      </c>
      <c r="O271" s="90">
        <f t="shared" si="48"/>
        <v>10.599999999999978</v>
      </c>
      <c r="P271" s="100">
        <f t="shared" si="49"/>
        <v>31.799999999999933</v>
      </c>
      <c r="Q271" s="80" t="s">
        <v>2035</v>
      </c>
      <c r="R271" s="80" t="s">
        <v>2038</v>
      </c>
    </row>
    <row r="272" spans="1:18" x14ac:dyDescent="0.2">
      <c r="A272" s="97"/>
      <c r="B272" s="87" t="s">
        <v>4324</v>
      </c>
      <c r="C272" s="87" t="s">
        <v>107</v>
      </c>
      <c r="D272" s="81" t="str">
        <f t="shared" si="44"/>
        <v>HA5038</v>
      </c>
      <c r="E272" s="82" t="str">
        <f t="shared" si="45"/>
        <v>HARARE</v>
      </c>
      <c r="F272" s="82" t="str">
        <f t="shared" si="46"/>
        <v>PLATINUM</v>
      </c>
      <c r="G272" s="83">
        <v>3</v>
      </c>
      <c r="H272" s="84" t="s">
        <v>2033</v>
      </c>
      <c r="I272" s="68" t="s">
        <v>2056</v>
      </c>
      <c r="J272" s="82" t="str">
        <f t="shared" si="47"/>
        <v>ENIA</v>
      </c>
      <c r="K272" s="85">
        <v>0.43987268518518513</v>
      </c>
      <c r="L272" s="85">
        <v>0.44747685185185188</v>
      </c>
      <c r="M272" s="134">
        <v>44171</v>
      </c>
      <c r="N272" s="94" t="s">
        <v>4440</v>
      </c>
      <c r="O272" s="90">
        <f t="shared" si="48"/>
        <v>10.950000000000113</v>
      </c>
      <c r="P272" s="100">
        <f t="shared" si="49"/>
        <v>32.850000000000335</v>
      </c>
      <c r="Q272" s="80" t="s">
        <v>2035</v>
      </c>
      <c r="R272" s="80" t="s">
        <v>2038</v>
      </c>
    </row>
    <row r="273" spans="1:18" x14ac:dyDescent="0.2">
      <c r="A273" s="97"/>
      <c r="B273" s="87" t="s">
        <v>4326</v>
      </c>
      <c r="C273" s="87" t="s">
        <v>705</v>
      </c>
      <c r="D273" s="81" t="str">
        <f t="shared" si="44"/>
        <v>ME7011</v>
      </c>
      <c r="E273" s="82" t="str">
        <f t="shared" si="45"/>
        <v>MASH EAST</v>
      </c>
      <c r="F273" s="82" t="str">
        <f t="shared" si="46"/>
        <v>PLATINUM</v>
      </c>
      <c r="G273" s="83">
        <v>3</v>
      </c>
      <c r="H273" s="84" t="s">
        <v>2033</v>
      </c>
      <c r="I273" s="68" t="s">
        <v>2056</v>
      </c>
      <c r="J273" s="82" t="str">
        <f t="shared" si="47"/>
        <v>LESLIE</v>
      </c>
      <c r="K273" s="85">
        <v>0.44773148148148145</v>
      </c>
      <c r="L273" s="85">
        <v>0.45538194444444446</v>
      </c>
      <c r="M273" s="134">
        <v>44171</v>
      </c>
      <c r="N273" s="94" t="s">
        <v>4442</v>
      </c>
      <c r="O273" s="90">
        <f t="shared" si="48"/>
        <v>11.016666666666737</v>
      </c>
      <c r="P273" s="100">
        <f t="shared" si="49"/>
        <v>33.05000000000021</v>
      </c>
      <c r="Q273" s="80" t="s">
        <v>2035</v>
      </c>
      <c r="R273" s="80" t="s">
        <v>2038</v>
      </c>
    </row>
    <row r="274" spans="1:18" x14ac:dyDescent="0.2">
      <c r="A274" s="97"/>
      <c r="B274" s="87" t="s">
        <v>4327</v>
      </c>
      <c r="C274" s="87" t="s">
        <v>1531</v>
      </c>
      <c r="D274" s="81" t="str">
        <f t="shared" si="44"/>
        <v>HA7033</v>
      </c>
      <c r="E274" s="82" t="str">
        <f t="shared" si="45"/>
        <v>HARARE</v>
      </c>
      <c r="F274" s="82" t="str">
        <f t="shared" si="46"/>
        <v>PLATINUM</v>
      </c>
      <c r="G274" s="83">
        <v>3</v>
      </c>
      <c r="H274" s="84" t="s">
        <v>2033</v>
      </c>
      <c r="I274" s="68" t="s">
        <v>2056</v>
      </c>
      <c r="J274" s="82" t="str">
        <f t="shared" si="47"/>
        <v>ARCHIE</v>
      </c>
      <c r="K274" s="85">
        <v>0.44776620370370374</v>
      </c>
      <c r="L274" s="85">
        <v>0.45528935185185188</v>
      </c>
      <c r="M274" s="134">
        <v>44171</v>
      </c>
      <c r="N274" s="94" t="s">
        <v>4443</v>
      </c>
      <c r="O274" s="90">
        <f t="shared" si="48"/>
        <v>10.833333333333321</v>
      </c>
      <c r="P274" s="100">
        <f t="shared" si="49"/>
        <v>32.499999999999964</v>
      </c>
      <c r="Q274" s="80" t="s">
        <v>2035</v>
      </c>
      <c r="R274" s="80" t="s">
        <v>2038</v>
      </c>
    </row>
    <row r="275" spans="1:18" x14ac:dyDescent="0.2">
      <c r="A275" s="97"/>
      <c r="B275" s="87" t="s">
        <v>4327</v>
      </c>
      <c r="C275" s="87" t="s">
        <v>1238</v>
      </c>
      <c r="D275" s="81" t="str">
        <f t="shared" si="44"/>
        <v>HA0067</v>
      </c>
      <c r="E275" s="82" t="str">
        <f t="shared" si="45"/>
        <v>HARARE</v>
      </c>
      <c r="F275" s="82" t="str">
        <f t="shared" si="46"/>
        <v>PLATINUM</v>
      </c>
      <c r="G275" s="83">
        <v>3</v>
      </c>
      <c r="H275" s="84" t="s">
        <v>2033</v>
      </c>
      <c r="I275" s="68" t="s">
        <v>2056</v>
      </c>
      <c r="J275" s="82" t="str">
        <f t="shared" si="47"/>
        <v>ENIA</v>
      </c>
      <c r="K275" s="85">
        <v>0.44776620370370374</v>
      </c>
      <c r="L275" s="85">
        <v>0.45563657407407404</v>
      </c>
      <c r="M275" s="134">
        <v>44171</v>
      </c>
      <c r="N275" s="94" t="s">
        <v>4445</v>
      </c>
      <c r="O275" s="90">
        <f t="shared" si="48"/>
        <v>11.33333333333324</v>
      </c>
      <c r="P275" s="100">
        <f t="shared" si="49"/>
        <v>33.999999999999716</v>
      </c>
      <c r="Q275" s="80" t="s">
        <v>2035</v>
      </c>
      <c r="R275" s="80" t="s">
        <v>2038</v>
      </c>
    </row>
    <row r="276" spans="1:18" x14ac:dyDescent="0.2">
      <c r="A276" s="97"/>
      <c r="B276" s="87" t="s">
        <v>4327</v>
      </c>
      <c r="C276" s="87" t="s">
        <v>1236</v>
      </c>
      <c r="D276" s="81" t="str">
        <f t="shared" si="44"/>
        <v>HA0067</v>
      </c>
      <c r="E276" s="82" t="str">
        <f t="shared" si="45"/>
        <v>HARARE</v>
      </c>
      <c r="F276" s="82" t="str">
        <f t="shared" si="46"/>
        <v>PLATINUM</v>
      </c>
      <c r="G276" s="83">
        <v>3</v>
      </c>
      <c r="H276" s="84" t="s">
        <v>2033</v>
      </c>
      <c r="I276" s="68" t="s">
        <v>2056</v>
      </c>
      <c r="J276" s="82" t="str">
        <f t="shared" si="47"/>
        <v>ENIA</v>
      </c>
      <c r="K276" s="85">
        <v>0.44776620370370374</v>
      </c>
      <c r="L276" s="85">
        <v>0.45598379629629626</v>
      </c>
      <c r="M276" s="134">
        <v>44171</v>
      </c>
      <c r="N276" s="94" t="s">
        <v>4446</v>
      </c>
      <c r="O276" s="90">
        <f t="shared" si="48"/>
        <v>11.833333333333238</v>
      </c>
      <c r="P276" s="100">
        <f t="shared" si="49"/>
        <v>35.499999999999716</v>
      </c>
      <c r="Q276" s="80" t="s">
        <v>2035</v>
      </c>
      <c r="R276" s="80" t="s">
        <v>2038</v>
      </c>
    </row>
    <row r="277" spans="1:18" x14ac:dyDescent="0.2">
      <c r="A277" s="97"/>
      <c r="B277" s="87" t="s">
        <v>4328</v>
      </c>
      <c r="C277" s="87" t="s">
        <v>1537</v>
      </c>
      <c r="D277" s="81" t="str">
        <f t="shared" si="44"/>
        <v>HA3026</v>
      </c>
      <c r="E277" s="82" t="str">
        <f t="shared" si="45"/>
        <v>HARARE</v>
      </c>
      <c r="F277" s="82" t="str">
        <f t="shared" si="46"/>
        <v>PLATINUM</v>
      </c>
      <c r="G277" s="83">
        <v>3</v>
      </c>
      <c r="H277" s="84" t="s">
        <v>2033</v>
      </c>
      <c r="I277" s="68" t="s">
        <v>2056</v>
      </c>
      <c r="J277" s="82" t="str">
        <f t="shared" si="47"/>
        <v>ARCHIE</v>
      </c>
      <c r="K277" s="85">
        <v>0.44777777777777777</v>
      </c>
      <c r="L277" s="85">
        <v>0.45929398148148143</v>
      </c>
      <c r="M277" s="134">
        <v>44171</v>
      </c>
      <c r="N277" s="94" t="s">
        <v>4447</v>
      </c>
      <c r="O277" s="90">
        <f t="shared" si="48"/>
        <v>16.583333333333261</v>
      </c>
      <c r="P277" s="100">
        <f t="shared" si="49"/>
        <v>49.749999999999787</v>
      </c>
      <c r="Q277" s="80" t="s">
        <v>2035</v>
      </c>
      <c r="R277" s="80" t="s">
        <v>2038</v>
      </c>
    </row>
    <row r="278" spans="1:18" x14ac:dyDescent="0.2">
      <c r="A278" s="97"/>
      <c r="B278" s="87" t="s">
        <v>4329</v>
      </c>
      <c r="C278" s="87" t="s">
        <v>849</v>
      </c>
      <c r="D278" s="81" t="str">
        <f t="shared" si="44"/>
        <v>HA6058</v>
      </c>
      <c r="E278" s="82" t="str">
        <f t="shared" si="45"/>
        <v>HARARE</v>
      </c>
      <c r="F278" s="82" t="str">
        <f t="shared" si="46"/>
        <v>PLATINUM</v>
      </c>
      <c r="G278" s="83">
        <v>3</v>
      </c>
      <c r="H278" s="84" t="s">
        <v>2033</v>
      </c>
      <c r="I278" s="68" t="s">
        <v>2056</v>
      </c>
      <c r="J278" s="82" t="str">
        <f t="shared" si="47"/>
        <v>ARCHIE</v>
      </c>
      <c r="K278" s="85">
        <v>0.44782407407407404</v>
      </c>
      <c r="L278" s="85">
        <v>0.45512731481481478</v>
      </c>
      <c r="M278" s="134">
        <v>44171</v>
      </c>
      <c r="N278" s="94" t="s">
        <v>4448</v>
      </c>
      <c r="O278" s="90">
        <f t="shared" si="48"/>
        <v>10.516666666666659</v>
      </c>
      <c r="P278" s="100">
        <f t="shared" si="49"/>
        <v>31.549999999999976</v>
      </c>
      <c r="Q278" s="80" t="s">
        <v>2035</v>
      </c>
      <c r="R278" s="80" t="s">
        <v>2038</v>
      </c>
    </row>
    <row r="279" spans="1:18" x14ac:dyDescent="0.2">
      <c r="A279" s="97"/>
      <c r="B279" s="87" t="s">
        <v>4330</v>
      </c>
      <c r="C279" s="87" t="s">
        <v>1686</v>
      </c>
      <c r="D279" s="81" t="str">
        <f t="shared" si="44"/>
        <v>ME0093</v>
      </c>
      <c r="E279" s="82" t="str">
        <f t="shared" si="45"/>
        <v>MASH EAST</v>
      </c>
      <c r="F279" s="82" t="str">
        <f t="shared" si="46"/>
        <v>PLATINUM</v>
      </c>
      <c r="G279" s="83">
        <v>3</v>
      </c>
      <c r="H279" s="84" t="s">
        <v>2033</v>
      </c>
      <c r="I279" s="68" t="s">
        <v>2056</v>
      </c>
      <c r="J279" s="82" t="str">
        <f t="shared" si="47"/>
        <v>DHLAKAMA</v>
      </c>
      <c r="K279" s="85">
        <v>0.44961805555555556</v>
      </c>
      <c r="L279" s="85">
        <v>0.45945601851851853</v>
      </c>
      <c r="M279" s="134">
        <v>44171</v>
      </c>
      <c r="N279" s="94" t="s">
        <v>4449</v>
      </c>
      <c r="O279" s="90">
        <f t="shared" si="48"/>
        <v>14.16666666666667</v>
      </c>
      <c r="P279" s="100">
        <f t="shared" si="49"/>
        <v>42.500000000000007</v>
      </c>
      <c r="Q279" s="80" t="s">
        <v>2035</v>
      </c>
      <c r="R279" s="80" t="s">
        <v>2038</v>
      </c>
    </row>
    <row r="280" spans="1:18" x14ac:dyDescent="0.2">
      <c r="A280" s="97"/>
      <c r="B280" s="87" t="s">
        <v>4331</v>
      </c>
      <c r="C280" s="87" t="s">
        <v>1995</v>
      </c>
      <c r="D280" s="81" t="str">
        <f t="shared" si="44"/>
        <v>HA3033</v>
      </c>
      <c r="E280" s="82" t="str">
        <f t="shared" si="45"/>
        <v>HARARE</v>
      </c>
      <c r="F280" s="82" t="str">
        <f t="shared" si="46"/>
        <v>PLATINUM</v>
      </c>
      <c r="G280" s="83">
        <v>3</v>
      </c>
      <c r="H280" s="84" t="s">
        <v>2033</v>
      </c>
      <c r="I280" s="68" t="s">
        <v>2056</v>
      </c>
      <c r="J280" s="82" t="str">
        <f t="shared" si="47"/>
        <v>DHLAKAMA</v>
      </c>
      <c r="K280" s="85">
        <v>0.4496412037037037</v>
      </c>
      <c r="L280" s="85">
        <v>0.45346064814814818</v>
      </c>
      <c r="M280" s="134">
        <v>44171</v>
      </c>
      <c r="N280" s="94" t="s">
        <v>4450</v>
      </c>
      <c r="O280" s="90">
        <f t="shared" si="48"/>
        <v>5.5000000000000604</v>
      </c>
      <c r="P280" s="100">
        <f t="shared" si="49"/>
        <v>16.500000000000181</v>
      </c>
      <c r="Q280" s="80" t="s">
        <v>2035</v>
      </c>
      <c r="R280" s="80" t="s">
        <v>2038</v>
      </c>
    </row>
    <row r="281" spans="1:18" x14ac:dyDescent="0.2">
      <c r="A281" s="97"/>
      <c r="B281" s="87" t="s">
        <v>4332</v>
      </c>
      <c r="C281" s="87" t="s">
        <v>1540</v>
      </c>
      <c r="D281" s="81" t="str">
        <f t="shared" si="44"/>
        <v>HA3026</v>
      </c>
      <c r="E281" s="82" t="str">
        <f t="shared" si="45"/>
        <v>HARARE</v>
      </c>
      <c r="F281" s="82" t="str">
        <f t="shared" si="46"/>
        <v>PLATINUM</v>
      </c>
      <c r="G281" s="83">
        <v>3</v>
      </c>
      <c r="H281" s="84" t="s">
        <v>2033</v>
      </c>
      <c r="I281" s="68" t="s">
        <v>2056</v>
      </c>
      <c r="J281" s="82" t="str">
        <f t="shared" si="47"/>
        <v>ARCHIE</v>
      </c>
      <c r="K281" s="85">
        <v>0.45006944444444441</v>
      </c>
      <c r="L281" s="85">
        <v>0.45706018518518521</v>
      </c>
      <c r="M281" s="134">
        <v>44171</v>
      </c>
      <c r="N281" s="94" t="s">
        <v>4451</v>
      </c>
      <c r="O281" s="90">
        <f t="shared" si="48"/>
        <v>10.066666666666748</v>
      </c>
      <c r="P281" s="100">
        <f t="shared" si="49"/>
        <v>30.200000000000244</v>
      </c>
      <c r="Q281" s="80" t="s">
        <v>2035</v>
      </c>
      <c r="R281" s="80" t="s">
        <v>2038</v>
      </c>
    </row>
    <row r="282" spans="1:18" x14ac:dyDescent="0.2">
      <c r="A282" s="97"/>
      <c r="B282" s="87" t="s">
        <v>4333</v>
      </c>
      <c r="C282" s="87" t="s">
        <v>1239</v>
      </c>
      <c r="D282" s="81" t="str">
        <f t="shared" si="44"/>
        <v>HA0067</v>
      </c>
      <c r="E282" s="82" t="str">
        <f t="shared" si="45"/>
        <v>HARARE</v>
      </c>
      <c r="F282" s="82" t="str">
        <f t="shared" si="46"/>
        <v>PLATINUM</v>
      </c>
      <c r="G282" s="83">
        <v>3</v>
      </c>
      <c r="H282" s="84" t="s">
        <v>2033</v>
      </c>
      <c r="I282" s="68" t="s">
        <v>2056</v>
      </c>
      <c r="J282" s="82" t="str">
        <f t="shared" si="47"/>
        <v>ENIA</v>
      </c>
      <c r="K282" s="85">
        <v>0.45008101851851851</v>
      </c>
      <c r="L282" s="85">
        <v>0.45651620370370366</v>
      </c>
      <c r="M282" s="134">
        <v>44171</v>
      </c>
      <c r="N282" s="94" t="s">
        <v>4453</v>
      </c>
      <c r="O282" s="90">
        <f t="shared" si="48"/>
        <v>9.2666666666666231</v>
      </c>
      <c r="P282" s="100">
        <f t="shared" si="49"/>
        <v>27.799999999999869</v>
      </c>
      <c r="Q282" s="80" t="s">
        <v>2035</v>
      </c>
      <c r="R282" s="80" t="s">
        <v>2038</v>
      </c>
    </row>
    <row r="283" spans="1:18" x14ac:dyDescent="0.2">
      <c r="A283" s="97"/>
      <c r="B283" s="87" t="s">
        <v>4333</v>
      </c>
      <c r="C283" s="87" t="s">
        <v>851</v>
      </c>
      <c r="D283" s="81" t="str">
        <f t="shared" si="44"/>
        <v>HA6058</v>
      </c>
      <c r="E283" s="82" t="str">
        <f t="shared" si="45"/>
        <v>HARARE</v>
      </c>
      <c r="F283" s="82" t="str">
        <f t="shared" si="46"/>
        <v>PLATINUM</v>
      </c>
      <c r="G283" s="83">
        <v>3</v>
      </c>
      <c r="H283" s="84" t="s">
        <v>2033</v>
      </c>
      <c r="I283" s="68" t="s">
        <v>2056</v>
      </c>
      <c r="J283" s="82" t="str">
        <f t="shared" si="47"/>
        <v>ARCHIE</v>
      </c>
      <c r="K283" s="85">
        <v>0.45008101851851851</v>
      </c>
      <c r="L283" s="85">
        <v>0.45719907407407406</v>
      </c>
      <c r="M283" s="134">
        <v>44171</v>
      </c>
      <c r="N283" s="94" t="s">
        <v>4454</v>
      </c>
      <c r="O283" s="90">
        <f t="shared" si="48"/>
        <v>10.250000000000004</v>
      </c>
      <c r="P283" s="100">
        <f t="shared" si="49"/>
        <v>30.750000000000011</v>
      </c>
      <c r="Q283" s="80" t="s">
        <v>2035</v>
      </c>
      <c r="R283" s="80" t="s">
        <v>2038</v>
      </c>
    </row>
    <row r="284" spans="1:18" x14ac:dyDescent="0.2">
      <c r="A284" s="97"/>
      <c r="B284" s="87" t="s">
        <v>4333</v>
      </c>
      <c r="C284" s="87" t="s">
        <v>707</v>
      </c>
      <c r="D284" s="81" t="str">
        <f t="shared" si="44"/>
        <v>ME7011</v>
      </c>
      <c r="E284" s="82" t="str">
        <f t="shared" si="45"/>
        <v>MASH EAST</v>
      </c>
      <c r="F284" s="82" t="str">
        <f t="shared" si="46"/>
        <v>PLATINUM</v>
      </c>
      <c r="G284" s="83">
        <v>3</v>
      </c>
      <c r="H284" s="84" t="s">
        <v>2033</v>
      </c>
      <c r="I284" s="68" t="s">
        <v>2056</v>
      </c>
      <c r="J284" s="82" t="str">
        <f t="shared" si="47"/>
        <v>LELSIE</v>
      </c>
      <c r="K284" s="85">
        <v>0.45008101851851851</v>
      </c>
      <c r="L284" s="85">
        <v>0.45734953703703707</v>
      </c>
      <c r="M284" s="134">
        <v>44171</v>
      </c>
      <c r="N284" s="94" t="s">
        <v>4456</v>
      </c>
      <c r="O284" s="90">
        <f t="shared" si="48"/>
        <v>10.466666666666731</v>
      </c>
      <c r="P284" s="100">
        <f t="shared" si="49"/>
        <v>31.40000000000019</v>
      </c>
      <c r="Q284" s="80" t="s">
        <v>2035</v>
      </c>
      <c r="R284" s="80" t="s">
        <v>2038</v>
      </c>
    </row>
    <row r="285" spans="1:18" x14ac:dyDescent="0.2">
      <c r="A285" s="97"/>
      <c r="B285" s="87" t="s">
        <v>4336</v>
      </c>
      <c r="C285" s="87" t="s">
        <v>1797</v>
      </c>
      <c r="D285" s="81" t="str">
        <f t="shared" si="44"/>
        <v>MC6007</v>
      </c>
      <c r="E285" s="82" t="str">
        <f t="shared" si="45"/>
        <v>MASH CENTRAL</v>
      </c>
      <c r="F285" s="82" t="str">
        <f t="shared" si="46"/>
        <v>PLATINUM</v>
      </c>
      <c r="G285" s="83">
        <v>3</v>
      </c>
      <c r="H285" s="84" t="s">
        <v>2033</v>
      </c>
      <c r="I285" s="68" t="s">
        <v>2056</v>
      </c>
      <c r="J285" s="82" t="str">
        <f t="shared" si="47"/>
        <v>ARCHIE</v>
      </c>
      <c r="K285" s="85">
        <v>0.45443287037037039</v>
      </c>
      <c r="L285" s="85">
        <v>0.55593749999999997</v>
      </c>
      <c r="M285" s="134">
        <v>44171</v>
      </c>
      <c r="N285" s="94" t="s">
        <v>4459</v>
      </c>
      <c r="O285" s="90">
        <f t="shared" si="48"/>
        <v>146.1666666666666</v>
      </c>
      <c r="P285" s="100">
        <f t="shared" si="49"/>
        <v>438.49999999999977</v>
      </c>
      <c r="Q285" s="80" t="s">
        <v>2035</v>
      </c>
      <c r="R285" s="80" t="s">
        <v>2038</v>
      </c>
    </row>
    <row r="286" spans="1:18" x14ac:dyDescent="0.2">
      <c r="A286" s="97"/>
      <c r="B286" s="87" t="s">
        <v>4339</v>
      </c>
      <c r="C286" s="87" t="s">
        <v>1014</v>
      </c>
      <c r="D286" s="81" t="str">
        <f t="shared" ref="D286:D317" si="50">VLOOKUP($C286,TOTAL3,2,FALSE)</f>
        <v>HA0059</v>
      </c>
      <c r="E286" s="82" t="str">
        <f t="shared" ref="E286:E317" si="51">VLOOKUP($C286,TOTAL3,3,FALSE)</f>
        <v>HARARE</v>
      </c>
      <c r="F286" s="82" t="str">
        <f t="shared" ref="F286:F317" si="52">VLOOKUP(C286,TOTAL3,4,FALSE)</f>
        <v>PLATINUM</v>
      </c>
      <c r="G286" s="83">
        <v>3</v>
      </c>
      <c r="H286" s="84" t="s">
        <v>2033</v>
      </c>
      <c r="I286" s="68" t="s">
        <v>2056</v>
      </c>
      <c r="J286" s="82" t="str">
        <f t="shared" ref="J286:J317" si="53">VLOOKUP($C286,TOTAL3,5,FALSE)</f>
        <v>KIWA</v>
      </c>
      <c r="K286" s="85">
        <v>0.46310185185185188</v>
      </c>
      <c r="L286" s="85">
        <v>0.48914351851851851</v>
      </c>
      <c r="M286" s="134">
        <v>44171</v>
      </c>
      <c r="N286" s="94" t="s">
        <v>4463</v>
      </c>
      <c r="O286" s="90">
        <f t="shared" si="48"/>
        <v>37.499999999999943</v>
      </c>
      <c r="P286" s="100">
        <f t="shared" si="49"/>
        <v>112.49999999999983</v>
      </c>
      <c r="Q286" s="80" t="s">
        <v>2035</v>
      </c>
      <c r="R286" s="80" t="s">
        <v>2038</v>
      </c>
    </row>
    <row r="287" spans="1:18" x14ac:dyDescent="0.2">
      <c r="A287" s="97"/>
      <c r="B287" s="87" t="s">
        <v>4340</v>
      </c>
      <c r="C287" s="87" t="s">
        <v>745</v>
      </c>
      <c r="D287" s="81" t="str">
        <f t="shared" si="50"/>
        <v>ME5181</v>
      </c>
      <c r="E287" s="82" t="str">
        <f t="shared" si="51"/>
        <v>MASH EAST</v>
      </c>
      <c r="F287" s="82" t="str">
        <f t="shared" si="52"/>
        <v>PLATINUM</v>
      </c>
      <c r="G287" s="83">
        <v>3</v>
      </c>
      <c r="H287" s="84" t="s">
        <v>2033</v>
      </c>
      <c r="I287" s="68" t="s">
        <v>2056</v>
      </c>
      <c r="J287" s="82" t="str">
        <f t="shared" si="53"/>
        <v>DHLAKAMA</v>
      </c>
      <c r="K287" s="85">
        <v>0.48079861111111111</v>
      </c>
      <c r="L287" s="85">
        <v>0.48565972222222226</v>
      </c>
      <c r="M287" s="134">
        <v>44171</v>
      </c>
      <c r="N287" s="94" t="s">
        <v>4464</v>
      </c>
      <c r="O287" s="90">
        <f t="shared" si="48"/>
        <v>7.0000000000000551</v>
      </c>
      <c r="P287" s="100">
        <f t="shared" si="49"/>
        <v>21.000000000000163</v>
      </c>
      <c r="Q287" s="80" t="s">
        <v>2035</v>
      </c>
      <c r="R287" s="80" t="s">
        <v>2038</v>
      </c>
    </row>
    <row r="288" spans="1:18" x14ac:dyDescent="0.2">
      <c r="A288" s="97"/>
      <c r="B288" s="87" t="s">
        <v>4341</v>
      </c>
      <c r="C288" s="87" t="s">
        <v>1146</v>
      </c>
      <c r="D288" s="81" t="str">
        <f t="shared" si="50"/>
        <v>ME0064</v>
      </c>
      <c r="E288" s="82" t="str">
        <f t="shared" si="51"/>
        <v>MASH EAST</v>
      </c>
      <c r="F288" s="82" t="str">
        <f t="shared" si="52"/>
        <v>PLATINUM</v>
      </c>
      <c r="G288" s="83">
        <v>3</v>
      </c>
      <c r="H288" s="84" t="s">
        <v>2033</v>
      </c>
      <c r="I288" s="68" t="s">
        <v>2056</v>
      </c>
      <c r="J288" s="82" t="str">
        <f t="shared" si="53"/>
        <v>DHLAKAMA</v>
      </c>
      <c r="K288" s="85">
        <v>0.48082175925925924</v>
      </c>
      <c r="L288" s="85">
        <v>0.48550925925925931</v>
      </c>
      <c r="M288" s="134">
        <v>44171</v>
      </c>
      <c r="N288" s="94" t="s">
        <v>4465</v>
      </c>
      <c r="O288" s="90">
        <f t="shared" si="48"/>
        <v>6.7500000000000959</v>
      </c>
      <c r="P288" s="100">
        <f t="shared" si="49"/>
        <v>20.250000000000288</v>
      </c>
      <c r="Q288" s="80" t="s">
        <v>2035</v>
      </c>
      <c r="R288" s="80" t="s">
        <v>2038</v>
      </c>
    </row>
    <row r="289" spans="1:18" x14ac:dyDescent="0.2">
      <c r="A289" s="97"/>
      <c r="B289" s="192" t="s">
        <v>4343</v>
      </c>
      <c r="C289" s="87" t="s">
        <v>583</v>
      </c>
      <c r="D289" s="81" t="str">
        <f t="shared" si="50"/>
        <v>ME5180</v>
      </c>
      <c r="E289" s="82" t="str">
        <f t="shared" si="51"/>
        <v>MASH EAST</v>
      </c>
      <c r="F289" s="82" t="str">
        <f t="shared" si="52"/>
        <v>PLATINUM</v>
      </c>
      <c r="G289" s="83">
        <v>3</v>
      </c>
      <c r="H289" s="84" t="s">
        <v>2033</v>
      </c>
      <c r="I289" s="68" t="s">
        <v>2056</v>
      </c>
      <c r="J289" s="82" t="str">
        <f t="shared" si="53"/>
        <v>RICHARD</v>
      </c>
      <c r="K289" s="85">
        <v>0.48214120370370367</v>
      </c>
      <c r="L289" s="85">
        <v>0.99998842592592585</v>
      </c>
      <c r="M289" s="134">
        <v>44171</v>
      </c>
      <c r="N289" s="94" t="s">
        <v>4467</v>
      </c>
      <c r="O289" s="90">
        <f t="shared" si="48"/>
        <v>745.69999999999982</v>
      </c>
      <c r="P289" s="100">
        <f t="shared" si="49"/>
        <v>2237.0999999999995</v>
      </c>
      <c r="Q289" s="80" t="s">
        <v>2035</v>
      </c>
      <c r="R289" s="80" t="s">
        <v>2036</v>
      </c>
    </row>
    <row r="290" spans="1:18" x14ac:dyDescent="0.2">
      <c r="A290" s="97"/>
      <c r="B290" s="192" t="s">
        <v>4347</v>
      </c>
      <c r="C290" s="87" t="s">
        <v>391</v>
      </c>
      <c r="D290" s="81" t="str">
        <f t="shared" si="50"/>
        <v>HA0015</v>
      </c>
      <c r="E290" s="82" t="str">
        <f t="shared" si="51"/>
        <v>HARARE</v>
      </c>
      <c r="F290" s="82" t="str">
        <f t="shared" si="52"/>
        <v>PLATINUM</v>
      </c>
      <c r="G290" s="83">
        <v>3</v>
      </c>
      <c r="H290" s="84" t="s">
        <v>2033</v>
      </c>
      <c r="I290" s="68" t="s">
        <v>2056</v>
      </c>
      <c r="J290" s="82" t="str">
        <f t="shared" si="53"/>
        <v>LESLIE</v>
      </c>
      <c r="K290" s="85">
        <v>0.53120370370370373</v>
      </c>
      <c r="L290" s="85">
        <v>0.99998842592592585</v>
      </c>
      <c r="M290" s="134">
        <v>44171</v>
      </c>
      <c r="N290" s="94" t="s">
        <v>4471</v>
      </c>
      <c r="O290" s="90">
        <f t="shared" si="48"/>
        <v>675.04999999999984</v>
      </c>
      <c r="P290" s="100">
        <f t="shared" si="49"/>
        <v>2025.1499999999996</v>
      </c>
      <c r="Q290" s="80" t="s">
        <v>2035</v>
      </c>
      <c r="R290" s="80" t="s">
        <v>2036</v>
      </c>
    </row>
    <row r="291" spans="1:18" x14ac:dyDescent="0.2">
      <c r="A291" s="97"/>
      <c r="B291" s="192" t="s">
        <v>4348</v>
      </c>
      <c r="C291" s="87" t="s">
        <v>389</v>
      </c>
      <c r="D291" s="81" t="str">
        <f t="shared" si="50"/>
        <v>HA0015</v>
      </c>
      <c r="E291" s="82" t="str">
        <f t="shared" si="51"/>
        <v>HARARE</v>
      </c>
      <c r="F291" s="82" t="str">
        <f t="shared" si="52"/>
        <v>PLATINUM</v>
      </c>
      <c r="G291" s="83">
        <v>3</v>
      </c>
      <c r="H291" s="84" t="s">
        <v>2033</v>
      </c>
      <c r="I291" s="68" t="s">
        <v>2056</v>
      </c>
      <c r="J291" s="82" t="str">
        <f t="shared" si="53"/>
        <v>LESLIE</v>
      </c>
      <c r="K291" s="85">
        <v>0.53591435185185188</v>
      </c>
      <c r="L291" s="85">
        <v>0.99998842592592585</v>
      </c>
      <c r="M291" s="134">
        <v>44171</v>
      </c>
      <c r="N291" s="94" t="s">
        <v>4472</v>
      </c>
      <c r="O291" s="90">
        <f t="shared" si="48"/>
        <v>668.26666666666654</v>
      </c>
      <c r="P291" s="100">
        <f t="shared" si="49"/>
        <v>2004.7999999999997</v>
      </c>
      <c r="Q291" s="80" t="s">
        <v>2035</v>
      </c>
      <c r="R291" s="80" t="s">
        <v>2036</v>
      </c>
    </row>
    <row r="292" spans="1:18" x14ac:dyDescent="0.2">
      <c r="A292" s="97"/>
      <c r="B292" s="192" t="s">
        <v>4348</v>
      </c>
      <c r="C292" s="87" t="s">
        <v>1716</v>
      </c>
      <c r="D292" s="81" t="str">
        <f t="shared" si="50"/>
        <v>HA6046</v>
      </c>
      <c r="E292" s="82" t="str">
        <f t="shared" si="51"/>
        <v>HARARE</v>
      </c>
      <c r="F292" s="82" t="str">
        <f t="shared" si="52"/>
        <v>PLATINUM</v>
      </c>
      <c r="G292" s="83">
        <v>3</v>
      </c>
      <c r="H292" s="84" t="s">
        <v>2033</v>
      </c>
      <c r="I292" s="68" t="s">
        <v>2056</v>
      </c>
      <c r="J292" s="82" t="str">
        <f t="shared" si="53"/>
        <v>RICHARD</v>
      </c>
      <c r="K292" s="85">
        <v>0.53591435185185188</v>
      </c>
      <c r="L292" s="85">
        <v>0.99998842592592585</v>
      </c>
      <c r="M292" s="134">
        <v>44171</v>
      </c>
      <c r="N292" s="94" t="s">
        <v>4473</v>
      </c>
      <c r="O292" s="90">
        <f t="shared" si="48"/>
        <v>668.26666666666654</v>
      </c>
      <c r="P292" s="100">
        <f t="shared" si="49"/>
        <v>2004.7999999999997</v>
      </c>
      <c r="Q292" s="80" t="s">
        <v>2035</v>
      </c>
      <c r="R292" s="80" t="s">
        <v>2036</v>
      </c>
    </row>
    <row r="293" spans="1:18" x14ac:dyDescent="0.2">
      <c r="A293" s="97"/>
      <c r="B293" s="192" t="s">
        <v>4349</v>
      </c>
      <c r="C293" s="87" t="s">
        <v>699</v>
      </c>
      <c r="D293" s="81" t="str">
        <f t="shared" si="50"/>
        <v>HA6031</v>
      </c>
      <c r="E293" s="82" t="str">
        <f t="shared" si="51"/>
        <v>HARARE</v>
      </c>
      <c r="F293" s="82" t="str">
        <f t="shared" si="52"/>
        <v>PLATINUM</v>
      </c>
      <c r="G293" s="83">
        <v>3</v>
      </c>
      <c r="H293" s="84" t="s">
        <v>2033</v>
      </c>
      <c r="I293" s="68" t="s">
        <v>2056</v>
      </c>
      <c r="J293" s="82" t="str">
        <f t="shared" si="53"/>
        <v>ARCHIE</v>
      </c>
      <c r="K293" s="85">
        <v>0.53645833333333337</v>
      </c>
      <c r="L293" s="85">
        <v>0.99998842592592585</v>
      </c>
      <c r="M293" s="134">
        <v>44171</v>
      </c>
      <c r="N293" s="94" t="s">
        <v>4474</v>
      </c>
      <c r="O293" s="90">
        <f t="shared" si="48"/>
        <v>667.48333333333312</v>
      </c>
      <c r="P293" s="100">
        <f t="shared" si="49"/>
        <v>2002.4499999999994</v>
      </c>
      <c r="Q293" s="80" t="s">
        <v>2035</v>
      </c>
      <c r="R293" s="80" t="s">
        <v>2036</v>
      </c>
    </row>
    <row r="294" spans="1:18" x14ac:dyDescent="0.2">
      <c r="A294" s="97"/>
      <c r="B294" s="87" t="s">
        <v>4350</v>
      </c>
      <c r="C294" s="87" t="s">
        <v>1967</v>
      </c>
      <c r="D294" s="81" t="str">
        <f t="shared" si="50"/>
        <v>ME6019</v>
      </c>
      <c r="E294" s="82" t="str">
        <f t="shared" si="51"/>
        <v>MASH EAST</v>
      </c>
      <c r="F294" s="82" t="str">
        <f t="shared" si="52"/>
        <v>PLATINUM</v>
      </c>
      <c r="G294" s="83">
        <v>3</v>
      </c>
      <c r="H294" s="84" t="s">
        <v>2033</v>
      </c>
      <c r="I294" s="68" t="s">
        <v>2056</v>
      </c>
      <c r="J294" s="82" t="str">
        <f t="shared" si="53"/>
        <v>DHLAKAMA</v>
      </c>
      <c r="K294" s="85">
        <v>0.53781250000000003</v>
      </c>
      <c r="L294" s="85">
        <v>0.56622685185185184</v>
      </c>
      <c r="M294" s="134">
        <v>44171</v>
      </c>
      <c r="N294" s="94" t="s">
        <v>4475</v>
      </c>
      <c r="O294" s="90">
        <f t="shared" si="48"/>
        <v>40.916666666666615</v>
      </c>
      <c r="P294" s="100">
        <f t="shared" si="49"/>
        <v>122.74999999999984</v>
      </c>
      <c r="Q294" s="80" t="s">
        <v>2035</v>
      </c>
      <c r="R294" s="80" t="s">
        <v>2038</v>
      </c>
    </row>
    <row r="295" spans="1:18" x14ac:dyDescent="0.2">
      <c r="A295" s="97"/>
      <c r="B295" s="192" t="s">
        <v>4353</v>
      </c>
      <c r="C295" s="87" t="s">
        <v>94</v>
      </c>
      <c r="D295" s="81" t="str">
        <f t="shared" si="50"/>
        <v>MD0386</v>
      </c>
      <c r="E295" s="82" t="str">
        <f t="shared" si="51"/>
        <v>MIDLANDS</v>
      </c>
      <c r="F295" s="82" t="str">
        <f t="shared" si="52"/>
        <v>PLATINUM</v>
      </c>
      <c r="G295" s="83">
        <v>3</v>
      </c>
      <c r="H295" s="84" t="s">
        <v>2033</v>
      </c>
      <c r="I295" s="68" t="s">
        <v>2056</v>
      </c>
      <c r="J295" s="82" t="str">
        <f t="shared" si="53"/>
        <v>CHIKWAVAVA</v>
      </c>
      <c r="K295" s="85">
        <v>0.54181712962962958</v>
      </c>
      <c r="L295" s="85">
        <v>0.99998842592592585</v>
      </c>
      <c r="M295" s="134">
        <v>44171</v>
      </c>
      <c r="N295" s="94" t="s">
        <v>4478</v>
      </c>
      <c r="O295" s="90">
        <f t="shared" si="48"/>
        <v>659.76666666666665</v>
      </c>
      <c r="P295" s="100">
        <f t="shared" si="49"/>
        <v>1979.3</v>
      </c>
      <c r="Q295" s="80" t="s">
        <v>2035</v>
      </c>
      <c r="R295" s="80" t="s">
        <v>2036</v>
      </c>
    </row>
    <row r="296" spans="1:18" x14ac:dyDescent="0.2">
      <c r="A296" s="97"/>
      <c r="B296" s="192" t="s">
        <v>4355</v>
      </c>
      <c r="C296" s="87" t="s">
        <v>802</v>
      </c>
      <c r="D296" s="81" t="str">
        <f t="shared" si="50"/>
        <v>HA0230</v>
      </c>
      <c r="E296" s="82" t="str">
        <f t="shared" si="51"/>
        <v>HARARE</v>
      </c>
      <c r="F296" s="82" t="str">
        <f t="shared" si="52"/>
        <v>PLATINUM</v>
      </c>
      <c r="G296" s="83">
        <v>3</v>
      </c>
      <c r="H296" s="84" t="s">
        <v>2033</v>
      </c>
      <c r="I296" s="68" t="s">
        <v>2056</v>
      </c>
      <c r="J296" s="82" t="str">
        <f t="shared" si="53"/>
        <v>MASIMBA</v>
      </c>
      <c r="K296" s="85">
        <v>0.54621527777777779</v>
      </c>
      <c r="L296" s="85">
        <v>0.99998842592592585</v>
      </c>
      <c r="M296" s="134">
        <v>44171</v>
      </c>
      <c r="N296" s="94" t="s">
        <v>4480</v>
      </c>
      <c r="O296" s="90">
        <f t="shared" si="48"/>
        <v>653.43333333333317</v>
      </c>
      <c r="P296" s="100">
        <f t="shared" si="49"/>
        <v>1960.2999999999995</v>
      </c>
      <c r="Q296" s="80" t="s">
        <v>2035</v>
      </c>
      <c r="R296" s="80" t="s">
        <v>2036</v>
      </c>
    </row>
    <row r="297" spans="1:18" x14ac:dyDescent="0.2">
      <c r="A297" s="97"/>
      <c r="B297" s="87" t="s">
        <v>4356</v>
      </c>
      <c r="C297" s="87" t="s">
        <v>478</v>
      </c>
      <c r="D297" s="81" t="str">
        <f t="shared" si="50"/>
        <v>MW0408</v>
      </c>
      <c r="E297" s="82" t="str">
        <f t="shared" si="51"/>
        <v>MASH WEST</v>
      </c>
      <c r="F297" s="82" t="str">
        <f t="shared" si="52"/>
        <v>PLATINUM</v>
      </c>
      <c r="G297" s="83">
        <v>3</v>
      </c>
      <c r="H297" s="84" t="s">
        <v>2033</v>
      </c>
      <c r="I297" s="68" t="s">
        <v>2056</v>
      </c>
      <c r="J297" s="82" t="str">
        <f t="shared" si="53"/>
        <v>NGIRAZI</v>
      </c>
      <c r="K297" s="85">
        <v>0.54851851851851852</v>
      </c>
      <c r="L297" s="85">
        <v>0.55789351851851854</v>
      </c>
      <c r="M297" s="134">
        <v>44171</v>
      </c>
      <c r="N297" s="94" t="s">
        <v>4481</v>
      </c>
      <c r="O297" s="90">
        <f t="shared" si="48"/>
        <v>13.500000000000032</v>
      </c>
      <c r="P297" s="100">
        <f t="shared" si="49"/>
        <v>40.500000000000099</v>
      </c>
      <c r="Q297" s="80" t="s">
        <v>2035</v>
      </c>
      <c r="R297" s="80" t="s">
        <v>2038</v>
      </c>
    </row>
    <row r="298" spans="1:18" x14ac:dyDescent="0.2">
      <c r="A298" s="97"/>
      <c r="B298" s="87" t="s">
        <v>4356</v>
      </c>
      <c r="C298" s="87" t="s">
        <v>1648</v>
      </c>
      <c r="D298" s="81" t="str">
        <f t="shared" si="50"/>
        <v>MW6036</v>
      </c>
      <c r="E298" s="82" t="str">
        <f t="shared" si="51"/>
        <v>MASH WEST</v>
      </c>
      <c r="F298" s="82" t="str">
        <f t="shared" si="52"/>
        <v>PLATINUM</v>
      </c>
      <c r="G298" s="83">
        <v>3</v>
      </c>
      <c r="H298" s="84" t="s">
        <v>2033</v>
      </c>
      <c r="I298" s="68" t="s">
        <v>2056</v>
      </c>
      <c r="J298" s="82" t="str">
        <f t="shared" si="53"/>
        <v>NGIRAZI</v>
      </c>
      <c r="K298" s="85">
        <v>0.54851851851851852</v>
      </c>
      <c r="L298" s="85">
        <v>0.56535879629629626</v>
      </c>
      <c r="M298" s="134">
        <v>44171</v>
      </c>
      <c r="N298" s="94" t="s">
        <v>4482</v>
      </c>
      <c r="O298" s="90">
        <f t="shared" si="48"/>
        <v>24.249999999999954</v>
      </c>
      <c r="P298" s="100">
        <f t="shared" si="49"/>
        <v>72.749999999999858</v>
      </c>
      <c r="Q298" s="80" t="s">
        <v>2035</v>
      </c>
      <c r="R298" s="80" t="s">
        <v>2038</v>
      </c>
    </row>
    <row r="299" spans="1:18" x14ac:dyDescent="0.2">
      <c r="A299" s="123"/>
      <c r="B299" s="192" t="s">
        <v>4357</v>
      </c>
      <c r="C299" s="87" t="s">
        <v>624</v>
      </c>
      <c r="D299" s="81" t="str">
        <f t="shared" si="50"/>
        <v>MW0305</v>
      </c>
      <c r="E299" s="82" t="str">
        <f t="shared" si="51"/>
        <v>MASH WEST</v>
      </c>
      <c r="F299" s="82" t="str">
        <f t="shared" si="52"/>
        <v>PLATINUM</v>
      </c>
      <c r="G299" s="83">
        <v>3</v>
      </c>
      <c r="H299" s="84" t="s">
        <v>2033</v>
      </c>
      <c r="I299" s="68" t="s">
        <v>2056</v>
      </c>
      <c r="J299" s="82" t="str">
        <f t="shared" si="53"/>
        <v>NGIRAZI</v>
      </c>
      <c r="K299" s="85">
        <v>0.54877314814814815</v>
      </c>
      <c r="L299" s="88">
        <v>0.77678240740740734</v>
      </c>
      <c r="M299" s="134">
        <v>44171</v>
      </c>
      <c r="N299" s="94" t="s">
        <v>4483</v>
      </c>
      <c r="O299" s="90">
        <f t="shared" si="48"/>
        <v>328.33333333333326</v>
      </c>
      <c r="P299" s="100">
        <f t="shared" si="49"/>
        <v>984.99999999999977</v>
      </c>
      <c r="Q299" s="80" t="s">
        <v>2035</v>
      </c>
      <c r="R299" s="80" t="s">
        <v>2038</v>
      </c>
    </row>
    <row r="300" spans="1:18" x14ac:dyDescent="0.2">
      <c r="A300" s="123"/>
      <c r="B300" s="192" t="s">
        <v>4358</v>
      </c>
      <c r="C300" s="87" t="s">
        <v>705</v>
      </c>
      <c r="D300" s="81" t="str">
        <f t="shared" si="50"/>
        <v>ME7011</v>
      </c>
      <c r="E300" s="82" t="str">
        <f t="shared" si="51"/>
        <v>MASH EAST</v>
      </c>
      <c r="F300" s="82" t="str">
        <f t="shared" si="52"/>
        <v>PLATINUM</v>
      </c>
      <c r="G300" s="83">
        <v>3</v>
      </c>
      <c r="H300" s="84" t="s">
        <v>2033</v>
      </c>
      <c r="I300" s="68" t="s">
        <v>2056</v>
      </c>
      <c r="J300" s="82" t="str">
        <f t="shared" si="53"/>
        <v>LESLIE</v>
      </c>
      <c r="K300" s="85">
        <v>0.54878472222222219</v>
      </c>
      <c r="L300" s="88">
        <v>0.93795138888888896</v>
      </c>
      <c r="M300" s="134">
        <v>44171</v>
      </c>
      <c r="N300" s="94" t="s">
        <v>4484</v>
      </c>
      <c r="O300" s="90">
        <f t="shared" si="48"/>
        <v>560.40000000000009</v>
      </c>
      <c r="P300" s="100">
        <f t="shared" si="49"/>
        <v>1681.2000000000003</v>
      </c>
      <c r="Q300" s="80" t="s">
        <v>2035</v>
      </c>
      <c r="R300" s="80" t="s">
        <v>2038</v>
      </c>
    </row>
    <row r="301" spans="1:18" x14ac:dyDescent="0.2">
      <c r="A301" s="123"/>
      <c r="B301" s="192" t="s">
        <v>4359</v>
      </c>
      <c r="C301" s="87" t="s">
        <v>1919</v>
      </c>
      <c r="D301" s="81" t="str">
        <f t="shared" si="50"/>
        <v>MW7043</v>
      </c>
      <c r="E301" s="82" t="str">
        <f t="shared" si="51"/>
        <v>MASH WEST</v>
      </c>
      <c r="F301" s="82" t="str">
        <f t="shared" si="52"/>
        <v>PLATINUM</v>
      </c>
      <c r="G301" s="83">
        <v>3</v>
      </c>
      <c r="H301" s="84" t="s">
        <v>2033</v>
      </c>
      <c r="I301" s="68" t="s">
        <v>2056</v>
      </c>
      <c r="J301" s="82" t="str">
        <f t="shared" si="53"/>
        <v>NGIRZAI</v>
      </c>
      <c r="K301" s="85">
        <v>0.54881944444444442</v>
      </c>
      <c r="L301" s="85">
        <v>0.99998842592592585</v>
      </c>
      <c r="M301" s="134">
        <v>44171</v>
      </c>
      <c r="N301" s="94" t="s">
        <v>4486</v>
      </c>
      <c r="O301" s="90">
        <f t="shared" si="48"/>
        <v>649.68333333333317</v>
      </c>
      <c r="P301" s="100">
        <f t="shared" si="49"/>
        <v>1949.0499999999995</v>
      </c>
      <c r="Q301" s="80" t="s">
        <v>2035</v>
      </c>
      <c r="R301" s="80" t="s">
        <v>2036</v>
      </c>
    </row>
    <row r="302" spans="1:18" x14ac:dyDescent="0.2">
      <c r="A302" s="123"/>
      <c r="B302" s="192" t="s">
        <v>4360</v>
      </c>
      <c r="C302" s="87" t="s">
        <v>1420</v>
      </c>
      <c r="D302" s="81" t="str">
        <f t="shared" si="50"/>
        <v>MW0145</v>
      </c>
      <c r="E302" s="82" t="str">
        <f t="shared" si="51"/>
        <v>MASH WEST</v>
      </c>
      <c r="F302" s="82" t="str">
        <f t="shared" si="52"/>
        <v>PLATINUM</v>
      </c>
      <c r="G302" s="83">
        <v>3</v>
      </c>
      <c r="H302" s="84" t="s">
        <v>2033</v>
      </c>
      <c r="I302" s="68" t="s">
        <v>2056</v>
      </c>
      <c r="J302" s="82" t="str">
        <f t="shared" si="53"/>
        <v>COLLEN</v>
      </c>
      <c r="K302" s="85">
        <v>0.54885416666666664</v>
      </c>
      <c r="L302" s="85">
        <v>0.99998842592592585</v>
      </c>
      <c r="M302" s="134">
        <v>44171</v>
      </c>
      <c r="N302" s="94" t="s">
        <v>4487</v>
      </c>
      <c r="O302" s="90">
        <f t="shared" si="48"/>
        <v>649.63333333333321</v>
      </c>
      <c r="P302" s="100">
        <f t="shared" si="49"/>
        <v>1948.8999999999996</v>
      </c>
      <c r="Q302" s="80" t="s">
        <v>2035</v>
      </c>
      <c r="R302" s="80" t="s">
        <v>2036</v>
      </c>
    </row>
    <row r="303" spans="1:18" x14ac:dyDescent="0.2">
      <c r="A303" s="123"/>
      <c r="B303" s="87" t="s">
        <v>4362</v>
      </c>
      <c r="C303" s="87" t="s">
        <v>454</v>
      </c>
      <c r="D303" s="81" t="str">
        <f t="shared" si="50"/>
        <v>MW0017</v>
      </c>
      <c r="E303" s="82" t="str">
        <f t="shared" si="51"/>
        <v>MASH WEST</v>
      </c>
      <c r="F303" s="82" t="str">
        <f t="shared" si="52"/>
        <v>PLATINUM</v>
      </c>
      <c r="G303" s="83">
        <v>3</v>
      </c>
      <c r="H303" s="84" t="s">
        <v>2033</v>
      </c>
      <c r="I303" s="68" t="s">
        <v>2056</v>
      </c>
      <c r="J303" s="82" t="str">
        <f t="shared" si="53"/>
        <v>ARTWELL</v>
      </c>
      <c r="K303" s="85">
        <v>0.5511342592592593</v>
      </c>
      <c r="L303" s="85">
        <v>0.57156249999999997</v>
      </c>
      <c r="M303" s="134">
        <v>44171</v>
      </c>
      <c r="N303" s="94" t="s">
        <v>4489</v>
      </c>
      <c r="O303" s="90">
        <f t="shared" si="48"/>
        <v>29.416666666666575</v>
      </c>
      <c r="P303" s="100">
        <f t="shared" si="49"/>
        <v>88.24999999999973</v>
      </c>
      <c r="Q303" s="80" t="s">
        <v>2035</v>
      </c>
      <c r="R303" s="80" t="s">
        <v>2038</v>
      </c>
    </row>
    <row r="304" spans="1:18" x14ac:dyDescent="0.2">
      <c r="A304" s="123"/>
      <c r="B304" s="192" t="s">
        <v>4363</v>
      </c>
      <c r="C304" s="87" t="s">
        <v>381</v>
      </c>
      <c r="D304" s="81" t="str">
        <f t="shared" si="50"/>
        <v>MW0309</v>
      </c>
      <c r="E304" s="82" t="str">
        <f t="shared" si="51"/>
        <v>MASH WEST</v>
      </c>
      <c r="F304" s="82" t="str">
        <f t="shared" si="52"/>
        <v>PLATINUM</v>
      </c>
      <c r="G304" s="83">
        <v>3</v>
      </c>
      <c r="H304" s="84" t="s">
        <v>2033</v>
      </c>
      <c r="I304" s="68" t="s">
        <v>2056</v>
      </c>
      <c r="J304" s="82" t="str">
        <f t="shared" si="53"/>
        <v>NGIRAZI</v>
      </c>
      <c r="K304" s="85">
        <v>0.5543055555555555</v>
      </c>
      <c r="L304" s="85">
        <v>0.99998842592592585</v>
      </c>
      <c r="M304" s="134">
        <v>44171</v>
      </c>
      <c r="N304" s="94" t="s">
        <v>4406</v>
      </c>
      <c r="O304" s="90">
        <f t="shared" si="48"/>
        <v>641.7833333333333</v>
      </c>
      <c r="P304" s="100">
        <f t="shared" si="49"/>
        <v>1925.35</v>
      </c>
      <c r="Q304" s="80" t="s">
        <v>2035</v>
      </c>
      <c r="R304" s="80" t="s">
        <v>2036</v>
      </c>
    </row>
    <row r="305" spans="1:18" x14ac:dyDescent="0.2">
      <c r="A305" s="97"/>
      <c r="B305" s="192" t="s">
        <v>4364</v>
      </c>
      <c r="C305" s="87" t="s">
        <v>1867</v>
      </c>
      <c r="D305" s="81" t="str">
        <f t="shared" si="50"/>
        <v>MD0412</v>
      </c>
      <c r="E305" s="82" t="str">
        <f t="shared" si="51"/>
        <v>MIDLANDS</v>
      </c>
      <c r="F305" s="82" t="str">
        <f t="shared" si="52"/>
        <v>PLATINUM</v>
      </c>
      <c r="G305" s="83">
        <v>3</v>
      </c>
      <c r="H305" s="84" t="s">
        <v>2033</v>
      </c>
      <c r="I305" s="68" t="s">
        <v>2056</v>
      </c>
      <c r="J305" s="82" t="str">
        <f t="shared" si="53"/>
        <v>CHIKWAVAVA</v>
      </c>
      <c r="K305" s="85">
        <v>0.55478009259259264</v>
      </c>
      <c r="L305" s="88">
        <v>0.79071759259259267</v>
      </c>
      <c r="M305" s="134">
        <v>44171</v>
      </c>
      <c r="N305" s="94" t="s">
        <v>4490</v>
      </c>
      <c r="O305" s="90">
        <f t="shared" si="48"/>
        <v>339.75000000000006</v>
      </c>
      <c r="P305" s="100">
        <f t="shared" si="49"/>
        <v>1019.2500000000002</v>
      </c>
      <c r="Q305" s="80" t="s">
        <v>2035</v>
      </c>
      <c r="R305" s="80" t="s">
        <v>2038</v>
      </c>
    </row>
    <row r="306" spans="1:18" x14ac:dyDescent="0.2">
      <c r="A306" s="97"/>
      <c r="B306" s="87" t="s">
        <v>4365</v>
      </c>
      <c r="C306" s="87" t="s">
        <v>457</v>
      </c>
      <c r="D306" s="81" t="str">
        <f t="shared" si="50"/>
        <v>MA6006</v>
      </c>
      <c r="E306" s="82" t="str">
        <f t="shared" si="51"/>
        <v>MANICALAND</v>
      </c>
      <c r="F306" s="82" t="str">
        <f t="shared" si="52"/>
        <v>PLATINUM</v>
      </c>
      <c r="G306" s="83">
        <v>3</v>
      </c>
      <c r="H306" s="84" t="s">
        <v>2033</v>
      </c>
      <c r="I306" s="68" t="s">
        <v>2056</v>
      </c>
      <c r="J306" s="82" t="str">
        <f t="shared" si="53"/>
        <v>MAPFUMBA</v>
      </c>
      <c r="K306" s="85">
        <v>0.55732638888888886</v>
      </c>
      <c r="L306" s="85">
        <v>0.58059027777777772</v>
      </c>
      <c r="M306" s="134">
        <v>44171</v>
      </c>
      <c r="N306" s="94" t="s">
        <v>4491</v>
      </c>
      <c r="O306" s="90">
        <f t="shared" si="48"/>
        <v>33.499999999999957</v>
      </c>
      <c r="P306" s="100">
        <f t="shared" si="49"/>
        <v>100.49999999999987</v>
      </c>
      <c r="Q306" s="80" t="s">
        <v>2035</v>
      </c>
      <c r="R306" s="80" t="s">
        <v>2038</v>
      </c>
    </row>
    <row r="307" spans="1:18" x14ac:dyDescent="0.2">
      <c r="A307" s="97"/>
      <c r="B307" s="192" t="s">
        <v>4366</v>
      </c>
      <c r="C307" s="87" t="s">
        <v>1894</v>
      </c>
      <c r="D307" s="81" t="str">
        <f t="shared" si="50"/>
        <v>HA3028</v>
      </c>
      <c r="E307" s="82" t="str">
        <f t="shared" si="51"/>
        <v>HARARE</v>
      </c>
      <c r="F307" s="82" t="str">
        <f t="shared" si="52"/>
        <v>PLATINUM</v>
      </c>
      <c r="G307" s="83">
        <v>3</v>
      </c>
      <c r="H307" s="84" t="s">
        <v>2033</v>
      </c>
      <c r="I307" s="68" t="s">
        <v>2056</v>
      </c>
      <c r="J307" s="82" t="str">
        <f t="shared" si="53"/>
        <v>MASIMBA</v>
      </c>
      <c r="K307" s="85">
        <v>0.55781249999999993</v>
      </c>
      <c r="L307" s="88">
        <v>0.6821180555555556</v>
      </c>
      <c r="M307" s="134">
        <v>44171</v>
      </c>
      <c r="N307" s="94" t="s">
        <v>4408</v>
      </c>
      <c r="O307" s="90">
        <f t="shared" si="48"/>
        <v>179.00000000000017</v>
      </c>
      <c r="P307" s="100">
        <f t="shared" si="49"/>
        <v>537.00000000000045</v>
      </c>
      <c r="Q307" s="80" t="s">
        <v>2035</v>
      </c>
      <c r="R307" s="80" t="s">
        <v>2038</v>
      </c>
    </row>
    <row r="308" spans="1:18" x14ac:dyDescent="0.2">
      <c r="A308" s="97"/>
      <c r="B308" s="192" t="s">
        <v>4369</v>
      </c>
      <c r="C308" s="87" t="s">
        <v>1424</v>
      </c>
      <c r="D308" s="81" t="str">
        <f t="shared" si="50"/>
        <v>MW0145</v>
      </c>
      <c r="E308" s="82" t="str">
        <f t="shared" si="51"/>
        <v>MASH WEST</v>
      </c>
      <c r="F308" s="82" t="str">
        <f t="shared" si="52"/>
        <v>PLATINUM</v>
      </c>
      <c r="G308" s="83">
        <v>3</v>
      </c>
      <c r="H308" s="84" t="s">
        <v>2033</v>
      </c>
      <c r="I308" s="68" t="s">
        <v>2056</v>
      </c>
      <c r="J308" s="82" t="str">
        <f t="shared" si="53"/>
        <v>NGIRAZI</v>
      </c>
      <c r="K308" s="85">
        <v>0.58967592592592599</v>
      </c>
      <c r="L308" s="88">
        <v>0.81722222222222218</v>
      </c>
      <c r="M308" s="134">
        <v>44171</v>
      </c>
      <c r="N308" s="94" t="s">
        <v>4410</v>
      </c>
      <c r="O308" s="90">
        <f t="shared" si="48"/>
        <v>327.66666666666652</v>
      </c>
      <c r="P308" s="100">
        <f t="shared" si="49"/>
        <v>982.99999999999955</v>
      </c>
      <c r="Q308" s="80" t="s">
        <v>2035</v>
      </c>
      <c r="R308" s="80" t="s">
        <v>2038</v>
      </c>
    </row>
    <row r="309" spans="1:18" x14ac:dyDescent="0.2">
      <c r="A309" s="97"/>
      <c r="B309" s="87" t="s">
        <v>4372</v>
      </c>
      <c r="C309" s="87" t="s">
        <v>1085</v>
      </c>
      <c r="D309" s="81" t="str">
        <f t="shared" si="50"/>
        <v>ME9009</v>
      </c>
      <c r="E309" s="82" t="str">
        <f t="shared" si="51"/>
        <v>MASH EAST</v>
      </c>
      <c r="F309" s="82" t="str">
        <f t="shared" si="52"/>
        <v>PLATINUM</v>
      </c>
      <c r="G309" s="83">
        <v>3</v>
      </c>
      <c r="H309" s="84" t="s">
        <v>2033</v>
      </c>
      <c r="I309" s="68" t="s">
        <v>2056</v>
      </c>
      <c r="J309" s="82" t="str">
        <f t="shared" si="53"/>
        <v>RICHARD</v>
      </c>
      <c r="K309" s="85">
        <v>0.59192129629629631</v>
      </c>
      <c r="L309" s="85">
        <v>0.59684027777777782</v>
      </c>
      <c r="M309" s="134">
        <v>44171</v>
      </c>
      <c r="N309" s="94" t="s">
        <v>4497</v>
      </c>
      <c r="O309" s="90">
        <f t="shared" si="48"/>
        <v>7.0833333333333748</v>
      </c>
      <c r="P309" s="100">
        <f t="shared" si="49"/>
        <v>21.250000000000124</v>
      </c>
      <c r="Q309" s="80" t="s">
        <v>2035</v>
      </c>
      <c r="R309" s="80" t="s">
        <v>2038</v>
      </c>
    </row>
    <row r="310" spans="1:18" x14ac:dyDescent="0.2">
      <c r="A310" s="97"/>
      <c r="B310" s="192" t="s">
        <v>4374</v>
      </c>
      <c r="C310" s="87" t="s">
        <v>1463</v>
      </c>
      <c r="D310" s="81" t="str">
        <f t="shared" si="50"/>
        <v>MW0080</v>
      </c>
      <c r="E310" s="82" t="str">
        <f t="shared" si="51"/>
        <v>MASH WEST</v>
      </c>
      <c r="F310" s="82" t="str">
        <f t="shared" si="52"/>
        <v>PLATINUM</v>
      </c>
      <c r="G310" s="83">
        <v>3</v>
      </c>
      <c r="H310" s="84" t="s">
        <v>2033</v>
      </c>
      <c r="I310" s="68" t="s">
        <v>2056</v>
      </c>
      <c r="J310" s="82" t="str">
        <f t="shared" si="53"/>
        <v>NGIRAZI</v>
      </c>
      <c r="K310" s="85">
        <v>0.60332175925925924</v>
      </c>
      <c r="L310" s="88">
        <v>0.68694444444444447</v>
      </c>
      <c r="M310" s="134">
        <v>44171</v>
      </c>
      <c r="N310" s="94" t="s">
        <v>4499</v>
      </c>
      <c r="O310" s="90">
        <f t="shared" si="48"/>
        <v>120.41666666666674</v>
      </c>
      <c r="P310" s="100">
        <f t="shared" si="49"/>
        <v>361.25000000000023</v>
      </c>
      <c r="Q310" s="80" t="s">
        <v>2035</v>
      </c>
      <c r="R310" s="80" t="s">
        <v>2038</v>
      </c>
    </row>
    <row r="311" spans="1:18" x14ac:dyDescent="0.2">
      <c r="A311" s="210"/>
      <c r="B311" s="137">
        <v>44171.65179398148</v>
      </c>
      <c r="C311" s="52" t="s">
        <v>613</v>
      </c>
      <c r="D311" s="81" t="str">
        <f t="shared" si="50"/>
        <v>HA1721</v>
      </c>
      <c r="E311" s="82" t="str">
        <f t="shared" si="51"/>
        <v>HARARE</v>
      </c>
      <c r="F311" s="82" t="str">
        <f t="shared" si="52"/>
        <v>PLATINUM</v>
      </c>
      <c r="G311" s="83">
        <v>3</v>
      </c>
      <c r="H311" s="84" t="s">
        <v>2033</v>
      </c>
      <c r="I311" s="68" t="s">
        <v>2041</v>
      </c>
      <c r="J311" s="82" t="str">
        <f t="shared" si="53"/>
        <v>MODESTA</v>
      </c>
      <c r="K311" s="85">
        <v>0.65179398148148149</v>
      </c>
      <c r="L311" s="85">
        <v>0.99998842592592585</v>
      </c>
      <c r="M311" s="134">
        <v>44171</v>
      </c>
      <c r="N311" s="94" t="s">
        <v>4411</v>
      </c>
      <c r="O311" s="90">
        <f t="shared" si="48"/>
        <v>501.39999999999986</v>
      </c>
      <c r="P311" s="100">
        <f t="shared" si="49"/>
        <v>1504.1999999999996</v>
      </c>
      <c r="Q311" s="80" t="s">
        <v>2035</v>
      </c>
      <c r="R311" s="80" t="s">
        <v>2036</v>
      </c>
    </row>
    <row r="312" spans="1:18" x14ac:dyDescent="0.2">
      <c r="A312" s="210"/>
      <c r="B312" s="137">
        <v>44171.679120370369</v>
      </c>
      <c r="C312" s="52" t="s">
        <v>198</v>
      </c>
      <c r="D312" s="81" t="str">
        <f t="shared" si="50"/>
        <v>MW5208</v>
      </c>
      <c r="E312" s="82" t="str">
        <f t="shared" si="51"/>
        <v>MASH WEST</v>
      </c>
      <c r="F312" s="82" t="str">
        <f t="shared" si="52"/>
        <v>PLATINUM</v>
      </c>
      <c r="G312" s="83">
        <v>3</v>
      </c>
      <c r="H312" s="84" t="s">
        <v>2033</v>
      </c>
      <c r="I312" s="68" t="s">
        <v>2041</v>
      </c>
      <c r="J312" s="82" t="str">
        <f t="shared" si="53"/>
        <v>ARTWELL</v>
      </c>
      <c r="K312" s="85">
        <v>0.67912037037037043</v>
      </c>
      <c r="L312" s="85">
        <v>0.99998842592592585</v>
      </c>
      <c r="M312" s="134">
        <v>44171</v>
      </c>
      <c r="N312" s="94" t="s">
        <v>4409</v>
      </c>
      <c r="O312" s="90">
        <f t="shared" si="48"/>
        <v>462.04999999999978</v>
      </c>
      <c r="P312" s="100">
        <f t="shared" si="49"/>
        <v>1386.1499999999994</v>
      </c>
      <c r="Q312" s="80" t="s">
        <v>2035</v>
      </c>
      <c r="R312" s="80" t="s">
        <v>2036</v>
      </c>
    </row>
    <row r="313" spans="1:18" x14ac:dyDescent="0.2">
      <c r="A313" s="210"/>
      <c r="B313" s="137">
        <v>44171.679212962961</v>
      </c>
      <c r="C313" s="52" t="s">
        <v>193</v>
      </c>
      <c r="D313" s="81" t="str">
        <f t="shared" si="50"/>
        <v>MW0004</v>
      </c>
      <c r="E313" s="82" t="str">
        <f t="shared" si="51"/>
        <v>MASH WEST</v>
      </c>
      <c r="F313" s="82" t="str">
        <f t="shared" si="52"/>
        <v>PLATINUM</v>
      </c>
      <c r="G313" s="83">
        <v>3</v>
      </c>
      <c r="H313" s="84" t="s">
        <v>2033</v>
      </c>
      <c r="I313" s="68" t="s">
        <v>2041</v>
      </c>
      <c r="J313" s="82" t="str">
        <f t="shared" si="53"/>
        <v>ARTWELL</v>
      </c>
      <c r="K313" s="85">
        <v>0.67921296296296296</v>
      </c>
      <c r="L313" s="85">
        <v>0.99998842592592585</v>
      </c>
      <c r="M313" s="134">
        <v>44171</v>
      </c>
      <c r="N313" s="94" t="s">
        <v>4408</v>
      </c>
      <c r="O313" s="90">
        <f t="shared" si="48"/>
        <v>461.91666666666652</v>
      </c>
      <c r="P313" s="100">
        <f t="shared" si="49"/>
        <v>1385.7499999999995</v>
      </c>
      <c r="Q313" s="80" t="s">
        <v>2035</v>
      </c>
      <c r="R313" s="80" t="s">
        <v>2036</v>
      </c>
    </row>
    <row r="314" spans="1:18" x14ac:dyDescent="0.2">
      <c r="A314" s="210"/>
      <c r="B314" s="137">
        <v>44171.690821759257</v>
      </c>
      <c r="C314" s="52" t="s">
        <v>1014</v>
      </c>
      <c r="D314" s="81" t="str">
        <f t="shared" si="50"/>
        <v>HA0059</v>
      </c>
      <c r="E314" s="82" t="str">
        <f t="shared" si="51"/>
        <v>HARARE</v>
      </c>
      <c r="F314" s="82" t="str">
        <f t="shared" si="52"/>
        <v>PLATINUM</v>
      </c>
      <c r="G314" s="83">
        <v>3</v>
      </c>
      <c r="H314" s="84" t="s">
        <v>2033</v>
      </c>
      <c r="I314" s="68" t="s">
        <v>2041</v>
      </c>
      <c r="J314" s="82" t="str">
        <f t="shared" si="53"/>
        <v>KIWA</v>
      </c>
      <c r="K314" s="85">
        <v>0.69082175925925926</v>
      </c>
      <c r="L314" s="85">
        <v>0.99998842592592585</v>
      </c>
      <c r="M314" s="134">
        <v>44171</v>
      </c>
      <c r="N314" s="94" t="s">
        <v>4487</v>
      </c>
      <c r="O314" s="90">
        <f t="shared" si="48"/>
        <v>445.19999999999993</v>
      </c>
      <c r="P314" s="100">
        <f t="shared" si="49"/>
        <v>1335.6</v>
      </c>
      <c r="Q314" s="80" t="s">
        <v>2035</v>
      </c>
      <c r="R314" s="80" t="s">
        <v>2036</v>
      </c>
    </row>
    <row r="315" spans="1:18" x14ac:dyDescent="0.2">
      <c r="A315" s="210"/>
      <c r="B315" s="137">
        <v>44171.691354166665</v>
      </c>
      <c r="C315" s="52" t="s">
        <v>655</v>
      </c>
      <c r="D315" s="81" t="str">
        <f t="shared" si="50"/>
        <v>HA0031</v>
      </c>
      <c r="E315" s="82" t="str">
        <f t="shared" si="51"/>
        <v>HARARE</v>
      </c>
      <c r="F315" s="82" t="str">
        <f t="shared" si="52"/>
        <v>PLATINUM</v>
      </c>
      <c r="G315" s="83">
        <v>3</v>
      </c>
      <c r="H315" s="84" t="s">
        <v>2033</v>
      </c>
      <c r="I315" s="68" t="s">
        <v>2041</v>
      </c>
      <c r="J315" s="82" t="str">
        <f t="shared" si="53"/>
        <v>RICHARD</v>
      </c>
      <c r="K315" s="85">
        <v>0.69135416666666671</v>
      </c>
      <c r="L315" s="85">
        <v>0.99998842592592585</v>
      </c>
      <c r="M315" s="134">
        <v>44171</v>
      </c>
      <c r="N315" s="94" t="s">
        <v>4485</v>
      </c>
      <c r="O315" s="90">
        <f t="shared" si="48"/>
        <v>444.43333333333317</v>
      </c>
      <c r="P315" s="100">
        <f t="shared" si="49"/>
        <v>1333.2999999999995</v>
      </c>
      <c r="Q315" s="80" t="s">
        <v>2035</v>
      </c>
      <c r="R315" s="80" t="s">
        <v>2036</v>
      </c>
    </row>
    <row r="316" spans="1:18" x14ac:dyDescent="0.2">
      <c r="A316" s="210"/>
      <c r="B316" s="137">
        <v>44171.691400462965</v>
      </c>
      <c r="C316" s="52" t="s">
        <v>656</v>
      </c>
      <c r="D316" s="81" t="str">
        <f t="shared" si="50"/>
        <v>HA0031</v>
      </c>
      <c r="E316" s="82" t="str">
        <f t="shared" si="51"/>
        <v>HARARE</v>
      </c>
      <c r="F316" s="82" t="str">
        <f t="shared" si="52"/>
        <v>PLATINUM</v>
      </c>
      <c r="G316" s="83">
        <v>3</v>
      </c>
      <c r="H316" s="84" t="s">
        <v>2033</v>
      </c>
      <c r="I316" s="68" t="s">
        <v>2041</v>
      </c>
      <c r="J316" s="82" t="str">
        <f t="shared" si="53"/>
        <v>RICHARD</v>
      </c>
      <c r="K316" s="85">
        <v>0.69140046296296298</v>
      </c>
      <c r="L316" s="85">
        <v>0.99998842592592585</v>
      </c>
      <c r="M316" s="134">
        <v>44171</v>
      </c>
      <c r="N316" s="94" t="s">
        <v>4486</v>
      </c>
      <c r="O316" s="90">
        <f t="shared" si="48"/>
        <v>444.36666666666656</v>
      </c>
      <c r="P316" s="100">
        <f t="shared" si="49"/>
        <v>1333.0999999999997</v>
      </c>
      <c r="Q316" s="80" t="s">
        <v>2035</v>
      </c>
      <c r="R316" s="80" t="s">
        <v>2036</v>
      </c>
    </row>
    <row r="317" spans="1:18" x14ac:dyDescent="0.2">
      <c r="A317" s="210"/>
      <c r="B317" s="137">
        <v>44171.709652777776</v>
      </c>
      <c r="C317" s="52" t="s">
        <v>201</v>
      </c>
      <c r="D317" s="81" t="str">
        <f t="shared" si="50"/>
        <v>MW5208</v>
      </c>
      <c r="E317" s="82" t="str">
        <f t="shared" si="51"/>
        <v>MASH WEST</v>
      </c>
      <c r="F317" s="82" t="str">
        <f t="shared" si="52"/>
        <v>PLATINUM</v>
      </c>
      <c r="G317" s="83">
        <v>3</v>
      </c>
      <c r="H317" s="84" t="s">
        <v>2033</v>
      </c>
      <c r="I317" s="68" t="s">
        <v>2041</v>
      </c>
      <c r="J317" s="82" t="str">
        <f t="shared" si="53"/>
        <v>ARTWELL</v>
      </c>
      <c r="K317" s="85">
        <v>0.7096527777777778</v>
      </c>
      <c r="L317" s="85">
        <v>0.99998842592592585</v>
      </c>
      <c r="M317" s="134">
        <v>44171</v>
      </c>
      <c r="N317" s="94" t="s">
        <v>4483</v>
      </c>
      <c r="O317" s="90">
        <f t="shared" si="48"/>
        <v>418.08333333333314</v>
      </c>
      <c r="P317" s="100">
        <f t="shared" si="49"/>
        <v>1254.2499999999995</v>
      </c>
      <c r="Q317" s="80" t="s">
        <v>2035</v>
      </c>
      <c r="R317" s="80" t="s">
        <v>2036</v>
      </c>
    </row>
    <row r="318" spans="1:18" x14ac:dyDescent="0.2">
      <c r="A318" s="210"/>
      <c r="B318" s="137">
        <v>44171.710879629631</v>
      </c>
      <c r="C318" s="52" t="s">
        <v>196</v>
      </c>
      <c r="D318" s="81" t="str">
        <f t="shared" ref="D318:D347" si="54">VLOOKUP($C318,TOTAL3,2,FALSE)</f>
        <v>MW0004</v>
      </c>
      <c r="E318" s="82" t="str">
        <f t="shared" ref="E318:E347" si="55">VLOOKUP($C318,TOTAL3,3,FALSE)</f>
        <v>MASH WEST</v>
      </c>
      <c r="F318" s="82" t="str">
        <f t="shared" ref="F318:F347" si="56">VLOOKUP(C318,TOTAL3,4,FALSE)</f>
        <v>PLATINUM</v>
      </c>
      <c r="G318" s="83">
        <v>3</v>
      </c>
      <c r="H318" s="84" t="s">
        <v>2033</v>
      </c>
      <c r="I318" s="68" t="s">
        <v>2041</v>
      </c>
      <c r="J318" s="82" t="str">
        <f t="shared" ref="J318:J344" si="57">VLOOKUP($C318,TOTAL3,5,FALSE)</f>
        <v>ARTWELL</v>
      </c>
      <c r="K318" s="85">
        <v>0.71087962962962958</v>
      </c>
      <c r="L318" s="85">
        <v>0.99998842592592585</v>
      </c>
      <c r="M318" s="134">
        <v>44171</v>
      </c>
      <c r="N318" s="94" t="s">
        <v>4480</v>
      </c>
      <c r="O318" s="90">
        <f t="shared" si="48"/>
        <v>416.31666666666661</v>
      </c>
      <c r="P318" s="100">
        <f t="shared" si="49"/>
        <v>1248.9499999999998</v>
      </c>
      <c r="Q318" s="80" t="s">
        <v>2035</v>
      </c>
      <c r="R318" s="80" t="s">
        <v>2036</v>
      </c>
    </row>
    <row r="319" spans="1:18" x14ac:dyDescent="0.2">
      <c r="A319" s="210"/>
      <c r="B319" s="137">
        <v>44171.718055555553</v>
      </c>
      <c r="C319" s="52" t="s">
        <v>1939</v>
      </c>
      <c r="D319" s="81" t="str">
        <f t="shared" si="54"/>
        <v>ME0166</v>
      </c>
      <c r="E319" s="82" t="str">
        <f t="shared" si="55"/>
        <v>MASH EAST</v>
      </c>
      <c r="F319" s="82" t="str">
        <f t="shared" si="56"/>
        <v>PLATINUM</v>
      </c>
      <c r="G319" s="83">
        <v>3</v>
      </c>
      <c r="H319" s="84" t="s">
        <v>2033</v>
      </c>
      <c r="I319" s="68" t="s">
        <v>2041</v>
      </c>
      <c r="J319" s="82" t="str">
        <f t="shared" si="57"/>
        <v>RICHARD</v>
      </c>
      <c r="K319" s="85">
        <v>0.71805555555555556</v>
      </c>
      <c r="L319" s="85">
        <v>0.99998842592592585</v>
      </c>
      <c r="M319" s="134">
        <v>44171</v>
      </c>
      <c r="N319" s="94" t="s">
        <v>4470</v>
      </c>
      <c r="O319" s="90">
        <f t="shared" si="48"/>
        <v>405.98333333333318</v>
      </c>
      <c r="P319" s="100">
        <f t="shared" si="49"/>
        <v>1217.9499999999996</v>
      </c>
      <c r="Q319" s="80" t="s">
        <v>2035</v>
      </c>
      <c r="R319" s="80" t="s">
        <v>2036</v>
      </c>
    </row>
    <row r="320" spans="1:18" x14ac:dyDescent="0.2">
      <c r="A320" s="78"/>
      <c r="B320" s="79">
        <v>44171.71806712963</v>
      </c>
      <c r="C320" s="68" t="s">
        <v>1496</v>
      </c>
      <c r="D320" s="81" t="str">
        <f t="shared" si="54"/>
        <v>MA0151</v>
      </c>
      <c r="E320" s="82" t="str">
        <f t="shared" si="55"/>
        <v>MANICALAND</v>
      </c>
      <c r="F320" s="82" t="str">
        <f t="shared" si="56"/>
        <v>PLATINUM</v>
      </c>
      <c r="G320" s="83">
        <v>3</v>
      </c>
      <c r="H320" s="84" t="s">
        <v>2033</v>
      </c>
      <c r="I320" s="68" t="s">
        <v>2041</v>
      </c>
      <c r="J320" s="82" t="str">
        <f t="shared" si="57"/>
        <v>MANGWIRO</v>
      </c>
      <c r="K320" s="85">
        <v>0.7180671296296296</v>
      </c>
      <c r="L320" s="85">
        <v>0.99998842592592585</v>
      </c>
      <c r="M320" s="134">
        <v>44171</v>
      </c>
      <c r="N320" s="94" t="s">
        <v>4469</v>
      </c>
      <c r="O320" s="90">
        <f t="shared" si="48"/>
        <v>405.96666666666658</v>
      </c>
      <c r="P320" s="100">
        <f t="shared" si="49"/>
        <v>1217.8999999999996</v>
      </c>
      <c r="Q320" s="80" t="s">
        <v>2035</v>
      </c>
      <c r="R320" s="80" t="s">
        <v>2036</v>
      </c>
    </row>
    <row r="321" spans="1:18" x14ac:dyDescent="0.2">
      <c r="A321" s="78"/>
      <c r="B321" s="79">
        <v>44171.742372685185</v>
      </c>
      <c r="C321" s="68" t="s">
        <v>1064</v>
      </c>
      <c r="D321" s="81" t="str">
        <f t="shared" si="54"/>
        <v>ME0405</v>
      </c>
      <c r="E321" s="82" t="str">
        <f t="shared" si="55"/>
        <v>MASH EAST</v>
      </c>
      <c r="F321" s="82" t="str">
        <f t="shared" si="56"/>
        <v>PLATINUM</v>
      </c>
      <c r="G321" s="83">
        <v>3</v>
      </c>
      <c r="H321" s="84" t="s">
        <v>2033</v>
      </c>
      <c r="I321" s="68" t="s">
        <v>2041</v>
      </c>
      <c r="J321" s="82" t="str">
        <f t="shared" si="57"/>
        <v>DHLAKAMA</v>
      </c>
      <c r="K321" s="85">
        <v>0.74237268518518518</v>
      </c>
      <c r="L321" s="88">
        <v>0.75938657407407406</v>
      </c>
      <c r="M321" s="134">
        <v>44171</v>
      </c>
      <c r="N321" s="94" t="s">
        <v>4434</v>
      </c>
      <c r="O321" s="90">
        <f t="shared" si="48"/>
        <v>24.499999999999993</v>
      </c>
      <c r="P321" s="100">
        <f t="shared" si="49"/>
        <v>73.499999999999972</v>
      </c>
      <c r="Q321" s="80" t="s">
        <v>2035</v>
      </c>
      <c r="R321" s="80" t="s">
        <v>2038</v>
      </c>
    </row>
    <row r="322" spans="1:18" x14ac:dyDescent="0.2">
      <c r="A322" s="78"/>
      <c r="B322" s="79">
        <v>44171.748993055553</v>
      </c>
      <c r="C322" s="68" t="s">
        <v>542</v>
      </c>
      <c r="D322" s="81" t="str">
        <f t="shared" si="54"/>
        <v>HA6048</v>
      </c>
      <c r="E322" s="82" t="str">
        <f t="shared" si="55"/>
        <v>HARARE</v>
      </c>
      <c r="F322" s="82" t="str">
        <f t="shared" si="56"/>
        <v>PLATINUM</v>
      </c>
      <c r="G322" s="83">
        <v>3</v>
      </c>
      <c r="H322" s="84" t="s">
        <v>2033</v>
      </c>
      <c r="I322" s="68" t="s">
        <v>2041</v>
      </c>
      <c r="J322" s="82" t="str">
        <f t="shared" si="57"/>
        <v>ENIA</v>
      </c>
      <c r="K322" s="85">
        <v>0.74899305555555562</v>
      </c>
      <c r="L322" s="88">
        <v>0.7826157407407407</v>
      </c>
      <c r="M322" s="134">
        <v>44171</v>
      </c>
      <c r="N322" s="94" t="s">
        <v>4500</v>
      </c>
      <c r="O322" s="90">
        <f t="shared" ref="O322:O385" si="58">(L322-K322)*60*24</f>
        <v>48.416666666666508</v>
      </c>
      <c r="P322" s="100">
        <f t="shared" ref="P322:P385" si="59">O322*G322</f>
        <v>145.24999999999952</v>
      </c>
      <c r="Q322" s="80" t="s">
        <v>2035</v>
      </c>
      <c r="R322" s="80" t="s">
        <v>2038</v>
      </c>
    </row>
    <row r="323" spans="1:18" x14ac:dyDescent="0.2">
      <c r="A323" s="78"/>
      <c r="B323" s="79">
        <v>44171.778310185182</v>
      </c>
      <c r="C323" s="68" t="s">
        <v>1477</v>
      </c>
      <c r="D323" s="81" t="str">
        <f t="shared" si="54"/>
        <v>ME3094</v>
      </c>
      <c r="E323" s="82" t="str">
        <f t="shared" si="55"/>
        <v>MASH EAST</v>
      </c>
      <c r="F323" s="82" t="str">
        <f t="shared" si="56"/>
        <v>PLATINUM</v>
      </c>
      <c r="G323" s="83">
        <v>3</v>
      </c>
      <c r="H323" s="84" t="s">
        <v>2033</v>
      </c>
      <c r="I323" s="68" t="s">
        <v>2041</v>
      </c>
      <c r="J323" s="82" t="str">
        <f t="shared" si="57"/>
        <v>WASHI</v>
      </c>
      <c r="K323" s="85">
        <v>0.77831018518518524</v>
      </c>
      <c r="L323" s="85">
        <v>0.99998842592592585</v>
      </c>
      <c r="M323" s="134">
        <v>44171</v>
      </c>
      <c r="N323" s="94" t="s">
        <v>4494</v>
      </c>
      <c r="O323" s="90">
        <f t="shared" si="58"/>
        <v>319.21666666666647</v>
      </c>
      <c r="P323" s="100">
        <f t="shared" si="59"/>
        <v>957.64999999999941</v>
      </c>
      <c r="Q323" s="80" t="s">
        <v>2035</v>
      </c>
      <c r="R323" s="80" t="s">
        <v>2036</v>
      </c>
    </row>
    <row r="324" spans="1:18" x14ac:dyDescent="0.2">
      <c r="A324" s="78"/>
      <c r="B324" s="79">
        <v>44171.779120370367</v>
      </c>
      <c r="C324" s="68" t="s">
        <v>967</v>
      </c>
      <c r="D324" s="81" t="str">
        <f t="shared" si="54"/>
        <v>ME0130</v>
      </c>
      <c r="E324" s="82" t="str">
        <f t="shared" si="55"/>
        <v>MASH EAST</v>
      </c>
      <c r="F324" s="82" t="str">
        <f t="shared" si="56"/>
        <v>PLATINUM</v>
      </c>
      <c r="G324" s="83">
        <v>3</v>
      </c>
      <c r="H324" s="84" t="s">
        <v>2033</v>
      </c>
      <c r="I324" s="68" t="s">
        <v>2041</v>
      </c>
      <c r="J324" s="82" t="str">
        <f t="shared" si="57"/>
        <v>WASHI</v>
      </c>
      <c r="K324" s="85">
        <v>0.7791203703703703</v>
      </c>
      <c r="L324" s="85">
        <v>0.99998842592592585</v>
      </c>
      <c r="M324" s="134">
        <v>44171</v>
      </c>
      <c r="N324" s="94" t="s">
        <v>4498</v>
      </c>
      <c r="O324" s="90">
        <f t="shared" si="58"/>
        <v>318.05</v>
      </c>
      <c r="P324" s="100">
        <f t="shared" si="59"/>
        <v>954.15000000000009</v>
      </c>
      <c r="Q324" s="80" t="s">
        <v>2035</v>
      </c>
      <c r="R324" s="80" t="s">
        <v>2036</v>
      </c>
    </row>
    <row r="325" spans="1:18" x14ac:dyDescent="0.2">
      <c r="A325" s="78"/>
      <c r="B325" s="79">
        <v>44171.791643518518</v>
      </c>
      <c r="C325" s="68" t="s">
        <v>1683</v>
      </c>
      <c r="D325" s="81" t="str">
        <f t="shared" si="54"/>
        <v>ME7086</v>
      </c>
      <c r="E325" s="82" t="str">
        <f t="shared" si="55"/>
        <v>MASH EAST</v>
      </c>
      <c r="F325" s="82" t="str">
        <f t="shared" si="56"/>
        <v>PLATINUM</v>
      </c>
      <c r="G325" s="83">
        <v>3</v>
      </c>
      <c r="H325" s="84" t="s">
        <v>2033</v>
      </c>
      <c r="I325" s="68" t="s">
        <v>2041</v>
      </c>
      <c r="J325" s="82" t="str">
        <f t="shared" si="57"/>
        <v>DHLAKAMA</v>
      </c>
      <c r="K325" s="85">
        <v>0.79164351851851855</v>
      </c>
      <c r="L325" s="85">
        <v>0.99998842592592585</v>
      </c>
      <c r="M325" s="134">
        <v>44171</v>
      </c>
      <c r="N325" s="94" t="s">
        <v>4497</v>
      </c>
      <c r="O325" s="90">
        <f t="shared" si="58"/>
        <v>300.01666666666654</v>
      </c>
      <c r="P325" s="100">
        <f t="shared" si="59"/>
        <v>900.04999999999961</v>
      </c>
      <c r="Q325" s="80" t="s">
        <v>2035</v>
      </c>
      <c r="R325" s="80" t="s">
        <v>2036</v>
      </c>
    </row>
    <row r="326" spans="1:18" x14ac:dyDescent="0.2">
      <c r="A326" s="78"/>
      <c r="B326" s="79">
        <v>44171.799884259257</v>
      </c>
      <c r="C326" s="68" t="s">
        <v>1155</v>
      </c>
      <c r="D326" s="81" t="str">
        <f t="shared" si="54"/>
        <v>MD0284</v>
      </c>
      <c r="E326" s="82" t="str">
        <f t="shared" si="55"/>
        <v>MIDLANDS</v>
      </c>
      <c r="F326" s="82" t="str">
        <f t="shared" si="56"/>
        <v>PLATINUM</v>
      </c>
      <c r="G326" s="83">
        <v>3</v>
      </c>
      <c r="H326" s="84" t="s">
        <v>2033</v>
      </c>
      <c r="I326" s="68" t="s">
        <v>2041</v>
      </c>
      <c r="J326" s="82" t="str">
        <f t="shared" si="57"/>
        <v>CHIKWAVAVA</v>
      </c>
      <c r="K326" s="85">
        <v>0.79988425925925932</v>
      </c>
      <c r="L326" s="85">
        <v>0.99998842592592585</v>
      </c>
      <c r="M326" s="134">
        <v>44171</v>
      </c>
      <c r="N326" s="94" t="s">
        <v>4496</v>
      </c>
      <c r="O326" s="90">
        <f t="shared" si="58"/>
        <v>288.14999999999975</v>
      </c>
      <c r="P326" s="100">
        <f t="shared" si="59"/>
        <v>864.44999999999925</v>
      </c>
      <c r="Q326" s="80" t="s">
        <v>2035</v>
      </c>
      <c r="R326" s="80" t="s">
        <v>2036</v>
      </c>
    </row>
    <row r="327" spans="1:18" x14ac:dyDescent="0.2">
      <c r="A327" s="78"/>
      <c r="B327" s="79">
        <v>44171.80327546296</v>
      </c>
      <c r="C327" s="68" t="s">
        <v>457</v>
      </c>
      <c r="D327" s="81" t="str">
        <f t="shared" si="54"/>
        <v>MA6006</v>
      </c>
      <c r="E327" s="82" t="str">
        <f t="shared" si="55"/>
        <v>MANICALAND</v>
      </c>
      <c r="F327" s="82" t="str">
        <f t="shared" si="56"/>
        <v>PLATINUM</v>
      </c>
      <c r="G327" s="83">
        <v>3</v>
      </c>
      <c r="H327" s="84" t="s">
        <v>2033</v>
      </c>
      <c r="I327" s="68" t="s">
        <v>2041</v>
      </c>
      <c r="J327" s="82" t="str">
        <f t="shared" si="57"/>
        <v>MAPFUMBA</v>
      </c>
      <c r="K327" s="85">
        <v>0.80327546296296293</v>
      </c>
      <c r="L327" s="85">
        <v>0.99998842592592585</v>
      </c>
      <c r="M327" s="134">
        <v>44171</v>
      </c>
      <c r="N327" s="94" t="s">
        <v>4495</v>
      </c>
      <c r="O327" s="90">
        <f t="shared" si="58"/>
        <v>283.26666666666659</v>
      </c>
      <c r="P327" s="100">
        <f t="shared" si="59"/>
        <v>849.79999999999973</v>
      </c>
      <c r="Q327" s="80" t="s">
        <v>2035</v>
      </c>
      <c r="R327" s="80" t="s">
        <v>2036</v>
      </c>
    </row>
    <row r="328" spans="1:18" x14ac:dyDescent="0.2">
      <c r="A328" s="78"/>
      <c r="B328" s="79">
        <v>44171.809212962966</v>
      </c>
      <c r="C328" s="68" t="s">
        <v>1479</v>
      </c>
      <c r="D328" s="81" t="str">
        <f t="shared" si="54"/>
        <v>ME3094</v>
      </c>
      <c r="E328" s="82" t="str">
        <f t="shared" si="55"/>
        <v>MASH EAST</v>
      </c>
      <c r="F328" s="82" t="str">
        <f t="shared" si="56"/>
        <v>PLATINUM</v>
      </c>
      <c r="G328" s="83">
        <v>3</v>
      </c>
      <c r="H328" s="84" t="s">
        <v>2033</v>
      </c>
      <c r="I328" s="68" t="s">
        <v>2041</v>
      </c>
      <c r="J328" s="82" t="str">
        <f t="shared" si="57"/>
        <v>WASHI</v>
      </c>
      <c r="K328" s="85">
        <v>0.80921296296296286</v>
      </c>
      <c r="L328" s="85">
        <v>0.99998842592592585</v>
      </c>
      <c r="M328" s="134">
        <v>44171</v>
      </c>
      <c r="N328" s="94" t="s">
        <v>4491</v>
      </c>
      <c r="O328" s="90">
        <f t="shared" si="58"/>
        <v>274.7166666666667</v>
      </c>
      <c r="P328" s="100">
        <f t="shared" si="59"/>
        <v>824.15000000000009</v>
      </c>
      <c r="Q328" s="80" t="s">
        <v>2035</v>
      </c>
      <c r="R328" s="80" t="s">
        <v>2036</v>
      </c>
    </row>
    <row r="329" spans="1:18" x14ac:dyDescent="0.2">
      <c r="A329" s="78"/>
      <c r="B329" s="79">
        <v>44171.818090277775</v>
      </c>
      <c r="C329" s="68" t="s">
        <v>1999</v>
      </c>
      <c r="D329" s="81" t="str">
        <f t="shared" si="54"/>
        <v>MA0272</v>
      </c>
      <c r="E329" s="82" t="str">
        <f t="shared" si="55"/>
        <v>MANICALAND</v>
      </c>
      <c r="F329" s="82" t="str">
        <f t="shared" si="56"/>
        <v>PLATINUM</v>
      </c>
      <c r="G329" s="83">
        <v>3</v>
      </c>
      <c r="H329" s="84" t="s">
        <v>2033</v>
      </c>
      <c r="I329" s="68" t="s">
        <v>2041</v>
      </c>
      <c r="J329" s="82" t="str">
        <f t="shared" si="57"/>
        <v>MAPFUMBA</v>
      </c>
      <c r="K329" s="85">
        <v>0.81809027777777776</v>
      </c>
      <c r="L329" s="85">
        <v>0.99998842592592585</v>
      </c>
      <c r="M329" s="134">
        <v>44171</v>
      </c>
      <c r="N329" s="94" t="s">
        <v>4489</v>
      </c>
      <c r="O329" s="90">
        <f t="shared" si="58"/>
        <v>261.93333333333322</v>
      </c>
      <c r="P329" s="100">
        <f t="shared" si="59"/>
        <v>785.79999999999973</v>
      </c>
      <c r="Q329" s="80" t="s">
        <v>2035</v>
      </c>
      <c r="R329" s="80" t="s">
        <v>2036</v>
      </c>
    </row>
    <row r="330" spans="1:18" x14ac:dyDescent="0.2">
      <c r="A330" s="78"/>
      <c r="B330" s="79">
        <v>44171.823182870372</v>
      </c>
      <c r="C330" s="68" t="s">
        <v>1685</v>
      </c>
      <c r="D330" s="81" t="str">
        <f t="shared" si="54"/>
        <v>ME7086</v>
      </c>
      <c r="E330" s="82" t="str">
        <f t="shared" si="55"/>
        <v>MASH EAST</v>
      </c>
      <c r="F330" s="82" t="str">
        <f t="shared" si="56"/>
        <v>PLATINUM</v>
      </c>
      <c r="G330" s="83">
        <v>3</v>
      </c>
      <c r="H330" s="84" t="s">
        <v>2033</v>
      </c>
      <c r="I330" s="68" t="s">
        <v>2041</v>
      </c>
      <c r="J330" s="82" t="str">
        <f t="shared" si="57"/>
        <v>DHLAKAMA</v>
      </c>
      <c r="K330" s="85">
        <v>0.82318287037037041</v>
      </c>
      <c r="L330" s="85">
        <v>0.99998842592592585</v>
      </c>
      <c r="M330" s="134">
        <v>44171</v>
      </c>
      <c r="N330" s="94" t="s">
        <v>4479</v>
      </c>
      <c r="O330" s="90">
        <f t="shared" si="58"/>
        <v>254.59999999999985</v>
      </c>
      <c r="P330" s="100">
        <f t="shared" si="59"/>
        <v>763.7999999999995</v>
      </c>
      <c r="Q330" s="80" t="s">
        <v>2035</v>
      </c>
      <c r="R330" s="80" t="s">
        <v>2036</v>
      </c>
    </row>
    <row r="331" spans="1:18" x14ac:dyDescent="0.2">
      <c r="A331" s="78"/>
      <c r="B331" s="79">
        <v>44171.836539351854</v>
      </c>
      <c r="C331" s="68" t="s">
        <v>2001</v>
      </c>
      <c r="D331" s="81" t="str">
        <f t="shared" si="54"/>
        <v>MA0272</v>
      </c>
      <c r="E331" s="82" t="str">
        <f t="shared" si="55"/>
        <v>MANICALAND</v>
      </c>
      <c r="F331" s="82" t="str">
        <f t="shared" si="56"/>
        <v>PLATINUM</v>
      </c>
      <c r="G331" s="83">
        <v>3</v>
      </c>
      <c r="H331" s="84" t="s">
        <v>2033</v>
      </c>
      <c r="I331" s="68" t="s">
        <v>2041</v>
      </c>
      <c r="J331" s="82" t="str">
        <f t="shared" si="57"/>
        <v>MAPFUMBA</v>
      </c>
      <c r="K331" s="85">
        <v>0.8365393518518518</v>
      </c>
      <c r="L331" s="85">
        <v>0.99998842592592585</v>
      </c>
      <c r="M331" s="134">
        <v>44171</v>
      </c>
      <c r="N331" s="94" t="s">
        <v>4404</v>
      </c>
      <c r="O331" s="90">
        <f t="shared" si="58"/>
        <v>235.36666666666665</v>
      </c>
      <c r="P331" s="100">
        <f t="shared" si="59"/>
        <v>706.09999999999991</v>
      </c>
      <c r="Q331" s="80" t="s">
        <v>2035</v>
      </c>
      <c r="R331" s="80" t="s">
        <v>2036</v>
      </c>
    </row>
    <row r="332" spans="1:18" x14ac:dyDescent="0.2">
      <c r="A332" s="78"/>
      <c r="B332" s="79">
        <v>44171.853773148148</v>
      </c>
      <c r="C332" s="68" t="s">
        <v>907</v>
      </c>
      <c r="D332" s="81" t="str">
        <f t="shared" si="54"/>
        <v>MA0128</v>
      </c>
      <c r="E332" s="82" t="str">
        <f t="shared" si="55"/>
        <v>MANICALAND</v>
      </c>
      <c r="F332" s="82" t="str">
        <f t="shared" si="56"/>
        <v>PLATINUM</v>
      </c>
      <c r="G332" s="83">
        <v>3</v>
      </c>
      <c r="H332" s="84" t="s">
        <v>2033</v>
      </c>
      <c r="I332" s="68" t="s">
        <v>2041</v>
      </c>
      <c r="J332" s="82" t="str">
        <f t="shared" si="57"/>
        <v>MANGWIRO</v>
      </c>
      <c r="K332" s="85">
        <v>0.8537731481481482</v>
      </c>
      <c r="L332" s="85">
        <v>0.99998842592592585</v>
      </c>
      <c r="M332" s="134">
        <v>44171</v>
      </c>
      <c r="N332" s="94" t="s">
        <v>4482</v>
      </c>
      <c r="O332" s="90">
        <f t="shared" si="58"/>
        <v>210.54999999999984</v>
      </c>
      <c r="P332" s="100">
        <f t="shared" si="59"/>
        <v>631.64999999999952</v>
      </c>
      <c r="Q332" s="80" t="s">
        <v>2035</v>
      </c>
      <c r="R332" s="80" t="s">
        <v>2036</v>
      </c>
    </row>
    <row r="333" spans="1:18" x14ac:dyDescent="0.2">
      <c r="A333" s="78"/>
      <c r="B333" s="79">
        <v>44171.857442129629</v>
      </c>
      <c r="C333" s="68" t="s">
        <v>963</v>
      </c>
      <c r="D333" s="81" t="str">
        <f t="shared" si="54"/>
        <v>HA0376</v>
      </c>
      <c r="E333" s="82" t="str">
        <f t="shared" si="55"/>
        <v>HARARE</v>
      </c>
      <c r="F333" s="82" t="str">
        <f t="shared" si="56"/>
        <v>PLATINUM</v>
      </c>
      <c r="G333" s="83">
        <v>3</v>
      </c>
      <c r="H333" s="84" t="s">
        <v>2033</v>
      </c>
      <c r="I333" s="68" t="s">
        <v>2041</v>
      </c>
      <c r="J333" s="82" t="str">
        <f t="shared" si="57"/>
        <v>MODESTA</v>
      </c>
      <c r="K333" s="85">
        <v>0.85744212962962962</v>
      </c>
      <c r="L333" s="85">
        <v>0.99998842592592585</v>
      </c>
      <c r="M333" s="134">
        <v>44171</v>
      </c>
      <c r="N333" s="94" t="s">
        <v>4403</v>
      </c>
      <c r="O333" s="90">
        <f t="shared" si="58"/>
        <v>205.26666666666657</v>
      </c>
      <c r="P333" s="100">
        <f t="shared" si="59"/>
        <v>615.79999999999973</v>
      </c>
      <c r="Q333" s="80" t="s">
        <v>2035</v>
      </c>
      <c r="R333" s="80" t="s">
        <v>2036</v>
      </c>
    </row>
    <row r="334" spans="1:18" x14ac:dyDescent="0.2">
      <c r="A334" s="78"/>
      <c r="B334" s="79">
        <v>44171.897928240738</v>
      </c>
      <c r="C334" s="68" t="s">
        <v>331</v>
      </c>
      <c r="D334" s="81" t="str">
        <f t="shared" si="54"/>
        <v>HA5030</v>
      </c>
      <c r="E334" s="82" t="str">
        <f t="shared" si="55"/>
        <v>HARARE</v>
      </c>
      <c r="F334" s="82" t="str">
        <f t="shared" si="56"/>
        <v>PLATINUM</v>
      </c>
      <c r="G334" s="83">
        <v>3</v>
      </c>
      <c r="H334" s="84" t="s">
        <v>2033</v>
      </c>
      <c r="I334" s="68" t="s">
        <v>2041</v>
      </c>
      <c r="J334" s="82" t="str">
        <f t="shared" si="57"/>
        <v>ARCHIE</v>
      </c>
      <c r="K334" s="85">
        <v>0.89792824074074085</v>
      </c>
      <c r="L334" s="85">
        <v>0.99998842592592585</v>
      </c>
      <c r="M334" s="134">
        <v>44171</v>
      </c>
      <c r="N334" s="94" t="s">
        <v>4401</v>
      </c>
      <c r="O334" s="90">
        <f t="shared" si="58"/>
        <v>146.96666666666641</v>
      </c>
      <c r="P334" s="100">
        <f t="shared" si="59"/>
        <v>440.89999999999924</v>
      </c>
      <c r="Q334" s="80" t="s">
        <v>2035</v>
      </c>
      <c r="R334" s="80" t="s">
        <v>2036</v>
      </c>
    </row>
    <row r="335" spans="1:18" x14ac:dyDescent="0.2">
      <c r="A335" s="78"/>
      <c r="B335" s="79">
        <v>44171.898819444446</v>
      </c>
      <c r="C335" s="68" t="s">
        <v>1394</v>
      </c>
      <c r="D335" s="81" t="str">
        <f t="shared" si="54"/>
        <v>MA3022</v>
      </c>
      <c r="E335" s="82" t="str">
        <f t="shared" si="55"/>
        <v>MANICALAND</v>
      </c>
      <c r="F335" s="82" t="str">
        <f t="shared" si="56"/>
        <v>PLATINUM</v>
      </c>
      <c r="G335" s="83">
        <v>3</v>
      </c>
      <c r="H335" s="84" t="s">
        <v>2033</v>
      </c>
      <c r="I335" s="68" t="s">
        <v>2041</v>
      </c>
      <c r="J335" s="82" t="str">
        <f t="shared" si="57"/>
        <v>MANGWIRO</v>
      </c>
      <c r="K335" s="85">
        <v>0.89881944444444439</v>
      </c>
      <c r="L335" s="85">
        <v>0.99998842592592585</v>
      </c>
      <c r="M335" s="134">
        <v>44171</v>
      </c>
      <c r="N335" s="94" t="s">
        <v>4459</v>
      </c>
      <c r="O335" s="90">
        <f t="shared" si="58"/>
        <v>145.68333333333331</v>
      </c>
      <c r="P335" s="100">
        <f t="shared" si="59"/>
        <v>437.04999999999995</v>
      </c>
      <c r="Q335" s="80" t="s">
        <v>2035</v>
      </c>
      <c r="R335" s="80" t="s">
        <v>2036</v>
      </c>
    </row>
    <row r="336" spans="1:18" x14ac:dyDescent="0.2">
      <c r="A336" s="78"/>
      <c r="B336" s="79">
        <v>44171.898831018516</v>
      </c>
      <c r="C336" s="68" t="s">
        <v>440</v>
      </c>
      <c r="D336" s="81" t="str">
        <f t="shared" si="54"/>
        <v>MA0115</v>
      </c>
      <c r="E336" s="82" t="str">
        <f t="shared" si="55"/>
        <v>MANICALAND</v>
      </c>
      <c r="F336" s="82" t="str">
        <f t="shared" si="56"/>
        <v>PLATINUM</v>
      </c>
      <c r="G336" s="83">
        <v>3</v>
      </c>
      <c r="H336" s="84" t="s">
        <v>2033</v>
      </c>
      <c r="I336" s="68" t="s">
        <v>2041</v>
      </c>
      <c r="J336" s="82" t="str">
        <f t="shared" si="57"/>
        <v>MAPFUMBA</v>
      </c>
      <c r="K336" s="85">
        <v>0.89883101851851854</v>
      </c>
      <c r="L336" s="85">
        <v>0.99998842592592585</v>
      </c>
      <c r="M336" s="134">
        <v>44171</v>
      </c>
      <c r="N336" s="94" t="s">
        <v>4468</v>
      </c>
      <c r="O336" s="90">
        <f t="shared" si="58"/>
        <v>145.66666666666652</v>
      </c>
      <c r="P336" s="100">
        <f t="shared" si="59"/>
        <v>436.99999999999955</v>
      </c>
      <c r="Q336" s="80" t="s">
        <v>2035</v>
      </c>
      <c r="R336" s="80" t="s">
        <v>2036</v>
      </c>
    </row>
    <row r="337" spans="1:18" x14ac:dyDescent="0.2">
      <c r="A337" s="78"/>
      <c r="B337" s="79">
        <v>44171.898854166669</v>
      </c>
      <c r="C337" s="68" t="s">
        <v>2039</v>
      </c>
      <c r="D337" s="81" t="str">
        <f t="shared" si="54"/>
        <v>MA0116</v>
      </c>
      <c r="E337" s="82" t="str">
        <f t="shared" si="55"/>
        <v>MANICALAND</v>
      </c>
      <c r="F337" s="82" t="str">
        <f t="shared" si="56"/>
        <v>PLATINUM</v>
      </c>
      <c r="G337" s="83">
        <v>3</v>
      </c>
      <c r="H337" s="84" t="s">
        <v>2033</v>
      </c>
      <c r="I337" s="68" t="s">
        <v>2041</v>
      </c>
      <c r="J337" s="82" t="str">
        <f t="shared" si="57"/>
        <v>MAPFUMBA</v>
      </c>
      <c r="K337" s="85">
        <v>0.89885416666666673</v>
      </c>
      <c r="L337" s="85">
        <v>0.99998842592592585</v>
      </c>
      <c r="M337" s="134">
        <v>44171</v>
      </c>
      <c r="N337" s="94" t="s">
        <v>4463</v>
      </c>
      <c r="O337" s="90">
        <f t="shared" si="58"/>
        <v>145.63333333333316</v>
      </c>
      <c r="P337" s="100">
        <f t="shared" si="59"/>
        <v>436.89999999999947</v>
      </c>
      <c r="Q337" s="80" t="s">
        <v>2035</v>
      </c>
      <c r="R337" s="80" t="s">
        <v>2036</v>
      </c>
    </row>
    <row r="338" spans="1:18" x14ac:dyDescent="0.2">
      <c r="A338" s="78"/>
      <c r="B338" s="79">
        <v>44171.900138888886</v>
      </c>
      <c r="C338" s="68" t="s">
        <v>334</v>
      </c>
      <c r="D338" s="81" t="str">
        <f t="shared" si="54"/>
        <v>HA5030</v>
      </c>
      <c r="E338" s="82" t="str">
        <f t="shared" si="55"/>
        <v>HARARE</v>
      </c>
      <c r="F338" s="82" t="str">
        <f t="shared" si="56"/>
        <v>PLATINUM</v>
      </c>
      <c r="G338" s="83">
        <v>3</v>
      </c>
      <c r="H338" s="84" t="s">
        <v>2033</v>
      </c>
      <c r="I338" s="68" t="s">
        <v>2041</v>
      </c>
      <c r="J338" s="82" t="str">
        <f t="shared" si="57"/>
        <v>ARCHIE</v>
      </c>
      <c r="K338" s="85">
        <v>0.90013888888888882</v>
      </c>
      <c r="L338" s="85">
        <v>0.99998842592592585</v>
      </c>
      <c r="M338" s="134">
        <v>44171</v>
      </c>
      <c r="N338" s="94" t="s">
        <v>4464</v>
      </c>
      <c r="O338" s="90">
        <f t="shared" si="58"/>
        <v>143.78333333333333</v>
      </c>
      <c r="P338" s="100">
        <f t="shared" si="59"/>
        <v>431.35</v>
      </c>
      <c r="Q338" s="80" t="s">
        <v>2035</v>
      </c>
      <c r="R338" s="80" t="s">
        <v>2036</v>
      </c>
    </row>
    <row r="339" spans="1:18" x14ac:dyDescent="0.2">
      <c r="A339" s="78"/>
      <c r="B339" s="79">
        <v>44171.917349537034</v>
      </c>
      <c r="C339" s="68" t="s">
        <v>464</v>
      </c>
      <c r="D339" s="81" t="str">
        <f t="shared" si="54"/>
        <v>MA1713</v>
      </c>
      <c r="E339" s="82" t="str">
        <f t="shared" si="55"/>
        <v>MANICALAND</v>
      </c>
      <c r="F339" s="82" t="str">
        <f t="shared" si="56"/>
        <v>PLATINUM</v>
      </c>
      <c r="G339" s="83">
        <v>3</v>
      </c>
      <c r="H339" s="84" t="s">
        <v>2033</v>
      </c>
      <c r="I339" s="68" t="s">
        <v>2041</v>
      </c>
      <c r="J339" s="82" t="str">
        <f t="shared" si="57"/>
        <v>MAPFUMBA</v>
      </c>
      <c r="K339" s="85">
        <v>0.91734953703703714</v>
      </c>
      <c r="L339" s="85">
        <v>0.99998842592592585</v>
      </c>
      <c r="M339" s="134">
        <v>44171</v>
      </c>
      <c r="N339" s="94" t="s">
        <v>4465</v>
      </c>
      <c r="O339" s="90">
        <f t="shared" si="58"/>
        <v>118.99999999999974</v>
      </c>
      <c r="P339" s="100">
        <f t="shared" si="59"/>
        <v>356.9999999999992</v>
      </c>
      <c r="Q339" s="80" t="s">
        <v>2035</v>
      </c>
      <c r="R339" s="80" t="s">
        <v>2036</v>
      </c>
    </row>
    <row r="340" spans="1:18" x14ac:dyDescent="0.2">
      <c r="A340" s="78"/>
      <c r="B340" s="79">
        <v>44171.924641203703</v>
      </c>
      <c r="C340" s="68" t="s">
        <v>519</v>
      </c>
      <c r="D340" s="81" t="str">
        <f t="shared" si="54"/>
        <v>MA0383</v>
      </c>
      <c r="E340" s="82" t="str">
        <f t="shared" si="55"/>
        <v>MANICALAND</v>
      </c>
      <c r="F340" s="82" t="str">
        <f t="shared" si="56"/>
        <v>PLATINUM</v>
      </c>
      <c r="G340" s="83">
        <v>3</v>
      </c>
      <c r="H340" s="84" t="s">
        <v>2033</v>
      </c>
      <c r="I340" s="68" t="s">
        <v>2041</v>
      </c>
      <c r="J340" s="82" t="str">
        <f t="shared" si="57"/>
        <v>MAPFUMBA</v>
      </c>
      <c r="K340" s="85">
        <v>0.92464120370370362</v>
      </c>
      <c r="L340" s="85">
        <v>0.99998842592592585</v>
      </c>
      <c r="M340" s="134">
        <v>44171</v>
      </c>
      <c r="N340" s="94" t="s">
        <v>4466</v>
      </c>
      <c r="O340" s="90">
        <f t="shared" si="58"/>
        <v>108.50000000000001</v>
      </c>
      <c r="P340" s="100">
        <f t="shared" si="59"/>
        <v>325.50000000000006</v>
      </c>
      <c r="Q340" s="80" t="s">
        <v>2035</v>
      </c>
      <c r="R340" s="80" t="s">
        <v>2036</v>
      </c>
    </row>
    <row r="341" spans="1:18" x14ac:dyDescent="0.2">
      <c r="A341" s="93"/>
      <c r="B341" s="79">
        <v>44171.942465277774</v>
      </c>
      <c r="C341" s="68" t="s">
        <v>705</v>
      </c>
      <c r="D341" s="81" t="str">
        <f t="shared" si="54"/>
        <v>ME7011</v>
      </c>
      <c r="E341" s="82" t="str">
        <f t="shared" si="55"/>
        <v>MASH EAST</v>
      </c>
      <c r="F341" s="82" t="str">
        <f t="shared" si="56"/>
        <v>PLATINUM</v>
      </c>
      <c r="G341" s="83">
        <v>3</v>
      </c>
      <c r="H341" s="84" t="s">
        <v>2033</v>
      </c>
      <c r="I341" s="68" t="s">
        <v>2041</v>
      </c>
      <c r="J341" s="82" t="str">
        <f t="shared" si="57"/>
        <v>LESLIE</v>
      </c>
      <c r="K341" s="85">
        <v>0.94246527777777767</v>
      </c>
      <c r="L341" s="85">
        <v>0.99998842592592585</v>
      </c>
      <c r="M341" s="134">
        <v>44171</v>
      </c>
      <c r="N341" s="94" t="s">
        <v>4449</v>
      </c>
      <c r="O341" s="90">
        <f t="shared" si="58"/>
        <v>82.833333333333385</v>
      </c>
      <c r="P341" s="100">
        <f t="shared" si="59"/>
        <v>248.50000000000017</v>
      </c>
      <c r="Q341" s="80" t="s">
        <v>2035</v>
      </c>
      <c r="R341" s="80" t="s">
        <v>2036</v>
      </c>
    </row>
    <row r="342" spans="1:18" x14ac:dyDescent="0.2">
      <c r="A342" s="93"/>
      <c r="B342" s="79">
        <v>44171.946006944447</v>
      </c>
      <c r="C342" s="68" t="s">
        <v>800</v>
      </c>
      <c r="D342" s="81" t="str">
        <f t="shared" si="54"/>
        <v>MC5026</v>
      </c>
      <c r="E342" s="82" t="str">
        <f t="shared" si="55"/>
        <v>MASH CENTRAL</v>
      </c>
      <c r="F342" s="82" t="str">
        <f t="shared" si="56"/>
        <v>PLATINUM</v>
      </c>
      <c r="G342" s="83">
        <v>3</v>
      </c>
      <c r="H342" s="84" t="s">
        <v>2033</v>
      </c>
      <c r="I342" s="68" t="s">
        <v>2041</v>
      </c>
      <c r="J342" s="82" t="str">
        <f t="shared" si="57"/>
        <v>KIWA</v>
      </c>
      <c r="K342" s="85">
        <v>0.94600694444444444</v>
      </c>
      <c r="L342" s="85">
        <v>0.99998842592592585</v>
      </c>
      <c r="M342" s="134">
        <v>44171</v>
      </c>
      <c r="N342" s="94" t="s">
        <v>4447</v>
      </c>
      <c r="O342" s="90">
        <f t="shared" si="58"/>
        <v>77.733333333333235</v>
      </c>
      <c r="P342" s="100">
        <f t="shared" si="59"/>
        <v>233.1999999999997</v>
      </c>
      <c r="Q342" s="80" t="s">
        <v>2035</v>
      </c>
      <c r="R342" s="80" t="s">
        <v>2036</v>
      </c>
    </row>
    <row r="343" spans="1:18" x14ac:dyDescent="0.2">
      <c r="A343" s="93"/>
      <c r="B343" s="79">
        <v>44171.99359953704</v>
      </c>
      <c r="C343" s="68" t="s">
        <v>118</v>
      </c>
      <c r="D343" s="81" t="str">
        <f t="shared" si="54"/>
        <v>HA6002</v>
      </c>
      <c r="E343" s="82" t="str">
        <f t="shared" si="55"/>
        <v>HARARE</v>
      </c>
      <c r="F343" s="82" t="str">
        <f t="shared" si="56"/>
        <v>PLATINUM</v>
      </c>
      <c r="G343" s="83">
        <v>3</v>
      </c>
      <c r="H343" s="84" t="s">
        <v>2033</v>
      </c>
      <c r="I343" s="68" t="s">
        <v>2041</v>
      </c>
      <c r="J343" s="82" t="str">
        <f t="shared" si="57"/>
        <v>WASHI</v>
      </c>
      <c r="K343" s="85">
        <v>0.99359953703703707</v>
      </c>
      <c r="L343" s="85">
        <v>0.99998842592592585</v>
      </c>
      <c r="M343" s="134">
        <v>44171</v>
      </c>
      <c r="N343" s="94" t="s">
        <v>4455</v>
      </c>
      <c r="O343" s="90">
        <f t="shared" si="58"/>
        <v>9.1999999999998394</v>
      </c>
      <c r="P343" s="100">
        <f t="shared" si="59"/>
        <v>27.599999999999518</v>
      </c>
      <c r="Q343" s="80" t="s">
        <v>2035</v>
      </c>
      <c r="R343" s="80" t="s">
        <v>2036</v>
      </c>
    </row>
    <row r="344" spans="1:18" x14ac:dyDescent="0.2">
      <c r="A344" s="93"/>
      <c r="B344" s="79">
        <v>44171.994537037041</v>
      </c>
      <c r="C344" s="68" t="s">
        <v>1691</v>
      </c>
      <c r="D344" s="81" t="str">
        <f t="shared" si="54"/>
        <v>MA5269</v>
      </c>
      <c r="E344" s="82" t="str">
        <f t="shared" si="55"/>
        <v>MANICALAND</v>
      </c>
      <c r="F344" s="82" t="str">
        <f t="shared" si="56"/>
        <v>PLATINUM</v>
      </c>
      <c r="G344" s="83">
        <v>3</v>
      </c>
      <c r="H344" s="84" t="s">
        <v>2033</v>
      </c>
      <c r="I344" s="68" t="s">
        <v>2041</v>
      </c>
      <c r="J344" s="82" t="str">
        <f t="shared" si="57"/>
        <v>MANGWIRO</v>
      </c>
      <c r="K344" s="85">
        <v>0.99453703703703711</v>
      </c>
      <c r="L344" s="85">
        <v>0.99998842592592585</v>
      </c>
      <c r="M344" s="134">
        <v>44171</v>
      </c>
      <c r="N344" s="94" t="s">
        <v>4454</v>
      </c>
      <c r="O344" s="90">
        <f t="shared" si="58"/>
        <v>7.8499999999997883</v>
      </c>
      <c r="P344" s="100">
        <f t="shared" si="59"/>
        <v>23.549999999999365</v>
      </c>
      <c r="Q344" s="80" t="s">
        <v>2035</v>
      </c>
      <c r="R344" s="80" t="s">
        <v>2036</v>
      </c>
    </row>
    <row r="345" spans="1:18" x14ac:dyDescent="0.2">
      <c r="A345" s="93">
        <v>665</v>
      </c>
      <c r="B345" s="79">
        <v>44171.609722222223</v>
      </c>
      <c r="C345" s="68" t="str">
        <f>VLOOKUP(A345,nsn,2,FALSE)</f>
        <v>Barbour Fields-G</v>
      </c>
      <c r="D345" s="81" t="str">
        <f t="shared" si="54"/>
        <v>BU0005</v>
      </c>
      <c r="E345" s="91" t="str">
        <f t="shared" si="55"/>
        <v>BULAWAYO</v>
      </c>
      <c r="F345" s="82" t="str">
        <f t="shared" si="56"/>
        <v>PLATINUM</v>
      </c>
      <c r="G345" s="83">
        <v>3</v>
      </c>
      <c r="H345" s="83" t="s">
        <v>2033</v>
      </c>
      <c r="I345" s="110" t="s">
        <v>2058</v>
      </c>
      <c r="J345" s="68" t="str">
        <f>VLOOKUP(A345,nsn,3,FALSE)</f>
        <v>STELLA</v>
      </c>
      <c r="K345" s="85">
        <v>0.60972222222222217</v>
      </c>
      <c r="L345" s="85">
        <v>0.6430555555555556</v>
      </c>
      <c r="M345" s="92">
        <v>44171</v>
      </c>
      <c r="N345" s="94" t="s">
        <v>2685</v>
      </c>
      <c r="O345" s="90">
        <f t="shared" si="58"/>
        <v>48.000000000000149</v>
      </c>
      <c r="P345" s="100">
        <f t="shared" si="59"/>
        <v>144.00000000000045</v>
      </c>
      <c r="Q345" s="68" t="s">
        <v>4501</v>
      </c>
      <c r="R345" s="68" t="s">
        <v>2038</v>
      </c>
    </row>
    <row r="346" spans="1:18" x14ac:dyDescent="0.2">
      <c r="A346" s="93">
        <v>858</v>
      </c>
      <c r="B346" s="79">
        <v>44171.609722222223</v>
      </c>
      <c r="C346" s="68" t="str">
        <f>VLOOKUP(A346,nsn,2,FALSE)</f>
        <v>Entumbane-G</v>
      </c>
      <c r="D346" s="81" t="str">
        <f t="shared" si="54"/>
        <v>BU0245</v>
      </c>
      <c r="E346" s="91" t="str">
        <f t="shared" si="55"/>
        <v>BULAWAYO</v>
      </c>
      <c r="F346" s="82" t="str">
        <f t="shared" si="56"/>
        <v>PLATINUM</v>
      </c>
      <c r="G346" s="83">
        <v>3</v>
      </c>
      <c r="H346" s="83" t="s">
        <v>2033</v>
      </c>
      <c r="I346" s="110" t="s">
        <v>2058</v>
      </c>
      <c r="J346" s="68" t="str">
        <f>VLOOKUP(A346,nsn,3,FALSE)</f>
        <v>MASAIRA</v>
      </c>
      <c r="K346" s="85">
        <v>0.60972222222222217</v>
      </c>
      <c r="L346" s="85">
        <v>0.6430555555555556</v>
      </c>
      <c r="M346" s="92">
        <v>44171</v>
      </c>
      <c r="N346" s="94" t="s">
        <v>2674</v>
      </c>
      <c r="O346" s="90">
        <f t="shared" si="58"/>
        <v>48.000000000000149</v>
      </c>
      <c r="P346" s="100">
        <f t="shared" si="59"/>
        <v>144.00000000000045</v>
      </c>
      <c r="Q346" s="68" t="s">
        <v>4501</v>
      </c>
      <c r="R346" s="68" t="s">
        <v>2038</v>
      </c>
    </row>
    <row r="347" spans="1:18" x14ac:dyDescent="0.2">
      <c r="A347" s="93">
        <v>145</v>
      </c>
      <c r="B347" s="79">
        <v>44170.137499999997</v>
      </c>
      <c r="C347" s="68" t="str">
        <f>VLOOKUP(A347,nsn,2,FALSE)</f>
        <v>CowdrayPark</v>
      </c>
      <c r="D347" s="81" t="str">
        <f t="shared" si="54"/>
        <v>BU0024</v>
      </c>
      <c r="E347" s="91" t="str">
        <f t="shared" si="55"/>
        <v>BULAWAYO</v>
      </c>
      <c r="F347" s="82" t="str">
        <f t="shared" si="56"/>
        <v>PLATINUM</v>
      </c>
      <c r="G347" s="83">
        <v>3</v>
      </c>
      <c r="H347" s="83" t="s">
        <v>2033</v>
      </c>
      <c r="I347" s="110" t="s">
        <v>2058</v>
      </c>
      <c r="J347" s="68" t="str">
        <f>VLOOKUP(A347,nsn,3,FALSE)</f>
        <v>SIFA</v>
      </c>
      <c r="K347" s="85">
        <v>0.13749999999999998</v>
      </c>
      <c r="L347" s="85">
        <v>0.6791666666666667</v>
      </c>
      <c r="M347" s="92">
        <v>44171</v>
      </c>
      <c r="N347" s="94" t="s">
        <v>2173</v>
      </c>
      <c r="O347" s="90">
        <f t="shared" si="58"/>
        <v>780.00000000000023</v>
      </c>
      <c r="P347" s="100">
        <f t="shared" si="59"/>
        <v>2340.0000000000009</v>
      </c>
      <c r="Q347" s="68" t="s">
        <v>2035</v>
      </c>
      <c r="R347" s="68" t="s">
        <v>2036</v>
      </c>
    </row>
    <row r="348" spans="1:18" x14ac:dyDescent="0.2">
      <c r="A348" s="211"/>
      <c r="B348" s="105">
        <v>44170.939606481479</v>
      </c>
      <c r="C348" s="80" t="s">
        <v>1868</v>
      </c>
      <c r="D348" s="82" t="str">
        <f t="shared" ref="D348:D379" si="60">VLOOKUP($C348,TOTAL4,2,FALSE)</f>
        <v>MD0412</v>
      </c>
      <c r="E348" s="91" t="str">
        <f t="shared" ref="E348:E379" si="61">VLOOKUP($C348,TOTAL4,3,FALSE)</f>
        <v>MIDLANDS</v>
      </c>
      <c r="F348" s="82" t="str">
        <f t="shared" ref="F348:F379" si="62">VLOOKUP(C348,TOTAL4,4,FALSE)</f>
        <v>PLATINUM</v>
      </c>
      <c r="G348" s="83">
        <v>3</v>
      </c>
      <c r="H348" s="96" t="s">
        <v>2033</v>
      </c>
      <c r="I348" s="68" t="s">
        <v>2060</v>
      </c>
      <c r="J348" s="82" t="str">
        <f t="shared" ref="J348:J355" si="63">VLOOKUP($C348,TOTAL4,5,FALSE)</f>
        <v>CHIKWAVAVA</v>
      </c>
      <c r="K348" s="85">
        <v>0</v>
      </c>
      <c r="L348" s="85">
        <v>0.35421296296296295</v>
      </c>
      <c r="M348" s="92">
        <v>44171</v>
      </c>
      <c r="N348" s="94" t="s">
        <v>4233</v>
      </c>
      <c r="O348" s="90">
        <f t="shared" si="58"/>
        <v>510.06666666666661</v>
      </c>
      <c r="P348" s="100">
        <f t="shared" si="59"/>
        <v>1530.1999999999998</v>
      </c>
      <c r="Q348" s="80" t="s">
        <v>2035</v>
      </c>
      <c r="R348" s="80" t="s">
        <v>2038</v>
      </c>
    </row>
    <row r="349" spans="1:18" x14ac:dyDescent="0.2">
      <c r="A349" s="211"/>
      <c r="B349" s="105">
        <v>44169.943055555559</v>
      </c>
      <c r="C349" s="68" t="s">
        <v>1679</v>
      </c>
      <c r="D349" s="82" t="str">
        <f t="shared" si="60"/>
        <v>MD6016</v>
      </c>
      <c r="E349" s="91" t="str">
        <f t="shared" si="61"/>
        <v>MIDLANDS</v>
      </c>
      <c r="F349" s="82" t="str">
        <f t="shared" si="62"/>
        <v>PLATINUM</v>
      </c>
      <c r="G349" s="83">
        <v>3</v>
      </c>
      <c r="H349" s="96" t="s">
        <v>2033</v>
      </c>
      <c r="I349" s="68" t="s">
        <v>2058</v>
      </c>
      <c r="J349" s="82" t="str">
        <f t="shared" si="63"/>
        <v>CHIKWAVAVA</v>
      </c>
      <c r="K349" s="85">
        <v>0</v>
      </c>
      <c r="L349" s="85">
        <v>0.35435185185185186</v>
      </c>
      <c r="M349" s="92">
        <v>44171</v>
      </c>
      <c r="N349" s="94" t="s">
        <v>4270</v>
      </c>
      <c r="O349" s="90">
        <f t="shared" si="58"/>
        <v>510.26666666666671</v>
      </c>
      <c r="P349" s="100">
        <f t="shared" si="59"/>
        <v>1530.8000000000002</v>
      </c>
      <c r="Q349" s="80" t="s">
        <v>2035</v>
      </c>
      <c r="R349" s="80" t="s">
        <v>2038</v>
      </c>
    </row>
    <row r="350" spans="1:18" x14ac:dyDescent="0.2">
      <c r="A350" s="211"/>
      <c r="B350" s="105">
        <v>44171.414861111109</v>
      </c>
      <c r="C350" s="80" t="s">
        <v>961</v>
      </c>
      <c r="D350" s="82" t="str">
        <f t="shared" si="60"/>
        <v>HA0376</v>
      </c>
      <c r="E350" s="91" t="str">
        <f t="shared" si="61"/>
        <v>HARARE</v>
      </c>
      <c r="F350" s="82" t="str">
        <f t="shared" si="62"/>
        <v>PLATINUM</v>
      </c>
      <c r="G350" s="83">
        <v>3</v>
      </c>
      <c r="H350" s="96" t="s">
        <v>2033</v>
      </c>
      <c r="I350" s="68" t="s">
        <v>2060</v>
      </c>
      <c r="J350" s="82" t="str">
        <f t="shared" si="63"/>
        <v>MODESTA</v>
      </c>
      <c r="K350" s="85">
        <v>0.41486111111111112</v>
      </c>
      <c r="L350" s="85">
        <v>0.43131944444444442</v>
      </c>
      <c r="M350" s="92">
        <v>44171</v>
      </c>
      <c r="N350" s="94" t="s">
        <v>4504</v>
      </c>
      <c r="O350" s="90">
        <f t="shared" si="58"/>
        <v>23.699999999999946</v>
      </c>
      <c r="P350" s="100">
        <f t="shared" si="59"/>
        <v>71.099999999999838</v>
      </c>
      <c r="Q350" s="80" t="s">
        <v>2035</v>
      </c>
      <c r="R350" s="80" t="s">
        <v>2038</v>
      </c>
    </row>
    <row r="351" spans="1:18" x14ac:dyDescent="0.2">
      <c r="A351" s="211"/>
      <c r="B351" s="105">
        <v>44170.930983796294</v>
      </c>
      <c r="C351" s="80" t="s">
        <v>87</v>
      </c>
      <c r="D351" s="82" t="str">
        <f t="shared" si="60"/>
        <v>MD0386</v>
      </c>
      <c r="E351" s="91" t="str">
        <f t="shared" si="61"/>
        <v>MIDLANDS</v>
      </c>
      <c r="F351" s="82" t="str">
        <f t="shared" si="62"/>
        <v>PLATINUM</v>
      </c>
      <c r="G351" s="83">
        <v>3</v>
      </c>
      <c r="H351" s="96" t="s">
        <v>2033</v>
      </c>
      <c r="I351" s="68" t="s">
        <v>2060</v>
      </c>
      <c r="J351" s="82" t="str">
        <f t="shared" si="63"/>
        <v>CHIKWAVAVA</v>
      </c>
      <c r="K351" s="85">
        <v>0</v>
      </c>
      <c r="L351" s="85">
        <v>0.45043981481481482</v>
      </c>
      <c r="M351" s="92">
        <v>44171</v>
      </c>
      <c r="N351" s="94" t="s">
        <v>4229</v>
      </c>
      <c r="O351" s="90">
        <f t="shared" si="58"/>
        <v>648.63333333333333</v>
      </c>
      <c r="P351" s="100">
        <f t="shared" si="59"/>
        <v>1945.9</v>
      </c>
      <c r="Q351" s="80" t="s">
        <v>2035</v>
      </c>
      <c r="R351" s="80" t="s">
        <v>2038</v>
      </c>
    </row>
    <row r="352" spans="1:18" x14ac:dyDescent="0.2">
      <c r="A352" s="211"/>
      <c r="B352" s="105">
        <v>44170.650266203702</v>
      </c>
      <c r="C352" s="80" t="s">
        <v>1012</v>
      </c>
      <c r="D352" s="82" t="str">
        <f t="shared" si="60"/>
        <v>HA0059</v>
      </c>
      <c r="E352" s="91" t="str">
        <f t="shared" si="61"/>
        <v>HARARE</v>
      </c>
      <c r="F352" s="82" t="str">
        <f t="shared" si="62"/>
        <v>PLATINUM</v>
      </c>
      <c r="G352" s="83">
        <v>3</v>
      </c>
      <c r="H352" s="96" t="s">
        <v>2033</v>
      </c>
      <c r="I352" s="68" t="s">
        <v>2060</v>
      </c>
      <c r="J352" s="82" t="str">
        <f t="shared" si="63"/>
        <v>KIWA</v>
      </c>
      <c r="K352" s="85">
        <v>0</v>
      </c>
      <c r="L352" s="85">
        <v>0.48145833333333332</v>
      </c>
      <c r="M352" s="92">
        <v>44171</v>
      </c>
      <c r="N352" s="94" t="s">
        <v>4241</v>
      </c>
      <c r="O352" s="90">
        <f t="shared" si="58"/>
        <v>693.3</v>
      </c>
      <c r="P352" s="100">
        <f t="shared" si="59"/>
        <v>2079.8999999999996</v>
      </c>
      <c r="Q352" s="80" t="s">
        <v>2035</v>
      </c>
      <c r="R352" s="80" t="s">
        <v>2038</v>
      </c>
    </row>
    <row r="353" spans="1:18" x14ac:dyDescent="0.2">
      <c r="A353" s="211"/>
      <c r="B353" s="105">
        <v>44171.496550925927</v>
      </c>
      <c r="C353" s="80" t="s">
        <v>1012</v>
      </c>
      <c r="D353" s="82" t="str">
        <f t="shared" si="60"/>
        <v>HA0059</v>
      </c>
      <c r="E353" s="91" t="str">
        <f t="shared" si="61"/>
        <v>HARARE</v>
      </c>
      <c r="F353" s="82" t="str">
        <f t="shared" si="62"/>
        <v>PLATINUM</v>
      </c>
      <c r="G353" s="83">
        <v>3</v>
      </c>
      <c r="H353" s="96" t="s">
        <v>2033</v>
      </c>
      <c r="I353" s="68" t="s">
        <v>2060</v>
      </c>
      <c r="J353" s="82" t="str">
        <f t="shared" si="63"/>
        <v>KIWA</v>
      </c>
      <c r="K353" s="85">
        <v>0.49655092592592592</v>
      </c>
      <c r="L353" s="85">
        <v>0.5193402777777778</v>
      </c>
      <c r="M353" s="92">
        <v>44171</v>
      </c>
      <c r="N353" s="94" t="s">
        <v>4505</v>
      </c>
      <c r="O353" s="90">
        <f t="shared" si="58"/>
        <v>32.816666666666706</v>
      </c>
      <c r="P353" s="100">
        <f t="shared" si="59"/>
        <v>98.450000000000117</v>
      </c>
      <c r="Q353" s="80" t="s">
        <v>2035</v>
      </c>
      <c r="R353" s="80" t="s">
        <v>2038</v>
      </c>
    </row>
    <row r="354" spans="1:18" x14ac:dyDescent="0.2">
      <c r="A354" s="211"/>
      <c r="B354" s="105">
        <v>44171.610567129632</v>
      </c>
      <c r="C354" s="80" t="s">
        <v>649</v>
      </c>
      <c r="D354" s="82" t="str">
        <f t="shared" si="60"/>
        <v>BU0245</v>
      </c>
      <c r="E354" s="91" t="str">
        <f t="shared" si="61"/>
        <v>BULAWAYO</v>
      </c>
      <c r="F354" s="82" t="str">
        <f t="shared" si="62"/>
        <v>PLATINUM</v>
      </c>
      <c r="G354" s="83">
        <v>3</v>
      </c>
      <c r="H354" s="96" t="s">
        <v>2033</v>
      </c>
      <c r="I354" s="68" t="s">
        <v>2058</v>
      </c>
      <c r="J354" s="82" t="str">
        <f t="shared" si="63"/>
        <v>MASAIRA</v>
      </c>
      <c r="K354" s="85">
        <v>0.61056712962962967</v>
      </c>
      <c r="L354" s="85">
        <v>0.6419907407407407</v>
      </c>
      <c r="M354" s="92">
        <v>44171</v>
      </c>
      <c r="N354" s="94" t="s">
        <v>4512</v>
      </c>
      <c r="O354" s="90">
        <f t="shared" si="58"/>
        <v>45.249999999999879</v>
      </c>
      <c r="P354" s="100">
        <f t="shared" si="59"/>
        <v>135.74999999999963</v>
      </c>
      <c r="Q354" s="80" t="s">
        <v>2035</v>
      </c>
      <c r="R354" s="80" t="s">
        <v>2038</v>
      </c>
    </row>
    <row r="355" spans="1:18" x14ac:dyDescent="0.2">
      <c r="A355" s="211"/>
      <c r="B355" s="105">
        <v>44171.610567129632</v>
      </c>
      <c r="C355" s="80" t="s">
        <v>1656</v>
      </c>
      <c r="D355" s="82" t="str">
        <f t="shared" si="60"/>
        <v>MV5148</v>
      </c>
      <c r="E355" s="91" t="str">
        <f t="shared" si="61"/>
        <v>MASVINGO</v>
      </c>
      <c r="F355" s="82" t="str">
        <f t="shared" si="62"/>
        <v>PLATINUM</v>
      </c>
      <c r="G355" s="83">
        <v>3</v>
      </c>
      <c r="H355" s="96" t="s">
        <v>2033</v>
      </c>
      <c r="I355" s="68" t="s">
        <v>2058</v>
      </c>
      <c r="J355" s="82" t="str">
        <f t="shared" si="63"/>
        <v>STELLA</v>
      </c>
      <c r="K355" s="85">
        <v>0.61056712962962967</v>
      </c>
      <c r="L355" s="85">
        <v>0.6419907407407407</v>
      </c>
      <c r="M355" s="92">
        <v>44171</v>
      </c>
      <c r="N355" s="94" t="s">
        <v>4514</v>
      </c>
      <c r="O355" s="90">
        <f t="shared" si="58"/>
        <v>45.249999999999879</v>
      </c>
      <c r="P355" s="100">
        <f t="shared" si="59"/>
        <v>135.74999999999963</v>
      </c>
      <c r="Q355" s="80" t="s">
        <v>2035</v>
      </c>
      <c r="R355" s="80" t="s">
        <v>2038</v>
      </c>
    </row>
    <row r="356" spans="1:18" x14ac:dyDescent="0.2">
      <c r="A356" s="211"/>
      <c r="B356" s="105">
        <v>44171.675173611111</v>
      </c>
      <c r="C356" s="80" t="s">
        <v>2083</v>
      </c>
      <c r="D356" s="82" t="str">
        <f t="shared" si="60"/>
        <v>MS6027</v>
      </c>
      <c r="E356" s="91" t="str">
        <f t="shared" si="61"/>
        <v>MAT SOUTH</v>
      </c>
      <c r="F356" s="82" t="str">
        <f t="shared" si="62"/>
        <v>PLATINUM</v>
      </c>
      <c r="G356" s="83">
        <v>3</v>
      </c>
      <c r="H356" s="96" t="s">
        <v>2033</v>
      </c>
      <c r="I356" s="68" t="s">
        <v>2058</v>
      </c>
      <c r="J356" s="82" t="s">
        <v>242</v>
      </c>
      <c r="K356" s="85">
        <v>0</v>
      </c>
      <c r="L356" s="85">
        <v>0.67973379629629627</v>
      </c>
      <c r="M356" s="92">
        <v>44171</v>
      </c>
      <c r="N356" s="94" t="s">
        <v>4517</v>
      </c>
      <c r="O356" s="90">
        <f t="shared" si="58"/>
        <v>978.81666666666661</v>
      </c>
      <c r="P356" s="100">
        <f t="shared" si="59"/>
        <v>2936.45</v>
      </c>
      <c r="Q356" s="80" t="s">
        <v>2035</v>
      </c>
      <c r="R356" s="80" t="s">
        <v>2038</v>
      </c>
    </row>
    <row r="357" spans="1:18" x14ac:dyDescent="0.2">
      <c r="A357" s="211"/>
      <c r="B357" s="105">
        <v>44171.678715277776</v>
      </c>
      <c r="C357" s="80" t="s">
        <v>545</v>
      </c>
      <c r="D357" s="82" t="str">
        <f t="shared" si="60"/>
        <v>BU0024</v>
      </c>
      <c r="E357" s="91" t="str">
        <f t="shared" si="61"/>
        <v>BULAWAYO</v>
      </c>
      <c r="F357" s="82" t="str">
        <f t="shared" si="62"/>
        <v>PLATINUM</v>
      </c>
      <c r="G357" s="83">
        <v>3</v>
      </c>
      <c r="H357" s="96" t="s">
        <v>2033</v>
      </c>
      <c r="I357" s="68" t="s">
        <v>2058</v>
      </c>
      <c r="J357" s="82" t="str">
        <f t="shared" ref="J357:J399" si="64">VLOOKUP($C357,TOTAL4,5,FALSE)</f>
        <v>SIFA</v>
      </c>
      <c r="K357" s="85">
        <v>0</v>
      </c>
      <c r="L357" s="85">
        <v>0.68096064814814816</v>
      </c>
      <c r="M357" s="92">
        <v>44171</v>
      </c>
      <c r="N357" s="94" t="s">
        <v>4518</v>
      </c>
      <c r="O357" s="90">
        <f t="shared" si="58"/>
        <v>980.58333333333348</v>
      </c>
      <c r="P357" s="100">
        <f t="shared" si="59"/>
        <v>2941.7500000000005</v>
      </c>
      <c r="Q357" s="80" t="s">
        <v>2035</v>
      </c>
      <c r="R357" s="80" t="s">
        <v>2038</v>
      </c>
    </row>
    <row r="358" spans="1:18" x14ac:dyDescent="0.2">
      <c r="A358" s="211"/>
      <c r="B358" s="105">
        <v>44171.673796296294</v>
      </c>
      <c r="C358" s="80" t="s">
        <v>1012</v>
      </c>
      <c r="D358" s="82" t="str">
        <f t="shared" si="60"/>
        <v>HA0059</v>
      </c>
      <c r="E358" s="91" t="str">
        <f t="shared" si="61"/>
        <v>HARARE</v>
      </c>
      <c r="F358" s="82" t="str">
        <f t="shared" si="62"/>
        <v>PLATINUM</v>
      </c>
      <c r="G358" s="83">
        <v>3</v>
      </c>
      <c r="H358" s="96" t="s">
        <v>2033</v>
      </c>
      <c r="I358" s="68" t="s">
        <v>2058</v>
      </c>
      <c r="J358" s="82" t="str">
        <f t="shared" si="64"/>
        <v>KIWA</v>
      </c>
      <c r="K358" s="85">
        <v>0.67379629629629623</v>
      </c>
      <c r="L358" s="85">
        <v>0.68210648148148145</v>
      </c>
      <c r="M358" s="92">
        <v>44171</v>
      </c>
      <c r="N358" s="94" t="s">
        <v>4519</v>
      </c>
      <c r="O358" s="90">
        <f t="shared" si="58"/>
        <v>11.966666666666725</v>
      </c>
      <c r="P358" s="100">
        <f t="shared" si="59"/>
        <v>35.900000000000176</v>
      </c>
      <c r="Q358" s="80" t="s">
        <v>2035</v>
      </c>
      <c r="R358" s="80" t="s">
        <v>2038</v>
      </c>
    </row>
    <row r="359" spans="1:18" x14ac:dyDescent="0.2">
      <c r="A359" s="211"/>
      <c r="B359" s="105">
        <v>44171.718657407408</v>
      </c>
      <c r="C359" s="80" t="s">
        <v>1679</v>
      </c>
      <c r="D359" s="82" t="str">
        <f t="shared" si="60"/>
        <v>MD6016</v>
      </c>
      <c r="E359" s="91" t="str">
        <f t="shared" si="61"/>
        <v>MIDLANDS</v>
      </c>
      <c r="F359" s="82" t="str">
        <f t="shared" si="62"/>
        <v>PLATINUM</v>
      </c>
      <c r="G359" s="83">
        <v>3</v>
      </c>
      <c r="H359" s="96" t="s">
        <v>2033</v>
      </c>
      <c r="I359" s="68" t="s">
        <v>2058</v>
      </c>
      <c r="J359" s="82" t="str">
        <f t="shared" si="64"/>
        <v>CHIKWAVAVA</v>
      </c>
      <c r="K359" s="85">
        <v>0.71865740740740736</v>
      </c>
      <c r="L359" s="85">
        <v>0.72335648148148157</v>
      </c>
      <c r="M359" s="92">
        <v>44171</v>
      </c>
      <c r="N359" s="94" t="s">
        <v>4521</v>
      </c>
      <c r="O359" s="90">
        <f t="shared" si="58"/>
        <v>6.7666666666668718</v>
      </c>
      <c r="P359" s="100">
        <f t="shared" si="59"/>
        <v>20.300000000000615</v>
      </c>
      <c r="Q359" s="80" t="s">
        <v>2035</v>
      </c>
      <c r="R359" s="80" t="s">
        <v>2038</v>
      </c>
    </row>
    <row r="360" spans="1:18" x14ac:dyDescent="0.2">
      <c r="A360" s="211"/>
      <c r="B360" s="105">
        <v>44171.72556712963</v>
      </c>
      <c r="C360" s="80" t="s">
        <v>273</v>
      </c>
      <c r="D360" s="82" t="str">
        <f t="shared" si="60"/>
        <v>HA0008</v>
      </c>
      <c r="E360" s="91" t="str">
        <f t="shared" si="61"/>
        <v>HARARE</v>
      </c>
      <c r="F360" s="82" t="str">
        <f t="shared" si="62"/>
        <v>PLATINUM</v>
      </c>
      <c r="G360" s="83">
        <v>3</v>
      </c>
      <c r="H360" s="96" t="s">
        <v>2033</v>
      </c>
      <c r="I360" s="68" t="s">
        <v>2058</v>
      </c>
      <c r="J360" s="82" t="str">
        <f t="shared" si="64"/>
        <v>DHLAKAMA</v>
      </c>
      <c r="K360" s="85">
        <v>0</v>
      </c>
      <c r="L360" s="85">
        <v>0.72776620370370371</v>
      </c>
      <c r="M360" s="92">
        <v>44171</v>
      </c>
      <c r="N360" s="94" t="s">
        <v>4522</v>
      </c>
      <c r="O360" s="90">
        <f t="shared" si="58"/>
        <v>1047.9833333333333</v>
      </c>
      <c r="P360" s="100">
        <f t="shared" si="59"/>
        <v>3143.95</v>
      </c>
      <c r="Q360" s="80" t="s">
        <v>2035</v>
      </c>
      <c r="R360" s="80" t="s">
        <v>2038</v>
      </c>
    </row>
    <row r="361" spans="1:18" x14ac:dyDescent="0.2">
      <c r="A361" s="211"/>
      <c r="B361" s="105">
        <v>44171.739861111113</v>
      </c>
      <c r="C361" s="80" t="s">
        <v>1950</v>
      </c>
      <c r="D361" s="82" t="str">
        <f t="shared" si="60"/>
        <v>MS0326</v>
      </c>
      <c r="E361" s="91" t="str">
        <f t="shared" si="61"/>
        <v>MAT NORTH</v>
      </c>
      <c r="F361" s="82" t="str">
        <f t="shared" si="62"/>
        <v>PLATINUM</v>
      </c>
      <c r="G361" s="83">
        <v>3</v>
      </c>
      <c r="H361" s="96" t="s">
        <v>2033</v>
      </c>
      <c r="I361" s="68" t="s">
        <v>2058</v>
      </c>
      <c r="J361" s="82" t="str">
        <f t="shared" si="64"/>
        <v>MASAIRA</v>
      </c>
      <c r="K361" s="85">
        <v>0</v>
      </c>
      <c r="L361" s="85">
        <v>0.7409027777777778</v>
      </c>
      <c r="M361" s="92">
        <v>44171</v>
      </c>
      <c r="N361" s="94" t="s">
        <v>4525</v>
      </c>
      <c r="O361" s="90">
        <f t="shared" si="58"/>
        <v>1066.9000000000001</v>
      </c>
      <c r="P361" s="100">
        <f t="shared" si="59"/>
        <v>3200.7000000000003</v>
      </c>
      <c r="Q361" s="80" t="s">
        <v>2035</v>
      </c>
      <c r="R361" s="80" t="s">
        <v>2038</v>
      </c>
    </row>
    <row r="362" spans="1:18" x14ac:dyDescent="0.2">
      <c r="A362" s="211"/>
      <c r="B362" s="105">
        <v>44171.793067129627</v>
      </c>
      <c r="C362" s="80" t="s">
        <v>1868</v>
      </c>
      <c r="D362" s="82" t="str">
        <f t="shared" si="60"/>
        <v>MD0412</v>
      </c>
      <c r="E362" s="91" t="str">
        <f t="shared" si="61"/>
        <v>MIDLANDS</v>
      </c>
      <c r="F362" s="82" t="str">
        <f t="shared" si="62"/>
        <v>PLATINUM</v>
      </c>
      <c r="G362" s="83">
        <v>3</v>
      </c>
      <c r="H362" s="96" t="s">
        <v>2033</v>
      </c>
      <c r="I362" s="68" t="s">
        <v>2058</v>
      </c>
      <c r="J362" s="82" t="str">
        <f t="shared" si="64"/>
        <v>CHIKWAVAVA</v>
      </c>
      <c r="K362" s="85">
        <v>0.4604166666666667</v>
      </c>
      <c r="L362" s="85">
        <v>0.79516203703703703</v>
      </c>
      <c r="M362" s="92">
        <v>44171</v>
      </c>
      <c r="N362" s="94" t="s">
        <v>4530</v>
      </c>
      <c r="O362" s="90">
        <f t="shared" si="58"/>
        <v>482.03333333333325</v>
      </c>
      <c r="P362" s="100">
        <f t="shared" si="59"/>
        <v>1446.0999999999997</v>
      </c>
      <c r="Q362" s="80" t="s">
        <v>2035</v>
      </c>
      <c r="R362" s="80" t="s">
        <v>2038</v>
      </c>
    </row>
    <row r="363" spans="1:18" x14ac:dyDescent="0.2">
      <c r="A363" s="211"/>
      <c r="B363" s="105">
        <v>44171.653356481482</v>
      </c>
      <c r="C363" s="80" t="s">
        <v>739</v>
      </c>
      <c r="D363" s="82" t="str">
        <f t="shared" si="60"/>
        <v>MD6014</v>
      </c>
      <c r="E363" s="91" t="str">
        <f t="shared" si="61"/>
        <v>MIDLANDS</v>
      </c>
      <c r="F363" s="82" t="str">
        <f t="shared" si="62"/>
        <v>PLATINUM</v>
      </c>
      <c r="G363" s="83">
        <v>3</v>
      </c>
      <c r="H363" s="96" t="s">
        <v>2033</v>
      </c>
      <c r="I363" s="68" t="s">
        <v>2058</v>
      </c>
      <c r="J363" s="82" t="str">
        <f t="shared" si="64"/>
        <v>CHIKWAVAVA</v>
      </c>
      <c r="K363" s="85">
        <v>0.50208333333333333</v>
      </c>
      <c r="L363" s="85">
        <v>0.84942129629629637</v>
      </c>
      <c r="M363" s="92">
        <v>44171</v>
      </c>
      <c r="N363" s="94" t="s">
        <v>4535</v>
      </c>
      <c r="O363" s="90">
        <f t="shared" si="58"/>
        <v>500.16666666666674</v>
      </c>
      <c r="P363" s="100">
        <f t="shared" si="59"/>
        <v>1500.5000000000002</v>
      </c>
      <c r="Q363" s="80" t="s">
        <v>2035</v>
      </c>
      <c r="R363" s="80" t="s">
        <v>2038</v>
      </c>
    </row>
    <row r="364" spans="1:18" x14ac:dyDescent="0.2">
      <c r="A364" s="211"/>
      <c r="B364" s="105">
        <v>44171.65353009259</v>
      </c>
      <c r="C364" s="80" t="s">
        <v>1129</v>
      </c>
      <c r="D364" s="82" t="str">
        <f t="shared" si="60"/>
        <v>MD6016</v>
      </c>
      <c r="E364" s="91" t="str">
        <f t="shared" si="61"/>
        <v>MIDLANDS</v>
      </c>
      <c r="F364" s="82" t="str">
        <f t="shared" si="62"/>
        <v>PLATINUM</v>
      </c>
      <c r="G364" s="83">
        <v>3</v>
      </c>
      <c r="H364" s="96" t="s">
        <v>2033</v>
      </c>
      <c r="I364" s="68" t="s">
        <v>2058</v>
      </c>
      <c r="J364" s="82" t="str">
        <f t="shared" si="64"/>
        <v>CHIKWAVAVA</v>
      </c>
      <c r="K364" s="85">
        <v>0.50208333333333333</v>
      </c>
      <c r="L364" s="85">
        <v>0.84942129629629637</v>
      </c>
      <c r="M364" s="92">
        <v>44171</v>
      </c>
      <c r="N364" s="94" t="s">
        <v>4538</v>
      </c>
      <c r="O364" s="90">
        <f t="shared" si="58"/>
        <v>500.16666666666674</v>
      </c>
      <c r="P364" s="100">
        <f t="shared" si="59"/>
        <v>1500.5000000000002</v>
      </c>
      <c r="Q364" s="80" t="s">
        <v>2035</v>
      </c>
      <c r="R364" s="80" t="s">
        <v>2038</v>
      </c>
    </row>
    <row r="365" spans="1:18" x14ac:dyDescent="0.2">
      <c r="A365" s="211"/>
      <c r="B365" s="105">
        <v>44171.656099537038</v>
      </c>
      <c r="C365" s="80" t="s">
        <v>741</v>
      </c>
      <c r="D365" s="82" t="str">
        <f t="shared" si="60"/>
        <v>MD6014</v>
      </c>
      <c r="E365" s="91" t="str">
        <f t="shared" si="61"/>
        <v>MIDLANDS</v>
      </c>
      <c r="F365" s="82" t="str">
        <f t="shared" si="62"/>
        <v>PLATINUM</v>
      </c>
      <c r="G365" s="83">
        <v>3</v>
      </c>
      <c r="H365" s="96" t="s">
        <v>2033</v>
      </c>
      <c r="I365" s="68" t="s">
        <v>2058</v>
      </c>
      <c r="J365" s="82" t="str">
        <f t="shared" si="64"/>
        <v>CHIKWAVAVA</v>
      </c>
      <c r="K365" s="85">
        <v>0.50486111111111109</v>
      </c>
      <c r="L365" s="85">
        <v>0.85185185185185175</v>
      </c>
      <c r="M365" s="92">
        <v>44171</v>
      </c>
      <c r="N365" s="94" t="s">
        <v>4539</v>
      </c>
      <c r="O365" s="90">
        <f t="shared" si="58"/>
        <v>499.66666666666652</v>
      </c>
      <c r="P365" s="100">
        <f t="shared" si="59"/>
        <v>1498.9999999999995</v>
      </c>
      <c r="Q365" s="80" t="s">
        <v>2035</v>
      </c>
      <c r="R365" s="80" t="s">
        <v>2038</v>
      </c>
    </row>
    <row r="366" spans="1:18" x14ac:dyDescent="0.2">
      <c r="A366" s="211"/>
      <c r="B366" s="105">
        <v>44171.655868055554</v>
      </c>
      <c r="C366" s="80" t="s">
        <v>1132</v>
      </c>
      <c r="D366" s="82" t="str">
        <f t="shared" si="60"/>
        <v>MD6016</v>
      </c>
      <c r="E366" s="91" t="str">
        <f t="shared" si="61"/>
        <v>MIDLANDS</v>
      </c>
      <c r="F366" s="82" t="str">
        <f t="shared" si="62"/>
        <v>PLATINUM</v>
      </c>
      <c r="G366" s="83">
        <v>3</v>
      </c>
      <c r="H366" s="96" t="s">
        <v>2033</v>
      </c>
      <c r="I366" s="68" t="s">
        <v>2058</v>
      </c>
      <c r="J366" s="82" t="str">
        <f t="shared" si="64"/>
        <v>CHIKWAVAVA</v>
      </c>
      <c r="K366" s="85">
        <v>0.50486111111111109</v>
      </c>
      <c r="L366" s="85">
        <v>0.85185185185185175</v>
      </c>
      <c r="M366" s="92">
        <v>44171</v>
      </c>
      <c r="N366" s="94" t="s">
        <v>4540</v>
      </c>
      <c r="O366" s="90">
        <f t="shared" si="58"/>
        <v>499.66666666666652</v>
      </c>
      <c r="P366" s="100">
        <f t="shared" si="59"/>
        <v>1498.9999999999995</v>
      </c>
      <c r="Q366" s="80" t="s">
        <v>2035</v>
      </c>
      <c r="R366" s="80" t="s">
        <v>2038</v>
      </c>
    </row>
    <row r="367" spans="1:18" x14ac:dyDescent="0.2">
      <c r="A367" s="211"/>
      <c r="B367" s="105">
        <v>44171.860810185186</v>
      </c>
      <c r="C367" s="80" t="s">
        <v>1281</v>
      </c>
      <c r="D367" s="82" t="str">
        <f t="shared" si="60"/>
        <v>MD5189</v>
      </c>
      <c r="E367" s="91" t="str">
        <f t="shared" si="61"/>
        <v>MIDLANDS</v>
      </c>
      <c r="F367" s="82" t="str">
        <f t="shared" si="62"/>
        <v>PLATINUM</v>
      </c>
      <c r="G367" s="83">
        <v>3</v>
      </c>
      <c r="H367" s="96" t="s">
        <v>2033</v>
      </c>
      <c r="I367" s="68" t="s">
        <v>2058</v>
      </c>
      <c r="J367" s="82" t="str">
        <f t="shared" si="64"/>
        <v>CHARI</v>
      </c>
      <c r="K367" s="85">
        <v>0.86081018518518526</v>
      </c>
      <c r="L367" s="85">
        <v>0.90328703703703705</v>
      </c>
      <c r="M367" s="92">
        <v>44171</v>
      </c>
      <c r="N367" s="94" t="s">
        <v>4544</v>
      </c>
      <c r="O367" s="90">
        <f t="shared" si="58"/>
        <v>61.166666666666586</v>
      </c>
      <c r="P367" s="100">
        <f t="shared" si="59"/>
        <v>183.49999999999977</v>
      </c>
      <c r="Q367" s="80" t="s">
        <v>2035</v>
      </c>
      <c r="R367" s="80" t="s">
        <v>2038</v>
      </c>
    </row>
    <row r="368" spans="1:18" x14ac:dyDescent="0.2">
      <c r="A368" s="211"/>
      <c r="B368" s="105">
        <v>44171.953425925924</v>
      </c>
      <c r="C368" s="80" t="s">
        <v>815</v>
      </c>
      <c r="D368" s="82" t="str">
        <f t="shared" si="60"/>
        <v>HA1730-U</v>
      </c>
      <c r="E368" s="91" t="str">
        <f t="shared" si="61"/>
        <v>HARARE</v>
      </c>
      <c r="F368" s="82" t="str">
        <f t="shared" si="62"/>
        <v>PLATINUM</v>
      </c>
      <c r="G368" s="83">
        <v>3</v>
      </c>
      <c r="H368" s="96" t="s">
        <v>2033</v>
      </c>
      <c r="I368" s="68" t="s">
        <v>2058</v>
      </c>
      <c r="J368" s="82" t="str">
        <f t="shared" si="64"/>
        <v>KIWA</v>
      </c>
      <c r="K368" s="85">
        <v>0</v>
      </c>
      <c r="L368" s="85">
        <v>0.95561342592592602</v>
      </c>
      <c r="M368" s="92">
        <v>44171</v>
      </c>
      <c r="N368" s="94" t="s">
        <v>4548</v>
      </c>
      <c r="O368" s="90">
        <f t="shared" si="58"/>
        <v>1376.0833333333335</v>
      </c>
      <c r="P368" s="100">
        <f t="shared" si="59"/>
        <v>4128.25</v>
      </c>
      <c r="Q368" s="80" t="s">
        <v>2035</v>
      </c>
      <c r="R368" s="80" t="s">
        <v>2038</v>
      </c>
    </row>
    <row r="369" spans="1:18" x14ac:dyDescent="0.2">
      <c r="A369" s="211"/>
      <c r="B369" s="105">
        <v>44164.807303240741</v>
      </c>
      <c r="C369" s="68" t="s">
        <v>548</v>
      </c>
      <c r="D369" s="82" t="str">
        <f t="shared" si="60"/>
        <v>HA0202</v>
      </c>
      <c r="E369" s="91" t="str">
        <f t="shared" si="61"/>
        <v>HARARE</v>
      </c>
      <c r="F369" s="82" t="str">
        <f t="shared" si="62"/>
        <v>PLATINUM</v>
      </c>
      <c r="G369" s="83">
        <v>3</v>
      </c>
      <c r="H369" s="96" t="s">
        <v>2033</v>
      </c>
      <c r="I369" s="68" t="s">
        <v>2058</v>
      </c>
      <c r="J369" s="82" t="str">
        <f t="shared" si="64"/>
        <v>MODESTA</v>
      </c>
      <c r="K369" s="85">
        <v>0</v>
      </c>
      <c r="L369" s="85">
        <v>0.99998842592592585</v>
      </c>
      <c r="M369" s="92">
        <v>44171</v>
      </c>
      <c r="N369" s="80">
        <v>51220066</v>
      </c>
      <c r="O369" s="90">
        <f t="shared" si="58"/>
        <v>1439.9833333333331</v>
      </c>
      <c r="P369" s="100">
        <f t="shared" si="59"/>
        <v>4319.9499999999989</v>
      </c>
      <c r="Q369" s="68" t="s">
        <v>2035</v>
      </c>
      <c r="R369" s="68" t="s">
        <v>2036</v>
      </c>
    </row>
    <row r="370" spans="1:18" x14ac:dyDescent="0.2">
      <c r="A370" s="211"/>
      <c r="B370" s="105">
        <v>44156.311666666668</v>
      </c>
      <c r="C370" s="68" t="s">
        <v>1527</v>
      </c>
      <c r="D370" s="82" t="str">
        <f t="shared" si="60"/>
        <v>HA0205</v>
      </c>
      <c r="E370" s="91" t="str">
        <f t="shared" si="61"/>
        <v>HARARE</v>
      </c>
      <c r="F370" s="82" t="str">
        <f t="shared" si="62"/>
        <v>PLATINUM</v>
      </c>
      <c r="G370" s="83">
        <v>3</v>
      </c>
      <c r="H370" s="96" t="s">
        <v>2033</v>
      </c>
      <c r="I370" s="68" t="s">
        <v>2058</v>
      </c>
      <c r="J370" s="82" t="str">
        <f t="shared" si="64"/>
        <v>RICHARD</v>
      </c>
      <c r="K370" s="85">
        <v>0</v>
      </c>
      <c r="L370" s="85">
        <v>0.99998842592592596</v>
      </c>
      <c r="M370" s="92">
        <v>44171</v>
      </c>
      <c r="N370" s="80">
        <v>51220080</v>
      </c>
      <c r="O370" s="90">
        <f t="shared" si="58"/>
        <v>1439.9833333333333</v>
      </c>
      <c r="P370" s="100">
        <f t="shared" si="59"/>
        <v>4319.95</v>
      </c>
      <c r="Q370" s="68" t="s">
        <v>2035</v>
      </c>
      <c r="R370" s="68" t="s">
        <v>2036</v>
      </c>
    </row>
    <row r="371" spans="1:18" x14ac:dyDescent="0.2">
      <c r="A371" s="211"/>
      <c r="B371" s="105">
        <v>44153.311921296299</v>
      </c>
      <c r="C371" s="68" t="s">
        <v>396</v>
      </c>
      <c r="D371" s="82" t="str">
        <f t="shared" si="60"/>
        <v>MA5301</v>
      </c>
      <c r="E371" s="91" t="str">
        <f t="shared" si="61"/>
        <v>MANICALAND</v>
      </c>
      <c r="F371" s="82" t="str">
        <f t="shared" si="62"/>
        <v>PLATINUM</v>
      </c>
      <c r="G371" s="83">
        <v>3</v>
      </c>
      <c r="H371" s="96" t="s">
        <v>2033</v>
      </c>
      <c r="I371" s="68" t="s">
        <v>2058</v>
      </c>
      <c r="J371" s="82" t="str">
        <f t="shared" si="64"/>
        <v>PARDON</v>
      </c>
      <c r="K371" s="85">
        <v>0</v>
      </c>
      <c r="L371" s="85">
        <v>0.99998842592592596</v>
      </c>
      <c r="M371" s="92">
        <v>44171</v>
      </c>
      <c r="N371" s="80">
        <v>51220086</v>
      </c>
      <c r="O371" s="90">
        <f t="shared" si="58"/>
        <v>1439.9833333333333</v>
      </c>
      <c r="P371" s="100">
        <f t="shared" si="59"/>
        <v>4319.95</v>
      </c>
      <c r="Q371" s="68" t="s">
        <v>2035</v>
      </c>
      <c r="R371" s="68" t="s">
        <v>2036</v>
      </c>
    </row>
    <row r="372" spans="1:18" x14ac:dyDescent="0.2">
      <c r="A372" s="211"/>
      <c r="B372" s="105">
        <v>44153.311412037037</v>
      </c>
      <c r="C372" s="68" t="s">
        <v>778</v>
      </c>
      <c r="D372" s="82" t="str">
        <f t="shared" si="60"/>
        <v>MV0038</v>
      </c>
      <c r="E372" s="91" t="str">
        <f t="shared" si="61"/>
        <v>MASVINGO</v>
      </c>
      <c r="F372" s="82" t="str">
        <f t="shared" si="62"/>
        <v>PLATINUM</v>
      </c>
      <c r="G372" s="83">
        <v>3</v>
      </c>
      <c r="H372" s="96" t="s">
        <v>2033</v>
      </c>
      <c r="I372" s="68" t="s">
        <v>2058</v>
      </c>
      <c r="J372" s="82" t="str">
        <f t="shared" si="64"/>
        <v>PARDON</v>
      </c>
      <c r="K372" s="85">
        <v>0</v>
      </c>
      <c r="L372" s="85">
        <v>0.99998842592592596</v>
      </c>
      <c r="M372" s="92">
        <v>44171</v>
      </c>
      <c r="N372" s="80">
        <v>51220121</v>
      </c>
      <c r="O372" s="90">
        <f t="shared" si="58"/>
        <v>1439.9833333333333</v>
      </c>
      <c r="P372" s="100">
        <f t="shared" si="59"/>
        <v>4319.95</v>
      </c>
      <c r="Q372" s="68" t="s">
        <v>2035</v>
      </c>
      <c r="R372" s="68" t="s">
        <v>2036</v>
      </c>
    </row>
    <row r="373" spans="1:18" x14ac:dyDescent="0.2">
      <c r="A373" s="211"/>
      <c r="B373" s="105">
        <v>44153.311412037037</v>
      </c>
      <c r="C373" s="68" t="s">
        <v>1873</v>
      </c>
      <c r="D373" s="82" t="str">
        <f t="shared" si="60"/>
        <v>MV0164</v>
      </c>
      <c r="E373" s="91" t="str">
        <f t="shared" si="61"/>
        <v>MASVINGO</v>
      </c>
      <c r="F373" s="82" t="str">
        <f t="shared" si="62"/>
        <v>PLATINUM</v>
      </c>
      <c r="G373" s="83">
        <v>3</v>
      </c>
      <c r="H373" s="96" t="s">
        <v>2033</v>
      </c>
      <c r="I373" s="68" t="s">
        <v>2058</v>
      </c>
      <c r="J373" s="82" t="str">
        <f t="shared" si="64"/>
        <v>PARDON</v>
      </c>
      <c r="K373" s="85">
        <v>0</v>
      </c>
      <c r="L373" s="85">
        <v>0.99998842592592596</v>
      </c>
      <c r="M373" s="92">
        <v>44171</v>
      </c>
      <c r="N373" s="80">
        <v>51220125</v>
      </c>
      <c r="O373" s="90">
        <f t="shared" si="58"/>
        <v>1439.9833333333333</v>
      </c>
      <c r="P373" s="100">
        <f t="shared" si="59"/>
        <v>4319.95</v>
      </c>
      <c r="Q373" s="68" t="s">
        <v>2035</v>
      </c>
      <c r="R373" s="68" t="s">
        <v>2036</v>
      </c>
    </row>
    <row r="374" spans="1:18" x14ac:dyDescent="0.2">
      <c r="A374" s="211"/>
      <c r="B374" s="105">
        <v>44153.311412037037</v>
      </c>
      <c r="C374" s="68" t="s">
        <v>2007</v>
      </c>
      <c r="D374" s="82" t="str">
        <f t="shared" si="60"/>
        <v>MD0109</v>
      </c>
      <c r="E374" s="91" t="str">
        <f t="shared" si="61"/>
        <v>MIDLANDS</v>
      </c>
      <c r="F374" s="82" t="str">
        <f t="shared" si="62"/>
        <v>PLATINUM</v>
      </c>
      <c r="G374" s="83">
        <v>3</v>
      </c>
      <c r="H374" s="96" t="s">
        <v>2033</v>
      </c>
      <c r="I374" s="68" t="s">
        <v>2058</v>
      </c>
      <c r="J374" s="82" t="str">
        <f t="shared" si="64"/>
        <v>CHARI</v>
      </c>
      <c r="K374" s="85">
        <v>0</v>
      </c>
      <c r="L374" s="85">
        <v>0.99998842592592596</v>
      </c>
      <c r="M374" s="92">
        <v>44171</v>
      </c>
      <c r="N374" s="80">
        <v>51220128</v>
      </c>
      <c r="O374" s="90">
        <f t="shared" si="58"/>
        <v>1439.9833333333333</v>
      </c>
      <c r="P374" s="100">
        <f t="shared" si="59"/>
        <v>4319.95</v>
      </c>
      <c r="Q374" s="68" t="s">
        <v>2035</v>
      </c>
      <c r="R374" s="68" t="s">
        <v>2036</v>
      </c>
    </row>
    <row r="375" spans="1:18" x14ac:dyDescent="0.2">
      <c r="A375" s="211"/>
      <c r="B375" s="105">
        <v>44078.052893518521</v>
      </c>
      <c r="C375" s="68" t="s">
        <v>792</v>
      </c>
      <c r="D375" s="82" t="str">
        <f t="shared" si="60"/>
        <v>MD1729</v>
      </c>
      <c r="E375" s="91" t="str">
        <f t="shared" si="61"/>
        <v>MIDLANDS</v>
      </c>
      <c r="F375" s="82" t="str">
        <f t="shared" si="62"/>
        <v>PLATINUM</v>
      </c>
      <c r="G375" s="83">
        <v>3</v>
      </c>
      <c r="H375" s="96" t="s">
        <v>2033</v>
      </c>
      <c r="I375" s="68" t="s">
        <v>2058</v>
      </c>
      <c r="J375" s="82" t="str">
        <f t="shared" si="64"/>
        <v>CHARI</v>
      </c>
      <c r="K375" s="85">
        <v>0</v>
      </c>
      <c r="L375" s="85">
        <v>0.99998842592592596</v>
      </c>
      <c r="M375" s="92">
        <v>44171</v>
      </c>
      <c r="N375" s="80">
        <v>51220151</v>
      </c>
      <c r="O375" s="90">
        <f t="shared" si="58"/>
        <v>1439.9833333333333</v>
      </c>
      <c r="P375" s="100">
        <f t="shared" si="59"/>
        <v>4319.95</v>
      </c>
      <c r="Q375" s="68" t="s">
        <v>2035</v>
      </c>
      <c r="R375" s="68" t="s">
        <v>2036</v>
      </c>
    </row>
    <row r="376" spans="1:18" x14ac:dyDescent="0.2">
      <c r="A376" s="211"/>
      <c r="B376" s="105">
        <v>44078.052812499998</v>
      </c>
      <c r="C376" s="68" t="s">
        <v>349</v>
      </c>
      <c r="D376" s="82" t="str">
        <f t="shared" si="60"/>
        <v>BU0148</v>
      </c>
      <c r="E376" s="91" t="str">
        <f t="shared" si="61"/>
        <v>BULAWAYO</v>
      </c>
      <c r="F376" s="82" t="str">
        <f t="shared" si="62"/>
        <v>PLATINUM</v>
      </c>
      <c r="G376" s="83">
        <v>3</v>
      </c>
      <c r="H376" s="96" t="s">
        <v>2033</v>
      </c>
      <c r="I376" s="68" t="s">
        <v>2058</v>
      </c>
      <c r="J376" s="82" t="str">
        <f t="shared" si="64"/>
        <v>SIFA</v>
      </c>
      <c r="K376" s="85">
        <v>0</v>
      </c>
      <c r="L376" s="85">
        <v>0.99998842592592596</v>
      </c>
      <c r="M376" s="92">
        <v>44171</v>
      </c>
      <c r="N376" s="80">
        <v>51220152</v>
      </c>
      <c r="O376" s="90">
        <f t="shared" si="58"/>
        <v>1439.9833333333333</v>
      </c>
      <c r="P376" s="100">
        <f t="shared" si="59"/>
        <v>4319.95</v>
      </c>
      <c r="Q376" s="68" t="s">
        <v>2035</v>
      </c>
      <c r="R376" s="68" t="s">
        <v>2036</v>
      </c>
    </row>
    <row r="377" spans="1:18" x14ac:dyDescent="0.2">
      <c r="A377" s="211"/>
      <c r="B377" s="105">
        <v>44078.052361111113</v>
      </c>
      <c r="C377" s="68" t="s">
        <v>1875</v>
      </c>
      <c r="D377" s="82" t="str">
        <f t="shared" si="60"/>
        <v>MV0164</v>
      </c>
      <c r="E377" s="91" t="str">
        <f t="shared" si="61"/>
        <v>MASVINGO</v>
      </c>
      <c r="F377" s="82" t="str">
        <f t="shared" si="62"/>
        <v>PLATINUM</v>
      </c>
      <c r="G377" s="83">
        <v>3</v>
      </c>
      <c r="H377" s="96" t="s">
        <v>2033</v>
      </c>
      <c r="I377" s="68" t="s">
        <v>2058</v>
      </c>
      <c r="J377" s="82" t="str">
        <f t="shared" si="64"/>
        <v>PARDON</v>
      </c>
      <c r="K377" s="85">
        <v>0</v>
      </c>
      <c r="L377" s="85">
        <v>0.99998842592592596</v>
      </c>
      <c r="M377" s="92">
        <v>44171</v>
      </c>
      <c r="N377" s="80">
        <v>51220153</v>
      </c>
      <c r="O377" s="90">
        <f t="shared" si="58"/>
        <v>1439.9833333333333</v>
      </c>
      <c r="P377" s="100">
        <f t="shared" si="59"/>
        <v>4319.95</v>
      </c>
      <c r="Q377" s="68" t="s">
        <v>2035</v>
      </c>
      <c r="R377" s="68" t="s">
        <v>2036</v>
      </c>
    </row>
    <row r="378" spans="1:18" x14ac:dyDescent="0.2">
      <c r="A378" s="211"/>
      <c r="B378" s="105">
        <v>44077.472939814812</v>
      </c>
      <c r="C378" s="68" t="s">
        <v>398</v>
      </c>
      <c r="D378" s="82" t="str">
        <f t="shared" si="60"/>
        <v>MA5301</v>
      </c>
      <c r="E378" s="91" t="str">
        <f t="shared" si="61"/>
        <v>MANICALAND</v>
      </c>
      <c r="F378" s="82" t="str">
        <f t="shared" si="62"/>
        <v>PLATINUM</v>
      </c>
      <c r="G378" s="83">
        <v>3</v>
      </c>
      <c r="H378" s="96" t="s">
        <v>2033</v>
      </c>
      <c r="I378" s="68" t="s">
        <v>2058</v>
      </c>
      <c r="J378" s="82" t="str">
        <f t="shared" si="64"/>
        <v>PARDON</v>
      </c>
      <c r="K378" s="85">
        <v>0</v>
      </c>
      <c r="L378" s="85">
        <v>0.99998842592592596</v>
      </c>
      <c r="M378" s="92">
        <v>44171</v>
      </c>
      <c r="N378" s="80">
        <v>51220157</v>
      </c>
      <c r="O378" s="90">
        <f t="shared" si="58"/>
        <v>1439.9833333333333</v>
      </c>
      <c r="P378" s="100">
        <f t="shared" si="59"/>
        <v>4319.95</v>
      </c>
      <c r="Q378" s="68" t="s">
        <v>2035</v>
      </c>
      <c r="R378" s="68" t="s">
        <v>2036</v>
      </c>
    </row>
    <row r="379" spans="1:18" x14ac:dyDescent="0.2">
      <c r="A379" s="211"/>
      <c r="B379" s="105">
        <v>44064.500925925924</v>
      </c>
      <c r="C379" s="68" t="s">
        <v>1269</v>
      </c>
      <c r="D379" s="82" t="str">
        <f t="shared" si="60"/>
        <v>BU0138</v>
      </c>
      <c r="E379" s="91" t="str">
        <f t="shared" si="61"/>
        <v>BULAWAYO</v>
      </c>
      <c r="F379" s="82" t="str">
        <f t="shared" si="62"/>
        <v>PLATINUM</v>
      </c>
      <c r="G379" s="83">
        <v>3</v>
      </c>
      <c r="H379" s="96" t="s">
        <v>2033</v>
      </c>
      <c r="I379" s="68" t="s">
        <v>2058</v>
      </c>
      <c r="J379" s="82" t="str">
        <f t="shared" si="64"/>
        <v>MAKETO</v>
      </c>
      <c r="K379" s="85">
        <v>0</v>
      </c>
      <c r="L379" s="85">
        <v>0.99998842592592596</v>
      </c>
      <c r="M379" s="92">
        <v>44171</v>
      </c>
      <c r="N379" s="80">
        <v>51220160</v>
      </c>
      <c r="O379" s="90">
        <f t="shared" si="58"/>
        <v>1439.9833333333333</v>
      </c>
      <c r="P379" s="100">
        <f t="shared" si="59"/>
        <v>4319.95</v>
      </c>
      <c r="Q379" s="68" t="s">
        <v>2035</v>
      </c>
      <c r="R379" s="68" t="s">
        <v>2036</v>
      </c>
    </row>
    <row r="380" spans="1:18" x14ac:dyDescent="0.2">
      <c r="A380" s="211"/>
      <c r="B380" s="105">
        <v>44167.675011574072</v>
      </c>
      <c r="C380" s="68" t="s">
        <v>591</v>
      </c>
      <c r="D380" s="82" t="str">
        <f t="shared" ref="D380:D399" si="65">VLOOKUP($C380,TOTAL4,2,FALSE)</f>
        <v>HA0026</v>
      </c>
      <c r="E380" s="91" t="str">
        <f t="shared" ref="E380:E399" si="66">VLOOKUP($C380,TOTAL4,3,FALSE)</f>
        <v>HARARE</v>
      </c>
      <c r="F380" s="82" t="str">
        <f t="shared" ref="F380:F399" si="67">VLOOKUP(C380,TOTAL4,4,FALSE)</f>
        <v>PLATINUM</v>
      </c>
      <c r="G380" s="83">
        <v>3</v>
      </c>
      <c r="H380" s="96" t="s">
        <v>2033</v>
      </c>
      <c r="I380" s="68" t="s">
        <v>2058</v>
      </c>
      <c r="J380" s="82" t="str">
        <f t="shared" si="64"/>
        <v>KIWA</v>
      </c>
      <c r="K380" s="85">
        <v>0</v>
      </c>
      <c r="L380" s="85">
        <v>0.99998842592592596</v>
      </c>
      <c r="M380" s="92">
        <v>44171</v>
      </c>
      <c r="N380" s="94" t="s">
        <v>4258</v>
      </c>
      <c r="O380" s="90">
        <f t="shared" si="58"/>
        <v>1439.9833333333333</v>
      </c>
      <c r="P380" s="100">
        <f t="shared" si="59"/>
        <v>4319.95</v>
      </c>
      <c r="Q380" s="68" t="s">
        <v>2035</v>
      </c>
      <c r="R380" s="68" t="s">
        <v>2036</v>
      </c>
    </row>
    <row r="381" spans="1:18" x14ac:dyDescent="0.2">
      <c r="A381" s="211"/>
      <c r="B381" s="105">
        <v>44169.164907407408</v>
      </c>
      <c r="C381" s="68" t="s">
        <v>317</v>
      </c>
      <c r="D381" s="82" t="str">
        <f t="shared" si="65"/>
        <v>HA6074</v>
      </c>
      <c r="E381" s="91" t="str">
        <f t="shared" si="66"/>
        <v>HARARE</v>
      </c>
      <c r="F381" s="82" t="str">
        <f t="shared" si="67"/>
        <v>PLATINUM</v>
      </c>
      <c r="G381" s="83">
        <v>3</v>
      </c>
      <c r="H381" s="96" t="s">
        <v>2033</v>
      </c>
      <c r="I381" s="68" t="s">
        <v>2058</v>
      </c>
      <c r="J381" s="82" t="str">
        <f t="shared" si="64"/>
        <v>MUTYANDA</v>
      </c>
      <c r="K381" s="85">
        <v>0</v>
      </c>
      <c r="L381" s="85">
        <v>0.99998842592592596</v>
      </c>
      <c r="M381" s="92">
        <v>44171</v>
      </c>
      <c r="N381" s="94" t="s">
        <v>4256</v>
      </c>
      <c r="O381" s="90">
        <f t="shared" si="58"/>
        <v>1439.9833333333333</v>
      </c>
      <c r="P381" s="100">
        <f t="shared" si="59"/>
        <v>4319.95</v>
      </c>
      <c r="Q381" s="68" t="s">
        <v>2035</v>
      </c>
      <c r="R381" s="68" t="s">
        <v>2036</v>
      </c>
    </row>
    <row r="382" spans="1:18" x14ac:dyDescent="0.2">
      <c r="A382" s="211"/>
      <c r="B382" s="105">
        <v>44169.991111111114</v>
      </c>
      <c r="C382" s="68" t="s">
        <v>868</v>
      </c>
      <c r="D382" s="82" t="str">
        <f t="shared" si="65"/>
        <v>MS52264</v>
      </c>
      <c r="E382" s="91" t="str">
        <f t="shared" si="66"/>
        <v>MAT SOUTH</v>
      </c>
      <c r="F382" s="82" t="str">
        <f t="shared" si="67"/>
        <v>PLATINUM</v>
      </c>
      <c r="G382" s="83">
        <v>3</v>
      </c>
      <c r="H382" s="96" t="s">
        <v>2033</v>
      </c>
      <c r="I382" s="68" t="s">
        <v>2058</v>
      </c>
      <c r="J382" s="82" t="str">
        <f t="shared" si="64"/>
        <v>BEN</v>
      </c>
      <c r="K382" s="85">
        <v>0</v>
      </c>
      <c r="L382" s="85">
        <v>0.99998842592592596</v>
      </c>
      <c r="M382" s="92">
        <v>44171</v>
      </c>
      <c r="N382" s="94" t="s">
        <v>4263</v>
      </c>
      <c r="O382" s="90">
        <f t="shared" si="58"/>
        <v>1439.9833333333333</v>
      </c>
      <c r="P382" s="100">
        <f t="shared" si="59"/>
        <v>4319.95</v>
      </c>
      <c r="Q382" s="68" t="s">
        <v>2035</v>
      </c>
      <c r="R382" s="68" t="s">
        <v>2036</v>
      </c>
    </row>
    <row r="383" spans="1:18" x14ac:dyDescent="0.2">
      <c r="A383" s="211"/>
      <c r="B383" s="105">
        <v>44170.002627314818</v>
      </c>
      <c r="C383" s="68" t="s">
        <v>611</v>
      </c>
      <c r="D383" s="82" t="str">
        <f t="shared" si="65"/>
        <v>MS5124</v>
      </c>
      <c r="E383" s="91" t="str">
        <f t="shared" si="66"/>
        <v>MAT SOUTH</v>
      </c>
      <c r="F383" s="82" t="str">
        <f t="shared" si="67"/>
        <v>PLATINUM</v>
      </c>
      <c r="G383" s="83">
        <v>3</v>
      </c>
      <c r="H383" s="96" t="s">
        <v>2033</v>
      </c>
      <c r="I383" s="68" t="s">
        <v>2058</v>
      </c>
      <c r="J383" s="82" t="str">
        <f t="shared" si="64"/>
        <v>BEN</v>
      </c>
      <c r="K383" s="85">
        <v>0</v>
      </c>
      <c r="L383" s="85">
        <v>0.99998842592592596</v>
      </c>
      <c r="M383" s="92">
        <v>44171</v>
      </c>
      <c r="N383" s="94" t="s">
        <v>4255</v>
      </c>
      <c r="O383" s="90">
        <f t="shared" si="58"/>
        <v>1439.9833333333333</v>
      </c>
      <c r="P383" s="100">
        <f t="shared" si="59"/>
        <v>4319.95</v>
      </c>
      <c r="Q383" s="68" t="s">
        <v>2035</v>
      </c>
      <c r="R383" s="68" t="s">
        <v>2036</v>
      </c>
    </row>
    <row r="384" spans="1:18" x14ac:dyDescent="0.2">
      <c r="A384" s="211"/>
      <c r="B384" s="105">
        <v>44170.180347222224</v>
      </c>
      <c r="C384" s="68" t="s">
        <v>1447</v>
      </c>
      <c r="D384" s="82" t="str">
        <f t="shared" si="65"/>
        <v>BU0078</v>
      </c>
      <c r="E384" s="91" t="str">
        <f t="shared" si="66"/>
        <v>BULAWAYO</v>
      </c>
      <c r="F384" s="82" t="str">
        <f t="shared" si="67"/>
        <v>PLATINUM</v>
      </c>
      <c r="G384" s="83">
        <v>3</v>
      </c>
      <c r="H384" s="96" t="s">
        <v>2033</v>
      </c>
      <c r="I384" s="68" t="s">
        <v>2058</v>
      </c>
      <c r="J384" s="82" t="str">
        <f t="shared" si="64"/>
        <v>BHEKANI</v>
      </c>
      <c r="K384" s="85">
        <v>0</v>
      </c>
      <c r="L384" s="85">
        <v>0.99998842592592596</v>
      </c>
      <c r="M384" s="92">
        <v>44171</v>
      </c>
      <c r="N384" s="94" t="s">
        <v>4246</v>
      </c>
      <c r="O384" s="90">
        <f t="shared" si="58"/>
        <v>1439.9833333333333</v>
      </c>
      <c r="P384" s="100">
        <f t="shared" si="59"/>
        <v>4319.95</v>
      </c>
      <c r="Q384" s="68" t="s">
        <v>2035</v>
      </c>
      <c r="R384" s="68" t="s">
        <v>2036</v>
      </c>
    </row>
    <row r="385" spans="1:18" x14ac:dyDescent="0.2">
      <c r="A385" s="211"/>
      <c r="B385" s="105">
        <v>44170.181817129633</v>
      </c>
      <c r="C385" s="68" t="s">
        <v>1449</v>
      </c>
      <c r="D385" s="82" t="str">
        <f t="shared" si="65"/>
        <v>BU0078</v>
      </c>
      <c r="E385" s="91" t="str">
        <f t="shared" si="66"/>
        <v>BULAWAYO</v>
      </c>
      <c r="F385" s="82" t="str">
        <f t="shared" si="67"/>
        <v>PLATINUM</v>
      </c>
      <c r="G385" s="83">
        <v>3</v>
      </c>
      <c r="H385" s="96" t="s">
        <v>2033</v>
      </c>
      <c r="I385" s="68" t="s">
        <v>2058</v>
      </c>
      <c r="J385" s="82" t="str">
        <f t="shared" si="64"/>
        <v>BHEKANI</v>
      </c>
      <c r="K385" s="85">
        <v>0</v>
      </c>
      <c r="L385" s="85">
        <v>0.99998842592592596</v>
      </c>
      <c r="M385" s="92">
        <v>44171</v>
      </c>
      <c r="N385" s="94" t="s">
        <v>4244</v>
      </c>
      <c r="O385" s="90">
        <f t="shared" si="58"/>
        <v>1439.9833333333333</v>
      </c>
      <c r="P385" s="100">
        <f t="shared" si="59"/>
        <v>4319.95</v>
      </c>
      <c r="Q385" s="68" t="s">
        <v>2035</v>
      </c>
      <c r="R385" s="68" t="s">
        <v>2036</v>
      </c>
    </row>
    <row r="386" spans="1:18" x14ac:dyDescent="0.2">
      <c r="A386" s="211"/>
      <c r="B386" s="105">
        <v>44170.748784722222</v>
      </c>
      <c r="C386" s="80" t="s">
        <v>1568</v>
      </c>
      <c r="D386" s="82" t="str">
        <f t="shared" si="65"/>
        <v>MD0388</v>
      </c>
      <c r="E386" s="91" t="str">
        <f t="shared" si="66"/>
        <v>MIDLANDS</v>
      </c>
      <c r="F386" s="82" t="str">
        <f t="shared" si="67"/>
        <v>PLATINUM</v>
      </c>
      <c r="G386" s="83">
        <v>3</v>
      </c>
      <c r="H386" s="96" t="s">
        <v>2033</v>
      </c>
      <c r="I386" s="68" t="s">
        <v>2060</v>
      </c>
      <c r="J386" s="82" t="str">
        <f t="shared" si="64"/>
        <v>CHARI</v>
      </c>
      <c r="K386" s="85">
        <v>0</v>
      </c>
      <c r="L386" s="85">
        <v>0.99998842592592596</v>
      </c>
      <c r="M386" s="92">
        <v>44171</v>
      </c>
      <c r="N386" s="94" t="s">
        <v>4240</v>
      </c>
      <c r="O386" s="90">
        <f t="shared" ref="O386:O449" si="68">(L386-K386)*60*24</f>
        <v>1439.9833333333333</v>
      </c>
      <c r="P386" s="100">
        <f t="shared" ref="P386:P449" si="69">O386*G386</f>
        <v>4319.95</v>
      </c>
      <c r="Q386" s="68" t="s">
        <v>2035</v>
      </c>
      <c r="R386" s="68" t="s">
        <v>2036</v>
      </c>
    </row>
    <row r="387" spans="1:18" x14ac:dyDescent="0.2">
      <c r="A387" s="211"/>
      <c r="B387" s="105">
        <v>44170.80777777778</v>
      </c>
      <c r="C387" s="80" t="s">
        <v>361</v>
      </c>
      <c r="D387" s="82" t="str">
        <f t="shared" si="65"/>
        <v>HA0206</v>
      </c>
      <c r="E387" s="91" t="str">
        <f t="shared" si="66"/>
        <v>HARARE</v>
      </c>
      <c r="F387" s="82" t="str">
        <f t="shared" si="67"/>
        <v>PLATINUM</v>
      </c>
      <c r="G387" s="83">
        <v>3</v>
      </c>
      <c r="H387" s="96" t="s">
        <v>2033</v>
      </c>
      <c r="I387" s="68" t="s">
        <v>2060</v>
      </c>
      <c r="J387" s="82" t="str">
        <f t="shared" si="64"/>
        <v>MODESTA</v>
      </c>
      <c r="K387" s="85">
        <v>0</v>
      </c>
      <c r="L387" s="85">
        <v>0.99998842592592596</v>
      </c>
      <c r="M387" s="92">
        <v>44171</v>
      </c>
      <c r="N387" s="94" t="s">
        <v>4236</v>
      </c>
      <c r="O387" s="90">
        <f t="shared" si="68"/>
        <v>1439.9833333333333</v>
      </c>
      <c r="P387" s="100">
        <f t="shared" si="69"/>
        <v>4319.95</v>
      </c>
      <c r="Q387" s="68" t="s">
        <v>2035</v>
      </c>
      <c r="R387" s="68" t="s">
        <v>2036</v>
      </c>
    </row>
    <row r="388" spans="1:18" x14ac:dyDescent="0.2">
      <c r="A388" s="211"/>
      <c r="B388" s="105">
        <v>44170.930983796294</v>
      </c>
      <c r="C388" s="80" t="s">
        <v>87</v>
      </c>
      <c r="D388" s="82" t="str">
        <f t="shared" si="65"/>
        <v>MD0386</v>
      </c>
      <c r="E388" s="91" t="str">
        <f t="shared" si="66"/>
        <v>MIDLANDS</v>
      </c>
      <c r="F388" s="82" t="str">
        <f t="shared" si="67"/>
        <v>PLATINUM</v>
      </c>
      <c r="G388" s="83">
        <v>3</v>
      </c>
      <c r="H388" s="96" t="s">
        <v>2033</v>
      </c>
      <c r="I388" s="68" t="s">
        <v>2060</v>
      </c>
      <c r="J388" s="82" t="str">
        <f t="shared" si="64"/>
        <v>CHIKWAVAVA</v>
      </c>
      <c r="K388" s="85">
        <v>0</v>
      </c>
      <c r="L388" s="85">
        <v>0.99998842592592596</v>
      </c>
      <c r="M388" s="92">
        <v>44171</v>
      </c>
      <c r="N388" s="94" t="s">
        <v>4228</v>
      </c>
      <c r="O388" s="90">
        <f t="shared" si="68"/>
        <v>1439.9833333333333</v>
      </c>
      <c r="P388" s="100">
        <f t="shared" si="69"/>
        <v>4319.95</v>
      </c>
      <c r="Q388" s="68" t="s">
        <v>2035</v>
      </c>
      <c r="R388" s="68" t="s">
        <v>2036</v>
      </c>
    </row>
    <row r="389" spans="1:18" x14ac:dyDescent="0.2">
      <c r="A389" s="211"/>
      <c r="B389" s="105">
        <v>44170.95380787037</v>
      </c>
      <c r="C389" s="80" t="s">
        <v>2009</v>
      </c>
      <c r="D389" s="82" t="str">
        <f t="shared" si="65"/>
        <v>MD0109</v>
      </c>
      <c r="E389" s="91" t="str">
        <f t="shared" si="66"/>
        <v>MIDLANDS</v>
      </c>
      <c r="F389" s="82" t="str">
        <f t="shared" si="67"/>
        <v>PLATINUM</v>
      </c>
      <c r="G389" s="83">
        <v>3</v>
      </c>
      <c r="H389" s="96" t="s">
        <v>2033</v>
      </c>
      <c r="I389" s="68" t="s">
        <v>2060</v>
      </c>
      <c r="J389" s="82" t="str">
        <f t="shared" si="64"/>
        <v>CHARI</v>
      </c>
      <c r="K389" s="85">
        <v>0</v>
      </c>
      <c r="L389" s="85">
        <v>0.99998842592592596</v>
      </c>
      <c r="M389" s="92">
        <v>44171</v>
      </c>
      <c r="N389" s="94" t="s">
        <v>4234</v>
      </c>
      <c r="O389" s="90">
        <f t="shared" si="68"/>
        <v>1439.9833333333333</v>
      </c>
      <c r="P389" s="100">
        <f t="shared" si="69"/>
        <v>4319.95</v>
      </c>
      <c r="Q389" s="68" t="s">
        <v>2035</v>
      </c>
      <c r="R389" s="68" t="s">
        <v>2036</v>
      </c>
    </row>
    <row r="390" spans="1:18" x14ac:dyDescent="0.2">
      <c r="A390" s="211"/>
      <c r="B390" s="105">
        <v>44170.95385416667</v>
      </c>
      <c r="C390" s="80" t="s">
        <v>1566</v>
      </c>
      <c r="D390" s="82" t="str">
        <f t="shared" si="65"/>
        <v>MD0388</v>
      </c>
      <c r="E390" s="91" t="str">
        <f t="shared" si="66"/>
        <v>MIDLANDS</v>
      </c>
      <c r="F390" s="82" t="str">
        <f t="shared" si="67"/>
        <v>PLATINUM</v>
      </c>
      <c r="G390" s="83">
        <v>3</v>
      </c>
      <c r="H390" s="96" t="s">
        <v>2033</v>
      </c>
      <c r="I390" s="68" t="s">
        <v>2060</v>
      </c>
      <c r="J390" s="82" t="str">
        <f t="shared" si="64"/>
        <v>CHARI</v>
      </c>
      <c r="K390" s="85">
        <v>0</v>
      </c>
      <c r="L390" s="85">
        <v>0.99998842592592596</v>
      </c>
      <c r="M390" s="92">
        <v>44171</v>
      </c>
      <c r="N390" s="94" t="s">
        <v>4235</v>
      </c>
      <c r="O390" s="90">
        <f t="shared" si="68"/>
        <v>1439.9833333333333</v>
      </c>
      <c r="P390" s="100">
        <f t="shared" si="69"/>
        <v>4319.95</v>
      </c>
      <c r="Q390" s="68" t="s">
        <v>2035</v>
      </c>
      <c r="R390" s="68" t="s">
        <v>2036</v>
      </c>
    </row>
    <row r="391" spans="1:18" x14ac:dyDescent="0.2">
      <c r="A391" s="211"/>
      <c r="B391" s="105">
        <v>44170.954768518517</v>
      </c>
      <c r="C391" s="80" t="s">
        <v>1114</v>
      </c>
      <c r="D391" s="82" t="str">
        <f t="shared" si="65"/>
        <v>MD0277</v>
      </c>
      <c r="E391" s="91" t="str">
        <f t="shared" si="66"/>
        <v>MIDLANDS</v>
      </c>
      <c r="F391" s="82" t="str">
        <f t="shared" si="67"/>
        <v>PLATINUM</v>
      </c>
      <c r="G391" s="83">
        <v>3</v>
      </c>
      <c r="H391" s="96" t="s">
        <v>2033</v>
      </c>
      <c r="I391" s="68" t="s">
        <v>2060</v>
      </c>
      <c r="J391" s="82" t="str">
        <f t="shared" si="64"/>
        <v>CHARI</v>
      </c>
      <c r="K391" s="85">
        <v>0</v>
      </c>
      <c r="L391" s="85">
        <v>0.99998842592592596</v>
      </c>
      <c r="M391" s="92">
        <v>44171</v>
      </c>
      <c r="N391" s="94" t="s">
        <v>4237</v>
      </c>
      <c r="O391" s="90">
        <f t="shared" si="68"/>
        <v>1439.9833333333333</v>
      </c>
      <c r="P391" s="100">
        <f t="shared" si="69"/>
        <v>4319.95</v>
      </c>
      <c r="Q391" s="68" t="s">
        <v>2035</v>
      </c>
      <c r="R391" s="68" t="s">
        <v>2036</v>
      </c>
    </row>
    <row r="392" spans="1:18" x14ac:dyDescent="0.2">
      <c r="A392" s="211"/>
      <c r="B392" s="105">
        <v>44170.954768518517</v>
      </c>
      <c r="C392" s="80" t="s">
        <v>1278</v>
      </c>
      <c r="D392" s="82" t="str">
        <f t="shared" si="65"/>
        <v>MD5189</v>
      </c>
      <c r="E392" s="91" t="str">
        <f t="shared" si="66"/>
        <v>MIDLANDS</v>
      </c>
      <c r="F392" s="82" t="str">
        <f t="shared" si="67"/>
        <v>PLATINUM</v>
      </c>
      <c r="G392" s="83">
        <v>3</v>
      </c>
      <c r="H392" s="96" t="s">
        <v>2033</v>
      </c>
      <c r="I392" s="68" t="s">
        <v>2060</v>
      </c>
      <c r="J392" s="82" t="str">
        <f t="shared" si="64"/>
        <v>CHARI</v>
      </c>
      <c r="K392" s="85">
        <v>0</v>
      </c>
      <c r="L392" s="85">
        <v>0.99998842592592596</v>
      </c>
      <c r="M392" s="92">
        <v>44171</v>
      </c>
      <c r="N392" s="94" t="s">
        <v>4167</v>
      </c>
      <c r="O392" s="90">
        <f t="shared" si="68"/>
        <v>1439.9833333333333</v>
      </c>
      <c r="P392" s="100">
        <f t="shared" si="69"/>
        <v>4319.95</v>
      </c>
      <c r="Q392" s="68" t="s">
        <v>2035</v>
      </c>
      <c r="R392" s="68" t="s">
        <v>2036</v>
      </c>
    </row>
    <row r="393" spans="1:18" x14ac:dyDescent="0.2">
      <c r="A393" s="211"/>
      <c r="B393" s="105">
        <v>44170.955775462964</v>
      </c>
      <c r="C393" s="80" t="s">
        <v>1509</v>
      </c>
      <c r="D393" s="82" t="str">
        <f t="shared" si="65"/>
        <v>MS0006</v>
      </c>
      <c r="E393" s="91" t="str">
        <f t="shared" si="66"/>
        <v>MAT SOUTH</v>
      </c>
      <c r="F393" s="82" t="str">
        <f t="shared" si="67"/>
        <v>PLATINUM</v>
      </c>
      <c r="G393" s="83">
        <v>3</v>
      </c>
      <c r="H393" s="96" t="s">
        <v>2033</v>
      </c>
      <c r="I393" s="68" t="s">
        <v>2060</v>
      </c>
      <c r="J393" s="82" t="str">
        <f t="shared" si="64"/>
        <v>BEN</v>
      </c>
      <c r="K393" s="85">
        <v>0</v>
      </c>
      <c r="L393" s="85">
        <v>0.99998842592592596</v>
      </c>
      <c r="M393" s="92">
        <v>44171</v>
      </c>
      <c r="N393" s="94" t="s">
        <v>4202</v>
      </c>
      <c r="O393" s="90">
        <f t="shared" si="68"/>
        <v>1439.9833333333333</v>
      </c>
      <c r="P393" s="100">
        <f t="shared" si="69"/>
        <v>4319.95</v>
      </c>
      <c r="Q393" s="68" t="s">
        <v>2035</v>
      </c>
      <c r="R393" s="68" t="s">
        <v>2036</v>
      </c>
    </row>
    <row r="394" spans="1:18" x14ac:dyDescent="0.2">
      <c r="A394" s="211"/>
      <c r="B394" s="105">
        <v>44170.957395833335</v>
      </c>
      <c r="C394" s="80" t="s">
        <v>609</v>
      </c>
      <c r="D394" s="82" t="str">
        <f t="shared" si="65"/>
        <v>MS5124</v>
      </c>
      <c r="E394" s="91" t="str">
        <f t="shared" si="66"/>
        <v>MAT SOUTH</v>
      </c>
      <c r="F394" s="82" t="str">
        <f t="shared" si="67"/>
        <v>PLATINUM</v>
      </c>
      <c r="G394" s="83">
        <v>3</v>
      </c>
      <c r="H394" s="96" t="s">
        <v>2033</v>
      </c>
      <c r="I394" s="68" t="s">
        <v>2060</v>
      </c>
      <c r="J394" s="82" t="str">
        <f t="shared" si="64"/>
        <v>BEN</v>
      </c>
      <c r="K394" s="85">
        <v>0</v>
      </c>
      <c r="L394" s="85">
        <v>0.99998842592592596</v>
      </c>
      <c r="M394" s="92">
        <v>44171</v>
      </c>
      <c r="N394" s="94" t="s">
        <v>4217</v>
      </c>
      <c r="O394" s="90">
        <f t="shared" si="68"/>
        <v>1439.9833333333333</v>
      </c>
      <c r="P394" s="100">
        <f t="shared" si="69"/>
        <v>4319.95</v>
      </c>
      <c r="Q394" s="68" t="s">
        <v>2035</v>
      </c>
      <c r="R394" s="68" t="s">
        <v>2036</v>
      </c>
    </row>
    <row r="395" spans="1:18" x14ac:dyDescent="0.2">
      <c r="A395" s="211"/>
      <c r="B395" s="105">
        <v>44171.8905787037</v>
      </c>
      <c r="C395" s="80" t="s">
        <v>961</v>
      </c>
      <c r="D395" s="82" t="str">
        <f t="shared" si="65"/>
        <v>HA0376</v>
      </c>
      <c r="E395" s="91" t="str">
        <f t="shared" si="66"/>
        <v>HARARE</v>
      </c>
      <c r="F395" s="82" t="str">
        <f t="shared" si="67"/>
        <v>PLATINUM</v>
      </c>
      <c r="G395" s="83">
        <v>3</v>
      </c>
      <c r="H395" s="96" t="s">
        <v>2033</v>
      </c>
      <c r="I395" s="68" t="s">
        <v>2058</v>
      </c>
      <c r="J395" s="82" t="str">
        <f t="shared" si="64"/>
        <v>MODESTA</v>
      </c>
      <c r="K395" s="85">
        <v>0.89057870370370373</v>
      </c>
      <c r="L395" s="85">
        <v>0.99998842592592596</v>
      </c>
      <c r="M395" s="92">
        <v>44171</v>
      </c>
      <c r="N395" s="94" t="s">
        <v>4557</v>
      </c>
      <c r="O395" s="90">
        <f t="shared" si="68"/>
        <v>157.55000000000001</v>
      </c>
      <c r="P395" s="100">
        <f t="shared" si="69"/>
        <v>472.65000000000003</v>
      </c>
      <c r="Q395" s="68" t="s">
        <v>2035</v>
      </c>
      <c r="R395" s="68" t="s">
        <v>2036</v>
      </c>
    </row>
    <row r="396" spans="1:18" x14ac:dyDescent="0.2">
      <c r="A396" s="211"/>
      <c r="B396" s="105">
        <v>44171.80872685185</v>
      </c>
      <c r="C396" s="80" t="s">
        <v>1950</v>
      </c>
      <c r="D396" s="82" t="str">
        <f t="shared" si="65"/>
        <v>MS0326</v>
      </c>
      <c r="E396" s="91" t="str">
        <f t="shared" si="66"/>
        <v>MAT NORTH</v>
      </c>
      <c r="F396" s="82" t="str">
        <f t="shared" si="67"/>
        <v>PLATINUM</v>
      </c>
      <c r="G396" s="83">
        <v>3</v>
      </c>
      <c r="H396" s="96" t="s">
        <v>2033</v>
      </c>
      <c r="I396" s="68" t="s">
        <v>2058</v>
      </c>
      <c r="J396" s="82" t="str">
        <f t="shared" si="64"/>
        <v>MASAIRA</v>
      </c>
      <c r="K396" s="85">
        <v>0.80872685185185178</v>
      </c>
      <c r="L396" s="85">
        <v>0.99998842592592596</v>
      </c>
      <c r="M396" s="92">
        <v>44171</v>
      </c>
      <c r="N396" s="94" t="s">
        <v>4560</v>
      </c>
      <c r="O396" s="90">
        <f t="shared" si="68"/>
        <v>275.4166666666668</v>
      </c>
      <c r="P396" s="100">
        <f t="shared" si="69"/>
        <v>826.25000000000045</v>
      </c>
      <c r="Q396" s="68" t="s">
        <v>2035</v>
      </c>
      <c r="R396" s="68" t="s">
        <v>2036</v>
      </c>
    </row>
    <row r="397" spans="1:18" x14ac:dyDescent="0.2">
      <c r="A397" s="211"/>
      <c r="B397" s="105">
        <v>44171.724062499998</v>
      </c>
      <c r="C397" s="80" t="s">
        <v>1012</v>
      </c>
      <c r="D397" s="82" t="str">
        <f t="shared" si="65"/>
        <v>HA0059</v>
      </c>
      <c r="E397" s="91" t="str">
        <f t="shared" si="66"/>
        <v>HARARE</v>
      </c>
      <c r="F397" s="82" t="str">
        <f t="shared" si="67"/>
        <v>PLATINUM</v>
      </c>
      <c r="G397" s="83">
        <v>3</v>
      </c>
      <c r="H397" s="96" t="s">
        <v>2033</v>
      </c>
      <c r="I397" s="68" t="s">
        <v>2058</v>
      </c>
      <c r="J397" s="82" t="str">
        <f t="shared" si="64"/>
        <v>KIWA</v>
      </c>
      <c r="K397" s="85">
        <v>0.72406250000000005</v>
      </c>
      <c r="L397" s="85">
        <v>0.99998842592592596</v>
      </c>
      <c r="M397" s="92">
        <v>44171</v>
      </c>
      <c r="N397" s="94" t="s">
        <v>4569</v>
      </c>
      <c r="O397" s="90">
        <f t="shared" si="68"/>
        <v>397.33333333333326</v>
      </c>
      <c r="P397" s="100">
        <f t="shared" si="69"/>
        <v>1191.9999999999998</v>
      </c>
      <c r="Q397" s="68" t="s">
        <v>2035</v>
      </c>
      <c r="R397" s="68" t="s">
        <v>2036</v>
      </c>
    </row>
    <row r="398" spans="1:18" x14ac:dyDescent="0.2">
      <c r="A398" s="211"/>
      <c r="B398" s="105">
        <v>44171.716898148145</v>
      </c>
      <c r="C398" s="80" t="s">
        <v>756</v>
      </c>
      <c r="D398" s="82" t="str">
        <f t="shared" si="65"/>
        <v>HA1733</v>
      </c>
      <c r="E398" s="91" t="str">
        <f t="shared" si="66"/>
        <v>HARARE</v>
      </c>
      <c r="F398" s="82" t="str">
        <f t="shared" si="67"/>
        <v>PLATINUM</v>
      </c>
      <c r="G398" s="83">
        <v>3</v>
      </c>
      <c r="H398" s="96" t="s">
        <v>2033</v>
      </c>
      <c r="I398" s="68" t="s">
        <v>2058</v>
      </c>
      <c r="J398" s="82" t="str">
        <f t="shared" si="64"/>
        <v>KIWA</v>
      </c>
      <c r="K398" s="85">
        <v>0.71689814814814812</v>
      </c>
      <c r="L398" s="85">
        <v>0.99998842592592596</v>
      </c>
      <c r="M398" s="92">
        <v>44171</v>
      </c>
      <c r="N398" s="94" t="s">
        <v>4571</v>
      </c>
      <c r="O398" s="90">
        <f t="shared" si="68"/>
        <v>407.65000000000009</v>
      </c>
      <c r="P398" s="100">
        <f t="shared" si="69"/>
        <v>1222.9500000000003</v>
      </c>
      <c r="Q398" s="68" t="s">
        <v>2035</v>
      </c>
      <c r="R398" s="68" t="s">
        <v>2036</v>
      </c>
    </row>
    <row r="399" spans="1:18" x14ac:dyDescent="0.2">
      <c r="A399" s="211"/>
      <c r="B399" s="105">
        <v>44171.647743055553</v>
      </c>
      <c r="C399" s="80" t="s">
        <v>540</v>
      </c>
      <c r="D399" s="82" t="str">
        <f t="shared" si="65"/>
        <v>HA6048</v>
      </c>
      <c r="E399" s="91" t="str">
        <f t="shared" si="66"/>
        <v>HARARE</v>
      </c>
      <c r="F399" s="82" t="str">
        <f t="shared" si="67"/>
        <v>PLATINUM</v>
      </c>
      <c r="G399" s="83">
        <v>3</v>
      </c>
      <c r="H399" s="96" t="s">
        <v>2033</v>
      </c>
      <c r="I399" s="68" t="s">
        <v>2058</v>
      </c>
      <c r="J399" s="82" t="str">
        <f t="shared" si="64"/>
        <v>ENIA</v>
      </c>
      <c r="K399" s="85">
        <v>0.64774305555555556</v>
      </c>
      <c r="L399" s="85">
        <v>0.99998842592592596</v>
      </c>
      <c r="M399" s="92">
        <v>44171</v>
      </c>
      <c r="N399" s="94" t="s">
        <v>4574</v>
      </c>
      <c r="O399" s="90">
        <f t="shared" si="68"/>
        <v>507.23333333333335</v>
      </c>
      <c r="P399" s="100">
        <f t="shared" si="69"/>
        <v>1521.7</v>
      </c>
      <c r="Q399" s="68" t="s">
        <v>2035</v>
      </c>
      <c r="R399" s="68" t="s">
        <v>2036</v>
      </c>
    </row>
    <row r="400" spans="1:18" x14ac:dyDescent="0.2">
      <c r="A400" s="213"/>
      <c r="B400" s="203" t="s">
        <v>2225</v>
      </c>
      <c r="C400" s="89" t="s">
        <v>171</v>
      </c>
      <c r="D400" s="81" t="str">
        <f t="shared" ref="D400:D446" si="70">VLOOKUP($C400,TOTAL3,2,FALSE)</f>
        <v>MD5191</v>
      </c>
      <c r="E400" s="82" t="str">
        <f t="shared" ref="E400:E446" si="71">VLOOKUP($C400,TOTAL3,3,FALSE)</f>
        <v>MIDLANDS</v>
      </c>
      <c r="F400" s="82" t="str">
        <f t="shared" ref="F400:F446" si="72">VLOOKUP(C400,TOTAL3,4,FALSE)</f>
        <v>GOLD</v>
      </c>
      <c r="G400" s="83">
        <v>3</v>
      </c>
      <c r="H400" s="84" t="s">
        <v>2033</v>
      </c>
      <c r="I400" s="68" t="s">
        <v>2042</v>
      </c>
      <c r="J400" s="82" t="str">
        <f t="shared" ref="J400:J444" si="73">VLOOKUP($C400,TOTAL3,5,FALSE)</f>
        <v>CHIKWAVAVA</v>
      </c>
      <c r="K400" s="85">
        <v>0</v>
      </c>
      <c r="L400" s="85">
        <v>0.20625000000000002</v>
      </c>
      <c r="M400" s="134">
        <v>44171</v>
      </c>
      <c r="N400" s="94" t="s">
        <v>3944</v>
      </c>
      <c r="O400" s="90">
        <f t="shared" si="68"/>
        <v>297.00000000000006</v>
      </c>
      <c r="P400" s="100">
        <f t="shared" si="69"/>
        <v>891.00000000000023</v>
      </c>
      <c r="Q400" s="80" t="s">
        <v>2035</v>
      </c>
      <c r="R400" s="80" t="s">
        <v>2038</v>
      </c>
    </row>
    <row r="401" spans="1:18" x14ac:dyDescent="0.2">
      <c r="A401" s="123"/>
      <c r="B401" s="87" t="s">
        <v>4278</v>
      </c>
      <c r="C401" s="87" t="s">
        <v>843</v>
      </c>
      <c r="D401" s="81" t="str">
        <f t="shared" si="70"/>
        <v>MW6034</v>
      </c>
      <c r="E401" s="82" t="str">
        <f t="shared" si="71"/>
        <v>MASH WEST</v>
      </c>
      <c r="F401" s="82" t="str">
        <f t="shared" si="72"/>
        <v>GOLD</v>
      </c>
      <c r="G401" s="83">
        <v>3</v>
      </c>
      <c r="H401" s="84" t="s">
        <v>2033</v>
      </c>
      <c r="I401" s="68" t="s">
        <v>2056</v>
      </c>
      <c r="J401" s="82" t="str">
        <f t="shared" si="73"/>
        <v>NGIRAZI</v>
      </c>
      <c r="K401" s="85">
        <v>0</v>
      </c>
      <c r="L401" s="85">
        <v>0.2636574074074074</v>
      </c>
      <c r="M401" s="134">
        <v>44171</v>
      </c>
      <c r="N401" s="94" t="s">
        <v>4380</v>
      </c>
      <c r="O401" s="90">
        <f t="shared" si="68"/>
        <v>379.66666666666663</v>
      </c>
      <c r="P401" s="100">
        <f t="shared" si="69"/>
        <v>1139</v>
      </c>
      <c r="Q401" s="80" t="s">
        <v>2035</v>
      </c>
      <c r="R401" s="80" t="s">
        <v>2038</v>
      </c>
    </row>
    <row r="402" spans="1:18" x14ac:dyDescent="0.2">
      <c r="A402" s="123"/>
      <c r="B402" s="87" t="s">
        <v>4285</v>
      </c>
      <c r="C402" s="87" t="s">
        <v>685</v>
      </c>
      <c r="D402" s="81" t="str">
        <f t="shared" si="70"/>
        <v>MC0009</v>
      </c>
      <c r="E402" s="82" t="str">
        <f t="shared" si="71"/>
        <v>MASH CENTRAL</v>
      </c>
      <c r="F402" s="82" t="str">
        <f t="shared" si="72"/>
        <v>GOLD</v>
      </c>
      <c r="G402" s="83">
        <v>3</v>
      </c>
      <c r="H402" s="84" t="s">
        <v>2033</v>
      </c>
      <c r="I402" s="68" t="s">
        <v>2056</v>
      </c>
      <c r="J402" s="82" t="str">
        <f t="shared" si="73"/>
        <v>KIWA</v>
      </c>
      <c r="K402" s="85">
        <v>0</v>
      </c>
      <c r="L402" s="85">
        <v>0.34621527777777777</v>
      </c>
      <c r="M402" s="134">
        <v>44171</v>
      </c>
      <c r="N402" s="94" t="s">
        <v>4388</v>
      </c>
      <c r="O402" s="90">
        <f t="shared" si="68"/>
        <v>498.55</v>
      </c>
      <c r="P402" s="100">
        <f t="shared" si="69"/>
        <v>1495.65</v>
      </c>
      <c r="Q402" s="80" t="s">
        <v>2035</v>
      </c>
      <c r="R402" s="80" t="s">
        <v>2038</v>
      </c>
    </row>
    <row r="403" spans="1:18" x14ac:dyDescent="0.2">
      <c r="A403" s="123"/>
      <c r="B403" s="87" t="s">
        <v>4287</v>
      </c>
      <c r="C403" s="87" t="s">
        <v>993</v>
      </c>
      <c r="D403" s="81" t="str">
        <f t="shared" si="70"/>
        <v>MD0058</v>
      </c>
      <c r="E403" s="82" t="str">
        <f t="shared" si="71"/>
        <v>MIDLANDS</v>
      </c>
      <c r="F403" s="82" t="str">
        <f t="shared" si="72"/>
        <v>GOLD</v>
      </c>
      <c r="G403" s="83">
        <v>3</v>
      </c>
      <c r="H403" s="84" t="s">
        <v>2033</v>
      </c>
      <c r="I403" s="68" t="s">
        <v>2056</v>
      </c>
      <c r="J403" s="82" t="str">
        <f t="shared" si="73"/>
        <v>CHIKWAVAVA</v>
      </c>
      <c r="K403" s="85">
        <v>0</v>
      </c>
      <c r="L403" s="85">
        <v>0.36172453703703705</v>
      </c>
      <c r="M403" s="134">
        <v>44171</v>
      </c>
      <c r="N403" s="94" t="s">
        <v>4391</v>
      </c>
      <c r="O403" s="90">
        <f t="shared" si="68"/>
        <v>520.88333333333344</v>
      </c>
      <c r="P403" s="100">
        <f t="shared" si="69"/>
        <v>1562.6500000000003</v>
      </c>
      <c r="Q403" s="80" t="s">
        <v>2035</v>
      </c>
      <c r="R403" s="80" t="s">
        <v>2038</v>
      </c>
    </row>
    <row r="404" spans="1:18" x14ac:dyDescent="0.2">
      <c r="A404" s="123"/>
      <c r="B404" s="87" t="s">
        <v>4098</v>
      </c>
      <c r="C404" s="87" t="s">
        <v>1695</v>
      </c>
      <c r="D404" s="81" t="str">
        <f t="shared" si="70"/>
        <v>ME5186</v>
      </c>
      <c r="E404" s="82" t="str">
        <f t="shared" si="71"/>
        <v>MASH EAST</v>
      </c>
      <c r="F404" s="82" t="str">
        <f t="shared" si="72"/>
        <v>GOLD</v>
      </c>
      <c r="G404" s="83">
        <v>3</v>
      </c>
      <c r="H404" s="84" t="s">
        <v>2033</v>
      </c>
      <c r="I404" s="68" t="s">
        <v>2056</v>
      </c>
      <c r="J404" s="82" t="str">
        <f t="shared" si="73"/>
        <v>RICHARD</v>
      </c>
      <c r="K404" s="85">
        <v>0</v>
      </c>
      <c r="L404" s="85">
        <v>0.4229282407407407</v>
      </c>
      <c r="M404" s="134">
        <v>44171</v>
      </c>
      <c r="N404" s="94" t="s">
        <v>4393</v>
      </c>
      <c r="O404" s="90">
        <f t="shared" si="68"/>
        <v>609.01666666666665</v>
      </c>
      <c r="P404" s="100">
        <f t="shared" si="69"/>
        <v>1827.05</v>
      </c>
      <c r="Q404" s="80" t="s">
        <v>2035</v>
      </c>
      <c r="R404" s="80" t="s">
        <v>2038</v>
      </c>
    </row>
    <row r="405" spans="1:18" x14ac:dyDescent="0.2">
      <c r="A405" s="123"/>
      <c r="B405" s="87" t="s">
        <v>4294</v>
      </c>
      <c r="C405" s="87" t="s">
        <v>1328</v>
      </c>
      <c r="D405" s="81" t="str">
        <f t="shared" si="70"/>
        <v>MA0141</v>
      </c>
      <c r="E405" s="82" t="str">
        <f t="shared" si="71"/>
        <v>MANICALAND</v>
      </c>
      <c r="F405" s="82" t="str">
        <f t="shared" si="72"/>
        <v>GOLD</v>
      </c>
      <c r="G405" s="83">
        <v>3</v>
      </c>
      <c r="H405" s="84" t="s">
        <v>2033</v>
      </c>
      <c r="I405" s="68" t="s">
        <v>2056</v>
      </c>
      <c r="J405" s="82" t="str">
        <f t="shared" si="73"/>
        <v>MANGWIRO</v>
      </c>
      <c r="K405" s="85">
        <v>0</v>
      </c>
      <c r="L405" s="85">
        <v>0.42937500000000001</v>
      </c>
      <c r="M405" s="134">
        <v>44171</v>
      </c>
      <c r="N405" s="94" t="s">
        <v>4399</v>
      </c>
      <c r="O405" s="90">
        <f t="shared" si="68"/>
        <v>618.29999999999995</v>
      </c>
      <c r="P405" s="100">
        <f t="shared" si="69"/>
        <v>1854.8999999999999</v>
      </c>
      <c r="Q405" s="80" t="s">
        <v>2035</v>
      </c>
      <c r="R405" s="80" t="s">
        <v>2038</v>
      </c>
    </row>
    <row r="406" spans="1:18" x14ac:dyDescent="0.2">
      <c r="A406" s="123"/>
      <c r="B406" s="87" t="s">
        <v>4297</v>
      </c>
      <c r="C406" s="87" t="s">
        <v>78</v>
      </c>
      <c r="D406" s="81" t="str">
        <f t="shared" si="70"/>
        <v>ME5318</v>
      </c>
      <c r="E406" s="82" t="str">
        <f t="shared" si="71"/>
        <v>MASH EAST</v>
      </c>
      <c r="F406" s="82" t="str">
        <f t="shared" si="72"/>
        <v>GOLD</v>
      </c>
      <c r="G406" s="83">
        <v>3</v>
      </c>
      <c r="H406" s="84" t="s">
        <v>2033</v>
      </c>
      <c r="I406" s="68" t="s">
        <v>2056</v>
      </c>
      <c r="J406" s="82" t="str">
        <f t="shared" si="73"/>
        <v>WASHI</v>
      </c>
      <c r="K406" s="85">
        <v>0</v>
      </c>
      <c r="L406" s="85">
        <v>0.56307870370370372</v>
      </c>
      <c r="M406" s="134">
        <v>44171</v>
      </c>
      <c r="N406" s="94" t="s">
        <v>4402</v>
      </c>
      <c r="O406" s="90">
        <f t="shared" si="68"/>
        <v>810.83333333333326</v>
      </c>
      <c r="P406" s="100">
        <f t="shared" si="69"/>
        <v>2432.5</v>
      </c>
      <c r="Q406" s="80" t="s">
        <v>2035</v>
      </c>
      <c r="R406" s="80" t="s">
        <v>2038</v>
      </c>
    </row>
    <row r="407" spans="1:18" x14ac:dyDescent="0.2">
      <c r="A407" s="125"/>
      <c r="B407" s="79" t="s">
        <v>2313</v>
      </c>
      <c r="C407" s="89" t="s">
        <v>81</v>
      </c>
      <c r="D407" s="81" t="str">
        <f t="shared" si="70"/>
        <v>ME5318</v>
      </c>
      <c r="E407" s="82" t="str">
        <f t="shared" si="71"/>
        <v>MASH EAST</v>
      </c>
      <c r="F407" s="82" t="str">
        <f t="shared" si="72"/>
        <v>GOLD</v>
      </c>
      <c r="G407" s="83">
        <v>3</v>
      </c>
      <c r="H407" s="84" t="s">
        <v>2033</v>
      </c>
      <c r="I407" s="68" t="s">
        <v>2042</v>
      </c>
      <c r="J407" s="82" t="str">
        <f t="shared" si="73"/>
        <v>WASHI</v>
      </c>
      <c r="K407" s="85">
        <v>0</v>
      </c>
      <c r="L407" s="88">
        <v>0.95467592592592598</v>
      </c>
      <c r="M407" s="134">
        <v>44171</v>
      </c>
      <c r="N407" s="94" t="s">
        <v>3939</v>
      </c>
      <c r="O407" s="90">
        <f t="shared" si="68"/>
        <v>1374.7333333333333</v>
      </c>
      <c r="P407" s="100">
        <f t="shared" si="69"/>
        <v>4124.2</v>
      </c>
      <c r="Q407" s="80" t="s">
        <v>2035</v>
      </c>
      <c r="R407" s="80" t="s">
        <v>2038</v>
      </c>
    </row>
    <row r="408" spans="1:18" x14ac:dyDescent="0.2">
      <c r="A408" s="111"/>
      <c r="B408" s="79" t="s">
        <v>3323</v>
      </c>
      <c r="C408" s="80" t="s">
        <v>1879</v>
      </c>
      <c r="D408" s="81" t="str">
        <f t="shared" si="70"/>
        <v>MW5023</v>
      </c>
      <c r="E408" s="82" t="str">
        <f t="shared" si="71"/>
        <v>MASH WEST</v>
      </c>
      <c r="F408" s="82" t="str">
        <f t="shared" si="72"/>
        <v>GOLD</v>
      </c>
      <c r="G408" s="83">
        <v>3</v>
      </c>
      <c r="H408" s="84" t="s">
        <v>2033</v>
      </c>
      <c r="I408" s="68" t="s">
        <v>2042</v>
      </c>
      <c r="J408" s="82" t="str">
        <f t="shared" si="73"/>
        <v>ARTWELL</v>
      </c>
      <c r="K408" s="85">
        <v>0</v>
      </c>
      <c r="L408" s="88">
        <v>0.9568402777777778</v>
      </c>
      <c r="M408" s="134">
        <v>44171</v>
      </c>
      <c r="N408" s="94" t="s">
        <v>4115</v>
      </c>
      <c r="O408" s="90">
        <f t="shared" si="68"/>
        <v>1377.8500000000001</v>
      </c>
      <c r="P408" s="100">
        <f t="shared" si="69"/>
        <v>4133.55</v>
      </c>
      <c r="Q408" s="80" t="s">
        <v>2035</v>
      </c>
      <c r="R408" s="80" t="s">
        <v>2038</v>
      </c>
    </row>
    <row r="409" spans="1:18" x14ac:dyDescent="0.2">
      <c r="A409" s="93"/>
      <c r="B409" s="52" t="s">
        <v>2043</v>
      </c>
      <c r="C409" s="48" t="s">
        <v>417</v>
      </c>
      <c r="D409" s="81" t="str">
        <f t="shared" si="70"/>
        <v>MA5150</v>
      </c>
      <c r="E409" s="82" t="str">
        <f t="shared" si="71"/>
        <v>MANICALAND</v>
      </c>
      <c r="F409" s="82" t="str">
        <f t="shared" si="72"/>
        <v>GOLD</v>
      </c>
      <c r="G409" s="83">
        <v>3</v>
      </c>
      <c r="H409" s="84" t="s">
        <v>2033</v>
      </c>
      <c r="I409" s="68" t="s">
        <v>2042</v>
      </c>
      <c r="J409" s="82" t="str">
        <f t="shared" si="73"/>
        <v>DHLAKAMA</v>
      </c>
      <c r="K409" s="85">
        <v>0</v>
      </c>
      <c r="L409" s="85">
        <v>0.99998842592592585</v>
      </c>
      <c r="M409" s="134">
        <v>44171</v>
      </c>
      <c r="N409" s="94" t="s">
        <v>3971</v>
      </c>
      <c r="O409" s="90">
        <f t="shared" si="68"/>
        <v>1439.9833333333331</v>
      </c>
      <c r="P409" s="100">
        <f t="shared" si="69"/>
        <v>4319.9499999999989</v>
      </c>
      <c r="Q409" s="80" t="s">
        <v>2035</v>
      </c>
      <c r="R409" s="80" t="s">
        <v>2036</v>
      </c>
    </row>
    <row r="410" spans="1:18" x14ac:dyDescent="0.2">
      <c r="A410" s="93"/>
      <c r="B410" s="52" t="s">
        <v>2047</v>
      </c>
      <c r="C410" s="48" t="s">
        <v>517</v>
      </c>
      <c r="D410" s="81" t="str">
        <f t="shared" si="70"/>
        <v>MA5234</v>
      </c>
      <c r="E410" s="82" t="str">
        <f t="shared" si="71"/>
        <v>MANICALAND</v>
      </c>
      <c r="F410" s="82" t="str">
        <f t="shared" si="72"/>
        <v>GOLD</v>
      </c>
      <c r="G410" s="83">
        <v>3</v>
      </c>
      <c r="H410" s="84" t="s">
        <v>2033</v>
      </c>
      <c r="I410" s="68" t="s">
        <v>2042</v>
      </c>
      <c r="J410" s="82" t="str">
        <f t="shared" si="73"/>
        <v>MANGWIRO</v>
      </c>
      <c r="K410" s="85">
        <v>0</v>
      </c>
      <c r="L410" s="85">
        <v>0.99998842592592585</v>
      </c>
      <c r="M410" s="134">
        <v>44171</v>
      </c>
      <c r="N410" s="94" t="s">
        <v>3986</v>
      </c>
      <c r="O410" s="90">
        <f t="shared" si="68"/>
        <v>1439.9833333333331</v>
      </c>
      <c r="P410" s="100">
        <f t="shared" si="69"/>
        <v>4319.9499999999989</v>
      </c>
      <c r="Q410" s="80" t="s">
        <v>2035</v>
      </c>
      <c r="R410" s="80" t="s">
        <v>2036</v>
      </c>
    </row>
    <row r="411" spans="1:18" x14ac:dyDescent="0.2">
      <c r="A411" s="93"/>
      <c r="B411" s="192" t="s">
        <v>2077</v>
      </c>
      <c r="C411" s="87" t="s">
        <v>1555</v>
      </c>
      <c r="D411" s="81" t="str">
        <f t="shared" si="70"/>
        <v>ME0395</v>
      </c>
      <c r="E411" s="82" t="str">
        <f t="shared" si="71"/>
        <v>MASH EAST</v>
      </c>
      <c r="F411" s="82" t="str">
        <f t="shared" si="72"/>
        <v>GOLD</v>
      </c>
      <c r="G411" s="83">
        <v>3</v>
      </c>
      <c r="H411" s="84" t="s">
        <v>2033</v>
      </c>
      <c r="I411" s="68" t="s">
        <v>2042</v>
      </c>
      <c r="J411" s="82" t="str">
        <f t="shared" si="73"/>
        <v>DHLAKAMA</v>
      </c>
      <c r="K411" s="85">
        <v>0</v>
      </c>
      <c r="L411" s="85">
        <v>0.99998842592592585</v>
      </c>
      <c r="M411" s="134">
        <v>44171</v>
      </c>
      <c r="N411" s="94" t="s">
        <v>4089</v>
      </c>
      <c r="O411" s="90">
        <f t="shared" si="68"/>
        <v>1439.9833333333331</v>
      </c>
      <c r="P411" s="100">
        <f t="shared" si="69"/>
        <v>4319.9499999999989</v>
      </c>
      <c r="Q411" s="80" t="s">
        <v>2035</v>
      </c>
      <c r="R411" s="80" t="s">
        <v>2036</v>
      </c>
    </row>
    <row r="412" spans="1:18" x14ac:dyDescent="0.2">
      <c r="A412" s="93"/>
      <c r="B412" s="192" t="s">
        <v>2053</v>
      </c>
      <c r="C412" s="87" t="s">
        <v>759</v>
      </c>
      <c r="D412" s="81" t="str">
        <f t="shared" si="70"/>
        <v>MW0124</v>
      </c>
      <c r="E412" s="82" t="str">
        <f t="shared" si="71"/>
        <v>MASH WEST</v>
      </c>
      <c r="F412" s="82" t="str">
        <f t="shared" si="72"/>
        <v>GOLD</v>
      </c>
      <c r="G412" s="83">
        <v>3</v>
      </c>
      <c r="H412" s="84" t="s">
        <v>2033</v>
      </c>
      <c r="I412" s="68" t="s">
        <v>2042</v>
      </c>
      <c r="J412" s="82" t="str">
        <f t="shared" si="73"/>
        <v>MODESTA</v>
      </c>
      <c r="K412" s="85">
        <v>0</v>
      </c>
      <c r="L412" s="85">
        <v>0.99998842592592585</v>
      </c>
      <c r="M412" s="134">
        <v>44171</v>
      </c>
      <c r="N412" s="94" t="s">
        <v>4008</v>
      </c>
      <c r="O412" s="90">
        <f t="shared" si="68"/>
        <v>1439.9833333333331</v>
      </c>
      <c r="P412" s="100">
        <f t="shared" si="69"/>
        <v>4319.9499999999989</v>
      </c>
      <c r="Q412" s="80" t="s">
        <v>2035</v>
      </c>
      <c r="R412" s="80" t="s">
        <v>2036</v>
      </c>
    </row>
    <row r="413" spans="1:18" x14ac:dyDescent="0.2">
      <c r="A413" s="93"/>
      <c r="B413" s="192" t="s">
        <v>2110</v>
      </c>
      <c r="C413" s="87" t="s">
        <v>71</v>
      </c>
      <c r="D413" s="81" t="str">
        <f t="shared" si="70"/>
        <v>HA5035</v>
      </c>
      <c r="E413" s="82" t="str">
        <f t="shared" si="71"/>
        <v>HARARE</v>
      </c>
      <c r="F413" s="82" t="str">
        <f t="shared" si="72"/>
        <v>GOLD</v>
      </c>
      <c r="G413" s="83">
        <v>3</v>
      </c>
      <c r="H413" s="84" t="s">
        <v>2033</v>
      </c>
      <c r="I413" s="68" t="s">
        <v>2042</v>
      </c>
      <c r="J413" s="82" t="str">
        <f t="shared" si="73"/>
        <v>ENIA</v>
      </c>
      <c r="K413" s="85">
        <v>0</v>
      </c>
      <c r="L413" s="85">
        <v>0.99998842592592585</v>
      </c>
      <c r="M413" s="134">
        <v>44171</v>
      </c>
      <c r="N413" s="94" t="s">
        <v>3937</v>
      </c>
      <c r="O413" s="90">
        <f t="shared" si="68"/>
        <v>1439.9833333333331</v>
      </c>
      <c r="P413" s="100">
        <f t="shared" si="69"/>
        <v>4319.9499999999989</v>
      </c>
      <c r="Q413" s="80" t="s">
        <v>2035</v>
      </c>
      <c r="R413" s="80" t="s">
        <v>2036</v>
      </c>
    </row>
    <row r="414" spans="1:18" x14ac:dyDescent="0.2">
      <c r="A414" s="93"/>
      <c r="B414" s="192" t="s">
        <v>2105</v>
      </c>
      <c r="C414" s="87" t="s">
        <v>1106</v>
      </c>
      <c r="D414" s="81" t="str">
        <f t="shared" si="70"/>
        <v>HA6067</v>
      </c>
      <c r="E414" s="82" t="str">
        <f t="shared" si="71"/>
        <v>HARARE</v>
      </c>
      <c r="F414" s="82" t="str">
        <f t="shared" si="72"/>
        <v>GOLD</v>
      </c>
      <c r="G414" s="83">
        <v>3</v>
      </c>
      <c r="H414" s="84" t="s">
        <v>2033</v>
      </c>
      <c r="I414" s="68" t="s">
        <v>2042</v>
      </c>
      <c r="J414" s="82" t="str">
        <f t="shared" si="73"/>
        <v>PRIVLEDGE</v>
      </c>
      <c r="K414" s="85">
        <v>0</v>
      </c>
      <c r="L414" s="85">
        <v>0.99998842592592585</v>
      </c>
      <c r="M414" s="134">
        <v>44171</v>
      </c>
      <c r="N414" s="94" t="s">
        <v>4037</v>
      </c>
      <c r="O414" s="90">
        <f t="shared" si="68"/>
        <v>1439.9833333333331</v>
      </c>
      <c r="P414" s="100">
        <f t="shared" si="69"/>
        <v>4319.9499999999989</v>
      </c>
      <c r="Q414" s="80" t="s">
        <v>2035</v>
      </c>
      <c r="R414" s="80" t="s">
        <v>2036</v>
      </c>
    </row>
    <row r="415" spans="1:18" x14ac:dyDescent="0.2">
      <c r="A415" s="93"/>
      <c r="B415" s="192" t="s">
        <v>2367</v>
      </c>
      <c r="C415" s="87" t="s">
        <v>1493</v>
      </c>
      <c r="D415" s="81" t="str">
        <f t="shared" si="70"/>
        <v>MA5173</v>
      </c>
      <c r="E415" s="82" t="str">
        <f t="shared" si="71"/>
        <v>MANICALAND</v>
      </c>
      <c r="F415" s="82" t="str">
        <f t="shared" si="72"/>
        <v>GOLD</v>
      </c>
      <c r="G415" s="83">
        <v>3</v>
      </c>
      <c r="H415" s="84" t="s">
        <v>2033</v>
      </c>
      <c r="I415" s="68" t="s">
        <v>2042</v>
      </c>
      <c r="J415" s="82" t="str">
        <f t="shared" si="73"/>
        <v>MAPFUMBA</v>
      </c>
      <c r="K415" s="85">
        <v>0</v>
      </c>
      <c r="L415" s="85">
        <v>0.99998842592592585</v>
      </c>
      <c r="M415" s="134">
        <v>44171</v>
      </c>
      <c r="N415" s="94" t="s">
        <v>4081</v>
      </c>
      <c r="O415" s="90">
        <f t="shared" si="68"/>
        <v>1439.9833333333331</v>
      </c>
      <c r="P415" s="100">
        <f t="shared" si="69"/>
        <v>4319.9499999999989</v>
      </c>
      <c r="Q415" s="80" t="s">
        <v>2035</v>
      </c>
      <c r="R415" s="80" t="s">
        <v>2036</v>
      </c>
    </row>
    <row r="416" spans="1:18" x14ac:dyDescent="0.2">
      <c r="A416" s="93"/>
      <c r="B416" s="203" t="s">
        <v>2368</v>
      </c>
      <c r="C416" s="89" t="s">
        <v>1495</v>
      </c>
      <c r="D416" s="81" t="str">
        <f t="shared" si="70"/>
        <v>MA5173</v>
      </c>
      <c r="E416" s="82" t="str">
        <f t="shared" si="71"/>
        <v>MANICALAND</v>
      </c>
      <c r="F416" s="82" t="str">
        <f t="shared" si="72"/>
        <v>GOLD</v>
      </c>
      <c r="G416" s="83">
        <v>3</v>
      </c>
      <c r="H416" s="84" t="s">
        <v>2033</v>
      </c>
      <c r="I416" s="68" t="s">
        <v>2042</v>
      </c>
      <c r="J416" s="82" t="str">
        <f t="shared" si="73"/>
        <v>MAPFUMBA</v>
      </c>
      <c r="K416" s="85">
        <v>0</v>
      </c>
      <c r="L416" s="85">
        <v>0.99998842592592585</v>
      </c>
      <c r="M416" s="134">
        <v>44171</v>
      </c>
      <c r="N416" s="94" t="s">
        <v>4082</v>
      </c>
      <c r="O416" s="90">
        <f t="shared" si="68"/>
        <v>1439.9833333333331</v>
      </c>
      <c r="P416" s="100">
        <f t="shared" si="69"/>
        <v>4319.9499999999989</v>
      </c>
      <c r="Q416" s="80" t="s">
        <v>2035</v>
      </c>
      <c r="R416" s="80" t="s">
        <v>2036</v>
      </c>
    </row>
    <row r="417" spans="1:18" x14ac:dyDescent="0.2">
      <c r="A417" s="93"/>
      <c r="B417" s="203" t="s">
        <v>2383</v>
      </c>
      <c r="C417" s="89" t="s">
        <v>1937</v>
      </c>
      <c r="D417" s="81" t="str">
        <f t="shared" si="70"/>
        <v>MA7045</v>
      </c>
      <c r="E417" s="82" t="str">
        <f t="shared" si="71"/>
        <v>MANICALAND</v>
      </c>
      <c r="F417" s="82" t="str">
        <f t="shared" si="72"/>
        <v>GOLD</v>
      </c>
      <c r="G417" s="83">
        <v>3</v>
      </c>
      <c r="H417" s="84" t="s">
        <v>2033</v>
      </c>
      <c r="I417" s="68" t="s">
        <v>2042</v>
      </c>
      <c r="J417" s="82" t="str">
        <f t="shared" si="73"/>
        <v>MANGWIRO</v>
      </c>
      <c r="K417" s="85">
        <v>0</v>
      </c>
      <c r="L417" s="85">
        <v>0.99998842592592585</v>
      </c>
      <c r="M417" s="134">
        <v>44171</v>
      </c>
      <c r="N417" s="94" t="s">
        <v>4121</v>
      </c>
      <c r="O417" s="90">
        <f t="shared" si="68"/>
        <v>1439.9833333333331</v>
      </c>
      <c r="P417" s="100">
        <f t="shared" si="69"/>
        <v>4319.9499999999989</v>
      </c>
      <c r="Q417" s="80" t="s">
        <v>2035</v>
      </c>
      <c r="R417" s="80" t="s">
        <v>2036</v>
      </c>
    </row>
    <row r="418" spans="1:18" x14ac:dyDescent="0.2">
      <c r="A418" s="93"/>
      <c r="B418" s="203" t="s">
        <v>2354</v>
      </c>
      <c r="C418" s="89" t="s">
        <v>1084</v>
      </c>
      <c r="D418" s="81" t="str">
        <f t="shared" si="70"/>
        <v>MW6031</v>
      </c>
      <c r="E418" s="82" t="str">
        <f t="shared" si="71"/>
        <v>MASH WEST</v>
      </c>
      <c r="F418" s="82" t="str">
        <f t="shared" si="72"/>
        <v>GOLD</v>
      </c>
      <c r="G418" s="83">
        <v>3</v>
      </c>
      <c r="H418" s="84" t="s">
        <v>2033</v>
      </c>
      <c r="I418" s="68" t="s">
        <v>2042</v>
      </c>
      <c r="J418" s="82" t="str">
        <f t="shared" si="73"/>
        <v>ARTWELL</v>
      </c>
      <c r="K418" s="85">
        <v>0</v>
      </c>
      <c r="L418" s="85">
        <v>0.99998842592592585</v>
      </c>
      <c r="M418" s="134">
        <v>44171</v>
      </c>
      <c r="N418" s="94" t="s">
        <v>4035</v>
      </c>
      <c r="O418" s="90">
        <f t="shared" si="68"/>
        <v>1439.9833333333331</v>
      </c>
      <c r="P418" s="100">
        <f t="shared" si="69"/>
        <v>4319.9499999999989</v>
      </c>
      <c r="Q418" s="80" t="s">
        <v>2035</v>
      </c>
      <c r="R418" s="80" t="s">
        <v>2036</v>
      </c>
    </row>
    <row r="419" spans="1:18" x14ac:dyDescent="0.2">
      <c r="A419" s="93"/>
      <c r="B419" s="203" t="s">
        <v>2241</v>
      </c>
      <c r="C419" s="89" t="s">
        <v>435</v>
      </c>
      <c r="D419" s="81" t="str">
        <f t="shared" si="70"/>
        <v>MW5006</v>
      </c>
      <c r="E419" s="82" t="str">
        <f t="shared" si="71"/>
        <v>MASH WEST</v>
      </c>
      <c r="F419" s="82" t="str">
        <f t="shared" si="72"/>
        <v>GOLD</v>
      </c>
      <c r="G419" s="83">
        <v>3</v>
      </c>
      <c r="H419" s="84" t="s">
        <v>2033</v>
      </c>
      <c r="I419" s="68" t="s">
        <v>2042</v>
      </c>
      <c r="J419" s="82" t="str">
        <f t="shared" si="73"/>
        <v>ARTWELL</v>
      </c>
      <c r="K419" s="85">
        <v>0</v>
      </c>
      <c r="L419" s="85">
        <v>0.99998842592592585</v>
      </c>
      <c r="M419" s="134">
        <v>44171</v>
      </c>
      <c r="N419" s="94" t="s">
        <v>3974</v>
      </c>
      <c r="O419" s="90">
        <f t="shared" si="68"/>
        <v>1439.9833333333331</v>
      </c>
      <c r="P419" s="100">
        <f t="shared" si="69"/>
        <v>4319.9499999999989</v>
      </c>
      <c r="Q419" s="80" t="s">
        <v>2035</v>
      </c>
      <c r="R419" s="80" t="s">
        <v>2036</v>
      </c>
    </row>
    <row r="420" spans="1:18" x14ac:dyDescent="0.2">
      <c r="A420" s="93"/>
      <c r="B420" s="203" t="s">
        <v>2382</v>
      </c>
      <c r="C420" s="89" t="s">
        <v>1883</v>
      </c>
      <c r="D420" s="81" t="str">
        <f t="shared" si="70"/>
        <v>MA5176</v>
      </c>
      <c r="E420" s="82" t="str">
        <f t="shared" si="71"/>
        <v>MANICALAND</v>
      </c>
      <c r="F420" s="82" t="str">
        <f t="shared" si="72"/>
        <v>GOLD</v>
      </c>
      <c r="G420" s="83">
        <v>3</v>
      </c>
      <c r="H420" s="84" t="s">
        <v>2033</v>
      </c>
      <c r="I420" s="68" t="s">
        <v>2042</v>
      </c>
      <c r="J420" s="82" t="str">
        <f t="shared" si="73"/>
        <v>MANGWIRO</v>
      </c>
      <c r="K420" s="85">
        <v>0</v>
      </c>
      <c r="L420" s="85">
        <v>0.99998842592592585</v>
      </c>
      <c r="M420" s="134">
        <v>44171</v>
      </c>
      <c r="N420" s="94" t="s">
        <v>4116</v>
      </c>
      <c r="O420" s="90">
        <f t="shared" si="68"/>
        <v>1439.9833333333331</v>
      </c>
      <c r="P420" s="100">
        <f t="shared" si="69"/>
        <v>4319.9499999999989</v>
      </c>
      <c r="Q420" s="80" t="s">
        <v>2035</v>
      </c>
      <c r="R420" s="80" t="s">
        <v>2036</v>
      </c>
    </row>
    <row r="421" spans="1:18" x14ac:dyDescent="0.2">
      <c r="A421" s="93"/>
      <c r="B421" s="203" t="s">
        <v>2353</v>
      </c>
      <c r="C421" s="89" t="s">
        <v>1082</v>
      </c>
      <c r="D421" s="81" t="str">
        <f t="shared" si="70"/>
        <v>MW6031</v>
      </c>
      <c r="E421" s="82" t="str">
        <f t="shared" si="71"/>
        <v>MASH WEST</v>
      </c>
      <c r="F421" s="82" t="str">
        <f t="shared" si="72"/>
        <v>GOLD</v>
      </c>
      <c r="G421" s="83">
        <v>3</v>
      </c>
      <c r="H421" s="84" t="s">
        <v>2033</v>
      </c>
      <c r="I421" s="68" t="s">
        <v>2042</v>
      </c>
      <c r="J421" s="82" t="str">
        <f t="shared" si="73"/>
        <v>ARTWELL</v>
      </c>
      <c r="K421" s="85">
        <v>0</v>
      </c>
      <c r="L421" s="85">
        <v>0.99998842592592585</v>
      </c>
      <c r="M421" s="134">
        <v>44171</v>
      </c>
      <c r="N421" s="94" t="s">
        <v>4034</v>
      </c>
      <c r="O421" s="90">
        <f t="shared" si="68"/>
        <v>1439.9833333333331</v>
      </c>
      <c r="P421" s="100">
        <f t="shared" si="69"/>
        <v>4319.9499999999989</v>
      </c>
      <c r="Q421" s="80" t="s">
        <v>2035</v>
      </c>
      <c r="R421" s="80" t="s">
        <v>2036</v>
      </c>
    </row>
    <row r="422" spans="1:18" x14ac:dyDescent="0.2">
      <c r="A422" s="111"/>
      <c r="B422" s="203" t="s">
        <v>4084</v>
      </c>
      <c r="C422" s="89" t="s">
        <v>1526</v>
      </c>
      <c r="D422" s="81" t="str">
        <f t="shared" si="70"/>
        <v>HA5041</v>
      </c>
      <c r="E422" s="82" t="str">
        <f t="shared" si="71"/>
        <v>HARARE</v>
      </c>
      <c r="F422" s="82" t="str">
        <f t="shared" si="72"/>
        <v>GOLD</v>
      </c>
      <c r="G422" s="83">
        <v>3</v>
      </c>
      <c r="H422" s="84" t="s">
        <v>2033</v>
      </c>
      <c r="I422" s="68" t="s">
        <v>2042</v>
      </c>
      <c r="J422" s="82" t="str">
        <f t="shared" si="73"/>
        <v>RITA</v>
      </c>
      <c r="K422" s="85">
        <v>0</v>
      </c>
      <c r="L422" s="85">
        <v>0.99998842592592585</v>
      </c>
      <c r="M422" s="134">
        <v>44171</v>
      </c>
      <c r="N422" s="94" t="s">
        <v>4085</v>
      </c>
      <c r="O422" s="90">
        <f t="shared" si="68"/>
        <v>1439.9833333333331</v>
      </c>
      <c r="P422" s="100">
        <f t="shared" si="69"/>
        <v>4319.9499999999989</v>
      </c>
      <c r="Q422" s="80" t="s">
        <v>2035</v>
      </c>
      <c r="R422" s="80" t="s">
        <v>2036</v>
      </c>
    </row>
    <row r="423" spans="1:18" x14ac:dyDescent="0.2">
      <c r="A423" s="111"/>
      <c r="B423" s="137">
        <v>44171.087638888886</v>
      </c>
      <c r="C423" s="48" t="s">
        <v>1474</v>
      </c>
      <c r="D423" s="81" t="str">
        <f t="shared" si="70"/>
        <v>ME5185</v>
      </c>
      <c r="E423" s="82" t="str">
        <f t="shared" si="71"/>
        <v>MASH EAST</v>
      </c>
      <c r="F423" s="82" t="str">
        <f t="shared" si="72"/>
        <v>GOLD</v>
      </c>
      <c r="G423" s="83">
        <v>3</v>
      </c>
      <c r="H423" s="84" t="s">
        <v>2033</v>
      </c>
      <c r="I423" s="68" t="s">
        <v>2040</v>
      </c>
      <c r="J423" s="82" t="str">
        <f t="shared" si="73"/>
        <v>WASHI</v>
      </c>
      <c r="K423" s="85">
        <v>8.7638888888888891E-2</v>
      </c>
      <c r="L423" s="88">
        <v>0.66454861111111108</v>
      </c>
      <c r="M423" s="134">
        <v>44171</v>
      </c>
      <c r="N423" s="94" t="s">
        <v>4410</v>
      </c>
      <c r="O423" s="90">
        <f t="shared" si="68"/>
        <v>830.74999999999989</v>
      </c>
      <c r="P423" s="100">
        <f t="shared" si="69"/>
        <v>2492.2499999999995</v>
      </c>
      <c r="Q423" s="80" t="s">
        <v>2035</v>
      </c>
      <c r="R423" s="80" t="s">
        <v>2038</v>
      </c>
    </row>
    <row r="424" spans="1:18" x14ac:dyDescent="0.2">
      <c r="A424" s="111"/>
      <c r="B424" s="137">
        <v>44171.087650462963</v>
      </c>
      <c r="C424" s="48" t="s">
        <v>1911</v>
      </c>
      <c r="D424" s="81" t="str">
        <f t="shared" si="70"/>
        <v>ME6052</v>
      </c>
      <c r="E424" s="82" t="str">
        <f t="shared" si="71"/>
        <v>MASH EAST</v>
      </c>
      <c r="F424" s="82" t="str">
        <f t="shared" si="72"/>
        <v>GOLD</v>
      </c>
      <c r="G424" s="83">
        <v>3</v>
      </c>
      <c r="H424" s="84" t="s">
        <v>2033</v>
      </c>
      <c r="I424" s="68" t="s">
        <v>2040</v>
      </c>
      <c r="J424" s="82" t="str">
        <f t="shared" si="73"/>
        <v>WASHI</v>
      </c>
      <c r="K424" s="85">
        <v>8.7650462962962972E-2</v>
      </c>
      <c r="L424" s="88">
        <v>0.66453703703703704</v>
      </c>
      <c r="M424" s="134">
        <v>44171</v>
      </c>
      <c r="N424" s="94" t="s">
        <v>4411</v>
      </c>
      <c r="O424" s="90">
        <f t="shared" si="68"/>
        <v>830.7166666666667</v>
      </c>
      <c r="P424" s="100">
        <f t="shared" si="69"/>
        <v>2492.15</v>
      </c>
      <c r="Q424" s="80" t="s">
        <v>2035</v>
      </c>
      <c r="R424" s="80" t="s">
        <v>2038</v>
      </c>
    </row>
    <row r="425" spans="1:18" x14ac:dyDescent="0.2">
      <c r="A425" s="123"/>
      <c r="B425" s="87" t="s">
        <v>4307</v>
      </c>
      <c r="C425" s="87" t="s">
        <v>1005</v>
      </c>
      <c r="D425" s="81" t="str">
        <f t="shared" si="70"/>
        <v>HA5066</v>
      </c>
      <c r="E425" s="82" t="str">
        <f t="shared" si="71"/>
        <v>HARARE</v>
      </c>
      <c r="F425" s="82" t="str">
        <f t="shared" si="72"/>
        <v>GOLD</v>
      </c>
      <c r="G425" s="83">
        <v>3</v>
      </c>
      <c r="H425" s="84" t="s">
        <v>2033</v>
      </c>
      <c r="I425" s="68" t="s">
        <v>2056</v>
      </c>
      <c r="J425" s="82" t="str">
        <f t="shared" si="73"/>
        <v>DHLAKAMA</v>
      </c>
      <c r="K425" s="85">
        <v>0.30935185185185182</v>
      </c>
      <c r="L425" s="85">
        <v>0.31664351851851852</v>
      </c>
      <c r="M425" s="134">
        <v>44171</v>
      </c>
      <c r="N425" s="94" t="s">
        <v>4419</v>
      </c>
      <c r="O425" s="90">
        <f t="shared" si="68"/>
        <v>10.500000000000043</v>
      </c>
      <c r="P425" s="100">
        <f t="shared" si="69"/>
        <v>31.500000000000128</v>
      </c>
      <c r="Q425" s="80" t="s">
        <v>2035</v>
      </c>
      <c r="R425" s="80" t="s">
        <v>2038</v>
      </c>
    </row>
    <row r="426" spans="1:18" x14ac:dyDescent="0.2">
      <c r="A426" s="123"/>
      <c r="B426" s="87" t="s">
        <v>4308</v>
      </c>
      <c r="C426" s="87" t="s">
        <v>295</v>
      </c>
      <c r="D426" s="81" t="str">
        <f t="shared" si="70"/>
        <v>HA0222</v>
      </c>
      <c r="E426" s="82" t="str">
        <f t="shared" si="71"/>
        <v>HARARE</v>
      </c>
      <c r="F426" s="82" t="str">
        <f t="shared" si="72"/>
        <v>GOLD</v>
      </c>
      <c r="G426" s="83">
        <v>3</v>
      </c>
      <c r="H426" s="84" t="s">
        <v>2033</v>
      </c>
      <c r="I426" s="68" t="s">
        <v>2056</v>
      </c>
      <c r="J426" s="82" t="str">
        <f t="shared" si="73"/>
        <v>ENIA</v>
      </c>
      <c r="K426" s="85">
        <v>0.30936342592592592</v>
      </c>
      <c r="L426" s="85">
        <v>0.31740740740740742</v>
      </c>
      <c r="M426" s="134">
        <v>44171</v>
      </c>
      <c r="N426" s="94" t="s">
        <v>4420</v>
      </c>
      <c r="O426" s="90">
        <f t="shared" si="68"/>
        <v>11.583333333333359</v>
      </c>
      <c r="P426" s="100">
        <f t="shared" si="69"/>
        <v>34.750000000000078</v>
      </c>
      <c r="Q426" s="80" t="s">
        <v>2035</v>
      </c>
      <c r="R426" s="80" t="s">
        <v>2038</v>
      </c>
    </row>
    <row r="427" spans="1:18" x14ac:dyDescent="0.2">
      <c r="A427" s="123"/>
      <c r="B427" s="87" t="s">
        <v>4325</v>
      </c>
      <c r="C427" s="87" t="s">
        <v>1672</v>
      </c>
      <c r="D427" s="81" t="str">
        <f t="shared" si="70"/>
        <v>MA6005</v>
      </c>
      <c r="E427" s="82" t="str">
        <f t="shared" si="71"/>
        <v>MANICALAND</v>
      </c>
      <c r="F427" s="82" t="str">
        <f t="shared" si="72"/>
        <v>GOLD</v>
      </c>
      <c r="G427" s="83">
        <v>3</v>
      </c>
      <c r="H427" s="84" t="s">
        <v>2033</v>
      </c>
      <c r="I427" s="68" t="s">
        <v>2056</v>
      </c>
      <c r="J427" s="82" t="str">
        <f t="shared" si="73"/>
        <v>MANGWIRO</v>
      </c>
      <c r="K427" s="85">
        <v>0.44750000000000001</v>
      </c>
      <c r="L427" s="85">
        <v>0.46335648148148145</v>
      </c>
      <c r="M427" s="134">
        <v>44171</v>
      </c>
      <c r="N427" s="94" t="s">
        <v>4441</v>
      </c>
      <c r="O427" s="90">
        <f t="shared" si="68"/>
        <v>22.833333333333279</v>
      </c>
      <c r="P427" s="100">
        <f t="shared" si="69"/>
        <v>68.499999999999829</v>
      </c>
      <c r="Q427" s="80" t="s">
        <v>2035</v>
      </c>
      <c r="R427" s="80" t="s">
        <v>2038</v>
      </c>
    </row>
    <row r="428" spans="1:18" x14ac:dyDescent="0.2">
      <c r="A428" s="123"/>
      <c r="B428" s="192" t="s">
        <v>4337</v>
      </c>
      <c r="C428" s="87" t="s">
        <v>1504</v>
      </c>
      <c r="D428" s="81" t="str">
        <f t="shared" si="70"/>
        <v>MA0153</v>
      </c>
      <c r="E428" s="82" t="str">
        <f t="shared" si="71"/>
        <v>MANICALAND</v>
      </c>
      <c r="F428" s="82" t="str">
        <f t="shared" si="72"/>
        <v>GOLD</v>
      </c>
      <c r="G428" s="83">
        <v>3</v>
      </c>
      <c r="H428" s="84" t="s">
        <v>2033</v>
      </c>
      <c r="I428" s="68" t="s">
        <v>2056</v>
      </c>
      <c r="J428" s="82" t="str">
        <f t="shared" si="73"/>
        <v>MANGWIRO</v>
      </c>
      <c r="K428" s="85">
        <v>0.4566203703703704</v>
      </c>
      <c r="L428" s="85">
        <v>0.99998842592592585</v>
      </c>
      <c r="M428" s="134">
        <v>44171</v>
      </c>
      <c r="N428" s="94" t="s">
        <v>4460</v>
      </c>
      <c r="O428" s="90">
        <f t="shared" si="68"/>
        <v>782.44999999999982</v>
      </c>
      <c r="P428" s="100">
        <f t="shared" si="69"/>
        <v>2347.3499999999995</v>
      </c>
      <c r="Q428" s="80" t="s">
        <v>2035</v>
      </c>
      <c r="R428" s="80" t="s">
        <v>2036</v>
      </c>
    </row>
    <row r="429" spans="1:18" x14ac:dyDescent="0.2">
      <c r="A429" s="123"/>
      <c r="B429" s="87" t="s">
        <v>4339</v>
      </c>
      <c r="C429" s="87" t="s">
        <v>1617</v>
      </c>
      <c r="D429" s="81" t="str">
        <f t="shared" si="70"/>
        <v>MW5016</v>
      </c>
      <c r="E429" s="82" t="str">
        <f t="shared" si="71"/>
        <v>MASH WEST</v>
      </c>
      <c r="F429" s="82" t="str">
        <f t="shared" si="72"/>
        <v>GOLD</v>
      </c>
      <c r="G429" s="83">
        <v>3</v>
      </c>
      <c r="H429" s="84" t="s">
        <v>2033</v>
      </c>
      <c r="I429" s="68" t="s">
        <v>2056</v>
      </c>
      <c r="J429" s="82" t="str">
        <f t="shared" si="73"/>
        <v>ARTWELL</v>
      </c>
      <c r="K429" s="85">
        <v>0.46310185185185188</v>
      </c>
      <c r="L429" s="85">
        <v>0.47809027777777779</v>
      </c>
      <c r="M429" s="134">
        <v>44171</v>
      </c>
      <c r="N429" s="94" t="s">
        <v>4462</v>
      </c>
      <c r="O429" s="90">
        <f t="shared" si="68"/>
        <v>21.583333333333321</v>
      </c>
      <c r="P429" s="100">
        <f t="shared" si="69"/>
        <v>64.749999999999972</v>
      </c>
      <c r="Q429" s="80" t="s">
        <v>2035</v>
      </c>
      <c r="R429" s="80" t="s">
        <v>2038</v>
      </c>
    </row>
    <row r="430" spans="1:18" x14ac:dyDescent="0.2">
      <c r="A430" s="123"/>
      <c r="B430" s="87" t="s">
        <v>4342</v>
      </c>
      <c r="C430" s="87" t="s">
        <v>324</v>
      </c>
      <c r="D430" s="81" t="str">
        <f t="shared" si="70"/>
        <v>ME0010</v>
      </c>
      <c r="E430" s="82" t="str">
        <f t="shared" si="71"/>
        <v>MASH EAST</v>
      </c>
      <c r="F430" s="82" t="str">
        <f t="shared" si="72"/>
        <v>GOLD</v>
      </c>
      <c r="G430" s="83">
        <v>3</v>
      </c>
      <c r="H430" s="84" t="s">
        <v>2033</v>
      </c>
      <c r="I430" s="68" t="s">
        <v>2056</v>
      </c>
      <c r="J430" s="82" t="str">
        <f t="shared" si="73"/>
        <v>DHLAKAMA</v>
      </c>
      <c r="K430" s="85">
        <v>0.48083333333333328</v>
      </c>
      <c r="L430" s="85">
        <v>0.48546296296296299</v>
      </c>
      <c r="M430" s="134">
        <v>44171</v>
      </c>
      <c r="N430" s="94" t="s">
        <v>4466</v>
      </c>
      <c r="O430" s="90">
        <f t="shared" si="68"/>
        <v>6.6666666666667762</v>
      </c>
      <c r="P430" s="100">
        <f t="shared" si="69"/>
        <v>20.000000000000327</v>
      </c>
      <c r="Q430" s="80" t="s">
        <v>2035</v>
      </c>
      <c r="R430" s="80" t="s">
        <v>2038</v>
      </c>
    </row>
    <row r="431" spans="1:18" x14ac:dyDescent="0.2">
      <c r="A431" s="123"/>
      <c r="B431" s="87" t="s">
        <v>4344</v>
      </c>
      <c r="C431" s="87" t="s">
        <v>184</v>
      </c>
      <c r="D431" s="81" t="str">
        <f t="shared" si="70"/>
        <v>HA0217</v>
      </c>
      <c r="E431" s="82" t="str">
        <f t="shared" si="71"/>
        <v>HARARE</v>
      </c>
      <c r="F431" s="82" t="str">
        <f t="shared" si="72"/>
        <v>GOLD</v>
      </c>
      <c r="G431" s="83">
        <v>3</v>
      </c>
      <c r="H431" s="84" t="s">
        <v>2033</v>
      </c>
      <c r="I431" s="68" t="s">
        <v>2056</v>
      </c>
      <c r="J431" s="82" t="str">
        <f t="shared" si="73"/>
        <v>MUTYANDA</v>
      </c>
      <c r="K431" s="85">
        <v>0.48819444444444443</v>
      </c>
      <c r="L431" s="85">
        <v>0.53726851851851853</v>
      </c>
      <c r="M431" s="134">
        <v>44171</v>
      </c>
      <c r="N431" s="94" t="s">
        <v>4468</v>
      </c>
      <c r="O431" s="90">
        <f t="shared" si="68"/>
        <v>70.666666666666714</v>
      </c>
      <c r="P431" s="100">
        <f t="shared" si="69"/>
        <v>212.00000000000014</v>
      </c>
      <c r="Q431" s="80" t="s">
        <v>2035</v>
      </c>
      <c r="R431" s="80" t="s">
        <v>2038</v>
      </c>
    </row>
    <row r="432" spans="1:18" x14ac:dyDescent="0.2">
      <c r="A432" s="123"/>
      <c r="B432" s="192" t="s">
        <v>4345</v>
      </c>
      <c r="C432" s="87" t="s">
        <v>1756</v>
      </c>
      <c r="D432" s="81" t="str">
        <f t="shared" si="70"/>
        <v>MW7039</v>
      </c>
      <c r="E432" s="82" t="str">
        <f t="shared" si="71"/>
        <v>MASH WEST</v>
      </c>
      <c r="F432" s="82" t="str">
        <f t="shared" si="72"/>
        <v>GOLD</v>
      </c>
      <c r="G432" s="83">
        <v>3</v>
      </c>
      <c r="H432" s="84" t="s">
        <v>2033</v>
      </c>
      <c r="I432" s="68" t="s">
        <v>2056</v>
      </c>
      <c r="J432" s="82" t="str">
        <f t="shared" si="73"/>
        <v>NGIRAZI</v>
      </c>
      <c r="K432" s="85">
        <v>0.48916666666666669</v>
      </c>
      <c r="L432" s="85">
        <v>0.99998842592592585</v>
      </c>
      <c r="M432" s="134">
        <v>44171</v>
      </c>
      <c r="N432" s="94" t="s">
        <v>4469</v>
      </c>
      <c r="O432" s="90">
        <f t="shared" si="68"/>
        <v>735.58333333333326</v>
      </c>
      <c r="P432" s="100">
        <f t="shared" si="69"/>
        <v>2206.75</v>
      </c>
      <c r="Q432" s="80" t="s">
        <v>2035</v>
      </c>
      <c r="R432" s="80" t="s">
        <v>2036</v>
      </c>
    </row>
    <row r="433" spans="1:18" x14ac:dyDescent="0.2">
      <c r="A433" s="123"/>
      <c r="B433" s="192" t="s">
        <v>4346</v>
      </c>
      <c r="C433" s="87" t="s">
        <v>67</v>
      </c>
      <c r="D433" s="81" t="str">
        <f t="shared" si="70"/>
        <v>HA5035</v>
      </c>
      <c r="E433" s="82" t="str">
        <f t="shared" si="71"/>
        <v>HARARE</v>
      </c>
      <c r="F433" s="82" t="str">
        <f t="shared" si="72"/>
        <v>GOLD</v>
      </c>
      <c r="G433" s="83">
        <v>3</v>
      </c>
      <c r="H433" s="84" t="s">
        <v>2033</v>
      </c>
      <c r="I433" s="68" t="s">
        <v>2056</v>
      </c>
      <c r="J433" s="82" t="str">
        <f t="shared" si="73"/>
        <v>ENIA</v>
      </c>
      <c r="K433" s="85">
        <v>0.48918981481481483</v>
      </c>
      <c r="L433" s="85">
        <v>0.99998842592592585</v>
      </c>
      <c r="M433" s="134">
        <v>44171</v>
      </c>
      <c r="N433" s="94" t="s">
        <v>4470</v>
      </c>
      <c r="O433" s="90">
        <f t="shared" si="68"/>
        <v>735.54999999999984</v>
      </c>
      <c r="P433" s="100">
        <f t="shared" si="69"/>
        <v>2206.6499999999996</v>
      </c>
      <c r="Q433" s="80" t="s">
        <v>2035</v>
      </c>
      <c r="R433" s="80" t="s">
        <v>2036</v>
      </c>
    </row>
    <row r="434" spans="1:18" x14ac:dyDescent="0.2">
      <c r="A434" s="123"/>
      <c r="B434" s="192" t="s">
        <v>4351</v>
      </c>
      <c r="C434" s="87" t="s">
        <v>171</v>
      </c>
      <c r="D434" s="81" t="str">
        <f t="shared" si="70"/>
        <v>MD5191</v>
      </c>
      <c r="E434" s="82" t="str">
        <f t="shared" si="71"/>
        <v>MIDLANDS</v>
      </c>
      <c r="F434" s="82" t="str">
        <f t="shared" si="72"/>
        <v>GOLD</v>
      </c>
      <c r="G434" s="83">
        <v>3</v>
      </c>
      <c r="H434" s="84" t="s">
        <v>2033</v>
      </c>
      <c r="I434" s="68" t="s">
        <v>2056</v>
      </c>
      <c r="J434" s="82" t="str">
        <f t="shared" si="73"/>
        <v>CHIKWAVAVA</v>
      </c>
      <c r="K434" s="85">
        <v>0.53846064814814809</v>
      </c>
      <c r="L434" s="85">
        <v>0.99998842592592585</v>
      </c>
      <c r="M434" s="134">
        <v>44171</v>
      </c>
      <c r="N434" s="94" t="s">
        <v>4476</v>
      </c>
      <c r="O434" s="90">
        <f t="shared" si="68"/>
        <v>664.6</v>
      </c>
      <c r="P434" s="100">
        <f t="shared" si="69"/>
        <v>1993.8000000000002</v>
      </c>
      <c r="Q434" s="80" t="s">
        <v>2035</v>
      </c>
      <c r="R434" s="80" t="s">
        <v>2036</v>
      </c>
    </row>
    <row r="435" spans="1:18" x14ac:dyDescent="0.2">
      <c r="A435" s="123"/>
      <c r="B435" s="87" t="s">
        <v>4354</v>
      </c>
      <c r="C435" s="87" t="s">
        <v>757</v>
      </c>
      <c r="D435" s="81" t="str">
        <f t="shared" si="70"/>
        <v>HA5014</v>
      </c>
      <c r="E435" s="82" t="str">
        <f t="shared" si="71"/>
        <v>HARARE</v>
      </c>
      <c r="F435" s="82" t="str">
        <f t="shared" si="72"/>
        <v>GOLD</v>
      </c>
      <c r="G435" s="83">
        <v>3</v>
      </c>
      <c r="H435" s="84" t="s">
        <v>2033</v>
      </c>
      <c r="I435" s="68" t="s">
        <v>2056</v>
      </c>
      <c r="J435" s="82" t="str">
        <f t="shared" si="73"/>
        <v>KIWA</v>
      </c>
      <c r="K435" s="85">
        <v>0.54615740740740748</v>
      </c>
      <c r="L435" s="85">
        <v>0.57121527777777781</v>
      </c>
      <c r="M435" s="134">
        <v>44171</v>
      </c>
      <c r="N435" s="94" t="s">
        <v>4479</v>
      </c>
      <c r="O435" s="90">
        <f t="shared" si="68"/>
        <v>36.083333333333272</v>
      </c>
      <c r="P435" s="100">
        <f t="shared" si="69"/>
        <v>108.24999999999982</v>
      </c>
      <c r="Q435" s="80" t="s">
        <v>2035</v>
      </c>
      <c r="R435" s="80" t="s">
        <v>2038</v>
      </c>
    </row>
    <row r="436" spans="1:18" x14ac:dyDescent="0.2">
      <c r="A436" s="123"/>
      <c r="B436" s="87" t="s">
        <v>4372</v>
      </c>
      <c r="C436" s="87" t="s">
        <v>495</v>
      </c>
      <c r="D436" s="81" t="str">
        <f t="shared" si="70"/>
        <v>ME6000</v>
      </c>
      <c r="E436" s="82" t="str">
        <f t="shared" si="71"/>
        <v>MASH EAST</v>
      </c>
      <c r="F436" s="82" t="str">
        <f t="shared" si="72"/>
        <v>GOLD</v>
      </c>
      <c r="G436" s="83">
        <v>3</v>
      </c>
      <c r="H436" s="84" t="s">
        <v>2033</v>
      </c>
      <c r="I436" s="68" t="s">
        <v>2056</v>
      </c>
      <c r="J436" s="82" t="str">
        <f t="shared" si="73"/>
        <v>LESLIE</v>
      </c>
      <c r="K436" s="85">
        <v>0.59192129629629631</v>
      </c>
      <c r="L436" s="85">
        <v>0.59684027777777782</v>
      </c>
      <c r="M436" s="134">
        <v>44171</v>
      </c>
      <c r="N436" s="94" t="s">
        <v>4496</v>
      </c>
      <c r="O436" s="90">
        <f t="shared" si="68"/>
        <v>7.0833333333333748</v>
      </c>
      <c r="P436" s="100">
        <f t="shared" si="69"/>
        <v>21.250000000000124</v>
      </c>
      <c r="Q436" s="80" t="s">
        <v>2035</v>
      </c>
      <c r="R436" s="80" t="s">
        <v>2038</v>
      </c>
    </row>
    <row r="437" spans="1:18" x14ac:dyDescent="0.2">
      <c r="A437" s="211"/>
      <c r="B437" s="137">
        <v>44171.683657407404</v>
      </c>
      <c r="C437" s="52" t="s">
        <v>757</v>
      </c>
      <c r="D437" s="81" t="str">
        <f t="shared" si="70"/>
        <v>HA5014</v>
      </c>
      <c r="E437" s="82" t="str">
        <f t="shared" si="71"/>
        <v>HARARE</v>
      </c>
      <c r="F437" s="82" t="str">
        <f t="shared" si="72"/>
        <v>GOLD</v>
      </c>
      <c r="G437" s="83">
        <v>3</v>
      </c>
      <c r="H437" s="84" t="s">
        <v>2033</v>
      </c>
      <c r="I437" s="68" t="s">
        <v>2041</v>
      </c>
      <c r="J437" s="82" t="str">
        <f t="shared" si="73"/>
        <v>KIWA</v>
      </c>
      <c r="K437" s="85">
        <v>0.68365740740740744</v>
      </c>
      <c r="L437" s="85">
        <v>0.99998842592592585</v>
      </c>
      <c r="M437" s="134">
        <v>44171</v>
      </c>
      <c r="N437" s="94" t="s">
        <v>4490</v>
      </c>
      <c r="O437" s="90">
        <f t="shared" si="68"/>
        <v>455.51666666666654</v>
      </c>
      <c r="P437" s="100">
        <f t="shared" si="69"/>
        <v>1366.5499999999997</v>
      </c>
      <c r="Q437" s="80" t="s">
        <v>2035</v>
      </c>
      <c r="R437" s="80" t="s">
        <v>2036</v>
      </c>
    </row>
    <row r="438" spans="1:18" x14ac:dyDescent="0.2">
      <c r="A438" s="211"/>
      <c r="B438" s="137">
        <v>44171.713854166665</v>
      </c>
      <c r="C438" s="52" t="s">
        <v>1553</v>
      </c>
      <c r="D438" s="81" t="str">
        <f t="shared" si="70"/>
        <v>MA0323</v>
      </c>
      <c r="E438" s="82" t="str">
        <f t="shared" si="71"/>
        <v>MANICALAND</v>
      </c>
      <c r="F438" s="82" t="str">
        <f t="shared" si="72"/>
        <v>GOLD</v>
      </c>
      <c r="G438" s="83">
        <v>3</v>
      </c>
      <c r="H438" s="84" t="s">
        <v>2033</v>
      </c>
      <c r="I438" s="68" t="s">
        <v>2041</v>
      </c>
      <c r="J438" s="82" t="str">
        <f t="shared" si="73"/>
        <v>MANGWIRO</v>
      </c>
      <c r="K438" s="85">
        <v>0.71385416666666668</v>
      </c>
      <c r="L438" s="85">
        <v>0.99998842592592585</v>
      </c>
      <c r="M438" s="134">
        <v>44171</v>
      </c>
      <c r="N438" s="94" t="s">
        <v>4478</v>
      </c>
      <c r="O438" s="90">
        <f t="shared" si="68"/>
        <v>412.03333333333319</v>
      </c>
      <c r="P438" s="100">
        <f t="shared" si="69"/>
        <v>1236.0999999999995</v>
      </c>
      <c r="Q438" s="80" t="s">
        <v>2035</v>
      </c>
      <c r="R438" s="80" t="s">
        <v>2036</v>
      </c>
    </row>
    <row r="439" spans="1:18" x14ac:dyDescent="0.2">
      <c r="A439" s="211"/>
      <c r="B439" s="137">
        <v>44171.718009259261</v>
      </c>
      <c r="C439" s="52" t="s">
        <v>1695</v>
      </c>
      <c r="D439" s="81" t="str">
        <f t="shared" si="70"/>
        <v>ME5186</v>
      </c>
      <c r="E439" s="82" t="str">
        <f t="shared" si="71"/>
        <v>MASH EAST</v>
      </c>
      <c r="F439" s="82" t="str">
        <f t="shared" si="72"/>
        <v>GOLD</v>
      </c>
      <c r="G439" s="83">
        <v>3</v>
      </c>
      <c r="H439" s="84" t="s">
        <v>2033</v>
      </c>
      <c r="I439" s="68" t="s">
        <v>2041</v>
      </c>
      <c r="J439" s="82" t="str">
        <f t="shared" si="73"/>
        <v>RICHARD</v>
      </c>
      <c r="K439" s="85">
        <v>0.71800925925925929</v>
      </c>
      <c r="L439" s="85">
        <v>0.99998842592592585</v>
      </c>
      <c r="M439" s="134">
        <v>44171</v>
      </c>
      <c r="N439" s="94" t="s">
        <v>4477</v>
      </c>
      <c r="O439" s="90">
        <f t="shared" si="68"/>
        <v>406.04999999999984</v>
      </c>
      <c r="P439" s="100">
        <f t="shared" si="69"/>
        <v>1218.1499999999996</v>
      </c>
      <c r="Q439" s="80" t="s">
        <v>2035</v>
      </c>
      <c r="R439" s="80" t="s">
        <v>2036</v>
      </c>
    </row>
    <row r="440" spans="1:18" x14ac:dyDescent="0.2">
      <c r="A440" s="211"/>
      <c r="B440" s="137">
        <v>44171.718032407407</v>
      </c>
      <c r="C440" s="52" t="s">
        <v>1328</v>
      </c>
      <c r="D440" s="81" t="str">
        <f t="shared" si="70"/>
        <v>MA0141</v>
      </c>
      <c r="E440" s="82" t="str">
        <f t="shared" si="71"/>
        <v>MANICALAND</v>
      </c>
      <c r="F440" s="82" t="str">
        <f t="shared" si="72"/>
        <v>GOLD</v>
      </c>
      <c r="G440" s="83">
        <v>3</v>
      </c>
      <c r="H440" s="84" t="s">
        <v>2033</v>
      </c>
      <c r="I440" s="68" t="s">
        <v>2041</v>
      </c>
      <c r="J440" s="82" t="str">
        <f t="shared" si="73"/>
        <v>MANGWIRO</v>
      </c>
      <c r="K440" s="85">
        <v>0.71803240740740737</v>
      </c>
      <c r="L440" s="85">
        <v>0.99998842592592585</v>
      </c>
      <c r="M440" s="134">
        <v>44171</v>
      </c>
      <c r="N440" s="94" t="s">
        <v>4476</v>
      </c>
      <c r="O440" s="90">
        <f t="shared" si="68"/>
        <v>406.01666666666665</v>
      </c>
      <c r="P440" s="100">
        <f t="shared" si="69"/>
        <v>1218.05</v>
      </c>
      <c r="Q440" s="80" t="s">
        <v>2035</v>
      </c>
      <c r="R440" s="80" t="s">
        <v>2036</v>
      </c>
    </row>
    <row r="441" spans="1:18" x14ac:dyDescent="0.2">
      <c r="A441" s="93"/>
      <c r="B441" s="79">
        <v>44171.894120370373</v>
      </c>
      <c r="C441" s="68" t="s">
        <v>1297</v>
      </c>
      <c r="D441" s="81" t="str">
        <f t="shared" si="70"/>
        <v>MA5169</v>
      </c>
      <c r="E441" s="82" t="str">
        <f t="shared" si="71"/>
        <v>MANICALAND</v>
      </c>
      <c r="F441" s="82" t="str">
        <f t="shared" si="72"/>
        <v>GOLD</v>
      </c>
      <c r="G441" s="83">
        <v>3</v>
      </c>
      <c r="H441" s="84" t="s">
        <v>2033</v>
      </c>
      <c r="I441" s="68" t="s">
        <v>2041</v>
      </c>
      <c r="J441" s="82" t="str">
        <f t="shared" si="73"/>
        <v>MAPFUMBA</v>
      </c>
      <c r="K441" s="85">
        <v>0.8941203703703704</v>
      </c>
      <c r="L441" s="85">
        <v>0.99998842592592585</v>
      </c>
      <c r="M441" s="134">
        <v>44171</v>
      </c>
      <c r="N441" s="94" t="s">
        <v>4402</v>
      </c>
      <c r="O441" s="90">
        <f t="shared" si="68"/>
        <v>152.44999999999987</v>
      </c>
      <c r="P441" s="100">
        <f t="shared" si="69"/>
        <v>457.34999999999962</v>
      </c>
      <c r="Q441" s="80" t="s">
        <v>2035</v>
      </c>
      <c r="R441" s="80" t="s">
        <v>2036</v>
      </c>
    </row>
    <row r="442" spans="1:18" x14ac:dyDescent="0.2">
      <c r="A442" s="93"/>
      <c r="B442" s="79">
        <v>44171.925821759258</v>
      </c>
      <c r="C442" s="68" t="s">
        <v>1356</v>
      </c>
      <c r="D442" s="81" t="str">
        <f t="shared" si="70"/>
        <v>MW7063</v>
      </c>
      <c r="E442" s="82" t="str">
        <f t="shared" si="71"/>
        <v>MASH WEST</v>
      </c>
      <c r="F442" s="82" t="str">
        <f t="shared" si="72"/>
        <v>GOLD</v>
      </c>
      <c r="G442" s="83">
        <v>3</v>
      </c>
      <c r="H442" s="84" t="s">
        <v>2033</v>
      </c>
      <c r="I442" s="68" t="s">
        <v>2041</v>
      </c>
      <c r="J442" s="82" t="str">
        <f t="shared" si="73"/>
        <v>ARTWELL</v>
      </c>
      <c r="K442" s="85">
        <v>0.92582175925925936</v>
      </c>
      <c r="L442" s="85">
        <v>0.99998842592592585</v>
      </c>
      <c r="M442" s="134">
        <v>44171</v>
      </c>
      <c r="N442" s="94" t="s">
        <v>4462</v>
      </c>
      <c r="O442" s="90">
        <f t="shared" si="68"/>
        <v>106.79999999999976</v>
      </c>
      <c r="P442" s="100">
        <f t="shared" si="69"/>
        <v>320.3999999999993</v>
      </c>
      <c r="Q442" s="80" t="s">
        <v>2035</v>
      </c>
      <c r="R442" s="80" t="s">
        <v>2036</v>
      </c>
    </row>
    <row r="443" spans="1:18" x14ac:dyDescent="0.2">
      <c r="A443" s="93"/>
      <c r="B443" s="79">
        <v>44171.925891203704</v>
      </c>
      <c r="C443" s="68" t="s">
        <v>1617</v>
      </c>
      <c r="D443" s="81" t="str">
        <f t="shared" si="70"/>
        <v>MW5016</v>
      </c>
      <c r="E443" s="82" t="str">
        <f t="shared" si="71"/>
        <v>MASH WEST</v>
      </c>
      <c r="F443" s="82" t="str">
        <f t="shared" si="72"/>
        <v>GOLD</v>
      </c>
      <c r="G443" s="83">
        <v>3</v>
      </c>
      <c r="H443" s="84" t="s">
        <v>2033</v>
      </c>
      <c r="I443" s="68" t="s">
        <v>2041</v>
      </c>
      <c r="J443" s="82" t="str">
        <f t="shared" si="73"/>
        <v>ARTWELL</v>
      </c>
      <c r="K443" s="85">
        <v>0.9258912037037037</v>
      </c>
      <c r="L443" s="85">
        <v>0.99998842592592585</v>
      </c>
      <c r="M443" s="134">
        <v>44171</v>
      </c>
      <c r="N443" s="94" t="s">
        <v>4441</v>
      </c>
      <c r="O443" s="90">
        <f t="shared" si="68"/>
        <v>106.6999999999999</v>
      </c>
      <c r="P443" s="100">
        <f t="shared" si="69"/>
        <v>320.09999999999968</v>
      </c>
      <c r="Q443" s="80" t="s">
        <v>2035</v>
      </c>
      <c r="R443" s="80" t="s">
        <v>2036</v>
      </c>
    </row>
    <row r="444" spans="1:18" x14ac:dyDescent="0.2">
      <c r="A444" s="93"/>
      <c r="B444" s="79">
        <v>44171.957511574074</v>
      </c>
      <c r="C444" s="68" t="s">
        <v>1619</v>
      </c>
      <c r="D444" s="81" t="str">
        <f t="shared" si="70"/>
        <v>MW5016</v>
      </c>
      <c r="E444" s="82" t="str">
        <f t="shared" si="71"/>
        <v>MASH WEST</v>
      </c>
      <c r="F444" s="82" t="str">
        <f t="shared" si="72"/>
        <v>GOLD</v>
      </c>
      <c r="G444" s="83">
        <v>3</v>
      </c>
      <c r="H444" s="84" t="s">
        <v>2033</v>
      </c>
      <c r="I444" s="68" t="s">
        <v>2041</v>
      </c>
      <c r="J444" s="82" t="str">
        <f t="shared" si="73"/>
        <v>ARTWELL</v>
      </c>
      <c r="K444" s="85">
        <v>0.95751157407407417</v>
      </c>
      <c r="L444" s="85">
        <v>0.99998842592592585</v>
      </c>
      <c r="M444" s="134">
        <v>44171</v>
      </c>
      <c r="N444" s="94" t="s">
        <v>4456</v>
      </c>
      <c r="O444" s="90">
        <f t="shared" si="68"/>
        <v>61.166666666666423</v>
      </c>
      <c r="P444" s="100">
        <f t="shared" si="69"/>
        <v>183.49999999999926</v>
      </c>
      <c r="Q444" s="80" t="s">
        <v>2035</v>
      </c>
      <c r="R444" s="80" t="s">
        <v>2036</v>
      </c>
    </row>
    <row r="445" spans="1:18" x14ac:dyDescent="0.2">
      <c r="A445" s="93">
        <v>882</v>
      </c>
      <c r="B445" s="79">
        <v>44171.609722222223</v>
      </c>
      <c r="C445" s="68" t="str">
        <f>VLOOKUP(A445,nsn,2,FALSE)</f>
        <v>Richmond-G</v>
      </c>
      <c r="D445" s="81" t="str">
        <f t="shared" si="70"/>
        <v>BU5099</v>
      </c>
      <c r="E445" s="91" t="str">
        <f t="shared" si="71"/>
        <v>BULAWAYO</v>
      </c>
      <c r="F445" s="82" t="str">
        <f t="shared" si="72"/>
        <v>GOLD</v>
      </c>
      <c r="G445" s="83">
        <v>3</v>
      </c>
      <c r="H445" s="83" t="s">
        <v>2033</v>
      </c>
      <c r="I445" s="110" t="s">
        <v>2058</v>
      </c>
      <c r="J445" s="68" t="str">
        <f>VLOOKUP(A445,nsn,3,FALSE)</f>
        <v>SOFIA</v>
      </c>
      <c r="K445" s="85">
        <v>0.60972222222222217</v>
      </c>
      <c r="L445" s="85">
        <v>0.6430555555555556</v>
      </c>
      <c r="M445" s="92">
        <v>44171</v>
      </c>
      <c r="N445" s="94" t="s">
        <v>2724</v>
      </c>
      <c r="O445" s="90">
        <f t="shared" si="68"/>
        <v>48.000000000000149</v>
      </c>
      <c r="P445" s="100">
        <f t="shared" si="69"/>
        <v>144.00000000000045</v>
      </c>
      <c r="Q445" s="68" t="s">
        <v>4501</v>
      </c>
      <c r="R445" s="68" t="s">
        <v>2038</v>
      </c>
    </row>
    <row r="446" spans="1:18" x14ac:dyDescent="0.2">
      <c r="A446" s="93">
        <v>64</v>
      </c>
      <c r="B446" s="79">
        <v>44170.620833333334</v>
      </c>
      <c r="C446" s="68" t="str">
        <f>VLOOKUP(A446,nsn,2,FALSE)</f>
        <v>PLUMTREETOWN-G</v>
      </c>
      <c r="D446" s="81" t="str">
        <f t="shared" si="70"/>
        <v>MS0084</v>
      </c>
      <c r="E446" s="91" t="str">
        <f t="shared" si="71"/>
        <v>MAT SOUTH</v>
      </c>
      <c r="F446" s="82" t="str">
        <f t="shared" si="72"/>
        <v>GOLD</v>
      </c>
      <c r="G446" s="83">
        <v>3</v>
      </c>
      <c r="H446" s="83" t="s">
        <v>2033</v>
      </c>
      <c r="I446" s="110" t="s">
        <v>2058</v>
      </c>
      <c r="J446" s="68" t="str">
        <f>VLOOKUP(A446,nsn,3,FALSE)</f>
        <v>STELLA</v>
      </c>
      <c r="K446" s="85">
        <v>0.62083333333333335</v>
      </c>
      <c r="L446" s="85">
        <v>0.99998842592592596</v>
      </c>
      <c r="M446" s="92">
        <v>44171</v>
      </c>
      <c r="N446" s="94" t="s">
        <v>4123</v>
      </c>
      <c r="O446" s="90">
        <f t="shared" si="68"/>
        <v>545.98333333333335</v>
      </c>
      <c r="P446" s="100">
        <f t="shared" si="69"/>
        <v>1637.95</v>
      </c>
      <c r="Q446" s="68" t="s">
        <v>2035</v>
      </c>
      <c r="R446" s="68" t="s">
        <v>2036</v>
      </c>
    </row>
    <row r="447" spans="1:18" x14ac:dyDescent="0.2">
      <c r="A447" s="211"/>
      <c r="B447" s="105">
        <v>44171.567696759259</v>
      </c>
      <c r="C447" s="80" t="s">
        <v>181</v>
      </c>
      <c r="D447" s="82" t="str">
        <f t="shared" ref="D447:D473" si="74">VLOOKUP($C447,TOTAL4,2,FALSE)</f>
        <v>HA0217</v>
      </c>
      <c r="E447" s="91" t="str">
        <f t="shared" ref="E447:E473" si="75">VLOOKUP($C447,TOTAL4,3,FALSE)</f>
        <v>HARARE</v>
      </c>
      <c r="F447" s="82" t="str">
        <f t="shared" ref="F447:F473" si="76">VLOOKUP(C447,TOTAL4,4,FALSE)</f>
        <v>GOLD</v>
      </c>
      <c r="G447" s="83">
        <v>3</v>
      </c>
      <c r="H447" s="96" t="s">
        <v>2033</v>
      </c>
      <c r="I447" s="68" t="s">
        <v>2058</v>
      </c>
      <c r="J447" s="82" t="str">
        <f t="shared" ref="J447:J473" si="77">VLOOKUP($C447,TOTAL4,5,FALSE)</f>
        <v>MUTYANDA</v>
      </c>
      <c r="K447" s="85">
        <v>0.51388888888888895</v>
      </c>
      <c r="L447" s="85">
        <v>0.56958333333333333</v>
      </c>
      <c r="M447" s="92">
        <v>44171</v>
      </c>
      <c r="N447" s="94" t="s">
        <v>4506</v>
      </c>
      <c r="O447" s="90">
        <f t="shared" si="68"/>
        <v>80.199999999999903</v>
      </c>
      <c r="P447" s="100">
        <f t="shared" si="69"/>
        <v>240.59999999999971</v>
      </c>
      <c r="Q447" s="80" t="s">
        <v>2035</v>
      </c>
      <c r="R447" s="80" t="s">
        <v>2038</v>
      </c>
    </row>
    <row r="448" spans="1:18" x14ac:dyDescent="0.2">
      <c r="A448" s="211"/>
      <c r="B448" s="105">
        <v>44171.605798611112</v>
      </c>
      <c r="C448" s="80" t="s">
        <v>1003</v>
      </c>
      <c r="D448" s="82" t="str">
        <f t="shared" si="74"/>
        <v>HA5066</v>
      </c>
      <c r="E448" s="91" t="str">
        <f t="shared" si="75"/>
        <v>HARARE</v>
      </c>
      <c r="F448" s="82" t="str">
        <f t="shared" si="76"/>
        <v>GOLD</v>
      </c>
      <c r="G448" s="83">
        <v>3</v>
      </c>
      <c r="H448" s="96" t="s">
        <v>2033</v>
      </c>
      <c r="I448" s="68" t="s">
        <v>2058</v>
      </c>
      <c r="J448" s="82" t="str">
        <f t="shared" si="77"/>
        <v>DHLAKAMA</v>
      </c>
      <c r="K448" s="85">
        <v>0.60579861111111111</v>
      </c>
      <c r="L448" s="85">
        <v>0.64471064814814816</v>
      </c>
      <c r="M448" s="92">
        <v>44171</v>
      </c>
      <c r="N448" s="94" t="s">
        <v>4516</v>
      </c>
      <c r="O448" s="90">
        <f t="shared" si="68"/>
        <v>56.033333333333353</v>
      </c>
      <c r="P448" s="100">
        <f t="shared" si="69"/>
        <v>168.10000000000005</v>
      </c>
      <c r="Q448" s="80" t="s">
        <v>2035</v>
      </c>
      <c r="R448" s="80" t="s">
        <v>2038</v>
      </c>
    </row>
    <row r="449" spans="1:18" x14ac:dyDescent="0.2">
      <c r="A449" s="211"/>
      <c r="B449" s="105">
        <v>44171.656712962962</v>
      </c>
      <c r="C449" s="80" t="s">
        <v>784</v>
      </c>
      <c r="D449" s="82" t="str">
        <f t="shared" si="74"/>
        <v>MS6028</v>
      </c>
      <c r="E449" s="91" t="str">
        <f t="shared" si="75"/>
        <v>MAT SOUTH</v>
      </c>
      <c r="F449" s="82" t="str">
        <f t="shared" si="76"/>
        <v>GOLD</v>
      </c>
      <c r="G449" s="83">
        <v>3</v>
      </c>
      <c r="H449" s="96" t="s">
        <v>2033</v>
      </c>
      <c r="I449" s="68" t="s">
        <v>2058</v>
      </c>
      <c r="J449" s="82" t="str">
        <f t="shared" si="77"/>
        <v>MASAIRA</v>
      </c>
      <c r="K449" s="85">
        <v>0.656712962962963</v>
      </c>
      <c r="L449" s="85">
        <v>0.7127662037037038</v>
      </c>
      <c r="M449" s="92">
        <v>44171</v>
      </c>
      <c r="N449" s="94" t="s">
        <v>4520</v>
      </c>
      <c r="O449" s="90">
        <f t="shared" si="68"/>
        <v>80.716666666666754</v>
      </c>
      <c r="P449" s="100">
        <f t="shared" si="69"/>
        <v>242.15000000000026</v>
      </c>
      <c r="Q449" s="80" t="s">
        <v>2035</v>
      </c>
      <c r="R449" s="80" t="s">
        <v>2038</v>
      </c>
    </row>
    <row r="450" spans="1:18" x14ac:dyDescent="0.2">
      <c r="A450" s="211"/>
      <c r="B450" s="105">
        <v>44171.684791666667</v>
      </c>
      <c r="C450" s="80" t="s">
        <v>922</v>
      </c>
      <c r="D450" s="82" t="str">
        <f t="shared" si="74"/>
        <v>HA5007</v>
      </c>
      <c r="E450" s="91" t="str">
        <f t="shared" si="75"/>
        <v>HARARE</v>
      </c>
      <c r="F450" s="82" t="str">
        <f t="shared" si="76"/>
        <v>GOLD</v>
      </c>
      <c r="G450" s="83">
        <v>3</v>
      </c>
      <c r="H450" s="96" t="s">
        <v>2033</v>
      </c>
      <c r="I450" s="68" t="s">
        <v>2058</v>
      </c>
      <c r="J450" s="82" t="str">
        <f t="shared" si="77"/>
        <v>KIWA</v>
      </c>
      <c r="K450" s="85">
        <v>0.49305555555555558</v>
      </c>
      <c r="L450" s="85">
        <v>0.74763888888888896</v>
      </c>
      <c r="M450" s="92">
        <v>44171</v>
      </c>
      <c r="N450" s="94" t="s">
        <v>4526</v>
      </c>
      <c r="O450" s="90">
        <f t="shared" ref="O450:O513" si="78">(L450-K450)*60*24</f>
        <v>366.6</v>
      </c>
      <c r="P450" s="100">
        <f t="shared" ref="P450:P513" si="79">O450*G450</f>
        <v>1099.8000000000002</v>
      </c>
      <c r="Q450" s="80" t="s">
        <v>2035</v>
      </c>
      <c r="R450" s="80" t="s">
        <v>2038</v>
      </c>
    </row>
    <row r="451" spans="1:18" x14ac:dyDescent="0.2">
      <c r="A451" s="211"/>
      <c r="B451" s="105">
        <v>44171.653414351851</v>
      </c>
      <c r="C451" s="80" t="s">
        <v>1988</v>
      </c>
      <c r="D451" s="82" t="str">
        <f t="shared" si="74"/>
        <v>MD5202</v>
      </c>
      <c r="E451" s="91" t="str">
        <f t="shared" si="75"/>
        <v>MIDLANDS</v>
      </c>
      <c r="F451" s="82" t="str">
        <f t="shared" si="76"/>
        <v>GOLD</v>
      </c>
      <c r="G451" s="83">
        <v>3</v>
      </c>
      <c r="H451" s="96" t="s">
        <v>2033</v>
      </c>
      <c r="I451" s="68" t="s">
        <v>2058</v>
      </c>
      <c r="J451" s="82" t="str">
        <f t="shared" si="77"/>
        <v>CHIKWAVAVA</v>
      </c>
      <c r="K451" s="85">
        <v>0.50208333333333333</v>
      </c>
      <c r="L451" s="85">
        <v>0.84942129629629637</v>
      </c>
      <c r="M451" s="92">
        <v>44171</v>
      </c>
      <c r="N451" s="94" t="s">
        <v>4536</v>
      </c>
      <c r="O451" s="90">
        <f t="shared" si="78"/>
        <v>500.16666666666674</v>
      </c>
      <c r="P451" s="100">
        <f t="shared" si="79"/>
        <v>1500.5000000000002</v>
      </c>
      <c r="Q451" s="80" t="s">
        <v>2035</v>
      </c>
      <c r="R451" s="80" t="s">
        <v>2038</v>
      </c>
    </row>
    <row r="452" spans="1:18" x14ac:dyDescent="0.2">
      <c r="A452" s="211"/>
      <c r="B452" s="105">
        <v>44171.8516087963</v>
      </c>
      <c r="C452" s="80" t="s">
        <v>1990</v>
      </c>
      <c r="D452" s="82" t="str">
        <f t="shared" si="74"/>
        <v>MD5202</v>
      </c>
      <c r="E452" s="91" t="str">
        <f t="shared" si="75"/>
        <v>MIDLANDS</v>
      </c>
      <c r="F452" s="82" t="str">
        <f t="shared" si="76"/>
        <v>GOLD</v>
      </c>
      <c r="G452" s="83">
        <v>3</v>
      </c>
      <c r="H452" s="96" t="s">
        <v>2033</v>
      </c>
      <c r="I452" s="68" t="s">
        <v>2058</v>
      </c>
      <c r="J452" s="82" t="str">
        <f t="shared" si="77"/>
        <v>CHIKWAVAVA</v>
      </c>
      <c r="K452" s="85">
        <v>0.50416666666666665</v>
      </c>
      <c r="L452" s="85">
        <v>0.85384259259259254</v>
      </c>
      <c r="M452" s="92">
        <v>44171</v>
      </c>
      <c r="N452" s="94" t="s">
        <v>4541</v>
      </c>
      <c r="O452" s="90">
        <f t="shared" si="78"/>
        <v>503.5333333333333</v>
      </c>
      <c r="P452" s="100">
        <f t="shared" si="79"/>
        <v>1510.6</v>
      </c>
      <c r="Q452" s="80" t="s">
        <v>2035</v>
      </c>
      <c r="R452" s="80" t="s">
        <v>2038</v>
      </c>
    </row>
    <row r="453" spans="1:18" x14ac:dyDescent="0.2">
      <c r="A453" s="211"/>
      <c r="B453" s="105">
        <v>44171.91265046296</v>
      </c>
      <c r="C453" s="80" t="s">
        <v>1572</v>
      </c>
      <c r="D453" s="82" t="str">
        <f t="shared" si="74"/>
        <v>MS0084</v>
      </c>
      <c r="E453" s="91" t="str">
        <f t="shared" si="75"/>
        <v>MAT SOUTH</v>
      </c>
      <c r="F453" s="82" t="str">
        <f t="shared" si="76"/>
        <v>GOLD</v>
      </c>
      <c r="G453" s="83">
        <v>3</v>
      </c>
      <c r="H453" s="96" t="s">
        <v>2033</v>
      </c>
      <c r="I453" s="68" t="s">
        <v>2058</v>
      </c>
      <c r="J453" s="82" t="str">
        <f t="shared" si="77"/>
        <v>STELLA</v>
      </c>
      <c r="K453" s="85">
        <v>0</v>
      </c>
      <c r="L453" s="85">
        <v>0.95665509259259263</v>
      </c>
      <c r="M453" s="92">
        <v>44171</v>
      </c>
      <c r="N453" s="94" t="s">
        <v>4549</v>
      </c>
      <c r="O453" s="90">
        <f t="shared" si="78"/>
        <v>1377.5833333333335</v>
      </c>
      <c r="P453" s="100">
        <f t="shared" si="79"/>
        <v>4132.75</v>
      </c>
      <c r="Q453" s="80" t="s">
        <v>2035</v>
      </c>
      <c r="R453" s="80" t="s">
        <v>2038</v>
      </c>
    </row>
    <row r="454" spans="1:18" x14ac:dyDescent="0.2">
      <c r="A454" s="211"/>
      <c r="B454" s="105">
        <v>44162.614178240743</v>
      </c>
      <c r="C454" s="68" t="s">
        <v>1764</v>
      </c>
      <c r="D454" s="82" t="str">
        <f t="shared" si="74"/>
        <v>MD0161</v>
      </c>
      <c r="E454" s="91" t="str">
        <f t="shared" si="75"/>
        <v>MIDLANDS</v>
      </c>
      <c r="F454" s="82" t="str">
        <f t="shared" si="76"/>
        <v>GOLD</v>
      </c>
      <c r="G454" s="83">
        <v>3</v>
      </c>
      <c r="H454" s="96" t="s">
        <v>2033</v>
      </c>
      <c r="I454" s="68" t="s">
        <v>2058</v>
      </c>
      <c r="J454" s="82" t="str">
        <f t="shared" si="77"/>
        <v>CHARI</v>
      </c>
      <c r="K454" s="85">
        <v>0</v>
      </c>
      <c r="L454" s="85">
        <v>0.99998842592592596</v>
      </c>
      <c r="M454" s="92">
        <v>44171</v>
      </c>
      <c r="N454" s="80">
        <v>51220070</v>
      </c>
      <c r="O454" s="90">
        <f t="shared" si="78"/>
        <v>1439.9833333333333</v>
      </c>
      <c r="P454" s="100">
        <f t="shared" si="79"/>
        <v>4319.95</v>
      </c>
      <c r="Q454" s="68" t="s">
        <v>2035</v>
      </c>
      <c r="R454" s="68" t="s">
        <v>2036</v>
      </c>
    </row>
    <row r="455" spans="1:18" x14ac:dyDescent="0.2">
      <c r="A455" s="211"/>
      <c r="B455" s="105">
        <v>44159.533460648148</v>
      </c>
      <c r="C455" s="68" t="s">
        <v>1437</v>
      </c>
      <c r="D455" s="82" t="str">
        <f t="shared" si="74"/>
        <v>BU5106</v>
      </c>
      <c r="E455" s="91" t="str">
        <f t="shared" si="75"/>
        <v>BULAWAYO</v>
      </c>
      <c r="F455" s="82" t="str">
        <f t="shared" si="76"/>
        <v>GOLD</v>
      </c>
      <c r="G455" s="83">
        <v>3</v>
      </c>
      <c r="H455" s="96" t="s">
        <v>2033</v>
      </c>
      <c r="I455" s="68" t="s">
        <v>2058</v>
      </c>
      <c r="J455" s="82" t="str">
        <f t="shared" si="77"/>
        <v>SIFA</v>
      </c>
      <c r="K455" s="85">
        <v>0</v>
      </c>
      <c r="L455" s="85">
        <v>0.99998842592592596</v>
      </c>
      <c r="M455" s="92">
        <v>44171</v>
      </c>
      <c r="N455" s="80">
        <v>51220073</v>
      </c>
      <c r="O455" s="90">
        <f t="shared" si="78"/>
        <v>1439.9833333333333</v>
      </c>
      <c r="P455" s="100">
        <f t="shared" si="79"/>
        <v>4319.95</v>
      </c>
      <c r="Q455" s="68" t="s">
        <v>2035</v>
      </c>
      <c r="R455" s="68" t="s">
        <v>2036</v>
      </c>
    </row>
    <row r="456" spans="1:18" x14ac:dyDescent="0.2">
      <c r="A456" s="211"/>
      <c r="B456" s="105">
        <v>44156.709247685183</v>
      </c>
      <c r="C456" s="68" t="s">
        <v>786</v>
      </c>
      <c r="D456" s="82" t="str">
        <f t="shared" si="74"/>
        <v>MS6028</v>
      </c>
      <c r="E456" s="91" t="str">
        <f t="shared" si="75"/>
        <v>MAT SOUTH</v>
      </c>
      <c r="F456" s="82" t="str">
        <f t="shared" si="76"/>
        <v>GOLD</v>
      </c>
      <c r="G456" s="83">
        <v>3</v>
      </c>
      <c r="H456" s="96" t="s">
        <v>2033</v>
      </c>
      <c r="I456" s="68" t="s">
        <v>2058</v>
      </c>
      <c r="J456" s="82" t="str">
        <f t="shared" si="77"/>
        <v>MASAIRA</v>
      </c>
      <c r="K456" s="85">
        <v>0</v>
      </c>
      <c r="L456" s="85">
        <v>0.99998842592592596</v>
      </c>
      <c r="M456" s="92">
        <v>44171</v>
      </c>
      <c r="N456" s="80">
        <v>51220079</v>
      </c>
      <c r="O456" s="90">
        <f t="shared" si="78"/>
        <v>1439.9833333333333</v>
      </c>
      <c r="P456" s="100">
        <f t="shared" si="79"/>
        <v>4319.95</v>
      </c>
      <c r="Q456" s="68" t="s">
        <v>2035</v>
      </c>
      <c r="R456" s="68" t="s">
        <v>2036</v>
      </c>
    </row>
    <row r="457" spans="1:18" x14ac:dyDescent="0.2">
      <c r="A457" s="211"/>
      <c r="B457" s="105">
        <v>44153.311921296299</v>
      </c>
      <c r="C457" s="68" t="s">
        <v>1319</v>
      </c>
      <c r="D457" s="82" t="str">
        <f t="shared" si="74"/>
        <v>MD5388</v>
      </c>
      <c r="E457" s="91" t="str">
        <f t="shared" si="75"/>
        <v>MIDLANDS</v>
      </c>
      <c r="F457" s="82" t="str">
        <f t="shared" si="76"/>
        <v>GOLD</v>
      </c>
      <c r="G457" s="83">
        <v>3</v>
      </c>
      <c r="H457" s="96" t="s">
        <v>2033</v>
      </c>
      <c r="I457" s="68" t="s">
        <v>2058</v>
      </c>
      <c r="J457" s="82" t="str">
        <f t="shared" si="77"/>
        <v>CHARI</v>
      </c>
      <c r="K457" s="85">
        <v>0</v>
      </c>
      <c r="L457" s="85">
        <v>0.99998842592592596</v>
      </c>
      <c r="M457" s="92">
        <v>44171</v>
      </c>
      <c r="N457" s="80">
        <v>51220087</v>
      </c>
      <c r="O457" s="90">
        <f t="shared" si="78"/>
        <v>1439.9833333333333</v>
      </c>
      <c r="P457" s="100">
        <f t="shared" si="79"/>
        <v>4319.95</v>
      </c>
      <c r="Q457" s="68" t="s">
        <v>2035</v>
      </c>
      <c r="R457" s="68" t="s">
        <v>2036</v>
      </c>
    </row>
    <row r="458" spans="1:18" x14ac:dyDescent="0.2">
      <c r="A458" s="211"/>
      <c r="B458" s="105">
        <v>44153.311921296299</v>
      </c>
      <c r="C458" s="68" t="s">
        <v>1746</v>
      </c>
      <c r="D458" s="82" t="str">
        <f t="shared" si="74"/>
        <v>MD5260</v>
      </c>
      <c r="E458" s="91" t="str">
        <f t="shared" si="75"/>
        <v>MIDLANDS</v>
      </c>
      <c r="F458" s="82" t="str">
        <f t="shared" si="76"/>
        <v>GOLD</v>
      </c>
      <c r="G458" s="83">
        <v>3</v>
      </c>
      <c r="H458" s="96" t="s">
        <v>2033</v>
      </c>
      <c r="I458" s="68" t="s">
        <v>2058</v>
      </c>
      <c r="J458" s="82" t="str">
        <f t="shared" si="77"/>
        <v>CHIKWAVAVA</v>
      </c>
      <c r="K458" s="85">
        <v>0</v>
      </c>
      <c r="L458" s="85">
        <v>0.99998842592592596</v>
      </c>
      <c r="M458" s="92">
        <v>44171</v>
      </c>
      <c r="N458" s="80">
        <v>51220089</v>
      </c>
      <c r="O458" s="90">
        <f t="shared" si="78"/>
        <v>1439.9833333333333</v>
      </c>
      <c r="P458" s="100">
        <f t="shared" si="79"/>
        <v>4319.95</v>
      </c>
      <c r="Q458" s="68" t="s">
        <v>2035</v>
      </c>
      <c r="R458" s="68" t="s">
        <v>2036</v>
      </c>
    </row>
    <row r="459" spans="1:18" x14ac:dyDescent="0.2">
      <c r="A459" s="211"/>
      <c r="B459" s="105">
        <v>44153.311689814815</v>
      </c>
      <c r="C459" s="68" t="s">
        <v>1502</v>
      </c>
      <c r="D459" s="82" t="str">
        <f t="shared" si="74"/>
        <v>MD5243</v>
      </c>
      <c r="E459" s="91" t="str">
        <f t="shared" si="75"/>
        <v>MIDLANDS</v>
      </c>
      <c r="F459" s="82" t="str">
        <f t="shared" si="76"/>
        <v>GOLD</v>
      </c>
      <c r="G459" s="83">
        <v>3</v>
      </c>
      <c r="H459" s="96" t="s">
        <v>2033</v>
      </c>
      <c r="I459" s="68" t="s">
        <v>2058</v>
      </c>
      <c r="J459" s="82" t="str">
        <f t="shared" si="77"/>
        <v>CHIKWAVAVA</v>
      </c>
      <c r="K459" s="85">
        <v>0</v>
      </c>
      <c r="L459" s="85">
        <v>0.99998842592592596</v>
      </c>
      <c r="M459" s="92">
        <v>44171</v>
      </c>
      <c r="N459" s="80">
        <v>51220103</v>
      </c>
      <c r="O459" s="90">
        <f t="shared" si="78"/>
        <v>1439.9833333333333</v>
      </c>
      <c r="P459" s="100">
        <f t="shared" si="79"/>
        <v>4319.95</v>
      </c>
      <c r="Q459" s="68" t="s">
        <v>2035</v>
      </c>
      <c r="R459" s="68" t="s">
        <v>2036</v>
      </c>
    </row>
    <row r="460" spans="1:18" x14ac:dyDescent="0.2">
      <c r="A460" s="211"/>
      <c r="B460" s="105">
        <v>44153.311412037037</v>
      </c>
      <c r="C460" s="68" t="s">
        <v>999</v>
      </c>
      <c r="D460" s="82" t="str">
        <f t="shared" si="74"/>
        <v>MD0321</v>
      </c>
      <c r="E460" s="91" t="str">
        <f t="shared" si="75"/>
        <v>MIDLANDS</v>
      </c>
      <c r="F460" s="82" t="str">
        <f t="shared" si="76"/>
        <v>GOLD</v>
      </c>
      <c r="G460" s="83">
        <v>3</v>
      </c>
      <c r="H460" s="96" t="s">
        <v>2033</v>
      </c>
      <c r="I460" s="68" t="s">
        <v>2058</v>
      </c>
      <c r="J460" s="82" t="str">
        <f t="shared" si="77"/>
        <v>CHARI</v>
      </c>
      <c r="K460" s="85">
        <v>0</v>
      </c>
      <c r="L460" s="85">
        <v>0.99998842592592596</v>
      </c>
      <c r="M460" s="92">
        <v>44171</v>
      </c>
      <c r="N460" s="80">
        <v>51220114</v>
      </c>
      <c r="O460" s="90">
        <f t="shared" si="78"/>
        <v>1439.9833333333333</v>
      </c>
      <c r="P460" s="100">
        <f t="shared" si="79"/>
        <v>4319.95</v>
      </c>
      <c r="Q460" s="68" t="s">
        <v>2035</v>
      </c>
      <c r="R460" s="68" t="s">
        <v>2036</v>
      </c>
    </row>
    <row r="461" spans="1:18" x14ac:dyDescent="0.2">
      <c r="A461" s="211"/>
      <c r="B461" s="105">
        <v>44153.311412037037</v>
      </c>
      <c r="C461" s="68" t="s">
        <v>467</v>
      </c>
      <c r="D461" s="82" t="str">
        <f t="shared" si="74"/>
        <v>MV0018</v>
      </c>
      <c r="E461" s="91" t="str">
        <f t="shared" si="75"/>
        <v>MASVINGO</v>
      </c>
      <c r="F461" s="82" t="str">
        <f t="shared" si="76"/>
        <v>GOLD</v>
      </c>
      <c r="G461" s="83">
        <v>3</v>
      </c>
      <c r="H461" s="96" t="s">
        <v>2033</v>
      </c>
      <c r="I461" s="68" t="s">
        <v>2058</v>
      </c>
      <c r="J461" s="82" t="str">
        <f t="shared" si="77"/>
        <v>PARDON</v>
      </c>
      <c r="K461" s="85">
        <v>0</v>
      </c>
      <c r="L461" s="85">
        <v>0.99998842592592596</v>
      </c>
      <c r="M461" s="92">
        <v>44171</v>
      </c>
      <c r="N461" s="80">
        <v>51220115</v>
      </c>
      <c r="O461" s="90">
        <f t="shared" si="78"/>
        <v>1439.9833333333333</v>
      </c>
      <c r="P461" s="100">
        <f t="shared" si="79"/>
        <v>4319.95</v>
      </c>
      <c r="Q461" s="68" t="s">
        <v>2035</v>
      </c>
      <c r="R461" s="68" t="s">
        <v>2036</v>
      </c>
    </row>
    <row r="462" spans="1:18" x14ac:dyDescent="0.2">
      <c r="A462" s="211"/>
      <c r="B462" s="105">
        <v>44153.311412037037</v>
      </c>
      <c r="C462" s="68" t="s">
        <v>1121</v>
      </c>
      <c r="D462" s="82" t="str">
        <f t="shared" si="74"/>
        <v>MV5141</v>
      </c>
      <c r="E462" s="91" t="str">
        <f t="shared" si="75"/>
        <v>MASVINGO</v>
      </c>
      <c r="F462" s="82" t="str">
        <f t="shared" si="76"/>
        <v>GOLD</v>
      </c>
      <c r="G462" s="83">
        <v>3</v>
      </c>
      <c r="H462" s="96" t="s">
        <v>2033</v>
      </c>
      <c r="I462" s="68" t="s">
        <v>2058</v>
      </c>
      <c r="J462" s="82" t="str">
        <f t="shared" si="77"/>
        <v>CECIL</v>
      </c>
      <c r="K462" s="85">
        <v>0</v>
      </c>
      <c r="L462" s="85">
        <v>0.99998842592592596</v>
      </c>
      <c r="M462" s="92">
        <v>44171</v>
      </c>
      <c r="N462" s="80">
        <v>51220127</v>
      </c>
      <c r="O462" s="90">
        <f t="shared" si="78"/>
        <v>1439.9833333333333</v>
      </c>
      <c r="P462" s="100">
        <f t="shared" si="79"/>
        <v>4319.95</v>
      </c>
      <c r="Q462" s="68" t="s">
        <v>2035</v>
      </c>
      <c r="R462" s="68" t="s">
        <v>2036</v>
      </c>
    </row>
    <row r="463" spans="1:18" x14ac:dyDescent="0.2">
      <c r="A463" s="211"/>
      <c r="B463" s="105">
        <v>44110.270752314813</v>
      </c>
      <c r="C463" s="68" t="s">
        <v>1398</v>
      </c>
      <c r="D463" s="82" t="str">
        <f t="shared" si="74"/>
        <v>MD1745</v>
      </c>
      <c r="E463" s="91" t="str">
        <f t="shared" si="75"/>
        <v>MIDLANDS</v>
      </c>
      <c r="F463" s="82" t="str">
        <f t="shared" si="76"/>
        <v>GOLD</v>
      </c>
      <c r="G463" s="83">
        <v>3</v>
      </c>
      <c r="H463" s="96" t="s">
        <v>2033</v>
      </c>
      <c r="I463" s="68" t="s">
        <v>2058</v>
      </c>
      <c r="J463" s="82" t="str">
        <f t="shared" si="77"/>
        <v>CHIKWAVAVA</v>
      </c>
      <c r="K463" s="85">
        <v>0</v>
      </c>
      <c r="L463" s="85">
        <v>0.99998842592592596</v>
      </c>
      <c r="M463" s="92">
        <v>44171</v>
      </c>
      <c r="N463" s="80">
        <v>51220132</v>
      </c>
      <c r="O463" s="90">
        <f t="shared" si="78"/>
        <v>1439.9833333333333</v>
      </c>
      <c r="P463" s="100">
        <f t="shared" si="79"/>
        <v>4319.95</v>
      </c>
      <c r="Q463" s="68" t="s">
        <v>2035</v>
      </c>
      <c r="R463" s="68" t="s">
        <v>2036</v>
      </c>
    </row>
    <row r="464" spans="1:18" x14ac:dyDescent="0.2">
      <c r="A464" s="211"/>
      <c r="B464" s="105">
        <v>44151.767928240741</v>
      </c>
      <c r="C464" s="68" t="s">
        <v>1103</v>
      </c>
      <c r="D464" s="82" t="str">
        <f t="shared" si="74"/>
        <v>HA6067</v>
      </c>
      <c r="E464" s="91" t="str">
        <f t="shared" si="75"/>
        <v>HARARE</v>
      </c>
      <c r="F464" s="82" t="str">
        <f t="shared" si="76"/>
        <v>GOLD</v>
      </c>
      <c r="G464" s="83">
        <v>3</v>
      </c>
      <c r="H464" s="96" t="s">
        <v>2033</v>
      </c>
      <c r="I464" s="68" t="s">
        <v>2058</v>
      </c>
      <c r="J464" s="82" t="str">
        <f t="shared" si="77"/>
        <v>PRIVLEDGE</v>
      </c>
      <c r="K464" s="85">
        <v>0</v>
      </c>
      <c r="L464" s="85">
        <v>0.99998842592592596</v>
      </c>
      <c r="M464" s="92">
        <v>44171</v>
      </c>
      <c r="N464" s="80">
        <v>51220140</v>
      </c>
      <c r="O464" s="90">
        <f t="shared" si="78"/>
        <v>1439.9833333333333</v>
      </c>
      <c r="P464" s="100">
        <f t="shared" si="79"/>
        <v>4319.95</v>
      </c>
      <c r="Q464" s="68" t="s">
        <v>2035</v>
      </c>
      <c r="R464" s="68" t="s">
        <v>2036</v>
      </c>
    </row>
    <row r="465" spans="1:18" x14ac:dyDescent="0.2">
      <c r="A465" s="211"/>
      <c r="B465" s="105">
        <v>44144.623796296299</v>
      </c>
      <c r="C465" s="68" t="s">
        <v>1809</v>
      </c>
      <c r="D465" s="82" t="str">
        <f t="shared" si="74"/>
        <v>ME7040</v>
      </c>
      <c r="E465" s="91" t="str">
        <f t="shared" si="75"/>
        <v>MASH EAST</v>
      </c>
      <c r="F465" s="82" t="str">
        <f t="shared" si="76"/>
        <v>GOLD</v>
      </c>
      <c r="G465" s="83">
        <v>3</v>
      </c>
      <c r="H465" s="96" t="s">
        <v>2033</v>
      </c>
      <c r="I465" s="68" t="s">
        <v>2058</v>
      </c>
      <c r="J465" s="82" t="str">
        <f t="shared" si="77"/>
        <v>WASHI</v>
      </c>
      <c r="K465" s="85">
        <v>0</v>
      </c>
      <c r="L465" s="85">
        <v>0.99998842592592596</v>
      </c>
      <c r="M465" s="92">
        <v>44171</v>
      </c>
      <c r="N465" s="80">
        <v>51220141</v>
      </c>
      <c r="O465" s="90">
        <f t="shared" si="78"/>
        <v>1439.9833333333333</v>
      </c>
      <c r="P465" s="100">
        <f t="shared" si="79"/>
        <v>4319.95</v>
      </c>
      <c r="Q465" s="68" t="s">
        <v>2035</v>
      </c>
      <c r="R465" s="68" t="s">
        <v>2036</v>
      </c>
    </row>
    <row r="466" spans="1:18" x14ac:dyDescent="0.2">
      <c r="A466" s="211"/>
      <c r="B466" s="105">
        <v>44080.615023148152</v>
      </c>
      <c r="C466" s="68" t="s">
        <v>1309</v>
      </c>
      <c r="D466" s="82" t="str">
        <f t="shared" si="74"/>
        <v>MV5145</v>
      </c>
      <c r="E466" s="91" t="str">
        <f t="shared" si="75"/>
        <v>MASVINGO</v>
      </c>
      <c r="F466" s="82" t="str">
        <f t="shared" si="76"/>
        <v>GOLD</v>
      </c>
      <c r="G466" s="83">
        <v>3</v>
      </c>
      <c r="H466" s="96" t="s">
        <v>2033</v>
      </c>
      <c r="I466" s="68" t="s">
        <v>2058</v>
      </c>
      <c r="J466" s="82" t="str">
        <f t="shared" si="77"/>
        <v>CECIL</v>
      </c>
      <c r="K466" s="85">
        <v>0</v>
      </c>
      <c r="L466" s="85">
        <v>0.99998842592592596</v>
      </c>
      <c r="M466" s="92">
        <v>44171</v>
      </c>
      <c r="N466" s="80">
        <v>51220145</v>
      </c>
      <c r="O466" s="90">
        <f t="shared" si="78"/>
        <v>1439.9833333333333</v>
      </c>
      <c r="P466" s="100">
        <f t="shared" si="79"/>
        <v>4319.95</v>
      </c>
      <c r="Q466" s="68" t="s">
        <v>2035</v>
      </c>
      <c r="R466" s="68" t="s">
        <v>2036</v>
      </c>
    </row>
    <row r="467" spans="1:18" x14ac:dyDescent="0.2">
      <c r="A467" s="211"/>
      <c r="B467" s="105">
        <v>44078.052905092591</v>
      </c>
      <c r="C467" s="68" t="s">
        <v>469</v>
      </c>
      <c r="D467" s="82" t="str">
        <f t="shared" si="74"/>
        <v>MV0018</v>
      </c>
      <c r="E467" s="91" t="str">
        <f t="shared" si="75"/>
        <v>MASVINGO</v>
      </c>
      <c r="F467" s="82" t="str">
        <f t="shared" si="76"/>
        <v>GOLD</v>
      </c>
      <c r="G467" s="83">
        <v>3</v>
      </c>
      <c r="H467" s="96" t="s">
        <v>2033</v>
      </c>
      <c r="I467" s="68" t="s">
        <v>2058</v>
      </c>
      <c r="J467" s="82" t="str">
        <f t="shared" si="77"/>
        <v>PARDON</v>
      </c>
      <c r="K467" s="85">
        <v>0</v>
      </c>
      <c r="L467" s="85">
        <v>0.99998842592592596</v>
      </c>
      <c r="M467" s="92">
        <v>44171</v>
      </c>
      <c r="N467" s="80">
        <v>51220149</v>
      </c>
      <c r="O467" s="90">
        <f t="shared" si="78"/>
        <v>1439.9833333333333</v>
      </c>
      <c r="P467" s="100">
        <f t="shared" si="79"/>
        <v>4319.95</v>
      </c>
      <c r="Q467" s="68" t="s">
        <v>2035</v>
      </c>
      <c r="R467" s="68" t="s">
        <v>2036</v>
      </c>
    </row>
    <row r="468" spans="1:18" x14ac:dyDescent="0.2">
      <c r="A468" s="211"/>
      <c r="B468" s="105">
        <v>44077.472939814812</v>
      </c>
      <c r="C468" s="68" t="s">
        <v>1641</v>
      </c>
      <c r="D468" s="82" t="str">
        <f t="shared" si="74"/>
        <v>MV0288</v>
      </c>
      <c r="E468" s="91" t="str">
        <f t="shared" si="75"/>
        <v>MASVINGO</v>
      </c>
      <c r="F468" s="82" t="str">
        <f t="shared" si="76"/>
        <v>GOLD</v>
      </c>
      <c r="G468" s="83">
        <v>3</v>
      </c>
      <c r="H468" s="96" t="s">
        <v>2033</v>
      </c>
      <c r="I468" s="68" t="s">
        <v>2058</v>
      </c>
      <c r="J468" s="82" t="str">
        <f t="shared" si="77"/>
        <v>CECIL</v>
      </c>
      <c r="K468" s="85">
        <v>0</v>
      </c>
      <c r="L468" s="85">
        <v>0.99998842592592596</v>
      </c>
      <c r="M468" s="92">
        <v>44171</v>
      </c>
      <c r="N468" s="80">
        <v>51220156</v>
      </c>
      <c r="O468" s="90">
        <f t="shared" si="78"/>
        <v>1439.9833333333333</v>
      </c>
      <c r="P468" s="100">
        <f t="shared" si="79"/>
        <v>4319.95</v>
      </c>
      <c r="Q468" s="68" t="s">
        <v>2035</v>
      </c>
      <c r="R468" s="68" t="s">
        <v>2036</v>
      </c>
    </row>
    <row r="469" spans="1:18" x14ac:dyDescent="0.2">
      <c r="A469" s="211"/>
      <c r="B469" s="105">
        <v>44169.414768518516</v>
      </c>
      <c r="C469" s="68" t="s">
        <v>1770</v>
      </c>
      <c r="D469" s="82" t="str">
        <f t="shared" si="74"/>
        <v>MN1731</v>
      </c>
      <c r="E469" s="91" t="str">
        <f t="shared" si="75"/>
        <v>MAT NORTH</v>
      </c>
      <c r="F469" s="82" t="str">
        <f t="shared" si="76"/>
        <v>GOLD</v>
      </c>
      <c r="G469" s="83">
        <v>3</v>
      </c>
      <c r="H469" s="96" t="s">
        <v>2033</v>
      </c>
      <c r="I469" s="68" t="s">
        <v>2058</v>
      </c>
      <c r="J469" s="82" t="str">
        <f t="shared" si="77"/>
        <v>STELLA</v>
      </c>
      <c r="K469" s="85">
        <v>0</v>
      </c>
      <c r="L469" s="85">
        <v>0.99998842592592596</v>
      </c>
      <c r="M469" s="92">
        <v>44171</v>
      </c>
      <c r="N469" s="94" t="s">
        <v>4271</v>
      </c>
      <c r="O469" s="90">
        <f t="shared" si="78"/>
        <v>1439.9833333333333</v>
      </c>
      <c r="P469" s="100">
        <f t="shared" si="79"/>
        <v>4319.95</v>
      </c>
      <c r="Q469" s="68" t="s">
        <v>2035</v>
      </c>
      <c r="R469" s="68" t="s">
        <v>2036</v>
      </c>
    </row>
    <row r="470" spans="1:18" x14ac:dyDescent="0.2">
      <c r="A470" s="211"/>
      <c r="B470" s="105">
        <v>44169.497870370367</v>
      </c>
      <c r="C470" s="68" t="s">
        <v>501</v>
      </c>
      <c r="D470" s="82" t="str">
        <f t="shared" si="74"/>
        <v>MV0117</v>
      </c>
      <c r="E470" s="91" t="str">
        <f t="shared" si="75"/>
        <v>MASVINGO</v>
      </c>
      <c r="F470" s="82" t="str">
        <f t="shared" si="76"/>
        <v>GOLD</v>
      </c>
      <c r="G470" s="83">
        <v>3</v>
      </c>
      <c r="H470" s="96" t="s">
        <v>2033</v>
      </c>
      <c r="I470" s="68" t="s">
        <v>2058</v>
      </c>
      <c r="J470" s="82" t="str">
        <f t="shared" si="77"/>
        <v>CECIL</v>
      </c>
      <c r="K470" s="85">
        <v>0</v>
      </c>
      <c r="L470" s="85">
        <v>0.99998842592592596</v>
      </c>
      <c r="M470" s="92">
        <v>44171</v>
      </c>
      <c r="N470" s="94" t="s">
        <v>4257</v>
      </c>
      <c r="O470" s="90">
        <f t="shared" si="78"/>
        <v>1439.9833333333333</v>
      </c>
      <c r="P470" s="100">
        <f t="shared" si="79"/>
        <v>4319.95</v>
      </c>
      <c r="Q470" s="68" t="s">
        <v>2035</v>
      </c>
      <c r="R470" s="68" t="s">
        <v>2036</v>
      </c>
    </row>
    <row r="471" spans="1:18" x14ac:dyDescent="0.2">
      <c r="A471" s="211"/>
      <c r="B471" s="105">
        <v>44170.180358796293</v>
      </c>
      <c r="C471" s="68" t="s">
        <v>1438</v>
      </c>
      <c r="D471" s="82" t="str">
        <f t="shared" si="74"/>
        <v>BU1724</v>
      </c>
      <c r="E471" s="91" t="str">
        <f t="shared" si="75"/>
        <v>BULAWAYO</v>
      </c>
      <c r="F471" s="82" t="str">
        <f t="shared" si="76"/>
        <v>GOLD</v>
      </c>
      <c r="G471" s="83">
        <v>3</v>
      </c>
      <c r="H471" s="96" t="s">
        <v>2033</v>
      </c>
      <c r="I471" s="68" t="s">
        <v>2058</v>
      </c>
      <c r="J471" s="82" t="str">
        <f t="shared" si="77"/>
        <v>SIFA</v>
      </c>
      <c r="K471" s="85">
        <v>0</v>
      </c>
      <c r="L471" s="85">
        <v>0.99998842592592596</v>
      </c>
      <c r="M471" s="92">
        <v>44171</v>
      </c>
      <c r="N471" s="94" t="s">
        <v>4245</v>
      </c>
      <c r="O471" s="90">
        <f t="shared" si="78"/>
        <v>1439.9833333333333</v>
      </c>
      <c r="P471" s="100">
        <f t="shared" si="79"/>
        <v>4319.95</v>
      </c>
      <c r="Q471" s="68" t="s">
        <v>2035</v>
      </c>
      <c r="R471" s="68" t="s">
        <v>2036</v>
      </c>
    </row>
    <row r="472" spans="1:18" x14ac:dyDescent="0.2">
      <c r="A472" s="211"/>
      <c r="B472" s="105">
        <v>44171.958784722221</v>
      </c>
      <c r="C472" s="80" t="s">
        <v>1572</v>
      </c>
      <c r="D472" s="82" t="str">
        <f t="shared" si="74"/>
        <v>MS0084</v>
      </c>
      <c r="E472" s="91" t="str">
        <f t="shared" si="75"/>
        <v>MAT SOUTH</v>
      </c>
      <c r="F472" s="82" t="str">
        <f t="shared" si="76"/>
        <v>GOLD</v>
      </c>
      <c r="G472" s="83">
        <v>3</v>
      </c>
      <c r="H472" s="96" t="s">
        <v>2033</v>
      </c>
      <c r="I472" s="68" t="s">
        <v>2058</v>
      </c>
      <c r="J472" s="82" t="str">
        <f t="shared" si="77"/>
        <v>STELLA</v>
      </c>
      <c r="K472" s="85">
        <v>0.95878472222222222</v>
      </c>
      <c r="L472" s="85">
        <v>0.99998842592592596</v>
      </c>
      <c r="M472" s="92">
        <v>44171</v>
      </c>
      <c r="N472" s="94" t="s">
        <v>4555</v>
      </c>
      <c r="O472" s="90">
        <f t="shared" si="78"/>
        <v>59.333333333333385</v>
      </c>
      <c r="P472" s="100">
        <f t="shared" si="79"/>
        <v>178.00000000000017</v>
      </c>
      <c r="Q472" s="68" t="s">
        <v>2035</v>
      </c>
      <c r="R472" s="68" t="s">
        <v>2036</v>
      </c>
    </row>
    <row r="473" spans="1:18" x14ac:dyDescent="0.2">
      <c r="A473" s="211"/>
      <c r="B473" s="105">
        <v>44171.80872685185</v>
      </c>
      <c r="C473" s="80" t="s">
        <v>784</v>
      </c>
      <c r="D473" s="82" t="str">
        <f t="shared" si="74"/>
        <v>MS6028</v>
      </c>
      <c r="E473" s="91" t="str">
        <f t="shared" si="75"/>
        <v>MAT SOUTH</v>
      </c>
      <c r="F473" s="82" t="str">
        <f t="shared" si="76"/>
        <v>GOLD</v>
      </c>
      <c r="G473" s="83">
        <v>3</v>
      </c>
      <c r="H473" s="96" t="s">
        <v>2033</v>
      </c>
      <c r="I473" s="68" t="s">
        <v>2058</v>
      </c>
      <c r="J473" s="82" t="str">
        <f t="shared" si="77"/>
        <v>MASAIRA</v>
      </c>
      <c r="K473" s="85">
        <v>0.80872685185185178</v>
      </c>
      <c r="L473" s="85">
        <v>0.99998842592592596</v>
      </c>
      <c r="M473" s="92">
        <v>44171</v>
      </c>
      <c r="N473" s="94" t="s">
        <v>4561</v>
      </c>
      <c r="O473" s="90">
        <f t="shared" si="78"/>
        <v>275.4166666666668</v>
      </c>
      <c r="P473" s="100">
        <f t="shared" si="79"/>
        <v>826.25000000000045</v>
      </c>
      <c r="Q473" s="68" t="s">
        <v>2035</v>
      </c>
      <c r="R473" s="68" t="s">
        <v>2036</v>
      </c>
    </row>
    <row r="474" spans="1:18" x14ac:dyDescent="0.2">
      <c r="A474" s="123"/>
      <c r="B474" s="87" t="s">
        <v>4282</v>
      </c>
      <c r="C474" s="87" t="s">
        <v>711</v>
      </c>
      <c r="D474" s="81" t="str">
        <f t="shared" ref="D474:D486" si="80">VLOOKUP($C474,TOTAL3,2,FALSE)</f>
        <v>MC1728</v>
      </c>
      <c r="E474" s="82" t="str">
        <f t="shared" ref="E474:E502" si="81">VLOOKUP($C474,TOTAL3,3,FALSE)</f>
        <v>MASH CENTRAL</v>
      </c>
      <c r="F474" s="82" t="str">
        <f t="shared" ref="F474:F502" si="82">VLOOKUP(C474,TOTAL3,4,FALSE)</f>
        <v>BRONZE</v>
      </c>
      <c r="G474" s="83">
        <v>3</v>
      </c>
      <c r="H474" s="84" t="s">
        <v>2033</v>
      </c>
      <c r="I474" s="68" t="s">
        <v>2056</v>
      </c>
      <c r="J474" s="82" t="str">
        <f t="shared" ref="J474:J482" si="83">VLOOKUP($C474,TOTAL3,5,FALSE)</f>
        <v>KIWA</v>
      </c>
      <c r="K474" s="85">
        <v>0</v>
      </c>
      <c r="L474" s="85">
        <v>0.34173611111111107</v>
      </c>
      <c r="M474" s="134">
        <v>44171</v>
      </c>
      <c r="N474" s="94" t="s">
        <v>4384</v>
      </c>
      <c r="O474" s="90">
        <f t="shared" si="78"/>
        <v>492.09999999999991</v>
      </c>
      <c r="P474" s="100">
        <f t="shared" si="79"/>
        <v>1476.2999999999997</v>
      </c>
      <c r="Q474" s="80" t="s">
        <v>2035</v>
      </c>
      <c r="R474" s="80" t="s">
        <v>2038</v>
      </c>
    </row>
    <row r="475" spans="1:18" x14ac:dyDescent="0.2">
      <c r="A475" s="111"/>
      <c r="B475" s="79" t="s">
        <v>4004</v>
      </c>
      <c r="C475" s="80" t="s">
        <v>714</v>
      </c>
      <c r="D475" s="81" t="str">
        <f t="shared" si="80"/>
        <v>MC1728</v>
      </c>
      <c r="E475" s="82" t="str">
        <f t="shared" si="81"/>
        <v>MASH CENTRAL</v>
      </c>
      <c r="F475" s="82" t="str">
        <f t="shared" si="82"/>
        <v>BRONZE</v>
      </c>
      <c r="G475" s="83">
        <v>3</v>
      </c>
      <c r="H475" s="84" t="s">
        <v>2033</v>
      </c>
      <c r="I475" s="68" t="s">
        <v>2042</v>
      </c>
      <c r="J475" s="82" t="str">
        <f t="shared" si="83"/>
        <v>KIWA</v>
      </c>
      <c r="K475" s="85">
        <v>0</v>
      </c>
      <c r="L475" s="88">
        <v>0.37296296296296294</v>
      </c>
      <c r="M475" s="134">
        <v>44171</v>
      </c>
      <c r="N475" s="94" t="s">
        <v>4005</v>
      </c>
      <c r="O475" s="90">
        <f t="shared" si="78"/>
        <v>537.06666666666661</v>
      </c>
      <c r="P475" s="100">
        <f t="shared" si="79"/>
        <v>1611.1999999999998</v>
      </c>
      <c r="Q475" s="80" t="s">
        <v>2035</v>
      </c>
      <c r="R475" s="80" t="s">
        <v>2038</v>
      </c>
    </row>
    <row r="476" spans="1:18" x14ac:dyDescent="0.2">
      <c r="A476" s="111"/>
      <c r="B476" s="79" t="s">
        <v>3983</v>
      </c>
      <c r="C476" s="80" t="s">
        <v>506</v>
      </c>
      <c r="D476" s="81" t="str">
        <f t="shared" si="80"/>
        <v>MD7052</v>
      </c>
      <c r="E476" s="82" t="str">
        <f t="shared" si="81"/>
        <v>MASH CENTRAL</v>
      </c>
      <c r="F476" s="82" t="str">
        <f t="shared" si="82"/>
        <v>BRONZE</v>
      </c>
      <c r="G476" s="83">
        <v>3</v>
      </c>
      <c r="H476" s="84" t="s">
        <v>2033</v>
      </c>
      <c r="I476" s="68" t="s">
        <v>2042</v>
      </c>
      <c r="J476" s="82" t="str">
        <f t="shared" si="83"/>
        <v>KIWA</v>
      </c>
      <c r="K476" s="85">
        <v>0</v>
      </c>
      <c r="L476" s="88">
        <v>0.71923611111111108</v>
      </c>
      <c r="M476" s="134">
        <v>44171</v>
      </c>
      <c r="N476" s="94" t="s">
        <v>3984</v>
      </c>
      <c r="O476" s="90">
        <f t="shared" si="78"/>
        <v>1035.6999999999998</v>
      </c>
      <c r="P476" s="100">
        <f t="shared" si="79"/>
        <v>3107.0999999999995</v>
      </c>
      <c r="Q476" s="80" t="s">
        <v>2035</v>
      </c>
      <c r="R476" s="80" t="s">
        <v>2038</v>
      </c>
    </row>
    <row r="477" spans="1:18" x14ac:dyDescent="0.2">
      <c r="A477" s="111"/>
      <c r="B477" s="203" t="s">
        <v>3323</v>
      </c>
      <c r="C477" s="89" t="s">
        <v>341</v>
      </c>
      <c r="D477" s="81" t="str">
        <f t="shared" si="80"/>
        <v>MW5209</v>
      </c>
      <c r="E477" s="82" t="str">
        <f t="shared" si="81"/>
        <v>MASH WEST</v>
      </c>
      <c r="F477" s="82" t="str">
        <f t="shared" si="82"/>
        <v>BRONZE</v>
      </c>
      <c r="G477" s="83">
        <v>3</v>
      </c>
      <c r="H477" s="84" t="s">
        <v>2033</v>
      </c>
      <c r="I477" s="68" t="s">
        <v>2042</v>
      </c>
      <c r="J477" s="82" t="str">
        <f t="shared" si="83"/>
        <v>ARTWELL</v>
      </c>
      <c r="K477" s="85">
        <v>0</v>
      </c>
      <c r="L477" s="88">
        <v>0.94767361111111104</v>
      </c>
      <c r="M477" s="134">
        <v>44171</v>
      </c>
      <c r="N477" s="94" t="s">
        <v>3960</v>
      </c>
      <c r="O477" s="90">
        <f t="shared" si="78"/>
        <v>1364.65</v>
      </c>
      <c r="P477" s="100">
        <f t="shared" si="79"/>
        <v>4093.9500000000003</v>
      </c>
      <c r="Q477" s="80" t="s">
        <v>2035</v>
      </c>
      <c r="R477" s="80" t="s">
        <v>2038</v>
      </c>
    </row>
    <row r="478" spans="1:18" x14ac:dyDescent="0.2">
      <c r="A478" s="93"/>
      <c r="B478" s="192" t="s">
        <v>2078</v>
      </c>
      <c r="C478" s="87" t="s">
        <v>26</v>
      </c>
      <c r="D478" s="81" t="str">
        <f t="shared" si="80"/>
        <v>MA7001</v>
      </c>
      <c r="E478" s="82" t="str">
        <f t="shared" si="81"/>
        <v>MANICALAND</v>
      </c>
      <c r="F478" s="82" t="str">
        <f t="shared" si="82"/>
        <v>BRONZE</v>
      </c>
      <c r="G478" s="83">
        <v>3</v>
      </c>
      <c r="H478" s="84" t="s">
        <v>2033</v>
      </c>
      <c r="I478" s="68" t="s">
        <v>2042</v>
      </c>
      <c r="J478" s="82" t="str">
        <f t="shared" si="83"/>
        <v>MANGWIRO</v>
      </c>
      <c r="K478" s="85">
        <v>0</v>
      </c>
      <c r="L478" s="85">
        <v>0.99998842592592585</v>
      </c>
      <c r="M478" s="134">
        <v>44171</v>
      </c>
      <c r="N478" s="94" t="s">
        <v>3933</v>
      </c>
      <c r="O478" s="90">
        <f t="shared" si="78"/>
        <v>1439.9833333333331</v>
      </c>
      <c r="P478" s="100">
        <f t="shared" si="79"/>
        <v>4319.9499999999989</v>
      </c>
      <c r="Q478" s="80" t="s">
        <v>2035</v>
      </c>
      <c r="R478" s="80" t="s">
        <v>2036</v>
      </c>
    </row>
    <row r="479" spans="1:18" x14ac:dyDescent="0.2">
      <c r="A479" s="93"/>
      <c r="B479" s="203" t="s">
        <v>2239</v>
      </c>
      <c r="C479" s="89" t="s">
        <v>1149</v>
      </c>
      <c r="D479" s="81" t="str">
        <f t="shared" si="80"/>
        <v>MW5215</v>
      </c>
      <c r="E479" s="82" t="str">
        <f t="shared" si="81"/>
        <v>MASH WEST</v>
      </c>
      <c r="F479" s="82" t="str">
        <f t="shared" si="82"/>
        <v>BRONZE</v>
      </c>
      <c r="G479" s="83">
        <v>3</v>
      </c>
      <c r="H479" s="84" t="s">
        <v>2033</v>
      </c>
      <c r="I479" s="68" t="s">
        <v>2042</v>
      </c>
      <c r="J479" s="82" t="str">
        <f t="shared" si="83"/>
        <v>ARTWELL</v>
      </c>
      <c r="K479" s="85">
        <v>0</v>
      </c>
      <c r="L479" s="85">
        <v>0.99998842592592585</v>
      </c>
      <c r="M479" s="134">
        <v>44171</v>
      </c>
      <c r="N479" s="94" t="s">
        <v>4040</v>
      </c>
      <c r="O479" s="90">
        <f t="shared" si="78"/>
        <v>1439.9833333333331</v>
      </c>
      <c r="P479" s="100">
        <f t="shared" si="79"/>
        <v>4319.9499999999989</v>
      </c>
      <c r="Q479" s="80" t="s">
        <v>2035</v>
      </c>
      <c r="R479" s="80" t="s">
        <v>2036</v>
      </c>
    </row>
    <row r="480" spans="1:18" x14ac:dyDescent="0.2">
      <c r="A480" s="123"/>
      <c r="B480" s="87" t="s">
        <v>4327</v>
      </c>
      <c r="C480" s="87" t="s">
        <v>386</v>
      </c>
      <c r="D480" s="81" t="str">
        <f t="shared" si="80"/>
        <v>ME7205</v>
      </c>
      <c r="E480" s="82" t="str">
        <f t="shared" si="81"/>
        <v>MASH EAST</v>
      </c>
      <c r="F480" s="82" t="str">
        <f t="shared" si="82"/>
        <v>BRONZE</v>
      </c>
      <c r="G480" s="83">
        <v>3</v>
      </c>
      <c r="H480" s="84" t="s">
        <v>2033</v>
      </c>
      <c r="I480" s="68" t="s">
        <v>2056</v>
      </c>
      <c r="J480" s="82" t="str">
        <f t="shared" si="83"/>
        <v>LESLIE</v>
      </c>
      <c r="K480" s="85">
        <v>0.44776620370370374</v>
      </c>
      <c r="L480" s="85">
        <v>0.4554050925925926</v>
      </c>
      <c r="M480" s="134">
        <v>44171</v>
      </c>
      <c r="N480" s="94" t="s">
        <v>4444</v>
      </c>
      <c r="O480" s="90">
        <f t="shared" si="78"/>
        <v>10.999999999999961</v>
      </c>
      <c r="P480" s="100">
        <f t="shared" si="79"/>
        <v>32.999999999999886</v>
      </c>
      <c r="Q480" s="80" t="s">
        <v>2035</v>
      </c>
      <c r="R480" s="80" t="s">
        <v>2038</v>
      </c>
    </row>
    <row r="481" spans="1:18" x14ac:dyDescent="0.2">
      <c r="A481" s="123"/>
      <c r="B481" s="87" t="s">
        <v>4335</v>
      </c>
      <c r="C481" s="87" t="s">
        <v>1760</v>
      </c>
      <c r="D481" s="81" t="str">
        <f t="shared" si="80"/>
        <v>HA1753</v>
      </c>
      <c r="E481" s="82" t="str">
        <f t="shared" si="81"/>
        <v>HARARE</v>
      </c>
      <c r="F481" s="82" t="str">
        <f t="shared" si="82"/>
        <v>BRONZE</v>
      </c>
      <c r="G481" s="83">
        <v>3</v>
      </c>
      <c r="H481" s="84" t="s">
        <v>2033</v>
      </c>
      <c r="I481" s="68" t="s">
        <v>2056</v>
      </c>
      <c r="J481" s="82" t="str">
        <f t="shared" si="83"/>
        <v>ARCHIE</v>
      </c>
      <c r="K481" s="85">
        <v>0.45009259259259254</v>
      </c>
      <c r="L481" s="85">
        <v>0.45681712962962967</v>
      </c>
      <c r="M481" s="134">
        <v>44171</v>
      </c>
      <c r="N481" s="94" t="s">
        <v>4458</v>
      </c>
      <c r="O481" s="90">
        <f t="shared" si="78"/>
        <v>9.6833333333334615</v>
      </c>
      <c r="P481" s="100">
        <f t="shared" si="79"/>
        <v>29.050000000000384</v>
      </c>
      <c r="Q481" s="80" t="s">
        <v>2035</v>
      </c>
      <c r="R481" s="80" t="s">
        <v>2038</v>
      </c>
    </row>
    <row r="482" spans="1:18" x14ac:dyDescent="0.2">
      <c r="A482" s="93"/>
      <c r="B482" s="79">
        <v>44171.734155092592</v>
      </c>
      <c r="C482" s="68" t="s">
        <v>1352</v>
      </c>
      <c r="D482" s="81" t="str">
        <f t="shared" si="80"/>
        <v>MC1769-G</v>
      </c>
      <c r="E482" s="82" t="str">
        <f t="shared" si="81"/>
        <v>MASH CENTRAL</v>
      </c>
      <c r="F482" s="82" t="str">
        <f t="shared" si="82"/>
        <v>BRONZE</v>
      </c>
      <c r="G482" s="83">
        <v>3</v>
      </c>
      <c r="H482" s="84" t="s">
        <v>2033</v>
      </c>
      <c r="I482" s="68" t="s">
        <v>2041</v>
      </c>
      <c r="J482" s="82" t="str">
        <f t="shared" si="83"/>
        <v>NETONE</v>
      </c>
      <c r="K482" s="85">
        <v>0.7341550925925926</v>
      </c>
      <c r="L482" s="85">
        <v>0.99998842592592585</v>
      </c>
      <c r="M482" s="134">
        <v>44171</v>
      </c>
      <c r="N482" s="94" t="s">
        <v>4460</v>
      </c>
      <c r="O482" s="90">
        <f t="shared" si="78"/>
        <v>382.7999999999999</v>
      </c>
      <c r="P482" s="100">
        <f t="shared" si="79"/>
        <v>1148.3999999999996</v>
      </c>
      <c r="Q482" s="80" t="s">
        <v>2035</v>
      </c>
      <c r="R482" s="80" t="s">
        <v>2036</v>
      </c>
    </row>
    <row r="483" spans="1:18" x14ac:dyDescent="0.2">
      <c r="A483" s="93">
        <v>205</v>
      </c>
      <c r="B483" s="79">
        <v>44171.317361111112</v>
      </c>
      <c r="C483" s="68" t="str">
        <f t="shared" ref="C483:C502" si="84">VLOOKUP(A483,nsn,2,FALSE)</f>
        <v>Hwange Safari -G</v>
      </c>
      <c r="D483" s="81" t="str">
        <f t="shared" si="80"/>
        <v>MN6026</v>
      </c>
      <c r="E483" s="91" t="str">
        <f t="shared" si="81"/>
        <v>MAT NORTH</v>
      </c>
      <c r="F483" s="82" t="str">
        <f t="shared" si="82"/>
        <v>BRONZE</v>
      </c>
      <c r="G483" s="83">
        <v>3</v>
      </c>
      <c r="H483" s="83" t="s">
        <v>2033</v>
      </c>
      <c r="I483" s="110" t="s">
        <v>2058</v>
      </c>
      <c r="J483" s="68" t="str">
        <f t="shared" ref="J483:J502" si="85">VLOOKUP(A483,nsn,3,FALSE)</f>
        <v>SIFA</v>
      </c>
      <c r="K483" s="85">
        <v>0.31736111111111115</v>
      </c>
      <c r="L483" s="85">
        <v>0.66875000000000007</v>
      </c>
      <c r="M483" s="92">
        <v>44171</v>
      </c>
      <c r="N483" s="94" t="s">
        <v>2742</v>
      </c>
      <c r="O483" s="90">
        <f t="shared" si="78"/>
        <v>506.00000000000006</v>
      </c>
      <c r="P483" s="100">
        <f t="shared" si="79"/>
        <v>1518.0000000000002</v>
      </c>
      <c r="Q483" s="68" t="s">
        <v>2035</v>
      </c>
      <c r="R483" s="68" t="s">
        <v>2036</v>
      </c>
    </row>
    <row r="484" spans="1:18" x14ac:dyDescent="0.2">
      <c r="A484" s="93">
        <v>522</v>
      </c>
      <c r="B484" s="79">
        <v>44171.1</v>
      </c>
      <c r="C484" s="68" t="str">
        <f t="shared" si="84"/>
        <v>Burnside-G</v>
      </c>
      <c r="D484" s="81" t="str">
        <f t="shared" si="80"/>
        <v>BU0387</v>
      </c>
      <c r="E484" s="91" t="str">
        <f t="shared" si="81"/>
        <v>BULAWAYO</v>
      </c>
      <c r="F484" s="82" t="str">
        <f t="shared" si="82"/>
        <v>BRONZE</v>
      </c>
      <c r="G484" s="83">
        <v>3</v>
      </c>
      <c r="H484" s="83" t="s">
        <v>2033</v>
      </c>
      <c r="I484" s="110" t="s">
        <v>2058</v>
      </c>
      <c r="J484" s="68" t="str">
        <f t="shared" si="85"/>
        <v>MAKETO</v>
      </c>
      <c r="K484" s="85">
        <v>9.9999999999999992E-2</v>
      </c>
      <c r="L484" s="85">
        <v>0.77361111111111114</v>
      </c>
      <c r="M484" s="92">
        <v>44171</v>
      </c>
      <c r="N484" s="94" t="s">
        <v>2182</v>
      </c>
      <c r="O484" s="90">
        <f t="shared" si="78"/>
        <v>970.00000000000011</v>
      </c>
      <c r="P484" s="100">
        <f t="shared" si="79"/>
        <v>2910.0000000000005</v>
      </c>
      <c r="Q484" s="68" t="s">
        <v>2035</v>
      </c>
      <c r="R484" s="68" t="s">
        <v>2036</v>
      </c>
    </row>
    <row r="485" spans="1:18" x14ac:dyDescent="0.2">
      <c r="A485" s="93">
        <v>32</v>
      </c>
      <c r="B485" s="79">
        <v>44171.30972222222</v>
      </c>
      <c r="C485" s="68" t="str">
        <f t="shared" si="84"/>
        <v>LUPANE-G</v>
      </c>
      <c r="D485" s="81" t="str">
        <f t="shared" si="80"/>
        <v>MN0131</v>
      </c>
      <c r="E485" s="91" t="str">
        <f t="shared" si="81"/>
        <v>MAT NORTH</v>
      </c>
      <c r="F485" s="82" t="str">
        <f t="shared" si="82"/>
        <v>BRONZE</v>
      </c>
      <c r="G485" s="83">
        <v>3</v>
      </c>
      <c r="H485" s="83" t="s">
        <v>2033</v>
      </c>
      <c r="I485" s="110" t="s">
        <v>2058</v>
      </c>
      <c r="J485" s="68" t="str">
        <f t="shared" si="85"/>
        <v>BHEKANI</v>
      </c>
      <c r="K485" s="85">
        <v>0.30972222222222223</v>
      </c>
      <c r="L485" s="85">
        <v>0.83958333333333324</v>
      </c>
      <c r="M485" s="92">
        <v>44171</v>
      </c>
      <c r="N485" s="94" t="s">
        <v>2713</v>
      </c>
      <c r="O485" s="90">
        <f t="shared" si="78"/>
        <v>762.99999999999989</v>
      </c>
      <c r="P485" s="100">
        <f t="shared" si="79"/>
        <v>2288.9999999999995</v>
      </c>
      <c r="Q485" s="68" t="s">
        <v>2035</v>
      </c>
      <c r="R485" s="68" t="s">
        <v>2036</v>
      </c>
    </row>
    <row r="486" spans="1:18" x14ac:dyDescent="0.2">
      <c r="A486" s="93">
        <v>199</v>
      </c>
      <c r="B486" s="79">
        <v>44171.30972222222</v>
      </c>
      <c r="C486" s="68" t="str">
        <f t="shared" si="84"/>
        <v>CROSSMABALE-G</v>
      </c>
      <c r="D486" s="81" t="str">
        <f t="shared" si="80"/>
        <v>MN5122</v>
      </c>
      <c r="E486" s="91" t="str">
        <f t="shared" si="81"/>
        <v>MAT NORTH</v>
      </c>
      <c r="F486" s="82" t="str">
        <f t="shared" si="82"/>
        <v>BRONZE</v>
      </c>
      <c r="G486" s="83">
        <v>3</v>
      </c>
      <c r="H486" s="83" t="s">
        <v>2033</v>
      </c>
      <c r="I486" s="110" t="s">
        <v>2058</v>
      </c>
      <c r="J486" s="68" t="str">
        <f t="shared" si="85"/>
        <v>SIFA</v>
      </c>
      <c r="K486" s="85">
        <v>0.30972222222222223</v>
      </c>
      <c r="L486" s="85">
        <v>0.84930555555555554</v>
      </c>
      <c r="M486" s="92">
        <v>44171</v>
      </c>
      <c r="N486" s="94" t="s">
        <v>2700</v>
      </c>
      <c r="O486" s="90">
        <f t="shared" si="78"/>
        <v>777</v>
      </c>
      <c r="P486" s="100">
        <f t="shared" si="79"/>
        <v>2331</v>
      </c>
      <c r="Q486" s="68" t="s">
        <v>2035</v>
      </c>
      <c r="R486" s="68" t="s">
        <v>2036</v>
      </c>
    </row>
    <row r="487" spans="1:18" x14ac:dyDescent="0.2">
      <c r="A487" s="93">
        <v>41</v>
      </c>
      <c r="B487" s="79">
        <v>43519.111206481481</v>
      </c>
      <c r="C487" s="68" t="str">
        <f t="shared" si="84"/>
        <v>MALOTA-G</v>
      </c>
      <c r="D487" s="83" t="s">
        <v>1111</v>
      </c>
      <c r="E487" s="91" t="str">
        <f t="shared" si="81"/>
        <v>MAT NORTH</v>
      </c>
      <c r="F487" s="82" t="str">
        <f t="shared" si="82"/>
        <v>BRONZE</v>
      </c>
      <c r="G487" s="83">
        <v>3</v>
      </c>
      <c r="H487" s="83" t="s">
        <v>2033</v>
      </c>
      <c r="I487" s="68" t="s">
        <v>2055</v>
      </c>
      <c r="J487" s="68" t="str">
        <f t="shared" si="85"/>
        <v>HARRIET</v>
      </c>
      <c r="K487" s="85">
        <v>0</v>
      </c>
      <c r="L487" s="85">
        <v>0.99998842592592585</v>
      </c>
      <c r="M487" s="92">
        <v>44171</v>
      </c>
      <c r="N487" s="94" t="s">
        <v>2149</v>
      </c>
      <c r="O487" s="90">
        <f t="shared" si="78"/>
        <v>1439.9833333333331</v>
      </c>
      <c r="P487" s="100">
        <f t="shared" si="79"/>
        <v>4319.9499999999989</v>
      </c>
      <c r="Q487" s="68" t="s">
        <v>2035</v>
      </c>
      <c r="R487" s="68" t="s">
        <v>2036</v>
      </c>
    </row>
    <row r="488" spans="1:18" x14ac:dyDescent="0.2">
      <c r="A488" s="93">
        <v>44</v>
      </c>
      <c r="B488" s="79">
        <v>43589.80756296296</v>
      </c>
      <c r="C488" s="68" t="str">
        <f t="shared" si="84"/>
        <v>BHANDA-G</v>
      </c>
      <c r="D488" s="83" t="s">
        <v>187</v>
      </c>
      <c r="E488" s="91" t="str">
        <f t="shared" si="81"/>
        <v>MAT NORTH</v>
      </c>
      <c r="F488" s="82" t="str">
        <f t="shared" si="82"/>
        <v>BRONZE</v>
      </c>
      <c r="G488" s="83">
        <v>3</v>
      </c>
      <c r="H488" s="83" t="s">
        <v>2033</v>
      </c>
      <c r="I488" s="68" t="s">
        <v>2055</v>
      </c>
      <c r="J488" s="68" t="str">
        <f t="shared" si="85"/>
        <v>BHEKANI</v>
      </c>
      <c r="K488" s="85">
        <v>0</v>
      </c>
      <c r="L488" s="85">
        <v>0.99998842592592585</v>
      </c>
      <c r="M488" s="92">
        <v>44171</v>
      </c>
      <c r="N488" s="94" t="s">
        <v>2150</v>
      </c>
      <c r="O488" s="90">
        <f t="shared" si="78"/>
        <v>1439.9833333333331</v>
      </c>
      <c r="P488" s="100">
        <f t="shared" si="79"/>
        <v>4319.9499999999989</v>
      </c>
      <c r="Q488" s="68" t="s">
        <v>2035</v>
      </c>
      <c r="R488" s="68" t="s">
        <v>2036</v>
      </c>
    </row>
    <row r="489" spans="1:18" x14ac:dyDescent="0.2">
      <c r="A489" s="93">
        <v>50</v>
      </c>
      <c r="B489" s="79">
        <v>43613.728078819448</v>
      </c>
      <c r="C489" s="68" t="str">
        <f t="shared" si="84"/>
        <v>CONDENE-G</v>
      </c>
      <c r="D489" s="83" t="s">
        <v>531</v>
      </c>
      <c r="E489" s="91" t="str">
        <f t="shared" si="81"/>
        <v>MAT NORTH</v>
      </c>
      <c r="F489" s="82" t="str">
        <f t="shared" si="82"/>
        <v>BRONZE</v>
      </c>
      <c r="G489" s="83">
        <v>3</v>
      </c>
      <c r="H489" s="83" t="s">
        <v>2033</v>
      </c>
      <c r="I489" s="68" t="s">
        <v>2056</v>
      </c>
      <c r="J489" s="68" t="str">
        <f t="shared" si="85"/>
        <v>BHEKANI</v>
      </c>
      <c r="K489" s="85">
        <v>0</v>
      </c>
      <c r="L489" s="85">
        <v>0.99998842592592596</v>
      </c>
      <c r="M489" s="92">
        <v>44171</v>
      </c>
      <c r="N489" s="94" t="s">
        <v>2152</v>
      </c>
      <c r="O489" s="90">
        <f t="shared" si="78"/>
        <v>1439.9833333333333</v>
      </c>
      <c r="P489" s="100">
        <f t="shared" si="79"/>
        <v>4319.95</v>
      </c>
      <c r="Q489" s="68" t="s">
        <v>2035</v>
      </c>
      <c r="R489" s="68" t="s">
        <v>2036</v>
      </c>
    </row>
    <row r="490" spans="1:18" x14ac:dyDescent="0.2">
      <c r="A490" s="93">
        <v>286</v>
      </c>
      <c r="B490" s="79">
        <v>43635.490665972226</v>
      </c>
      <c r="C490" s="68" t="str">
        <f t="shared" si="84"/>
        <v>Kwanele-G</v>
      </c>
      <c r="D490" s="83" t="s">
        <v>989</v>
      </c>
      <c r="E490" s="91" t="str">
        <f t="shared" si="81"/>
        <v>MAT NORTH</v>
      </c>
      <c r="F490" s="82" t="str">
        <f t="shared" si="82"/>
        <v>BRONZE</v>
      </c>
      <c r="G490" s="83">
        <v>3</v>
      </c>
      <c r="H490" s="83" t="s">
        <v>2033</v>
      </c>
      <c r="I490" s="68" t="s">
        <v>2055</v>
      </c>
      <c r="J490" s="68" t="str">
        <f t="shared" si="85"/>
        <v>HARRIET</v>
      </c>
      <c r="K490" s="85">
        <v>0</v>
      </c>
      <c r="L490" s="85">
        <v>0.99998842592592596</v>
      </c>
      <c r="M490" s="92">
        <v>44171</v>
      </c>
      <c r="N490" s="94" t="s">
        <v>2159</v>
      </c>
      <c r="O490" s="90">
        <f t="shared" si="78"/>
        <v>1439.9833333333333</v>
      </c>
      <c r="P490" s="100">
        <f t="shared" si="79"/>
        <v>4319.95</v>
      </c>
      <c r="Q490" s="68" t="s">
        <v>2035</v>
      </c>
      <c r="R490" s="68" t="s">
        <v>2036</v>
      </c>
    </row>
    <row r="491" spans="1:18" x14ac:dyDescent="0.2">
      <c r="A491" s="93">
        <v>289</v>
      </c>
      <c r="B491" s="79">
        <v>43636.405769675926</v>
      </c>
      <c r="C491" s="68" t="str">
        <f t="shared" si="84"/>
        <v>Madumapisa-G</v>
      </c>
      <c r="D491" s="83" t="s">
        <v>1070</v>
      </c>
      <c r="E491" s="91" t="str">
        <f t="shared" si="81"/>
        <v>MAT NORTH</v>
      </c>
      <c r="F491" s="82" t="str">
        <f t="shared" si="82"/>
        <v>BRONZE</v>
      </c>
      <c r="G491" s="83">
        <v>3</v>
      </c>
      <c r="H491" s="83" t="s">
        <v>2033</v>
      </c>
      <c r="I491" s="68" t="s">
        <v>2055</v>
      </c>
      <c r="J491" s="68" t="str">
        <f t="shared" si="85"/>
        <v>HARRIET</v>
      </c>
      <c r="K491" s="85">
        <v>0</v>
      </c>
      <c r="L491" s="85">
        <v>0.99998842592592596</v>
      </c>
      <c r="M491" s="92">
        <v>44171</v>
      </c>
      <c r="N491" s="94" t="s">
        <v>2160</v>
      </c>
      <c r="O491" s="90">
        <f t="shared" si="78"/>
        <v>1439.9833333333333</v>
      </c>
      <c r="P491" s="100">
        <f t="shared" si="79"/>
        <v>4319.95</v>
      </c>
      <c r="Q491" s="68" t="s">
        <v>2035</v>
      </c>
      <c r="R491" s="68" t="s">
        <v>2036</v>
      </c>
    </row>
    <row r="492" spans="1:18" x14ac:dyDescent="0.2">
      <c r="A492" s="93">
        <v>47</v>
      </c>
      <c r="B492" s="79">
        <v>44069.574999999997</v>
      </c>
      <c r="C492" s="68" t="str">
        <f t="shared" si="84"/>
        <v>MARAPOSA-G</v>
      </c>
      <c r="D492" s="83" t="s">
        <v>1139</v>
      </c>
      <c r="E492" s="91" t="str">
        <f t="shared" si="81"/>
        <v>MAT SOUTH</v>
      </c>
      <c r="F492" s="82" t="str">
        <f t="shared" si="82"/>
        <v>BRONZE</v>
      </c>
      <c r="G492" s="83">
        <v>3</v>
      </c>
      <c r="H492" s="83" t="s">
        <v>2033</v>
      </c>
      <c r="I492" s="68" t="s">
        <v>2056</v>
      </c>
      <c r="J492" s="68" t="str">
        <f t="shared" si="85"/>
        <v>BHEKANI</v>
      </c>
      <c r="K492" s="85">
        <v>0</v>
      </c>
      <c r="L492" s="85">
        <v>0.99998842592592596</v>
      </c>
      <c r="M492" s="92">
        <v>44171</v>
      </c>
      <c r="N492" s="94" t="s">
        <v>2151</v>
      </c>
      <c r="O492" s="90">
        <f t="shared" si="78"/>
        <v>1439.9833333333333</v>
      </c>
      <c r="P492" s="100">
        <f t="shared" si="79"/>
        <v>4319.95</v>
      </c>
      <c r="Q492" s="68" t="s">
        <v>2035</v>
      </c>
      <c r="R492" s="68" t="s">
        <v>2036</v>
      </c>
    </row>
    <row r="493" spans="1:18" x14ac:dyDescent="0.2">
      <c r="A493" s="93">
        <v>812</v>
      </c>
      <c r="B493" s="79">
        <v>44069.581944444442</v>
      </c>
      <c r="C493" s="68" t="str">
        <f t="shared" si="84"/>
        <v>BINGA-G</v>
      </c>
      <c r="D493" s="81" t="str">
        <f t="shared" ref="D493:D502" si="86">VLOOKUP($C493,TOTAL3,2,FALSE)</f>
        <v>MN5107</v>
      </c>
      <c r="E493" s="91" t="str">
        <f t="shared" si="81"/>
        <v>MAT NORTH</v>
      </c>
      <c r="F493" s="82" t="str">
        <f t="shared" si="82"/>
        <v>BRONZE</v>
      </c>
      <c r="G493" s="83">
        <v>3</v>
      </c>
      <c r="H493" s="83" t="s">
        <v>2033</v>
      </c>
      <c r="I493" s="110" t="s">
        <v>2055</v>
      </c>
      <c r="J493" s="68" t="str">
        <f t="shared" si="85"/>
        <v>HARRIET</v>
      </c>
      <c r="K493" s="85">
        <v>0</v>
      </c>
      <c r="L493" s="85">
        <v>0.99998842592592596</v>
      </c>
      <c r="M493" s="92">
        <v>44171</v>
      </c>
      <c r="N493" s="94" t="s">
        <v>2161</v>
      </c>
      <c r="O493" s="90">
        <f t="shared" si="78"/>
        <v>1439.9833333333333</v>
      </c>
      <c r="P493" s="100">
        <f t="shared" si="79"/>
        <v>4319.95</v>
      </c>
      <c r="Q493" s="68" t="s">
        <v>2035</v>
      </c>
      <c r="R493" s="68" t="s">
        <v>2036</v>
      </c>
    </row>
    <row r="494" spans="1:18" x14ac:dyDescent="0.2">
      <c r="A494" s="93">
        <v>818</v>
      </c>
      <c r="B494" s="79">
        <v>44069.581944444442</v>
      </c>
      <c r="C494" s="68" t="str">
        <f t="shared" si="84"/>
        <v>INKOSIKAZI-G</v>
      </c>
      <c r="D494" s="81" t="str">
        <f t="shared" si="86"/>
        <v>MN7015</v>
      </c>
      <c r="E494" s="91" t="str">
        <f t="shared" si="81"/>
        <v>MAT NORTH</v>
      </c>
      <c r="F494" s="82" t="str">
        <f t="shared" si="82"/>
        <v>BRONZE</v>
      </c>
      <c r="G494" s="83">
        <v>3</v>
      </c>
      <c r="H494" s="83" t="s">
        <v>2033</v>
      </c>
      <c r="I494" s="110" t="s">
        <v>2055</v>
      </c>
      <c r="J494" s="68" t="str">
        <f t="shared" si="85"/>
        <v>BHEKANI</v>
      </c>
      <c r="K494" s="85">
        <v>0</v>
      </c>
      <c r="L494" s="85">
        <v>0.99998842592592596</v>
      </c>
      <c r="M494" s="92">
        <v>44171</v>
      </c>
      <c r="N494" s="94" t="s">
        <v>2163</v>
      </c>
      <c r="O494" s="90">
        <f t="shared" si="78"/>
        <v>1439.9833333333333</v>
      </c>
      <c r="P494" s="100">
        <f t="shared" si="79"/>
        <v>4319.95</v>
      </c>
      <c r="Q494" s="68" t="s">
        <v>2035</v>
      </c>
      <c r="R494" s="68" t="s">
        <v>2036</v>
      </c>
    </row>
    <row r="495" spans="1:18" x14ac:dyDescent="0.2">
      <c r="A495" s="93">
        <v>981</v>
      </c>
      <c r="B495" s="79">
        <v>44069.581944444442</v>
      </c>
      <c r="C495" s="68" t="str">
        <f t="shared" si="84"/>
        <v>HALFWAY-G</v>
      </c>
      <c r="D495" s="81" t="str">
        <f t="shared" si="86"/>
        <v>MN7008</v>
      </c>
      <c r="E495" s="91" t="str">
        <f t="shared" si="81"/>
        <v>MAT NORTH</v>
      </c>
      <c r="F495" s="82" t="str">
        <f t="shared" si="82"/>
        <v>BRONZE</v>
      </c>
      <c r="G495" s="83">
        <v>3</v>
      </c>
      <c r="H495" s="83" t="s">
        <v>2033</v>
      </c>
      <c r="I495" s="110" t="s">
        <v>2055</v>
      </c>
      <c r="J495" s="68" t="str">
        <f t="shared" si="85"/>
        <v>SIFA</v>
      </c>
      <c r="K495" s="85">
        <v>0</v>
      </c>
      <c r="L495" s="85">
        <v>0.99998842592592596</v>
      </c>
      <c r="M495" s="92">
        <v>44171</v>
      </c>
      <c r="N495" s="94" t="s">
        <v>2171</v>
      </c>
      <c r="O495" s="90">
        <f t="shared" si="78"/>
        <v>1439.9833333333333</v>
      </c>
      <c r="P495" s="100">
        <f t="shared" si="79"/>
        <v>4319.95</v>
      </c>
      <c r="Q495" s="68" t="s">
        <v>2035</v>
      </c>
      <c r="R495" s="68" t="s">
        <v>2036</v>
      </c>
    </row>
    <row r="496" spans="1:18" x14ac:dyDescent="0.2">
      <c r="A496" s="93">
        <v>984</v>
      </c>
      <c r="B496" s="79">
        <v>44069.581944444442</v>
      </c>
      <c r="C496" s="68" t="str">
        <f t="shared" si="84"/>
        <v>LUKOSI-G</v>
      </c>
      <c r="D496" s="81" t="str">
        <f t="shared" si="86"/>
        <v>MN7018</v>
      </c>
      <c r="E496" s="91" t="str">
        <f t="shared" si="81"/>
        <v>MAT NORTH</v>
      </c>
      <c r="F496" s="82" t="str">
        <f t="shared" si="82"/>
        <v>BRONZE</v>
      </c>
      <c r="G496" s="83">
        <v>3</v>
      </c>
      <c r="H496" s="83" t="s">
        <v>2033</v>
      </c>
      <c r="I496" s="110" t="s">
        <v>2055</v>
      </c>
      <c r="J496" s="68" t="str">
        <f t="shared" si="85"/>
        <v>HARRIET</v>
      </c>
      <c r="K496" s="85">
        <v>0</v>
      </c>
      <c r="L496" s="85">
        <v>0.99998842592592596</v>
      </c>
      <c r="M496" s="92">
        <v>44171</v>
      </c>
      <c r="N496" s="94" t="s">
        <v>2172</v>
      </c>
      <c r="O496" s="90">
        <f t="shared" si="78"/>
        <v>1439.9833333333333</v>
      </c>
      <c r="P496" s="100">
        <f t="shared" si="79"/>
        <v>4319.95</v>
      </c>
      <c r="Q496" s="68" t="s">
        <v>2035</v>
      </c>
      <c r="R496" s="68" t="s">
        <v>2036</v>
      </c>
    </row>
    <row r="497" spans="1:18" x14ac:dyDescent="0.2">
      <c r="A497" s="93">
        <v>223</v>
      </c>
      <c r="B497" s="79">
        <v>44155.618750000001</v>
      </c>
      <c r="C497" s="68" t="str">
        <f t="shared" si="84"/>
        <v>Kamativi-G</v>
      </c>
      <c r="D497" s="81" t="str">
        <f t="shared" si="86"/>
        <v>MN0320</v>
      </c>
      <c r="E497" s="91" t="str">
        <f t="shared" si="81"/>
        <v>MAT NORTH</v>
      </c>
      <c r="F497" s="82" t="str">
        <f t="shared" si="82"/>
        <v>BRONZE</v>
      </c>
      <c r="G497" s="83">
        <v>3</v>
      </c>
      <c r="H497" s="83" t="s">
        <v>2033</v>
      </c>
      <c r="I497" s="110" t="s">
        <v>2055</v>
      </c>
      <c r="J497" s="68" t="str">
        <f t="shared" si="85"/>
        <v>HARRIET</v>
      </c>
      <c r="K497" s="85">
        <v>0</v>
      </c>
      <c r="L497" s="85">
        <v>0.99998842592592596</v>
      </c>
      <c r="M497" s="92">
        <v>44171</v>
      </c>
      <c r="N497" s="94" t="s">
        <v>2158</v>
      </c>
      <c r="O497" s="90">
        <f t="shared" si="78"/>
        <v>1439.9833333333333</v>
      </c>
      <c r="P497" s="100">
        <f t="shared" si="79"/>
        <v>4319.95</v>
      </c>
      <c r="Q497" s="68" t="s">
        <v>2035</v>
      </c>
      <c r="R497" s="68" t="s">
        <v>2036</v>
      </c>
    </row>
    <row r="498" spans="1:18" x14ac:dyDescent="0.2">
      <c r="A498" s="93">
        <v>58</v>
      </c>
      <c r="B498" s="79">
        <v>44158.458333333336</v>
      </c>
      <c r="C498" s="68" t="str">
        <f t="shared" si="84"/>
        <v>KAZUNGULA REP-G</v>
      </c>
      <c r="D498" s="81" t="str">
        <f t="shared" si="86"/>
        <v>MN7016</v>
      </c>
      <c r="E498" s="91" t="str">
        <f t="shared" si="81"/>
        <v>MAT NORTH</v>
      </c>
      <c r="F498" s="82" t="str">
        <f t="shared" si="82"/>
        <v>BRONZE</v>
      </c>
      <c r="G498" s="83">
        <v>3</v>
      </c>
      <c r="H498" s="83" t="s">
        <v>2033</v>
      </c>
      <c r="I498" s="110" t="s">
        <v>2055</v>
      </c>
      <c r="J498" s="68" t="str">
        <f t="shared" si="85"/>
        <v>HARRIET</v>
      </c>
      <c r="K498" s="85">
        <v>0</v>
      </c>
      <c r="L498" s="85">
        <v>0.99998842592592596</v>
      </c>
      <c r="M498" s="92">
        <v>44171</v>
      </c>
      <c r="N498" s="94" t="s">
        <v>2153</v>
      </c>
      <c r="O498" s="90">
        <f t="shared" si="78"/>
        <v>1439.9833333333333</v>
      </c>
      <c r="P498" s="100">
        <f t="shared" si="79"/>
        <v>4319.95</v>
      </c>
      <c r="Q498" s="68" t="s">
        <v>2035</v>
      </c>
      <c r="R498" s="68" t="s">
        <v>2036</v>
      </c>
    </row>
    <row r="499" spans="1:18" x14ac:dyDescent="0.2">
      <c r="A499" s="93">
        <v>978</v>
      </c>
      <c r="B499" s="79">
        <v>44158.533333333333</v>
      </c>
      <c r="C499" s="68" t="str">
        <f t="shared" si="84"/>
        <v>KAZUNGULA-G</v>
      </c>
      <c r="D499" s="81" t="str">
        <f t="shared" si="86"/>
        <v>MN7017</v>
      </c>
      <c r="E499" s="91" t="str">
        <f t="shared" si="81"/>
        <v>MAT NORTH</v>
      </c>
      <c r="F499" s="82" t="str">
        <f t="shared" si="82"/>
        <v>BRONZE</v>
      </c>
      <c r="G499" s="83">
        <v>3</v>
      </c>
      <c r="H499" s="83" t="s">
        <v>2033</v>
      </c>
      <c r="I499" s="110" t="s">
        <v>2055</v>
      </c>
      <c r="J499" s="68" t="str">
        <f t="shared" si="85"/>
        <v>HARRIET</v>
      </c>
      <c r="K499" s="85">
        <v>0</v>
      </c>
      <c r="L499" s="85">
        <v>0.99998842592592596</v>
      </c>
      <c r="M499" s="92">
        <v>44171</v>
      </c>
      <c r="N499" s="94" t="s">
        <v>2170</v>
      </c>
      <c r="O499" s="90">
        <f t="shared" si="78"/>
        <v>1439.9833333333333</v>
      </c>
      <c r="P499" s="100">
        <f t="shared" si="79"/>
        <v>4319.95</v>
      </c>
      <c r="Q499" s="68" t="s">
        <v>2035</v>
      </c>
      <c r="R499" s="68" t="s">
        <v>2036</v>
      </c>
    </row>
    <row r="500" spans="1:18" x14ac:dyDescent="0.2">
      <c r="A500" s="93">
        <v>38</v>
      </c>
      <c r="B500" s="79">
        <v>44167.796527777777</v>
      </c>
      <c r="C500" s="68" t="str">
        <f t="shared" si="84"/>
        <v>ZANKUNJA-G</v>
      </c>
      <c r="D500" s="81" t="str">
        <f t="shared" si="86"/>
        <v>MN7047</v>
      </c>
      <c r="E500" s="91" t="str">
        <f t="shared" si="81"/>
        <v>MAT NORTH</v>
      </c>
      <c r="F500" s="82" t="str">
        <f t="shared" si="82"/>
        <v>BRONZE</v>
      </c>
      <c r="G500" s="83">
        <v>3</v>
      </c>
      <c r="H500" s="83" t="s">
        <v>2033</v>
      </c>
      <c r="I500" s="110" t="s">
        <v>2058</v>
      </c>
      <c r="J500" s="68" t="str">
        <f t="shared" si="85"/>
        <v>HARRIET</v>
      </c>
      <c r="K500" s="85">
        <v>0</v>
      </c>
      <c r="L500" s="85">
        <v>0.99998842592592596</v>
      </c>
      <c r="M500" s="92">
        <v>44171</v>
      </c>
      <c r="N500" s="94" t="s">
        <v>3024</v>
      </c>
      <c r="O500" s="90">
        <f t="shared" si="78"/>
        <v>1439.9833333333333</v>
      </c>
      <c r="P500" s="100">
        <f t="shared" si="79"/>
        <v>4319.95</v>
      </c>
      <c r="Q500" s="68" t="s">
        <v>2035</v>
      </c>
      <c r="R500" s="68" t="s">
        <v>2036</v>
      </c>
    </row>
    <row r="501" spans="1:18" x14ac:dyDescent="0.2">
      <c r="A501" s="93">
        <v>61</v>
      </c>
      <c r="B501" s="79">
        <v>44167.796527777777</v>
      </c>
      <c r="C501" s="68" t="str">
        <f t="shared" si="84"/>
        <v>MATETSITURNOFF-G</v>
      </c>
      <c r="D501" s="81" t="str">
        <f t="shared" si="86"/>
        <v>MN7035</v>
      </c>
      <c r="E501" s="91" t="str">
        <f t="shared" si="81"/>
        <v>MAT NORTH</v>
      </c>
      <c r="F501" s="82" t="str">
        <f t="shared" si="82"/>
        <v>BRONZE</v>
      </c>
      <c r="G501" s="83">
        <v>3</v>
      </c>
      <c r="H501" s="83" t="s">
        <v>2033</v>
      </c>
      <c r="I501" s="110" t="s">
        <v>2058</v>
      </c>
      <c r="J501" s="68" t="str">
        <f t="shared" si="85"/>
        <v>HARRIET</v>
      </c>
      <c r="K501" s="85">
        <v>0</v>
      </c>
      <c r="L501" s="85">
        <v>0.99998842592592596</v>
      </c>
      <c r="M501" s="92">
        <v>44171</v>
      </c>
      <c r="N501" s="94" t="s">
        <v>2173</v>
      </c>
      <c r="O501" s="90">
        <f t="shared" si="78"/>
        <v>1439.9833333333333</v>
      </c>
      <c r="P501" s="100">
        <f t="shared" si="79"/>
        <v>4319.95</v>
      </c>
      <c r="Q501" s="68" t="s">
        <v>2035</v>
      </c>
      <c r="R501" s="68" t="s">
        <v>2036</v>
      </c>
    </row>
    <row r="502" spans="1:18" x14ac:dyDescent="0.2">
      <c r="A502" s="93">
        <v>529</v>
      </c>
      <c r="B502" s="79">
        <v>44169.944444444445</v>
      </c>
      <c r="C502" s="68" t="str">
        <f t="shared" si="84"/>
        <v>CBC-G</v>
      </c>
      <c r="D502" s="81" t="str">
        <f t="shared" si="86"/>
        <v>BU5100</v>
      </c>
      <c r="E502" s="91" t="str">
        <f t="shared" si="81"/>
        <v>BULAWAYO</v>
      </c>
      <c r="F502" s="82" t="str">
        <f t="shared" si="82"/>
        <v>BRONZE</v>
      </c>
      <c r="G502" s="83">
        <v>3</v>
      </c>
      <c r="H502" s="83" t="s">
        <v>2033</v>
      </c>
      <c r="I502" s="110" t="s">
        <v>2058</v>
      </c>
      <c r="J502" s="68" t="str">
        <f t="shared" si="85"/>
        <v>MASAIRA</v>
      </c>
      <c r="K502" s="85">
        <v>0</v>
      </c>
      <c r="L502" s="85">
        <v>0.99998842592592596</v>
      </c>
      <c r="M502" s="92">
        <v>44171</v>
      </c>
      <c r="N502" s="94" t="s">
        <v>3024</v>
      </c>
      <c r="O502" s="90">
        <f t="shared" si="78"/>
        <v>1439.9833333333333</v>
      </c>
      <c r="P502" s="100">
        <f t="shared" si="79"/>
        <v>4319.95</v>
      </c>
      <c r="Q502" s="68" t="s">
        <v>2035</v>
      </c>
      <c r="R502" s="68" t="s">
        <v>2036</v>
      </c>
    </row>
    <row r="503" spans="1:18" x14ac:dyDescent="0.2">
      <c r="A503" s="211"/>
      <c r="B503" s="105">
        <v>44170.821944444448</v>
      </c>
      <c r="C503" s="80" t="s">
        <v>1088</v>
      </c>
      <c r="D503" s="82" t="str">
        <f t="shared" ref="D503:D535" si="87">VLOOKUP($C503,TOTAL4,2,FALSE)</f>
        <v>MS5133</v>
      </c>
      <c r="E503" s="91" t="str">
        <f t="shared" ref="E503:E535" si="88">VLOOKUP($C503,TOTAL4,3,FALSE)</f>
        <v>MAT SOUTH</v>
      </c>
      <c r="F503" s="82" t="str">
        <f t="shared" ref="F503:F535" si="89">VLOOKUP(C503,TOTAL4,4,FALSE)</f>
        <v>BRONZE</v>
      </c>
      <c r="G503" s="83">
        <v>3</v>
      </c>
      <c r="H503" s="96" t="s">
        <v>2033</v>
      </c>
      <c r="I503" s="68" t="s">
        <v>2058</v>
      </c>
      <c r="J503" s="82" t="str">
        <f t="shared" ref="J503:J535" si="90">VLOOKUP($C503,TOTAL4,5,FALSE)</f>
        <v>SOPHIA</v>
      </c>
      <c r="K503" s="85">
        <v>0</v>
      </c>
      <c r="L503" s="85">
        <v>0.38071759259259258</v>
      </c>
      <c r="M503" s="92">
        <v>44171</v>
      </c>
      <c r="N503" s="94" t="s">
        <v>4241</v>
      </c>
      <c r="O503" s="90">
        <f t="shared" si="78"/>
        <v>548.23333333333335</v>
      </c>
      <c r="P503" s="100">
        <f t="shared" si="79"/>
        <v>1644.7</v>
      </c>
      <c r="Q503" s="80" t="s">
        <v>2035</v>
      </c>
      <c r="R503" s="80" t="s">
        <v>2038</v>
      </c>
    </row>
    <row r="504" spans="1:18" x14ac:dyDescent="0.2">
      <c r="A504" s="211"/>
      <c r="B504" s="105">
        <v>44170.822175925925</v>
      </c>
      <c r="C504" s="80" t="s">
        <v>1091</v>
      </c>
      <c r="D504" s="82" t="str">
        <f t="shared" si="87"/>
        <v>MS1703</v>
      </c>
      <c r="E504" s="91" t="str">
        <f t="shared" si="88"/>
        <v>MAT SOUTH</v>
      </c>
      <c r="F504" s="82" t="str">
        <f t="shared" si="89"/>
        <v>BRONZE</v>
      </c>
      <c r="G504" s="83">
        <v>3</v>
      </c>
      <c r="H504" s="96" t="s">
        <v>2033</v>
      </c>
      <c r="I504" s="68" t="s">
        <v>2058</v>
      </c>
      <c r="J504" s="82" t="str">
        <f t="shared" si="90"/>
        <v>STELLA</v>
      </c>
      <c r="K504" s="85">
        <v>0</v>
      </c>
      <c r="L504" s="85">
        <v>0.38071759259259258</v>
      </c>
      <c r="M504" s="92">
        <v>44171</v>
      </c>
      <c r="N504" s="94" t="s">
        <v>4225</v>
      </c>
      <c r="O504" s="90">
        <f t="shared" si="78"/>
        <v>548.23333333333335</v>
      </c>
      <c r="P504" s="100">
        <f t="shared" si="79"/>
        <v>1644.7</v>
      </c>
      <c r="Q504" s="80" t="s">
        <v>2035</v>
      </c>
      <c r="R504" s="80" t="s">
        <v>2038</v>
      </c>
    </row>
    <row r="505" spans="1:18" x14ac:dyDescent="0.2">
      <c r="A505" s="211"/>
      <c r="B505" s="105">
        <v>44171.380231481482</v>
      </c>
      <c r="C505" s="80" t="s">
        <v>1091</v>
      </c>
      <c r="D505" s="82" t="str">
        <f t="shared" si="87"/>
        <v>MS1703</v>
      </c>
      <c r="E505" s="91" t="str">
        <f t="shared" si="88"/>
        <v>MAT SOUTH</v>
      </c>
      <c r="F505" s="82" t="str">
        <f t="shared" si="89"/>
        <v>BRONZE</v>
      </c>
      <c r="G505" s="83">
        <v>3</v>
      </c>
      <c r="H505" s="96" t="s">
        <v>2033</v>
      </c>
      <c r="I505" s="68" t="s">
        <v>2058</v>
      </c>
      <c r="J505" s="82" t="str">
        <f t="shared" si="90"/>
        <v>STELLA</v>
      </c>
      <c r="K505" s="85">
        <v>0.3802314814814815</v>
      </c>
      <c r="L505" s="85">
        <v>0.40432870370370372</v>
      </c>
      <c r="M505" s="92">
        <v>44171</v>
      </c>
      <c r="N505" s="94" t="s">
        <v>4502</v>
      </c>
      <c r="O505" s="90">
        <f t="shared" si="78"/>
        <v>34.699999999999989</v>
      </c>
      <c r="P505" s="100">
        <f t="shared" si="79"/>
        <v>104.09999999999997</v>
      </c>
      <c r="Q505" s="80" t="s">
        <v>2035</v>
      </c>
      <c r="R505" s="80" t="s">
        <v>2038</v>
      </c>
    </row>
    <row r="506" spans="1:18" x14ac:dyDescent="0.2">
      <c r="A506" s="211"/>
      <c r="B506" s="105">
        <v>44171.380231481482</v>
      </c>
      <c r="C506" s="80" t="s">
        <v>1088</v>
      </c>
      <c r="D506" s="82" t="str">
        <f t="shared" si="87"/>
        <v>MS5133</v>
      </c>
      <c r="E506" s="91" t="str">
        <f t="shared" si="88"/>
        <v>MAT SOUTH</v>
      </c>
      <c r="F506" s="82" t="str">
        <f t="shared" si="89"/>
        <v>BRONZE</v>
      </c>
      <c r="G506" s="83">
        <v>3</v>
      </c>
      <c r="H506" s="96" t="s">
        <v>2033</v>
      </c>
      <c r="I506" s="68" t="s">
        <v>2058</v>
      </c>
      <c r="J506" s="82" t="str">
        <f t="shared" si="90"/>
        <v>SOPHIA</v>
      </c>
      <c r="K506" s="85">
        <v>0.3802314814814815</v>
      </c>
      <c r="L506" s="85">
        <v>0.4045023148148148</v>
      </c>
      <c r="M506" s="92">
        <v>44171</v>
      </c>
      <c r="N506" s="94" t="s">
        <v>4503</v>
      </c>
      <c r="O506" s="90">
        <f t="shared" si="78"/>
        <v>34.949999999999946</v>
      </c>
      <c r="P506" s="100">
        <f t="shared" si="79"/>
        <v>104.84999999999984</v>
      </c>
      <c r="Q506" s="80" t="s">
        <v>2035</v>
      </c>
      <c r="R506" s="80" t="s">
        <v>2038</v>
      </c>
    </row>
    <row r="507" spans="1:18" x14ac:dyDescent="0.2">
      <c r="A507" s="211"/>
      <c r="B507" s="105">
        <v>44171.577268518522</v>
      </c>
      <c r="C507" s="80" t="s">
        <v>1991</v>
      </c>
      <c r="D507" s="82" t="str">
        <f t="shared" si="87"/>
        <v>MN7056</v>
      </c>
      <c r="E507" s="91" t="str">
        <f t="shared" si="88"/>
        <v>MAT NORTH</v>
      </c>
      <c r="F507" s="82" t="str">
        <f t="shared" si="89"/>
        <v>BRONZE</v>
      </c>
      <c r="G507" s="83">
        <v>3</v>
      </c>
      <c r="H507" s="96" t="s">
        <v>2033</v>
      </c>
      <c r="I507" s="68" t="s">
        <v>2058</v>
      </c>
      <c r="J507" s="82" t="str">
        <f t="shared" si="90"/>
        <v>MAKETO</v>
      </c>
      <c r="K507" s="85">
        <v>0</v>
      </c>
      <c r="L507" s="85">
        <v>0.58079861111111108</v>
      </c>
      <c r="M507" s="92">
        <v>44171</v>
      </c>
      <c r="N507" s="94" t="s">
        <v>4507</v>
      </c>
      <c r="O507" s="90">
        <f t="shared" si="78"/>
        <v>836.34999999999991</v>
      </c>
      <c r="P507" s="100">
        <f t="shared" si="79"/>
        <v>2509.0499999999997</v>
      </c>
      <c r="Q507" s="80" t="s">
        <v>2035</v>
      </c>
      <c r="R507" s="80" t="s">
        <v>2038</v>
      </c>
    </row>
    <row r="508" spans="1:18" x14ac:dyDescent="0.2">
      <c r="A508" s="211"/>
      <c r="B508" s="105">
        <v>44171.739861111113</v>
      </c>
      <c r="C508" s="80" t="s">
        <v>524</v>
      </c>
      <c r="D508" s="82" t="str">
        <f t="shared" si="87"/>
        <v>MS0308</v>
      </c>
      <c r="E508" s="91" t="str">
        <f t="shared" si="88"/>
        <v>MASVINGO</v>
      </c>
      <c r="F508" s="82" t="str">
        <f t="shared" si="89"/>
        <v>BRONZE</v>
      </c>
      <c r="G508" s="83">
        <v>3</v>
      </c>
      <c r="H508" s="96" t="s">
        <v>2033</v>
      </c>
      <c r="I508" s="68" t="s">
        <v>2058</v>
      </c>
      <c r="J508" s="82" t="str">
        <f t="shared" si="90"/>
        <v>MASAIRA</v>
      </c>
      <c r="K508" s="85">
        <v>0</v>
      </c>
      <c r="L508" s="85">
        <v>0.74078703703703708</v>
      </c>
      <c r="M508" s="92">
        <v>44171</v>
      </c>
      <c r="N508" s="94" t="s">
        <v>4524</v>
      </c>
      <c r="O508" s="90">
        <f t="shared" si="78"/>
        <v>1066.7333333333333</v>
      </c>
      <c r="P508" s="100">
        <f t="shared" si="79"/>
        <v>3200.2</v>
      </c>
      <c r="Q508" s="80" t="s">
        <v>2035</v>
      </c>
      <c r="R508" s="80" t="s">
        <v>2038</v>
      </c>
    </row>
    <row r="509" spans="1:18" x14ac:dyDescent="0.2">
      <c r="A509" s="211"/>
      <c r="B509" s="105">
        <v>44171.911678240744</v>
      </c>
      <c r="C509" s="80" t="s">
        <v>1088</v>
      </c>
      <c r="D509" s="82" t="str">
        <f t="shared" si="87"/>
        <v>MS5133</v>
      </c>
      <c r="E509" s="91" t="str">
        <f t="shared" si="88"/>
        <v>MAT SOUTH</v>
      </c>
      <c r="F509" s="82" t="str">
        <f t="shared" si="89"/>
        <v>BRONZE</v>
      </c>
      <c r="G509" s="83">
        <v>3</v>
      </c>
      <c r="H509" s="96" t="s">
        <v>2033</v>
      </c>
      <c r="I509" s="68" t="s">
        <v>2058</v>
      </c>
      <c r="J509" s="82" t="str">
        <f t="shared" si="90"/>
        <v>SOPHIA</v>
      </c>
      <c r="K509" s="85">
        <v>0.91167824074074078</v>
      </c>
      <c r="L509" s="85">
        <v>0.95445601851851858</v>
      </c>
      <c r="M509" s="92">
        <v>44171</v>
      </c>
      <c r="N509" s="94" t="s">
        <v>4546</v>
      </c>
      <c r="O509" s="90">
        <f t="shared" si="78"/>
        <v>61.600000000000037</v>
      </c>
      <c r="P509" s="100">
        <f t="shared" si="79"/>
        <v>184.80000000000013</v>
      </c>
      <c r="Q509" s="80" t="s">
        <v>2035</v>
      </c>
      <c r="R509" s="80" t="s">
        <v>2038</v>
      </c>
    </row>
    <row r="510" spans="1:18" x14ac:dyDescent="0.2">
      <c r="A510" s="211"/>
      <c r="B510" s="105">
        <v>44171.911562499998</v>
      </c>
      <c r="C510" s="80" t="s">
        <v>1091</v>
      </c>
      <c r="D510" s="82" t="str">
        <f t="shared" si="87"/>
        <v>MS1703</v>
      </c>
      <c r="E510" s="91" t="str">
        <f t="shared" si="88"/>
        <v>MAT SOUTH</v>
      </c>
      <c r="F510" s="82" t="str">
        <f t="shared" si="89"/>
        <v>BRONZE</v>
      </c>
      <c r="G510" s="83">
        <v>3</v>
      </c>
      <c r="H510" s="96" t="s">
        <v>2033</v>
      </c>
      <c r="I510" s="68" t="s">
        <v>2058</v>
      </c>
      <c r="J510" s="82" t="str">
        <f t="shared" si="90"/>
        <v>STELLA</v>
      </c>
      <c r="K510" s="85">
        <v>0.91156250000000005</v>
      </c>
      <c r="L510" s="85">
        <v>0.95445601851851858</v>
      </c>
      <c r="M510" s="92">
        <v>44171</v>
      </c>
      <c r="N510" s="94" t="s">
        <v>4547</v>
      </c>
      <c r="O510" s="90">
        <f t="shared" si="78"/>
        <v>61.76666666666668</v>
      </c>
      <c r="P510" s="100">
        <f t="shared" si="79"/>
        <v>185.30000000000004</v>
      </c>
      <c r="Q510" s="80" t="s">
        <v>2035</v>
      </c>
      <c r="R510" s="80" t="s">
        <v>2038</v>
      </c>
    </row>
    <row r="511" spans="1:18" x14ac:dyDescent="0.2">
      <c r="A511" s="211"/>
      <c r="B511" s="105">
        <v>44164.403032407405</v>
      </c>
      <c r="C511" s="68" t="s">
        <v>1240</v>
      </c>
      <c r="D511" s="82" t="str">
        <f t="shared" si="87"/>
        <v>MS7221</v>
      </c>
      <c r="E511" s="91" t="str">
        <f t="shared" si="88"/>
        <v>MIDLANDS</v>
      </c>
      <c r="F511" s="82" t="str">
        <f t="shared" si="89"/>
        <v>BRONZE</v>
      </c>
      <c r="G511" s="83">
        <v>3</v>
      </c>
      <c r="H511" s="96" t="s">
        <v>2033</v>
      </c>
      <c r="I511" s="68" t="s">
        <v>2058</v>
      </c>
      <c r="J511" s="82" t="str">
        <f t="shared" si="90"/>
        <v>CHARI</v>
      </c>
      <c r="K511" s="85">
        <v>0</v>
      </c>
      <c r="L511" s="85">
        <v>0.99998842592592596</v>
      </c>
      <c r="M511" s="92">
        <v>44171</v>
      </c>
      <c r="N511" s="80">
        <v>51220069</v>
      </c>
      <c r="O511" s="90">
        <f t="shared" si="78"/>
        <v>1439.9833333333333</v>
      </c>
      <c r="P511" s="100">
        <f t="shared" si="79"/>
        <v>4319.95</v>
      </c>
      <c r="Q511" s="68" t="s">
        <v>2035</v>
      </c>
      <c r="R511" s="68" t="s">
        <v>2036</v>
      </c>
    </row>
    <row r="512" spans="1:18" x14ac:dyDescent="0.2">
      <c r="A512" s="211"/>
      <c r="B512" s="105">
        <v>44157.711724537039</v>
      </c>
      <c r="C512" s="68" t="s">
        <v>1326</v>
      </c>
      <c r="D512" s="82" t="str">
        <f t="shared" si="87"/>
        <v>MS5131</v>
      </c>
      <c r="E512" s="91" t="str">
        <f t="shared" si="88"/>
        <v>MAT SOUTH</v>
      </c>
      <c r="F512" s="82" t="str">
        <f t="shared" si="89"/>
        <v>BRONZE</v>
      </c>
      <c r="G512" s="83">
        <v>3</v>
      </c>
      <c r="H512" s="96" t="s">
        <v>2033</v>
      </c>
      <c r="I512" s="68" t="s">
        <v>2058</v>
      </c>
      <c r="J512" s="82" t="str">
        <f t="shared" si="90"/>
        <v>BEN</v>
      </c>
      <c r="K512" s="85">
        <v>0</v>
      </c>
      <c r="L512" s="85">
        <v>0.99998842592592596</v>
      </c>
      <c r="M512" s="92">
        <v>44171</v>
      </c>
      <c r="N512" s="80">
        <v>51220076</v>
      </c>
      <c r="O512" s="90">
        <f t="shared" si="78"/>
        <v>1439.9833333333333</v>
      </c>
      <c r="P512" s="100">
        <f t="shared" si="79"/>
        <v>4319.95</v>
      </c>
      <c r="Q512" s="68" t="s">
        <v>2035</v>
      </c>
      <c r="R512" s="68" t="s">
        <v>2036</v>
      </c>
    </row>
    <row r="513" spans="1:18" x14ac:dyDescent="0.2">
      <c r="A513" s="211"/>
      <c r="B513" s="105">
        <v>44153.311689814815</v>
      </c>
      <c r="C513" s="68" t="s">
        <v>1837</v>
      </c>
      <c r="D513" s="82" t="str">
        <f t="shared" si="87"/>
        <v>MS7006</v>
      </c>
      <c r="E513" s="91" t="str">
        <f t="shared" si="88"/>
        <v>MAT SOUTH</v>
      </c>
      <c r="F513" s="82" t="str">
        <f t="shared" si="89"/>
        <v>BRONZE</v>
      </c>
      <c r="G513" s="83">
        <v>3</v>
      </c>
      <c r="H513" s="96" t="s">
        <v>2033</v>
      </c>
      <c r="I513" s="68" t="s">
        <v>2058</v>
      </c>
      <c r="J513" s="82" t="str">
        <f t="shared" si="90"/>
        <v>BEN</v>
      </c>
      <c r="K513" s="85">
        <v>0</v>
      </c>
      <c r="L513" s="85">
        <v>0.99998842592592596</v>
      </c>
      <c r="M513" s="92">
        <v>44171</v>
      </c>
      <c r="N513" s="80">
        <v>51220096</v>
      </c>
      <c r="O513" s="90">
        <f t="shared" si="78"/>
        <v>1439.9833333333333</v>
      </c>
      <c r="P513" s="100">
        <f t="shared" si="79"/>
        <v>4319.95</v>
      </c>
      <c r="Q513" s="68" t="s">
        <v>2035</v>
      </c>
      <c r="R513" s="68" t="s">
        <v>2036</v>
      </c>
    </row>
    <row r="514" spans="1:18" x14ac:dyDescent="0.2">
      <c r="A514" s="211"/>
      <c r="B514" s="105">
        <v>44153.311689814815</v>
      </c>
      <c r="C514" s="68" t="s">
        <v>508</v>
      </c>
      <c r="D514" s="82" t="str">
        <f t="shared" si="87"/>
        <v>MD7052</v>
      </c>
      <c r="E514" s="91" t="str">
        <f t="shared" si="88"/>
        <v>MIDLANDS</v>
      </c>
      <c r="F514" s="82" t="str">
        <f t="shared" si="89"/>
        <v>BRONZE</v>
      </c>
      <c r="G514" s="83">
        <v>3</v>
      </c>
      <c r="H514" s="96" t="s">
        <v>2033</v>
      </c>
      <c r="I514" s="68" t="s">
        <v>2058</v>
      </c>
      <c r="J514" s="82" t="str">
        <f t="shared" si="90"/>
        <v>CHARI</v>
      </c>
      <c r="K514" s="85">
        <v>0</v>
      </c>
      <c r="L514" s="85">
        <v>0.99998842592592596</v>
      </c>
      <c r="M514" s="92">
        <v>44171</v>
      </c>
      <c r="N514" s="80">
        <v>51220099</v>
      </c>
      <c r="O514" s="90">
        <f t="shared" ref="O514:O535" si="91">(L514-K514)*60*24</f>
        <v>1439.9833333333333</v>
      </c>
      <c r="P514" s="100">
        <f t="shared" ref="P514:P535" si="92">O514*G514</f>
        <v>4319.95</v>
      </c>
      <c r="Q514" s="68" t="s">
        <v>2035</v>
      </c>
      <c r="R514" s="68" t="s">
        <v>2036</v>
      </c>
    </row>
    <row r="515" spans="1:18" x14ac:dyDescent="0.2">
      <c r="A515" s="211"/>
      <c r="B515" s="105">
        <v>44153.311689814815</v>
      </c>
      <c r="C515" s="68" t="s">
        <v>1208</v>
      </c>
      <c r="D515" s="82" t="str">
        <f t="shared" si="87"/>
        <v>MD5196</v>
      </c>
      <c r="E515" s="91" t="str">
        <f t="shared" si="88"/>
        <v>MIDLANDS</v>
      </c>
      <c r="F515" s="82" t="str">
        <f t="shared" si="89"/>
        <v>BRONZE</v>
      </c>
      <c r="G515" s="83">
        <v>3</v>
      </c>
      <c r="H515" s="96" t="s">
        <v>2033</v>
      </c>
      <c r="I515" s="68" t="s">
        <v>2058</v>
      </c>
      <c r="J515" s="82" t="str">
        <f t="shared" si="90"/>
        <v>CHARI</v>
      </c>
      <c r="K515" s="85">
        <v>0</v>
      </c>
      <c r="L515" s="85">
        <v>0.99998842592592596</v>
      </c>
      <c r="M515" s="92">
        <v>44171</v>
      </c>
      <c r="N515" s="80">
        <v>51220106</v>
      </c>
      <c r="O515" s="90">
        <f t="shared" si="91"/>
        <v>1439.9833333333333</v>
      </c>
      <c r="P515" s="100">
        <f t="shared" si="92"/>
        <v>4319.95</v>
      </c>
      <c r="Q515" s="68" t="s">
        <v>2035</v>
      </c>
      <c r="R515" s="68" t="s">
        <v>2036</v>
      </c>
    </row>
    <row r="516" spans="1:18" x14ac:dyDescent="0.2">
      <c r="A516" s="211"/>
      <c r="B516" s="105">
        <v>44153.311412037037</v>
      </c>
      <c r="C516" s="68" t="s">
        <v>1928</v>
      </c>
      <c r="D516" s="82" t="str">
        <f t="shared" si="87"/>
        <v>MV7044</v>
      </c>
      <c r="E516" s="91" t="str">
        <f t="shared" si="88"/>
        <v>MASVINGO</v>
      </c>
      <c r="F516" s="82" t="str">
        <f t="shared" si="89"/>
        <v>BRONZE</v>
      </c>
      <c r="G516" s="83">
        <v>3</v>
      </c>
      <c r="H516" s="96" t="s">
        <v>2033</v>
      </c>
      <c r="I516" s="68" t="s">
        <v>2058</v>
      </c>
      <c r="J516" s="82" t="str">
        <f t="shared" si="90"/>
        <v>BEN</v>
      </c>
      <c r="K516" s="85">
        <v>0</v>
      </c>
      <c r="L516" s="85">
        <v>0.99998842592592596</v>
      </c>
      <c r="M516" s="92">
        <v>44171</v>
      </c>
      <c r="N516" s="80">
        <v>51220109</v>
      </c>
      <c r="O516" s="90">
        <f t="shared" si="91"/>
        <v>1439.9833333333333</v>
      </c>
      <c r="P516" s="100">
        <f t="shared" si="92"/>
        <v>4319.95</v>
      </c>
      <c r="Q516" s="68" t="s">
        <v>2035</v>
      </c>
      <c r="R516" s="68" t="s">
        <v>2036</v>
      </c>
    </row>
    <row r="517" spans="1:18" x14ac:dyDescent="0.2">
      <c r="A517" s="211"/>
      <c r="B517" s="105">
        <v>44153.311412037037</v>
      </c>
      <c r="C517" s="68" t="s">
        <v>1223</v>
      </c>
      <c r="D517" s="82" t="str">
        <f t="shared" si="87"/>
        <v>MS7027</v>
      </c>
      <c r="E517" s="91" t="str">
        <f t="shared" si="88"/>
        <v>MAT SOUTH</v>
      </c>
      <c r="F517" s="82" t="str">
        <f t="shared" si="89"/>
        <v>BRONZE</v>
      </c>
      <c r="G517" s="83">
        <v>3</v>
      </c>
      <c r="H517" s="96" t="s">
        <v>2033</v>
      </c>
      <c r="I517" s="68" t="s">
        <v>2058</v>
      </c>
      <c r="J517" s="82" t="str">
        <f t="shared" si="90"/>
        <v>SIFA</v>
      </c>
      <c r="K517" s="85">
        <v>0</v>
      </c>
      <c r="L517" s="85">
        <v>0.99998842592592596</v>
      </c>
      <c r="M517" s="92">
        <v>44171</v>
      </c>
      <c r="N517" s="80">
        <v>51220118</v>
      </c>
      <c r="O517" s="90">
        <f t="shared" si="91"/>
        <v>1439.9833333333333</v>
      </c>
      <c r="P517" s="100">
        <f t="shared" si="92"/>
        <v>4319.95</v>
      </c>
      <c r="Q517" s="68" t="s">
        <v>2035</v>
      </c>
      <c r="R517" s="68" t="s">
        <v>2036</v>
      </c>
    </row>
    <row r="518" spans="1:18" x14ac:dyDescent="0.2">
      <c r="A518" s="211"/>
      <c r="B518" s="105">
        <v>44153.311412037037</v>
      </c>
      <c r="C518" s="68" t="s">
        <v>1109</v>
      </c>
      <c r="D518" s="82" t="str">
        <f t="shared" si="87"/>
        <v>MV7053</v>
      </c>
      <c r="E518" s="91" t="str">
        <f t="shared" si="88"/>
        <v>MASVINGO</v>
      </c>
      <c r="F518" s="82" t="str">
        <f t="shared" si="89"/>
        <v>BRONZE</v>
      </c>
      <c r="G518" s="83">
        <v>3</v>
      </c>
      <c r="H518" s="96" t="s">
        <v>2033</v>
      </c>
      <c r="I518" s="68" t="s">
        <v>2058</v>
      </c>
      <c r="J518" s="82" t="str">
        <f t="shared" si="90"/>
        <v>BEN</v>
      </c>
      <c r="K518" s="85">
        <v>0</v>
      </c>
      <c r="L518" s="85">
        <v>0.99998842592592596</v>
      </c>
      <c r="M518" s="92">
        <v>44171</v>
      </c>
      <c r="N518" s="80">
        <v>51220120</v>
      </c>
      <c r="O518" s="90">
        <f t="shared" si="91"/>
        <v>1439.9833333333333</v>
      </c>
      <c r="P518" s="100">
        <f t="shared" si="92"/>
        <v>4319.95</v>
      </c>
      <c r="Q518" s="68" t="s">
        <v>2035</v>
      </c>
      <c r="R518" s="68" t="s">
        <v>2036</v>
      </c>
    </row>
    <row r="519" spans="1:18" x14ac:dyDescent="0.2">
      <c r="A519" s="211"/>
      <c r="B519" s="105">
        <v>44153.311412037037</v>
      </c>
      <c r="C519" s="68" t="s">
        <v>790</v>
      </c>
      <c r="D519" s="82" t="str">
        <f t="shared" si="87"/>
        <v>MS0344</v>
      </c>
      <c r="E519" s="91" t="str">
        <f t="shared" si="88"/>
        <v>MAT SOUTH</v>
      </c>
      <c r="F519" s="82" t="str">
        <f t="shared" si="89"/>
        <v>BRONZE</v>
      </c>
      <c r="G519" s="83">
        <v>3</v>
      </c>
      <c r="H519" s="96" t="s">
        <v>2033</v>
      </c>
      <c r="I519" s="68" t="s">
        <v>2058</v>
      </c>
      <c r="J519" s="82" t="str">
        <f t="shared" si="90"/>
        <v>MASAIRA</v>
      </c>
      <c r="K519" s="85">
        <v>0</v>
      </c>
      <c r="L519" s="85">
        <v>0.99998842592592596</v>
      </c>
      <c r="M519" s="92">
        <v>44171</v>
      </c>
      <c r="N519" s="80">
        <v>51220123</v>
      </c>
      <c r="O519" s="90">
        <f t="shared" si="91"/>
        <v>1439.9833333333333</v>
      </c>
      <c r="P519" s="100">
        <f t="shared" si="92"/>
        <v>4319.95</v>
      </c>
      <c r="Q519" s="68" t="s">
        <v>2035</v>
      </c>
      <c r="R519" s="68" t="s">
        <v>2036</v>
      </c>
    </row>
    <row r="520" spans="1:18" x14ac:dyDescent="0.2">
      <c r="A520" s="211"/>
      <c r="B520" s="105">
        <v>44110.270752314813</v>
      </c>
      <c r="C520" s="68" t="s">
        <v>1633</v>
      </c>
      <c r="D520" s="82" t="str">
        <f t="shared" si="87"/>
        <v>MV7034</v>
      </c>
      <c r="E520" s="91" t="str">
        <f t="shared" si="88"/>
        <v>MASVINGO</v>
      </c>
      <c r="F520" s="82" t="str">
        <f t="shared" si="89"/>
        <v>BRONZE</v>
      </c>
      <c r="G520" s="83">
        <v>3</v>
      </c>
      <c r="H520" s="96" t="s">
        <v>2033</v>
      </c>
      <c r="I520" s="68" t="s">
        <v>2058</v>
      </c>
      <c r="J520" s="82" t="str">
        <f t="shared" si="90"/>
        <v>CECIL</v>
      </c>
      <c r="K520" s="85">
        <v>0</v>
      </c>
      <c r="L520" s="85">
        <v>0.99998842592592596</v>
      </c>
      <c r="M520" s="92">
        <v>44171</v>
      </c>
      <c r="N520" s="80">
        <v>51220131</v>
      </c>
      <c r="O520" s="90">
        <f t="shared" si="91"/>
        <v>1439.9833333333333</v>
      </c>
      <c r="P520" s="100">
        <f t="shared" si="92"/>
        <v>4319.95</v>
      </c>
      <c r="Q520" s="68" t="s">
        <v>2035</v>
      </c>
      <c r="R520" s="68" t="s">
        <v>2036</v>
      </c>
    </row>
    <row r="521" spans="1:18" x14ac:dyDescent="0.2">
      <c r="A521" s="211"/>
      <c r="B521" s="105">
        <v>44110.27103009259</v>
      </c>
      <c r="C521" s="68" t="s">
        <v>1177</v>
      </c>
      <c r="D521" s="82" t="str">
        <f t="shared" si="87"/>
        <v>MD5322</v>
      </c>
      <c r="E521" s="91" t="str">
        <f t="shared" si="88"/>
        <v>MIDLANDS</v>
      </c>
      <c r="F521" s="82" t="str">
        <f t="shared" si="89"/>
        <v>BRONZE</v>
      </c>
      <c r="G521" s="83">
        <v>3</v>
      </c>
      <c r="H521" s="96" t="s">
        <v>2033</v>
      </c>
      <c r="I521" s="68" t="s">
        <v>2058</v>
      </c>
      <c r="J521" s="82" t="str">
        <f t="shared" si="90"/>
        <v>CHARI</v>
      </c>
      <c r="K521" s="85">
        <v>0</v>
      </c>
      <c r="L521" s="85">
        <v>0.99998842592592596</v>
      </c>
      <c r="M521" s="92">
        <v>44171</v>
      </c>
      <c r="N521" s="80">
        <v>51220134</v>
      </c>
      <c r="O521" s="90">
        <f t="shared" si="91"/>
        <v>1439.9833333333333</v>
      </c>
      <c r="P521" s="100">
        <f t="shared" si="92"/>
        <v>4319.95</v>
      </c>
      <c r="Q521" s="68" t="s">
        <v>2035</v>
      </c>
      <c r="R521" s="68" t="s">
        <v>2036</v>
      </c>
    </row>
    <row r="522" spans="1:18" x14ac:dyDescent="0.2">
      <c r="A522" s="211"/>
      <c r="B522" s="105">
        <v>44110.27103009259</v>
      </c>
      <c r="C522" s="68" t="s">
        <v>1340</v>
      </c>
      <c r="D522" s="82" t="str">
        <f t="shared" si="87"/>
        <v>MD7028</v>
      </c>
      <c r="E522" s="91" t="str">
        <f t="shared" si="88"/>
        <v>MIDLANDS</v>
      </c>
      <c r="F522" s="82" t="str">
        <f t="shared" si="89"/>
        <v>BRONZE</v>
      </c>
      <c r="G522" s="83">
        <v>3</v>
      </c>
      <c r="H522" s="96" t="s">
        <v>2033</v>
      </c>
      <c r="I522" s="68" t="s">
        <v>2058</v>
      </c>
      <c r="J522" s="82" t="str">
        <f t="shared" si="90"/>
        <v>CHARI</v>
      </c>
      <c r="K522" s="85">
        <v>0</v>
      </c>
      <c r="L522" s="85">
        <v>0.99998842592592596</v>
      </c>
      <c r="M522" s="92">
        <v>44171</v>
      </c>
      <c r="N522" s="80">
        <v>51220135</v>
      </c>
      <c r="O522" s="90">
        <f t="shared" si="91"/>
        <v>1439.9833333333333</v>
      </c>
      <c r="P522" s="100">
        <f t="shared" si="92"/>
        <v>4319.95</v>
      </c>
      <c r="Q522" s="68" t="s">
        <v>2035</v>
      </c>
      <c r="R522" s="68" t="s">
        <v>2036</v>
      </c>
    </row>
    <row r="523" spans="1:18" x14ac:dyDescent="0.2">
      <c r="A523" s="211"/>
      <c r="B523" s="105">
        <v>44110.27103009259</v>
      </c>
      <c r="C523" s="68" t="s">
        <v>329</v>
      </c>
      <c r="D523" s="82" t="str">
        <f t="shared" si="87"/>
        <v>MD7088</v>
      </c>
      <c r="E523" s="91" t="str">
        <f t="shared" si="88"/>
        <v>MIDLANDS</v>
      </c>
      <c r="F523" s="82" t="str">
        <f t="shared" si="89"/>
        <v>BRONZE</v>
      </c>
      <c r="G523" s="83">
        <v>3</v>
      </c>
      <c r="H523" s="96" t="s">
        <v>2033</v>
      </c>
      <c r="I523" s="68" t="s">
        <v>2058</v>
      </c>
      <c r="J523" s="82" t="str">
        <f t="shared" si="90"/>
        <v>CHARI</v>
      </c>
      <c r="K523" s="85">
        <v>0</v>
      </c>
      <c r="L523" s="85">
        <v>0.99998842592592596</v>
      </c>
      <c r="M523" s="92">
        <v>44171</v>
      </c>
      <c r="N523" s="80">
        <v>51220136</v>
      </c>
      <c r="O523" s="90">
        <f t="shared" si="91"/>
        <v>1439.9833333333333</v>
      </c>
      <c r="P523" s="100">
        <f t="shared" si="92"/>
        <v>4319.95</v>
      </c>
      <c r="Q523" s="68" t="s">
        <v>2035</v>
      </c>
      <c r="R523" s="68" t="s">
        <v>2036</v>
      </c>
    </row>
    <row r="524" spans="1:18" x14ac:dyDescent="0.2">
      <c r="A524" s="211"/>
      <c r="B524" s="105">
        <v>44078.052939814814</v>
      </c>
      <c r="C524" s="68" t="s">
        <v>1893</v>
      </c>
      <c r="D524" s="82" t="str">
        <f t="shared" si="87"/>
        <v>MV1758</v>
      </c>
      <c r="E524" s="91" t="str">
        <f t="shared" si="88"/>
        <v>MASVINGO</v>
      </c>
      <c r="F524" s="82" t="str">
        <f t="shared" si="89"/>
        <v>BRONZE</v>
      </c>
      <c r="G524" s="83">
        <v>3</v>
      </c>
      <c r="H524" s="96" t="s">
        <v>2033</v>
      </c>
      <c r="I524" s="68" t="s">
        <v>2058</v>
      </c>
      <c r="J524" s="82" t="str">
        <f t="shared" si="90"/>
        <v>PARDON</v>
      </c>
      <c r="K524" s="85">
        <v>0</v>
      </c>
      <c r="L524" s="85">
        <v>0.99998842592592596</v>
      </c>
      <c r="M524" s="92">
        <v>44171</v>
      </c>
      <c r="N524" s="80">
        <v>51220147</v>
      </c>
      <c r="O524" s="90">
        <f t="shared" si="91"/>
        <v>1439.9833333333333</v>
      </c>
      <c r="P524" s="100">
        <f t="shared" si="92"/>
        <v>4319.95</v>
      </c>
      <c r="Q524" s="68" t="s">
        <v>2035</v>
      </c>
      <c r="R524" s="68" t="s">
        <v>2036</v>
      </c>
    </row>
    <row r="525" spans="1:18" x14ac:dyDescent="0.2">
      <c r="A525" s="211"/>
      <c r="B525" s="105">
        <v>44078.052893518521</v>
      </c>
      <c r="C525" s="68" t="s">
        <v>292</v>
      </c>
      <c r="D525" s="82" t="str">
        <f t="shared" si="87"/>
        <v>MN5107</v>
      </c>
      <c r="E525" s="91" t="str">
        <f t="shared" si="88"/>
        <v>MAT NORTH</v>
      </c>
      <c r="F525" s="82" t="str">
        <f t="shared" si="89"/>
        <v>BRONZE</v>
      </c>
      <c r="G525" s="83">
        <v>3</v>
      </c>
      <c r="H525" s="96" t="s">
        <v>2033</v>
      </c>
      <c r="I525" s="68" t="s">
        <v>2058</v>
      </c>
      <c r="J525" s="82" t="str">
        <f t="shared" si="90"/>
        <v>HARRIET</v>
      </c>
      <c r="K525" s="85">
        <v>0</v>
      </c>
      <c r="L525" s="85">
        <v>0.99998842592592596</v>
      </c>
      <c r="M525" s="92">
        <v>44171</v>
      </c>
      <c r="N525" s="80">
        <v>51220150</v>
      </c>
      <c r="O525" s="90">
        <f t="shared" si="91"/>
        <v>1439.9833333333333</v>
      </c>
      <c r="P525" s="100">
        <f t="shared" si="92"/>
        <v>4319.95</v>
      </c>
      <c r="Q525" s="68" t="s">
        <v>2035</v>
      </c>
      <c r="R525" s="68" t="s">
        <v>2036</v>
      </c>
    </row>
    <row r="526" spans="1:18" x14ac:dyDescent="0.2">
      <c r="A526" s="211"/>
      <c r="B526" s="105">
        <v>44077.473043981481</v>
      </c>
      <c r="C526" s="68" t="s">
        <v>990</v>
      </c>
      <c r="D526" s="82" t="str">
        <f t="shared" si="87"/>
        <v>MN6021</v>
      </c>
      <c r="E526" s="91" t="str">
        <f t="shared" si="88"/>
        <v>MAT NORTH</v>
      </c>
      <c r="F526" s="82" t="str">
        <f t="shared" si="89"/>
        <v>BRONZE</v>
      </c>
      <c r="G526" s="83">
        <v>3</v>
      </c>
      <c r="H526" s="96" t="s">
        <v>2033</v>
      </c>
      <c r="I526" s="68" t="s">
        <v>2058</v>
      </c>
      <c r="J526" s="82" t="str">
        <f t="shared" si="90"/>
        <v>HARRIET</v>
      </c>
      <c r="K526" s="85">
        <v>0</v>
      </c>
      <c r="L526" s="85">
        <v>0.99998842592592596</v>
      </c>
      <c r="M526" s="92">
        <v>44171</v>
      </c>
      <c r="N526" s="80">
        <v>51220155</v>
      </c>
      <c r="O526" s="90">
        <f t="shared" si="91"/>
        <v>1439.9833333333333</v>
      </c>
      <c r="P526" s="100">
        <f t="shared" si="92"/>
        <v>4319.95</v>
      </c>
      <c r="Q526" s="68" t="s">
        <v>2035</v>
      </c>
      <c r="R526" s="68" t="s">
        <v>2036</v>
      </c>
    </row>
    <row r="527" spans="1:18" x14ac:dyDescent="0.2">
      <c r="A527" s="211"/>
      <c r="B527" s="105">
        <v>44077.472754629627</v>
      </c>
      <c r="C527" s="68" t="s">
        <v>270</v>
      </c>
      <c r="D527" s="82" t="str">
        <f t="shared" si="87"/>
        <v>MD1708</v>
      </c>
      <c r="E527" s="91" t="str">
        <f t="shared" si="88"/>
        <v>MIDLANDS</v>
      </c>
      <c r="F527" s="82" t="str">
        <f t="shared" si="89"/>
        <v>BRONZE</v>
      </c>
      <c r="G527" s="83">
        <v>3</v>
      </c>
      <c r="H527" s="96" t="s">
        <v>2033</v>
      </c>
      <c r="I527" s="68" t="s">
        <v>2058</v>
      </c>
      <c r="J527" s="82" t="str">
        <f t="shared" si="90"/>
        <v>CHIKWAVAVA</v>
      </c>
      <c r="K527" s="85">
        <v>0</v>
      </c>
      <c r="L527" s="85">
        <v>0.99998842592592596</v>
      </c>
      <c r="M527" s="92">
        <v>44171</v>
      </c>
      <c r="N527" s="80">
        <v>51220158</v>
      </c>
      <c r="O527" s="90">
        <f t="shared" si="91"/>
        <v>1439.9833333333333</v>
      </c>
      <c r="P527" s="100">
        <f t="shared" si="92"/>
        <v>4319.95</v>
      </c>
      <c r="Q527" s="68" t="s">
        <v>2035</v>
      </c>
      <c r="R527" s="68" t="s">
        <v>2036</v>
      </c>
    </row>
    <row r="528" spans="1:18" x14ac:dyDescent="0.2">
      <c r="A528" s="211"/>
      <c r="B528" s="105">
        <v>44170.002800925926</v>
      </c>
      <c r="C528" s="68" t="s">
        <v>1179</v>
      </c>
      <c r="D528" s="82" t="str">
        <f t="shared" si="87"/>
        <v>MV3087</v>
      </c>
      <c r="E528" s="91" t="str">
        <f t="shared" si="88"/>
        <v>MASVINGO</v>
      </c>
      <c r="F528" s="82" t="str">
        <f t="shared" si="89"/>
        <v>BRONZE</v>
      </c>
      <c r="G528" s="83">
        <v>3</v>
      </c>
      <c r="H528" s="96" t="s">
        <v>2033</v>
      </c>
      <c r="I528" s="68" t="s">
        <v>2058</v>
      </c>
      <c r="J528" s="82" t="str">
        <f t="shared" si="90"/>
        <v>BEN</v>
      </c>
      <c r="K528" s="85">
        <v>0</v>
      </c>
      <c r="L528" s="85">
        <v>0.99998842592592596</v>
      </c>
      <c r="M528" s="92">
        <v>44171</v>
      </c>
      <c r="N528" s="94" t="s">
        <v>4250</v>
      </c>
      <c r="O528" s="90">
        <f t="shared" si="91"/>
        <v>1439.9833333333333</v>
      </c>
      <c r="P528" s="100">
        <f t="shared" si="92"/>
        <v>4319.95</v>
      </c>
      <c r="Q528" s="68" t="s">
        <v>2035</v>
      </c>
      <c r="R528" s="68" t="s">
        <v>2036</v>
      </c>
    </row>
    <row r="529" spans="1:18" x14ac:dyDescent="0.2">
      <c r="A529" s="211"/>
      <c r="B529" s="105">
        <v>44170.002800925926</v>
      </c>
      <c r="C529" s="68" t="s">
        <v>1181</v>
      </c>
      <c r="D529" s="82" t="str">
        <f t="shared" si="87"/>
        <v>MV3090</v>
      </c>
      <c r="E529" s="91" t="str">
        <f t="shared" si="88"/>
        <v>MASVINGO</v>
      </c>
      <c r="F529" s="82" t="str">
        <f t="shared" si="89"/>
        <v>BRONZE</v>
      </c>
      <c r="G529" s="83">
        <v>3</v>
      </c>
      <c r="H529" s="96" t="s">
        <v>2033</v>
      </c>
      <c r="I529" s="68" t="s">
        <v>2058</v>
      </c>
      <c r="J529" s="82" t="str">
        <f t="shared" si="90"/>
        <v>BEN</v>
      </c>
      <c r="K529" s="85">
        <v>0</v>
      </c>
      <c r="L529" s="85">
        <v>0.99998842592592596</v>
      </c>
      <c r="M529" s="92">
        <v>44171</v>
      </c>
      <c r="N529" s="94" t="s">
        <v>4251</v>
      </c>
      <c r="O529" s="90">
        <f t="shared" si="91"/>
        <v>1439.9833333333333</v>
      </c>
      <c r="P529" s="100">
        <f t="shared" si="92"/>
        <v>4319.95</v>
      </c>
      <c r="Q529" s="68" t="s">
        <v>2035</v>
      </c>
      <c r="R529" s="68" t="s">
        <v>2036</v>
      </c>
    </row>
    <row r="530" spans="1:18" x14ac:dyDescent="0.2">
      <c r="A530" s="211"/>
      <c r="B530" s="105">
        <v>44171.959513888891</v>
      </c>
      <c r="C530" s="80" t="s">
        <v>1088</v>
      </c>
      <c r="D530" s="82" t="str">
        <f t="shared" si="87"/>
        <v>MS5133</v>
      </c>
      <c r="E530" s="91" t="str">
        <f t="shared" si="88"/>
        <v>MAT SOUTH</v>
      </c>
      <c r="F530" s="82" t="str">
        <f t="shared" si="89"/>
        <v>BRONZE</v>
      </c>
      <c r="G530" s="83">
        <v>3</v>
      </c>
      <c r="H530" s="96" t="s">
        <v>2033</v>
      </c>
      <c r="I530" s="68" t="s">
        <v>2058</v>
      </c>
      <c r="J530" s="82" t="str">
        <f t="shared" si="90"/>
        <v>SOPHIA</v>
      </c>
      <c r="K530" s="85">
        <v>0.95951388888888889</v>
      </c>
      <c r="L530" s="85">
        <v>0.99998842592592596</v>
      </c>
      <c r="M530" s="92">
        <v>44171</v>
      </c>
      <c r="N530" s="94" t="s">
        <v>4554</v>
      </c>
      <c r="O530" s="90">
        <f t="shared" si="91"/>
        <v>58.283333333333388</v>
      </c>
      <c r="P530" s="100">
        <f t="shared" si="92"/>
        <v>174.85000000000016</v>
      </c>
      <c r="Q530" s="68" t="s">
        <v>2035</v>
      </c>
      <c r="R530" s="68" t="s">
        <v>2036</v>
      </c>
    </row>
    <row r="531" spans="1:18" x14ac:dyDescent="0.2">
      <c r="A531" s="211"/>
      <c r="B531" s="105">
        <v>44171.958194444444</v>
      </c>
      <c r="C531" s="80" t="s">
        <v>1091</v>
      </c>
      <c r="D531" s="82" t="str">
        <f t="shared" si="87"/>
        <v>MS1703</v>
      </c>
      <c r="E531" s="91" t="str">
        <f t="shared" si="88"/>
        <v>MAT SOUTH</v>
      </c>
      <c r="F531" s="82" t="str">
        <f t="shared" si="89"/>
        <v>BRONZE</v>
      </c>
      <c r="G531" s="83">
        <v>3</v>
      </c>
      <c r="H531" s="96" t="s">
        <v>2033</v>
      </c>
      <c r="I531" s="68" t="s">
        <v>2058</v>
      </c>
      <c r="J531" s="82" t="str">
        <f t="shared" si="90"/>
        <v>STELLA</v>
      </c>
      <c r="K531" s="85">
        <v>0.95819444444444446</v>
      </c>
      <c r="L531" s="85">
        <v>0.99998842592592596</v>
      </c>
      <c r="M531" s="92">
        <v>44171</v>
      </c>
      <c r="N531" s="94" t="s">
        <v>4556</v>
      </c>
      <c r="O531" s="90">
        <f t="shared" si="91"/>
        <v>60.183333333333366</v>
      </c>
      <c r="P531" s="100">
        <f t="shared" si="92"/>
        <v>180.5500000000001</v>
      </c>
      <c r="Q531" s="68" t="s">
        <v>2035</v>
      </c>
      <c r="R531" s="68" t="s">
        <v>2036</v>
      </c>
    </row>
    <row r="532" spans="1:18" x14ac:dyDescent="0.2">
      <c r="A532" s="211"/>
      <c r="B532" s="105">
        <v>44171.80872685185</v>
      </c>
      <c r="C532" s="80" t="s">
        <v>524</v>
      </c>
      <c r="D532" s="82" t="str">
        <f t="shared" si="87"/>
        <v>MS0308</v>
      </c>
      <c r="E532" s="91" t="str">
        <f t="shared" si="88"/>
        <v>MASVINGO</v>
      </c>
      <c r="F532" s="82" t="str">
        <f t="shared" si="89"/>
        <v>BRONZE</v>
      </c>
      <c r="G532" s="83">
        <v>3</v>
      </c>
      <c r="H532" s="96" t="s">
        <v>2033</v>
      </c>
      <c r="I532" s="68" t="s">
        <v>2058</v>
      </c>
      <c r="J532" s="82" t="str">
        <f t="shared" si="90"/>
        <v>MASAIRA</v>
      </c>
      <c r="K532" s="85">
        <v>0.80872685185185178</v>
      </c>
      <c r="L532" s="85">
        <v>0.99998842592592596</v>
      </c>
      <c r="M532" s="92">
        <v>44171</v>
      </c>
      <c r="N532" s="94" t="s">
        <v>4562</v>
      </c>
      <c r="O532" s="90">
        <f t="shared" si="91"/>
        <v>275.4166666666668</v>
      </c>
      <c r="P532" s="100">
        <f t="shared" si="92"/>
        <v>826.25000000000045</v>
      </c>
      <c r="Q532" s="68" t="s">
        <v>2035</v>
      </c>
      <c r="R532" s="68" t="s">
        <v>2036</v>
      </c>
    </row>
    <row r="533" spans="1:18" x14ac:dyDescent="0.2">
      <c r="A533" s="211"/>
      <c r="B533" s="105">
        <v>44171.80872685185</v>
      </c>
      <c r="C533" s="80" t="s">
        <v>812</v>
      </c>
      <c r="D533" s="82" t="str">
        <f t="shared" si="87"/>
        <v>MS7219</v>
      </c>
      <c r="E533" s="91" t="str">
        <f t="shared" si="88"/>
        <v>MAT SOUTH</v>
      </c>
      <c r="F533" s="82" t="str">
        <f t="shared" si="89"/>
        <v>BRONZE</v>
      </c>
      <c r="G533" s="83">
        <v>3</v>
      </c>
      <c r="H533" s="96" t="s">
        <v>2033</v>
      </c>
      <c r="I533" s="68" t="s">
        <v>2058</v>
      </c>
      <c r="J533" s="82" t="str">
        <f t="shared" si="90"/>
        <v>MASAIRA</v>
      </c>
      <c r="K533" s="85">
        <v>0.80872685185185178</v>
      </c>
      <c r="L533" s="85">
        <v>0.99998842592592596</v>
      </c>
      <c r="M533" s="92">
        <v>44171</v>
      </c>
      <c r="N533" s="94" t="s">
        <v>4564</v>
      </c>
      <c r="O533" s="90">
        <f t="shared" si="91"/>
        <v>275.4166666666668</v>
      </c>
      <c r="P533" s="100">
        <f t="shared" si="92"/>
        <v>826.25000000000045</v>
      </c>
      <c r="Q533" s="68" t="s">
        <v>2035</v>
      </c>
      <c r="R533" s="68" t="s">
        <v>2036</v>
      </c>
    </row>
    <row r="534" spans="1:18" x14ac:dyDescent="0.2">
      <c r="A534" s="211"/>
      <c r="B534" s="105">
        <v>44171.803773148145</v>
      </c>
      <c r="C534" s="80" t="s">
        <v>1274</v>
      </c>
      <c r="D534" s="82" t="str">
        <f t="shared" si="87"/>
        <v>MD0284</v>
      </c>
      <c r="E534" s="91" t="str">
        <f t="shared" si="88"/>
        <v>MIDLANDS</v>
      </c>
      <c r="F534" s="82" t="str">
        <f t="shared" si="89"/>
        <v>BRONZE</v>
      </c>
      <c r="G534" s="83">
        <v>3</v>
      </c>
      <c r="H534" s="96" t="s">
        <v>2033</v>
      </c>
      <c r="I534" s="68" t="s">
        <v>2058</v>
      </c>
      <c r="J534" s="82" t="str">
        <f t="shared" si="90"/>
        <v>CHIKWAVAVA</v>
      </c>
      <c r="K534" s="85">
        <v>0.80377314814814815</v>
      </c>
      <c r="L534" s="85">
        <v>0.99998842592592596</v>
      </c>
      <c r="M534" s="92">
        <v>44171</v>
      </c>
      <c r="N534" s="94" t="s">
        <v>4567</v>
      </c>
      <c r="O534" s="90">
        <f t="shared" si="91"/>
        <v>282.55000000000007</v>
      </c>
      <c r="P534" s="100">
        <f t="shared" si="92"/>
        <v>847.6500000000002</v>
      </c>
      <c r="Q534" s="68" t="s">
        <v>2035</v>
      </c>
      <c r="R534" s="68" t="s">
        <v>2036</v>
      </c>
    </row>
    <row r="535" spans="1:18" x14ac:dyDescent="0.2">
      <c r="A535" s="211"/>
      <c r="B535" s="105">
        <v>44171.709062499998</v>
      </c>
      <c r="C535" s="80" t="s">
        <v>1181</v>
      </c>
      <c r="D535" s="82" t="str">
        <f t="shared" si="87"/>
        <v>MV3090</v>
      </c>
      <c r="E535" s="91" t="str">
        <f t="shared" si="88"/>
        <v>MASVINGO</v>
      </c>
      <c r="F535" s="82" t="str">
        <f t="shared" si="89"/>
        <v>BRONZE</v>
      </c>
      <c r="G535" s="83">
        <v>3</v>
      </c>
      <c r="H535" s="96" t="s">
        <v>2033</v>
      </c>
      <c r="I535" s="68" t="s">
        <v>2058</v>
      </c>
      <c r="J535" s="82" t="str">
        <f t="shared" si="90"/>
        <v>BEN</v>
      </c>
      <c r="K535" s="85">
        <v>0.70906249999999993</v>
      </c>
      <c r="L535" s="85">
        <v>0.99998842592592596</v>
      </c>
      <c r="M535" s="92">
        <v>44171</v>
      </c>
      <c r="N535" s="94" t="s">
        <v>4572</v>
      </c>
      <c r="O535" s="90">
        <f t="shared" si="91"/>
        <v>418.93333333333351</v>
      </c>
      <c r="P535" s="100">
        <f t="shared" si="92"/>
        <v>1256.8000000000006</v>
      </c>
      <c r="Q535" s="68" t="s">
        <v>2035</v>
      </c>
      <c r="R535" s="68" t="s">
        <v>2036</v>
      </c>
    </row>
    <row r="536" spans="1:18" x14ac:dyDescent="0.2">
      <c r="A536" s="211"/>
      <c r="B536" s="119"/>
      <c r="C536" s="98"/>
      <c r="D536" s="82"/>
      <c r="E536" s="91"/>
      <c r="F536" s="82"/>
      <c r="G536" s="83"/>
      <c r="H536" s="96"/>
      <c r="I536" s="68"/>
      <c r="J536" s="82"/>
      <c r="K536" s="153"/>
      <c r="L536" s="153"/>
      <c r="M536" s="113"/>
      <c r="N536" s="94"/>
      <c r="O536" s="90"/>
      <c r="P536" s="100"/>
      <c r="Q536" s="80"/>
      <c r="R536" s="80"/>
    </row>
    <row r="539" spans="1:18" x14ac:dyDescent="0.2">
      <c r="C539" s="157" t="s">
        <v>2074</v>
      </c>
      <c r="D539" s="158">
        <f>1-1351831/4790880</f>
        <v>0.71783242327088126</v>
      </c>
      <c r="F539" s="202"/>
      <c r="G539" s="205"/>
      <c r="H539" s="202"/>
      <c r="I539" s="202"/>
      <c r="J539" s="159" t="s">
        <v>2017</v>
      </c>
      <c r="K539" s="160" t="s">
        <v>2074</v>
      </c>
      <c r="L539" s="160" t="s">
        <v>57</v>
      </c>
      <c r="M539" s="202"/>
      <c r="N539" s="159" t="s">
        <v>2017</v>
      </c>
      <c r="O539" s="160" t="s">
        <v>13</v>
      </c>
      <c r="P539" s="159" t="s">
        <v>21</v>
      </c>
      <c r="Q539" s="159" t="s">
        <v>29</v>
      </c>
    </row>
    <row r="540" spans="1:18" x14ac:dyDescent="0.2">
      <c r="C540" s="157" t="s">
        <v>2033</v>
      </c>
      <c r="D540" s="158">
        <f xml:space="preserve"> 1351831/4790880</f>
        <v>0.28216757672911869</v>
      </c>
      <c r="F540" s="202"/>
      <c r="G540" s="205"/>
      <c r="H540" s="202"/>
      <c r="I540" s="202"/>
      <c r="J540" s="162">
        <v>44166</v>
      </c>
      <c r="K540" s="158">
        <f>1-   1272888/4790880</f>
        <v>0.73431018935978365</v>
      </c>
      <c r="L540" s="158">
        <f>1- 584588/2129760</f>
        <v>0.72551461197505818</v>
      </c>
      <c r="M540" s="202"/>
      <c r="N540" s="162">
        <v>44166</v>
      </c>
      <c r="O540" s="158">
        <f>1-  327742/976320</f>
        <v>0.66430883316945266</v>
      </c>
      <c r="P540" s="158">
        <f>1-210364/656640</f>
        <v>0.67963572124756333</v>
      </c>
      <c r="Q540" s="158">
        <f>1- 150194/254880</f>
        <v>0.41072661644695541</v>
      </c>
    </row>
    <row r="541" spans="1:18" x14ac:dyDescent="0.2">
      <c r="C541" s="157" t="s">
        <v>2086</v>
      </c>
      <c r="D541" s="158">
        <f xml:space="preserve">  0/4790880</f>
        <v>0</v>
      </c>
      <c r="F541" s="202"/>
      <c r="G541" s="205"/>
      <c r="H541" s="202"/>
      <c r="I541" s="202"/>
      <c r="J541" s="162">
        <v>44167</v>
      </c>
      <c r="K541" s="158">
        <f>1-   1302465/4790880</f>
        <v>0.72813658451057006</v>
      </c>
      <c r="L541" s="158">
        <f>1- 564773/2129760</f>
        <v>0.73481847719930882</v>
      </c>
      <c r="M541" s="202"/>
      <c r="N541" s="162">
        <v>44167</v>
      </c>
      <c r="O541" s="158">
        <f>1-  361895/976320</f>
        <v>0.62932747459849225</v>
      </c>
      <c r="P541" s="158">
        <f>1-221368/656640</f>
        <v>0.66287768031189076</v>
      </c>
      <c r="Q541" s="158">
        <f>1- 154430/254880</f>
        <v>0.3941070307595731</v>
      </c>
    </row>
    <row r="542" spans="1:18" x14ac:dyDescent="0.2">
      <c r="D542" s="202"/>
      <c r="E542" s="202"/>
      <c r="F542" s="202"/>
      <c r="G542" s="205"/>
      <c r="H542" s="202"/>
      <c r="I542" s="202"/>
      <c r="J542" s="162">
        <v>44168</v>
      </c>
      <c r="K542" s="158">
        <f>1-   1273504/4790880</f>
        <v>0.73418161172895169</v>
      </c>
      <c r="L542" s="158">
        <f>1- 559003/2129760</f>
        <v>0.73752770265194201</v>
      </c>
      <c r="M542" s="202"/>
      <c r="N542" s="162">
        <v>44168</v>
      </c>
      <c r="O542" s="158">
        <f>1-  365005/976320</f>
        <v>0.62614204359226489</v>
      </c>
      <c r="P542" s="158">
        <f>1-219998/656640</f>
        <v>0.66496405945419101</v>
      </c>
      <c r="Q542" s="158">
        <f>1- 149930/254880</f>
        <v>0.4117623979912115</v>
      </c>
    </row>
    <row r="543" spans="1:18" x14ac:dyDescent="0.2">
      <c r="D543" s="202"/>
      <c r="E543" s="202"/>
      <c r="F543" s="202"/>
      <c r="G543" s="205"/>
      <c r="H543" s="202"/>
      <c r="I543" s="202"/>
      <c r="J543" s="162">
        <v>44169</v>
      </c>
      <c r="K543" s="158">
        <f>1-   1213361/4790880</f>
        <v>0.74673525531843832</v>
      </c>
      <c r="L543" s="158">
        <f>1- 494052/2129760</f>
        <v>0.76802456614829839</v>
      </c>
      <c r="M543" s="205"/>
      <c r="N543" s="162">
        <v>44169</v>
      </c>
      <c r="O543" s="158">
        <f>1-  367461/976320</f>
        <v>0.62362647492625367</v>
      </c>
      <c r="P543" s="158">
        <f>1-211835/656640</f>
        <v>0.67739552875243669</v>
      </c>
      <c r="Q543" s="158">
        <f>1- 139831/254880</f>
        <v>0.45138496547394857</v>
      </c>
    </row>
    <row r="544" spans="1:18" x14ac:dyDescent="0.2">
      <c r="J544" s="162">
        <v>44170</v>
      </c>
      <c r="K544" s="158">
        <f>1-   1498638/4790880</f>
        <v>0.68718940987876964</v>
      </c>
      <c r="L544" s="158">
        <f>1- 488852/2129760</f>
        <v>0.77046615581098343</v>
      </c>
      <c r="M544" s="205"/>
      <c r="N544" s="162">
        <v>44170</v>
      </c>
      <c r="O544" s="158">
        <f>1-  366661/976320</f>
        <v>0.62444587840052446</v>
      </c>
      <c r="P544" s="158">
        <f>1-212935/656640</f>
        <v>0.67572033382066277</v>
      </c>
      <c r="Q544" s="158">
        <f>1- 140831/254880</f>
        <v>0.44746155053358438</v>
      </c>
    </row>
    <row r="545" spans="10:17" x14ac:dyDescent="0.2">
      <c r="J545" s="162">
        <v>44171</v>
      </c>
      <c r="K545" s="158">
        <f>1-1351831/4790880</f>
        <v>0.71783242327088126</v>
      </c>
      <c r="L545" s="158">
        <f>1-531181/2129760</f>
        <v>0.75059114642025393</v>
      </c>
      <c r="N545" s="162">
        <v>44171</v>
      </c>
      <c r="O545" s="158">
        <f>1-436513/976320</f>
        <v>0.55289966404457558</v>
      </c>
      <c r="P545" s="158">
        <f>1-190000/656640</f>
        <v>0.71064814814814814</v>
      </c>
      <c r="Q545" s="158">
        <f>1- 194075/254880</f>
        <v>0.23856324544883867</v>
      </c>
    </row>
  </sheetData>
  <sortState xmlns:xlrd2="http://schemas.microsoft.com/office/spreadsheetml/2017/richdata2" ref="A2:T535">
    <sortCondition descending="1" ref="F429"/>
  </sortState>
  <dataValidations count="1">
    <dataValidation type="list" allowBlank="1" showInputMessage="1" showErrorMessage="1" sqref="C300" xr:uid="{00000000-0002-0000-0500-000000000000}">
      <formula1>$A:$A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526"/>
  <sheetViews>
    <sheetView workbookViewId="0">
      <selection activeCell="P2" sqref="P2"/>
    </sheetView>
  </sheetViews>
  <sheetFormatPr baseColWidth="10" defaultColWidth="8.83203125" defaultRowHeight="15" x14ac:dyDescent="0.2"/>
  <cols>
    <col min="10" max="10" width="17.5" bestFit="1" customWidth="1"/>
    <col min="14" max="14" width="14" bestFit="1" customWidth="1"/>
  </cols>
  <sheetData>
    <row r="1" spans="1:18" x14ac:dyDescent="0.2">
      <c r="A1" s="69" t="s">
        <v>2016</v>
      </c>
      <c r="B1" s="70" t="s">
        <v>2017</v>
      </c>
      <c r="C1" s="71" t="s">
        <v>2018</v>
      </c>
      <c r="D1" s="72" t="s">
        <v>2019</v>
      </c>
      <c r="E1" s="73" t="s">
        <v>2020</v>
      </c>
      <c r="F1" s="73" t="s">
        <v>2021</v>
      </c>
      <c r="G1" s="78" t="s">
        <v>2073</v>
      </c>
      <c r="H1" s="75" t="s">
        <v>2022</v>
      </c>
      <c r="I1" s="71" t="s">
        <v>2023</v>
      </c>
      <c r="J1" s="70" t="s">
        <v>2024</v>
      </c>
      <c r="K1" s="200" t="s">
        <v>2025</v>
      </c>
      <c r="L1" s="200" t="s">
        <v>2026</v>
      </c>
      <c r="M1" s="201" t="s">
        <v>2027</v>
      </c>
      <c r="N1" s="130" t="s">
        <v>2028</v>
      </c>
      <c r="O1" s="131" t="s">
        <v>2029</v>
      </c>
      <c r="P1" s="77" t="s">
        <v>2030</v>
      </c>
      <c r="Q1" s="74" t="s">
        <v>2031</v>
      </c>
      <c r="R1" s="74" t="s">
        <v>2032</v>
      </c>
    </row>
    <row r="2" spans="1:18" x14ac:dyDescent="0.2">
      <c r="A2" s="214"/>
      <c r="B2" s="141">
        <v>44172.251608796294</v>
      </c>
      <c r="C2" s="138" t="s">
        <v>1352</v>
      </c>
      <c r="D2" s="81" t="str">
        <f t="shared" ref="D2:D7" si="0">VLOOKUP($C2,TOTAL3,2,FALSE)</f>
        <v>MC1769-G</v>
      </c>
      <c r="E2" s="82" t="str">
        <f t="shared" ref="E2:E24" si="1">VLOOKUP($C2,TOTAL3,3,FALSE)</f>
        <v>MASH CENTRAL</v>
      </c>
      <c r="F2" s="82" t="str">
        <f t="shared" ref="F2:F24" si="2">VLOOKUP(C2,TOTAL3,4,FALSE)</f>
        <v>BRONZE</v>
      </c>
      <c r="G2" s="83">
        <v>3</v>
      </c>
      <c r="H2" s="84" t="s">
        <v>2033</v>
      </c>
      <c r="I2" s="68" t="s">
        <v>2041</v>
      </c>
      <c r="J2" s="82" t="str">
        <f t="shared" ref="J2:J7" si="3">VLOOKUP($C2,TOTAL3,5,FALSE)</f>
        <v>NETONE</v>
      </c>
      <c r="K2" s="85">
        <v>0.25160879629629629</v>
      </c>
      <c r="L2" s="85">
        <v>0.31180555555555556</v>
      </c>
      <c r="M2" s="147">
        <v>44172</v>
      </c>
      <c r="N2" s="94" t="s">
        <v>4593</v>
      </c>
      <c r="O2" s="90">
        <f t="shared" ref="O2:O65" si="4">(L2-K2)*60*24</f>
        <v>86.683333333333351</v>
      </c>
      <c r="P2" s="100">
        <f t="shared" ref="P2:P65" si="5">O2*G2</f>
        <v>260.05000000000007</v>
      </c>
      <c r="Q2" s="80" t="s">
        <v>2035</v>
      </c>
      <c r="R2" s="80" t="s">
        <v>2038</v>
      </c>
    </row>
    <row r="3" spans="1:18" x14ac:dyDescent="0.2">
      <c r="A3" s="214"/>
      <c r="B3" s="186">
        <v>44172.427083333336</v>
      </c>
      <c r="C3" s="164" t="s">
        <v>341</v>
      </c>
      <c r="D3" s="134" t="str">
        <f t="shared" si="0"/>
        <v>MW5209</v>
      </c>
      <c r="E3" s="135" t="str">
        <f t="shared" si="1"/>
        <v>MASH WEST</v>
      </c>
      <c r="F3" s="135" t="str">
        <f t="shared" si="2"/>
        <v>BRONZE</v>
      </c>
      <c r="G3" s="83">
        <v>3</v>
      </c>
      <c r="H3" s="142" t="s">
        <v>2033</v>
      </c>
      <c r="I3" s="52" t="s">
        <v>2042</v>
      </c>
      <c r="J3" s="135" t="str">
        <f t="shared" si="3"/>
        <v>ARTWELL</v>
      </c>
      <c r="K3" s="196">
        <v>0.42747685185185186</v>
      </c>
      <c r="L3" s="196">
        <v>0.49192129629629627</v>
      </c>
      <c r="M3" s="181">
        <v>44172</v>
      </c>
      <c r="N3" s="143" t="s">
        <v>3924</v>
      </c>
      <c r="O3" s="90">
        <f t="shared" si="4"/>
        <v>92.799999999999955</v>
      </c>
      <c r="P3" s="100">
        <f t="shared" si="5"/>
        <v>278.39999999999986</v>
      </c>
      <c r="Q3" s="48" t="s">
        <v>2035</v>
      </c>
      <c r="R3" s="48" t="s">
        <v>2038</v>
      </c>
    </row>
    <row r="4" spans="1:18" x14ac:dyDescent="0.2">
      <c r="A4" s="214"/>
      <c r="B4" s="192" t="s">
        <v>2078</v>
      </c>
      <c r="C4" s="87" t="s">
        <v>26</v>
      </c>
      <c r="D4" s="134" t="str">
        <f t="shared" si="0"/>
        <v>MA7001</v>
      </c>
      <c r="E4" s="135" t="str">
        <f t="shared" si="1"/>
        <v>MANICALAND</v>
      </c>
      <c r="F4" s="135" t="str">
        <f t="shared" si="2"/>
        <v>BRONZE</v>
      </c>
      <c r="G4" s="83">
        <v>3</v>
      </c>
      <c r="H4" s="142" t="s">
        <v>2033</v>
      </c>
      <c r="I4" s="52" t="s">
        <v>2042</v>
      </c>
      <c r="J4" s="135" t="str">
        <f t="shared" si="3"/>
        <v>MANGWIRO</v>
      </c>
      <c r="K4" s="88">
        <v>0</v>
      </c>
      <c r="L4" s="144">
        <v>0.99998842592592585</v>
      </c>
      <c r="M4" s="136">
        <v>44172</v>
      </c>
      <c r="N4" s="143" t="s">
        <v>3963</v>
      </c>
      <c r="O4" s="90">
        <f t="shared" si="4"/>
        <v>1439.9833333333331</v>
      </c>
      <c r="P4" s="100">
        <f t="shared" si="5"/>
        <v>4319.9499999999989</v>
      </c>
      <c r="Q4" s="48" t="s">
        <v>2035</v>
      </c>
      <c r="R4" s="48" t="s">
        <v>2036</v>
      </c>
    </row>
    <row r="5" spans="1:18" x14ac:dyDescent="0.2">
      <c r="A5" s="214"/>
      <c r="B5" s="136">
        <v>44172.810312499998</v>
      </c>
      <c r="C5" s="5" t="s">
        <v>386</v>
      </c>
      <c r="D5" s="134" t="str">
        <f t="shared" si="0"/>
        <v>ME7205</v>
      </c>
      <c r="E5" s="135" t="str">
        <f t="shared" si="1"/>
        <v>MASH EAST</v>
      </c>
      <c r="F5" s="135" t="str">
        <f t="shared" si="2"/>
        <v>BRONZE</v>
      </c>
      <c r="G5" s="83">
        <v>3</v>
      </c>
      <c r="H5" s="142" t="s">
        <v>2033</v>
      </c>
      <c r="I5" s="52" t="s">
        <v>2034</v>
      </c>
      <c r="J5" s="135" t="str">
        <f t="shared" si="3"/>
        <v>LESLIE</v>
      </c>
      <c r="K5" s="144">
        <v>0.8103125000000001</v>
      </c>
      <c r="L5" s="144">
        <v>0.99998842592592585</v>
      </c>
      <c r="M5" s="136">
        <v>44172</v>
      </c>
      <c r="N5" s="143" t="s">
        <v>4677</v>
      </c>
      <c r="O5" s="90">
        <f t="shared" si="4"/>
        <v>273.1333333333331</v>
      </c>
      <c r="P5" s="100">
        <f t="shared" si="5"/>
        <v>819.3999999999993</v>
      </c>
      <c r="Q5" s="48" t="s">
        <v>2035</v>
      </c>
      <c r="R5" s="48" t="s">
        <v>2036</v>
      </c>
    </row>
    <row r="6" spans="1:18" x14ac:dyDescent="0.2">
      <c r="A6" s="214"/>
      <c r="B6" s="168" t="s">
        <v>4577</v>
      </c>
      <c r="C6" s="164" t="s">
        <v>714</v>
      </c>
      <c r="D6" s="134" t="str">
        <f t="shared" si="0"/>
        <v>MC1728</v>
      </c>
      <c r="E6" s="135" t="str">
        <f t="shared" si="1"/>
        <v>MASH CENTRAL</v>
      </c>
      <c r="F6" s="135" t="str">
        <f t="shared" si="2"/>
        <v>BRONZE</v>
      </c>
      <c r="G6" s="83">
        <v>3</v>
      </c>
      <c r="H6" s="142" t="s">
        <v>2033</v>
      </c>
      <c r="I6" s="52" t="s">
        <v>2041</v>
      </c>
      <c r="J6" s="135" t="str">
        <f t="shared" si="3"/>
        <v>KIWA</v>
      </c>
      <c r="K6" s="196">
        <v>0.53143518518518518</v>
      </c>
      <c r="L6" s="144">
        <v>0.99998842592592585</v>
      </c>
      <c r="M6" s="136">
        <v>44172</v>
      </c>
      <c r="N6" s="143" t="s">
        <v>4682</v>
      </c>
      <c r="O6" s="90">
        <f t="shared" si="4"/>
        <v>674.71666666666647</v>
      </c>
      <c r="P6" s="100">
        <f t="shared" si="5"/>
        <v>2024.1499999999994</v>
      </c>
      <c r="Q6" s="48" t="s">
        <v>2035</v>
      </c>
      <c r="R6" s="48" t="s">
        <v>2036</v>
      </c>
    </row>
    <row r="7" spans="1:18" x14ac:dyDescent="0.2">
      <c r="A7" s="214"/>
      <c r="B7" s="192" t="s">
        <v>2239</v>
      </c>
      <c r="C7" s="87" t="s">
        <v>1149</v>
      </c>
      <c r="D7" s="134" t="str">
        <f t="shared" si="0"/>
        <v>MW5215</v>
      </c>
      <c r="E7" s="135" t="str">
        <f t="shared" si="1"/>
        <v>MASH WEST</v>
      </c>
      <c r="F7" s="135" t="str">
        <f t="shared" si="2"/>
        <v>BRONZE</v>
      </c>
      <c r="G7" s="83">
        <v>3</v>
      </c>
      <c r="H7" s="142" t="s">
        <v>2033</v>
      </c>
      <c r="I7" s="52" t="s">
        <v>2042</v>
      </c>
      <c r="J7" s="135" t="str">
        <f t="shared" si="3"/>
        <v>ARTWELL</v>
      </c>
      <c r="K7" s="88">
        <v>0</v>
      </c>
      <c r="L7" s="144">
        <v>0.99998842592592585</v>
      </c>
      <c r="M7" s="136">
        <v>44172</v>
      </c>
      <c r="N7" s="143" t="s">
        <v>3935</v>
      </c>
      <c r="O7" s="90">
        <f t="shared" si="4"/>
        <v>1439.9833333333331</v>
      </c>
      <c r="P7" s="100">
        <f t="shared" si="5"/>
        <v>4319.9499999999989</v>
      </c>
      <c r="Q7" s="48" t="s">
        <v>2035</v>
      </c>
      <c r="R7" s="48" t="s">
        <v>2036</v>
      </c>
    </row>
    <row r="8" spans="1:18" x14ac:dyDescent="0.2">
      <c r="A8" s="78">
        <v>522</v>
      </c>
      <c r="B8" s="79">
        <v>44172.521527777775</v>
      </c>
      <c r="C8" s="68" t="str">
        <f t="shared" ref="C8:C24" si="6">VLOOKUP(A8,nsn,2,FALSE)</f>
        <v>Burnside-G</v>
      </c>
      <c r="D8" s="83" t="s">
        <v>2100</v>
      </c>
      <c r="E8" s="91" t="str">
        <f t="shared" si="1"/>
        <v>BULAWAYO</v>
      </c>
      <c r="F8" s="82" t="str">
        <f t="shared" si="2"/>
        <v>BRONZE</v>
      </c>
      <c r="G8" s="83">
        <v>3</v>
      </c>
      <c r="H8" s="83" t="s">
        <v>2033</v>
      </c>
      <c r="I8" s="68" t="s">
        <v>2055</v>
      </c>
      <c r="J8" s="68" t="str">
        <f t="shared" ref="J8:J24" si="7">VLOOKUP(A8,nsn,3,FALSE)</f>
        <v>MAKETO</v>
      </c>
      <c r="K8" s="85">
        <v>0.52152777777777781</v>
      </c>
      <c r="L8" s="85">
        <v>0.95833333333333337</v>
      </c>
      <c r="M8" s="92">
        <v>44172</v>
      </c>
      <c r="N8" s="94" t="s">
        <v>2161</v>
      </c>
      <c r="O8" s="90">
        <f t="shared" si="4"/>
        <v>629</v>
      </c>
      <c r="P8" s="100">
        <f t="shared" si="5"/>
        <v>1887</v>
      </c>
      <c r="Q8" s="68" t="s">
        <v>2035</v>
      </c>
      <c r="R8" s="80" t="s">
        <v>2038</v>
      </c>
    </row>
    <row r="9" spans="1:18" x14ac:dyDescent="0.2">
      <c r="A9" s="78">
        <v>38</v>
      </c>
      <c r="B9" s="79">
        <v>44167.796527777777</v>
      </c>
      <c r="C9" s="68" t="str">
        <f t="shared" si="6"/>
        <v>ZANKUNJA-G</v>
      </c>
      <c r="D9" s="81" t="str">
        <f>VLOOKUP($C9,TOTAL3,2,FALSE)</f>
        <v>MN7047</v>
      </c>
      <c r="E9" s="91" t="str">
        <f t="shared" si="1"/>
        <v>MAT NORTH</v>
      </c>
      <c r="F9" s="82" t="str">
        <f t="shared" si="2"/>
        <v>BRONZE</v>
      </c>
      <c r="G9" s="83">
        <v>3</v>
      </c>
      <c r="H9" s="83" t="s">
        <v>2033</v>
      </c>
      <c r="I9" s="110" t="s">
        <v>2058</v>
      </c>
      <c r="J9" s="68" t="str">
        <f t="shared" si="7"/>
        <v>HARRIET</v>
      </c>
      <c r="K9" s="85">
        <v>0</v>
      </c>
      <c r="L9" s="85">
        <v>0.99930555555555556</v>
      </c>
      <c r="M9" s="92">
        <v>44172</v>
      </c>
      <c r="N9" s="94" t="s">
        <v>3024</v>
      </c>
      <c r="O9" s="90">
        <f t="shared" si="4"/>
        <v>1439</v>
      </c>
      <c r="P9" s="100">
        <f t="shared" si="5"/>
        <v>4317</v>
      </c>
      <c r="Q9" s="68" t="s">
        <v>2035</v>
      </c>
      <c r="R9" s="68" t="s">
        <v>2036</v>
      </c>
    </row>
    <row r="10" spans="1:18" x14ac:dyDescent="0.2">
      <c r="A10" s="78">
        <v>41</v>
      </c>
      <c r="B10" s="79">
        <v>43519.111206481481</v>
      </c>
      <c r="C10" s="68" t="str">
        <f t="shared" si="6"/>
        <v>MALOTA-G</v>
      </c>
      <c r="D10" s="83" t="s">
        <v>1111</v>
      </c>
      <c r="E10" s="91" t="str">
        <f t="shared" si="1"/>
        <v>MAT NORTH</v>
      </c>
      <c r="F10" s="82" t="str">
        <f t="shared" si="2"/>
        <v>BRONZE</v>
      </c>
      <c r="G10" s="83">
        <v>3</v>
      </c>
      <c r="H10" s="83" t="s">
        <v>2033</v>
      </c>
      <c r="I10" s="68" t="s">
        <v>2055</v>
      </c>
      <c r="J10" s="68" t="str">
        <f t="shared" si="7"/>
        <v>HARRIET</v>
      </c>
      <c r="K10" s="85">
        <v>0</v>
      </c>
      <c r="L10" s="85">
        <v>0.99930555555555556</v>
      </c>
      <c r="M10" s="92">
        <v>44172</v>
      </c>
      <c r="N10" s="94" t="s">
        <v>2149</v>
      </c>
      <c r="O10" s="90">
        <f t="shared" si="4"/>
        <v>1439</v>
      </c>
      <c r="P10" s="100">
        <f t="shared" si="5"/>
        <v>4317</v>
      </c>
      <c r="Q10" s="68" t="s">
        <v>2035</v>
      </c>
      <c r="R10" s="68" t="s">
        <v>2036</v>
      </c>
    </row>
    <row r="11" spans="1:18" x14ac:dyDescent="0.2">
      <c r="A11" s="78">
        <v>44</v>
      </c>
      <c r="B11" s="79">
        <v>43589.80756296296</v>
      </c>
      <c r="C11" s="68" t="str">
        <f t="shared" si="6"/>
        <v>BHANDA-G</v>
      </c>
      <c r="D11" s="83" t="s">
        <v>187</v>
      </c>
      <c r="E11" s="91" t="str">
        <f t="shared" si="1"/>
        <v>MAT NORTH</v>
      </c>
      <c r="F11" s="82" t="str">
        <f t="shared" si="2"/>
        <v>BRONZE</v>
      </c>
      <c r="G11" s="83">
        <v>3</v>
      </c>
      <c r="H11" s="83" t="s">
        <v>2033</v>
      </c>
      <c r="I11" s="68" t="s">
        <v>2055</v>
      </c>
      <c r="J11" s="68" t="str">
        <f t="shared" si="7"/>
        <v>BHEKANI</v>
      </c>
      <c r="K11" s="85">
        <v>0</v>
      </c>
      <c r="L11" s="85">
        <v>0.999305555555556</v>
      </c>
      <c r="M11" s="92">
        <v>44172</v>
      </c>
      <c r="N11" s="94" t="s">
        <v>2150</v>
      </c>
      <c r="O11" s="90">
        <f t="shared" si="4"/>
        <v>1439.0000000000005</v>
      </c>
      <c r="P11" s="100">
        <f t="shared" si="5"/>
        <v>4317.0000000000018</v>
      </c>
      <c r="Q11" s="68" t="s">
        <v>2035</v>
      </c>
      <c r="R11" s="68" t="s">
        <v>2036</v>
      </c>
    </row>
    <row r="12" spans="1:18" x14ac:dyDescent="0.2">
      <c r="A12" s="78">
        <v>47</v>
      </c>
      <c r="B12" s="79">
        <v>44069.574999999997</v>
      </c>
      <c r="C12" s="68" t="str">
        <f t="shared" si="6"/>
        <v>MARAPOSA-G</v>
      </c>
      <c r="D12" s="83" t="s">
        <v>1139</v>
      </c>
      <c r="E12" s="91" t="str">
        <f t="shared" si="1"/>
        <v>MAT SOUTH</v>
      </c>
      <c r="F12" s="82" t="str">
        <f t="shared" si="2"/>
        <v>BRONZE</v>
      </c>
      <c r="G12" s="83">
        <v>3</v>
      </c>
      <c r="H12" s="83" t="s">
        <v>2033</v>
      </c>
      <c r="I12" s="68" t="s">
        <v>2056</v>
      </c>
      <c r="J12" s="68" t="str">
        <f t="shared" si="7"/>
        <v>BHEKANI</v>
      </c>
      <c r="K12" s="85">
        <v>0</v>
      </c>
      <c r="L12" s="85">
        <v>0.999305555555556</v>
      </c>
      <c r="M12" s="92">
        <v>44172</v>
      </c>
      <c r="N12" s="94" t="s">
        <v>2151</v>
      </c>
      <c r="O12" s="90">
        <f t="shared" si="4"/>
        <v>1439.0000000000005</v>
      </c>
      <c r="P12" s="100">
        <f t="shared" si="5"/>
        <v>4317.0000000000018</v>
      </c>
      <c r="Q12" s="68" t="s">
        <v>2035</v>
      </c>
      <c r="R12" s="68" t="s">
        <v>2036</v>
      </c>
    </row>
    <row r="13" spans="1:18" x14ac:dyDescent="0.2">
      <c r="A13" s="78">
        <v>50</v>
      </c>
      <c r="B13" s="79">
        <v>43613.728078819448</v>
      </c>
      <c r="C13" s="68" t="str">
        <f t="shared" si="6"/>
        <v>CONDENE-G</v>
      </c>
      <c r="D13" s="83" t="s">
        <v>531</v>
      </c>
      <c r="E13" s="91" t="str">
        <f t="shared" si="1"/>
        <v>MAT NORTH</v>
      </c>
      <c r="F13" s="82" t="str">
        <f t="shared" si="2"/>
        <v>BRONZE</v>
      </c>
      <c r="G13" s="83">
        <v>3</v>
      </c>
      <c r="H13" s="83" t="s">
        <v>2033</v>
      </c>
      <c r="I13" s="68" t="s">
        <v>2056</v>
      </c>
      <c r="J13" s="68" t="str">
        <f t="shared" si="7"/>
        <v>BHEKANI</v>
      </c>
      <c r="K13" s="85">
        <v>0</v>
      </c>
      <c r="L13" s="85">
        <v>0.999305555555556</v>
      </c>
      <c r="M13" s="92">
        <v>44172</v>
      </c>
      <c r="N13" s="94" t="s">
        <v>2152</v>
      </c>
      <c r="O13" s="90">
        <f t="shared" si="4"/>
        <v>1439.0000000000005</v>
      </c>
      <c r="P13" s="100">
        <f t="shared" si="5"/>
        <v>4317.0000000000018</v>
      </c>
      <c r="Q13" s="68" t="s">
        <v>2035</v>
      </c>
      <c r="R13" s="68" t="s">
        <v>2036</v>
      </c>
    </row>
    <row r="14" spans="1:18" x14ac:dyDescent="0.2">
      <c r="A14" s="78">
        <v>58</v>
      </c>
      <c r="B14" s="79">
        <v>44158.458333333336</v>
      </c>
      <c r="C14" s="68" t="str">
        <f t="shared" si="6"/>
        <v>KAZUNGULA REP-G</v>
      </c>
      <c r="D14" s="81" t="str">
        <f>VLOOKUP($C14,TOTAL3,2,FALSE)</f>
        <v>MN7016</v>
      </c>
      <c r="E14" s="91" t="str">
        <f t="shared" si="1"/>
        <v>MAT NORTH</v>
      </c>
      <c r="F14" s="82" t="str">
        <f t="shared" si="2"/>
        <v>BRONZE</v>
      </c>
      <c r="G14" s="83">
        <v>3</v>
      </c>
      <c r="H14" s="83" t="s">
        <v>2033</v>
      </c>
      <c r="I14" s="110" t="s">
        <v>2055</v>
      </c>
      <c r="J14" s="68" t="str">
        <f t="shared" si="7"/>
        <v>HARRIET</v>
      </c>
      <c r="K14" s="85">
        <v>0</v>
      </c>
      <c r="L14" s="85">
        <v>0.999305555555556</v>
      </c>
      <c r="M14" s="92">
        <v>44172</v>
      </c>
      <c r="N14" s="94" t="s">
        <v>2153</v>
      </c>
      <c r="O14" s="90">
        <f t="shared" si="4"/>
        <v>1439.0000000000005</v>
      </c>
      <c r="P14" s="100">
        <f t="shared" si="5"/>
        <v>4317.0000000000018</v>
      </c>
      <c r="Q14" s="68" t="s">
        <v>2035</v>
      </c>
      <c r="R14" s="68" t="s">
        <v>2036</v>
      </c>
    </row>
    <row r="15" spans="1:18" x14ac:dyDescent="0.2">
      <c r="A15" s="78">
        <v>61</v>
      </c>
      <c r="B15" s="79">
        <v>44167.796527777777</v>
      </c>
      <c r="C15" s="68" t="str">
        <f t="shared" si="6"/>
        <v>MATETSITURNOFF-G</v>
      </c>
      <c r="D15" s="81" t="str">
        <f>VLOOKUP($C15,TOTAL3,2,FALSE)</f>
        <v>MN7035</v>
      </c>
      <c r="E15" s="91" t="str">
        <f t="shared" si="1"/>
        <v>MAT NORTH</v>
      </c>
      <c r="F15" s="82" t="str">
        <f t="shared" si="2"/>
        <v>BRONZE</v>
      </c>
      <c r="G15" s="83">
        <v>3</v>
      </c>
      <c r="H15" s="83" t="s">
        <v>2033</v>
      </c>
      <c r="I15" s="110" t="s">
        <v>2058</v>
      </c>
      <c r="J15" s="68" t="str">
        <f t="shared" si="7"/>
        <v>HARRIET</v>
      </c>
      <c r="K15" s="85">
        <v>0</v>
      </c>
      <c r="L15" s="85">
        <v>0.999305555555556</v>
      </c>
      <c r="M15" s="92">
        <v>44172</v>
      </c>
      <c r="N15" s="94" t="s">
        <v>2173</v>
      </c>
      <c r="O15" s="90">
        <f t="shared" si="4"/>
        <v>1439.0000000000005</v>
      </c>
      <c r="P15" s="100">
        <f t="shared" si="5"/>
        <v>4317.0000000000018</v>
      </c>
      <c r="Q15" s="68" t="s">
        <v>2035</v>
      </c>
      <c r="R15" s="68" t="s">
        <v>2036</v>
      </c>
    </row>
    <row r="16" spans="1:18" x14ac:dyDescent="0.2">
      <c r="A16" s="78">
        <v>223</v>
      </c>
      <c r="B16" s="79">
        <v>44155.618750000001</v>
      </c>
      <c r="C16" s="68" t="str">
        <f t="shared" si="6"/>
        <v>Kamativi-G</v>
      </c>
      <c r="D16" s="81" t="str">
        <f>VLOOKUP($C16,TOTAL3,2,FALSE)</f>
        <v>MN0320</v>
      </c>
      <c r="E16" s="91" t="str">
        <f t="shared" si="1"/>
        <v>MAT NORTH</v>
      </c>
      <c r="F16" s="82" t="str">
        <f t="shared" si="2"/>
        <v>BRONZE</v>
      </c>
      <c r="G16" s="83">
        <v>3</v>
      </c>
      <c r="H16" s="83" t="s">
        <v>2033</v>
      </c>
      <c r="I16" s="110" t="s">
        <v>2055</v>
      </c>
      <c r="J16" s="68" t="str">
        <f t="shared" si="7"/>
        <v>HARRIET</v>
      </c>
      <c r="K16" s="85">
        <v>0</v>
      </c>
      <c r="L16" s="85">
        <v>0.999305555555556</v>
      </c>
      <c r="M16" s="92">
        <v>44172</v>
      </c>
      <c r="N16" s="94" t="s">
        <v>2158</v>
      </c>
      <c r="O16" s="90">
        <f t="shared" si="4"/>
        <v>1439.0000000000005</v>
      </c>
      <c r="P16" s="100">
        <f t="shared" si="5"/>
        <v>4317.0000000000018</v>
      </c>
      <c r="Q16" s="68" t="s">
        <v>2035</v>
      </c>
      <c r="R16" s="68" t="s">
        <v>2036</v>
      </c>
    </row>
    <row r="17" spans="1:18" x14ac:dyDescent="0.2">
      <c r="A17" s="78">
        <v>286</v>
      </c>
      <c r="B17" s="79">
        <v>43635.490665972226</v>
      </c>
      <c r="C17" s="68" t="str">
        <f t="shared" si="6"/>
        <v>Kwanele-G</v>
      </c>
      <c r="D17" s="83" t="s">
        <v>989</v>
      </c>
      <c r="E17" s="91" t="str">
        <f t="shared" si="1"/>
        <v>MAT NORTH</v>
      </c>
      <c r="F17" s="82" t="str">
        <f t="shared" si="2"/>
        <v>BRONZE</v>
      </c>
      <c r="G17" s="83">
        <v>3</v>
      </c>
      <c r="H17" s="83" t="s">
        <v>2033</v>
      </c>
      <c r="I17" s="68" t="s">
        <v>2055</v>
      </c>
      <c r="J17" s="68" t="str">
        <f t="shared" si="7"/>
        <v>HARRIET</v>
      </c>
      <c r="K17" s="85">
        <v>0</v>
      </c>
      <c r="L17" s="85">
        <v>0.999305555555556</v>
      </c>
      <c r="M17" s="92">
        <v>44172</v>
      </c>
      <c r="N17" s="94" t="s">
        <v>2159</v>
      </c>
      <c r="O17" s="90">
        <f t="shared" si="4"/>
        <v>1439.0000000000005</v>
      </c>
      <c r="P17" s="100">
        <f t="shared" si="5"/>
        <v>4317.0000000000018</v>
      </c>
      <c r="Q17" s="68" t="s">
        <v>2035</v>
      </c>
      <c r="R17" s="68" t="s">
        <v>2036</v>
      </c>
    </row>
    <row r="18" spans="1:18" x14ac:dyDescent="0.2">
      <c r="A18" s="78">
        <v>289</v>
      </c>
      <c r="B18" s="79">
        <v>43636.405769675926</v>
      </c>
      <c r="C18" s="68" t="str">
        <f t="shared" si="6"/>
        <v>Madumapisa-G</v>
      </c>
      <c r="D18" s="83" t="s">
        <v>1070</v>
      </c>
      <c r="E18" s="91" t="str">
        <f t="shared" si="1"/>
        <v>MAT NORTH</v>
      </c>
      <c r="F18" s="82" t="str">
        <f t="shared" si="2"/>
        <v>BRONZE</v>
      </c>
      <c r="G18" s="83">
        <v>3</v>
      </c>
      <c r="H18" s="83" t="s">
        <v>2033</v>
      </c>
      <c r="I18" s="68" t="s">
        <v>2055</v>
      </c>
      <c r="J18" s="68" t="str">
        <f t="shared" si="7"/>
        <v>HARRIET</v>
      </c>
      <c r="K18" s="85">
        <v>0</v>
      </c>
      <c r="L18" s="85">
        <v>0.999305555555556</v>
      </c>
      <c r="M18" s="92">
        <v>44172</v>
      </c>
      <c r="N18" s="94" t="s">
        <v>2160</v>
      </c>
      <c r="O18" s="90">
        <f t="shared" si="4"/>
        <v>1439.0000000000005</v>
      </c>
      <c r="P18" s="100">
        <f t="shared" si="5"/>
        <v>4317.0000000000018</v>
      </c>
      <c r="Q18" s="68" t="s">
        <v>2035</v>
      </c>
      <c r="R18" s="68" t="s">
        <v>2036</v>
      </c>
    </row>
    <row r="19" spans="1:18" x14ac:dyDescent="0.2">
      <c r="A19" s="78">
        <v>529</v>
      </c>
      <c r="B19" s="79">
        <v>44169.944444444445</v>
      </c>
      <c r="C19" s="68" t="str">
        <f t="shared" si="6"/>
        <v>CBC-G</v>
      </c>
      <c r="D19" s="81" t="str">
        <f t="shared" ref="D19:D24" si="8">VLOOKUP($C19,TOTAL3,2,FALSE)</f>
        <v>BU5100</v>
      </c>
      <c r="E19" s="91" t="str">
        <f t="shared" si="1"/>
        <v>BULAWAYO</v>
      </c>
      <c r="F19" s="82" t="str">
        <f t="shared" si="2"/>
        <v>BRONZE</v>
      </c>
      <c r="G19" s="83">
        <v>3</v>
      </c>
      <c r="H19" s="83" t="s">
        <v>2033</v>
      </c>
      <c r="I19" s="110" t="s">
        <v>2058</v>
      </c>
      <c r="J19" s="68" t="str">
        <f t="shared" si="7"/>
        <v>MASAIRA</v>
      </c>
      <c r="K19" s="85">
        <v>0</v>
      </c>
      <c r="L19" s="85">
        <v>0.999305555555556</v>
      </c>
      <c r="M19" s="92">
        <v>44172</v>
      </c>
      <c r="N19" s="94" t="s">
        <v>3024</v>
      </c>
      <c r="O19" s="90">
        <f t="shared" si="4"/>
        <v>1439.0000000000005</v>
      </c>
      <c r="P19" s="100">
        <f t="shared" si="5"/>
        <v>4317.0000000000018</v>
      </c>
      <c r="Q19" s="68" t="s">
        <v>2035</v>
      </c>
      <c r="R19" s="68" t="s">
        <v>2036</v>
      </c>
    </row>
    <row r="20" spans="1:18" x14ac:dyDescent="0.2">
      <c r="A20" s="78">
        <v>812</v>
      </c>
      <c r="B20" s="79">
        <v>44069.581944444442</v>
      </c>
      <c r="C20" s="68" t="str">
        <f t="shared" si="6"/>
        <v>BINGA-G</v>
      </c>
      <c r="D20" s="81" t="str">
        <f t="shared" si="8"/>
        <v>MN5107</v>
      </c>
      <c r="E20" s="91" t="str">
        <f t="shared" si="1"/>
        <v>MAT NORTH</v>
      </c>
      <c r="F20" s="82" t="str">
        <f t="shared" si="2"/>
        <v>BRONZE</v>
      </c>
      <c r="G20" s="83">
        <v>3</v>
      </c>
      <c r="H20" s="83" t="s">
        <v>2033</v>
      </c>
      <c r="I20" s="110" t="s">
        <v>2055</v>
      </c>
      <c r="J20" s="68" t="str">
        <f t="shared" si="7"/>
        <v>HARRIET</v>
      </c>
      <c r="K20" s="85">
        <v>0</v>
      </c>
      <c r="L20" s="85">
        <v>0.999305555555556</v>
      </c>
      <c r="M20" s="92">
        <v>44172</v>
      </c>
      <c r="N20" s="94" t="s">
        <v>2161</v>
      </c>
      <c r="O20" s="90">
        <f t="shared" si="4"/>
        <v>1439.0000000000005</v>
      </c>
      <c r="P20" s="100">
        <f t="shared" si="5"/>
        <v>4317.0000000000018</v>
      </c>
      <c r="Q20" s="68" t="s">
        <v>2035</v>
      </c>
      <c r="R20" s="68" t="s">
        <v>2036</v>
      </c>
    </row>
    <row r="21" spans="1:18" x14ac:dyDescent="0.2">
      <c r="A21" s="78">
        <v>818</v>
      </c>
      <c r="B21" s="79">
        <v>44069.581944444442</v>
      </c>
      <c r="C21" s="68" t="str">
        <f t="shared" si="6"/>
        <v>INKOSIKAZI-G</v>
      </c>
      <c r="D21" s="81" t="str">
        <f t="shared" si="8"/>
        <v>MN7015</v>
      </c>
      <c r="E21" s="91" t="str">
        <f t="shared" si="1"/>
        <v>MAT NORTH</v>
      </c>
      <c r="F21" s="82" t="str">
        <f t="shared" si="2"/>
        <v>BRONZE</v>
      </c>
      <c r="G21" s="83">
        <v>3</v>
      </c>
      <c r="H21" s="83" t="s">
        <v>2033</v>
      </c>
      <c r="I21" s="110" t="s">
        <v>2055</v>
      </c>
      <c r="J21" s="68" t="str">
        <f t="shared" si="7"/>
        <v>BHEKANI</v>
      </c>
      <c r="K21" s="85">
        <v>0</v>
      </c>
      <c r="L21" s="85">
        <v>0.999305555555556</v>
      </c>
      <c r="M21" s="92">
        <v>44172</v>
      </c>
      <c r="N21" s="94" t="s">
        <v>2163</v>
      </c>
      <c r="O21" s="90">
        <f t="shared" si="4"/>
        <v>1439.0000000000005</v>
      </c>
      <c r="P21" s="100">
        <f t="shared" si="5"/>
        <v>4317.0000000000018</v>
      </c>
      <c r="Q21" s="68" t="s">
        <v>2035</v>
      </c>
      <c r="R21" s="68" t="s">
        <v>2036</v>
      </c>
    </row>
    <row r="22" spans="1:18" x14ac:dyDescent="0.2">
      <c r="A22" s="78">
        <v>978</v>
      </c>
      <c r="B22" s="79">
        <v>44158.533333333333</v>
      </c>
      <c r="C22" s="68" t="str">
        <f t="shared" si="6"/>
        <v>KAZUNGULA-G</v>
      </c>
      <c r="D22" s="81" t="str">
        <f t="shared" si="8"/>
        <v>MN7017</v>
      </c>
      <c r="E22" s="91" t="str">
        <f t="shared" si="1"/>
        <v>MAT NORTH</v>
      </c>
      <c r="F22" s="82" t="str">
        <f t="shared" si="2"/>
        <v>BRONZE</v>
      </c>
      <c r="G22" s="83">
        <v>3</v>
      </c>
      <c r="H22" s="83" t="s">
        <v>2033</v>
      </c>
      <c r="I22" s="110" t="s">
        <v>2055</v>
      </c>
      <c r="J22" s="68" t="str">
        <f t="shared" si="7"/>
        <v>HARRIET</v>
      </c>
      <c r="K22" s="85">
        <v>0</v>
      </c>
      <c r="L22" s="85">
        <v>0.999305555555556</v>
      </c>
      <c r="M22" s="92">
        <v>44172</v>
      </c>
      <c r="N22" s="94" t="s">
        <v>2170</v>
      </c>
      <c r="O22" s="90">
        <f t="shared" si="4"/>
        <v>1439.0000000000005</v>
      </c>
      <c r="P22" s="100">
        <f t="shared" si="5"/>
        <v>4317.0000000000018</v>
      </c>
      <c r="Q22" s="68" t="s">
        <v>2035</v>
      </c>
      <c r="R22" s="68" t="s">
        <v>2036</v>
      </c>
    </row>
    <row r="23" spans="1:18" x14ac:dyDescent="0.2">
      <c r="A23" s="78">
        <v>981</v>
      </c>
      <c r="B23" s="79">
        <v>44069.581944444442</v>
      </c>
      <c r="C23" s="68" t="str">
        <f t="shared" si="6"/>
        <v>HALFWAY-G</v>
      </c>
      <c r="D23" s="81" t="str">
        <f t="shared" si="8"/>
        <v>MN7008</v>
      </c>
      <c r="E23" s="91" t="str">
        <f t="shared" si="1"/>
        <v>MAT NORTH</v>
      </c>
      <c r="F23" s="82" t="str">
        <f t="shared" si="2"/>
        <v>BRONZE</v>
      </c>
      <c r="G23" s="83">
        <v>3</v>
      </c>
      <c r="H23" s="83" t="s">
        <v>2033</v>
      </c>
      <c r="I23" s="110" t="s">
        <v>2055</v>
      </c>
      <c r="J23" s="68" t="str">
        <f t="shared" si="7"/>
        <v>SIFA</v>
      </c>
      <c r="K23" s="85">
        <v>0</v>
      </c>
      <c r="L23" s="85">
        <v>0.999305555555556</v>
      </c>
      <c r="M23" s="92">
        <v>44172</v>
      </c>
      <c r="N23" s="94" t="s">
        <v>2171</v>
      </c>
      <c r="O23" s="90">
        <f t="shared" si="4"/>
        <v>1439.0000000000005</v>
      </c>
      <c r="P23" s="100">
        <f t="shared" si="5"/>
        <v>4317.0000000000018</v>
      </c>
      <c r="Q23" s="68" t="s">
        <v>2035</v>
      </c>
      <c r="R23" s="68" t="s">
        <v>2036</v>
      </c>
    </row>
    <row r="24" spans="1:18" x14ac:dyDescent="0.2">
      <c r="A24" s="78">
        <v>984</v>
      </c>
      <c r="B24" s="79">
        <v>44069.581944444442</v>
      </c>
      <c r="C24" s="68" t="str">
        <f t="shared" si="6"/>
        <v>LUKOSI-G</v>
      </c>
      <c r="D24" s="81" t="str">
        <f t="shared" si="8"/>
        <v>MN7018</v>
      </c>
      <c r="E24" s="91" t="str">
        <f t="shared" si="1"/>
        <v>MAT NORTH</v>
      </c>
      <c r="F24" s="82" t="str">
        <f t="shared" si="2"/>
        <v>BRONZE</v>
      </c>
      <c r="G24" s="83">
        <v>3</v>
      </c>
      <c r="H24" s="83" t="s">
        <v>2033</v>
      </c>
      <c r="I24" s="110" t="s">
        <v>2055</v>
      </c>
      <c r="J24" s="68" t="str">
        <f t="shared" si="7"/>
        <v>HARRIET</v>
      </c>
      <c r="K24" s="85">
        <v>0</v>
      </c>
      <c r="L24" s="85">
        <v>0.999305555555556</v>
      </c>
      <c r="M24" s="92">
        <v>44172</v>
      </c>
      <c r="N24" s="94" t="s">
        <v>2172</v>
      </c>
      <c r="O24" s="90">
        <f t="shared" si="4"/>
        <v>1439.0000000000005</v>
      </c>
      <c r="P24" s="100">
        <f t="shared" si="5"/>
        <v>4317.0000000000018</v>
      </c>
      <c r="Q24" s="68" t="s">
        <v>2035</v>
      </c>
      <c r="R24" s="68" t="s">
        <v>2036</v>
      </c>
    </row>
    <row r="25" spans="1:18" x14ac:dyDescent="0.2">
      <c r="A25" s="210"/>
      <c r="B25" s="141">
        <v>44171.957881944443</v>
      </c>
      <c r="C25" s="98" t="s">
        <v>1088</v>
      </c>
      <c r="D25" s="82" t="str">
        <f t="shared" ref="D25:D51" si="9">VLOOKUP($C25,TOTAL4,2,FALSE)</f>
        <v>MS5133</v>
      </c>
      <c r="E25" s="91" t="str">
        <f t="shared" ref="E25:E51" si="10">VLOOKUP($C25,TOTAL4,3,FALSE)</f>
        <v>MAT SOUTH</v>
      </c>
      <c r="F25" s="82" t="str">
        <f t="shared" ref="F25:F51" si="11">VLOOKUP(C25,TOTAL4,4,FALSE)</f>
        <v>BRONZE</v>
      </c>
      <c r="G25" s="83">
        <v>3</v>
      </c>
      <c r="H25" s="96" t="s">
        <v>2033</v>
      </c>
      <c r="I25" s="68" t="s">
        <v>2058</v>
      </c>
      <c r="J25" s="82" t="str">
        <f t="shared" ref="J25:J51" si="12">VLOOKUP($C25,TOTAL4,5,FALSE)</f>
        <v>SOPHIA</v>
      </c>
      <c r="K25" s="153">
        <v>0</v>
      </c>
      <c r="L25" s="153">
        <v>0.22291666666666665</v>
      </c>
      <c r="M25" s="150">
        <v>44172</v>
      </c>
      <c r="N25" s="143" t="s">
        <v>4747</v>
      </c>
      <c r="O25" s="90">
        <f t="shared" si="4"/>
        <v>321</v>
      </c>
      <c r="P25" s="100">
        <f t="shared" si="5"/>
        <v>963</v>
      </c>
      <c r="Q25" s="80" t="s">
        <v>2035</v>
      </c>
      <c r="R25" s="80" t="s">
        <v>2038</v>
      </c>
    </row>
    <row r="26" spans="1:18" x14ac:dyDescent="0.2">
      <c r="A26" s="210"/>
      <c r="B26" s="141">
        <v>44171.957708333335</v>
      </c>
      <c r="C26" s="98" t="s">
        <v>1091</v>
      </c>
      <c r="D26" s="82" t="str">
        <f t="shared" si="9"/>
        <v>MS1703</v>
      </c>
      <c r="E26" s="91" t="str">
        <f t="shared" si="10"/>
        <v>MAT SOUTH</v>
      </c>
      <c r="F26" s="82" t="str">
        <f t="shared" si="11"/>
        <v>BRONZE</v>
      </c>
      <c r="G26" s="83">
        <v>3</v>
      </c>
      <c r="H26" s="96" t="s">
        <v>2033</v>
      </c>
      <c r="I26" s="68" t="s">
        <v>2058</v>
      </c>
      <c r="J26" s="82" t="str">
        <f t="shared" si="12"/>
        <v>STELLA</v>
      </c>
      <c r="K26" s="153">
        <v>0</v>
      </c>
      <c r="L26" s="153">
        <v>0.35833333333333334</v>
      </c>
      <c r="M26" s="150">
        <v>44172</v>
      </c>
      <c r="N26" s="143" t="s">
        <v>4749</v>
      </c>
      <c r="O26" s="90">
        <f t="shared" si="4"/>
        <v>516</v>
      </c>
      <c r="P26" s="100">
        <f t="shared" si="5"/>
        <v>1548</v>
      </c>
      <c r="Q26" s="80" t="s">
        <v>2035</v>
      </c>
      <c r="R26" s="80" t="s">
        <v>2038</v>
      </c>
    </row>
    <row r="27" spans="1:18" x14ac:dyDescent="0.2">
      <c r="A27" s="210"/>
      <c r="B27" s="119">
        <v>44172.621886574074</v>
      </c>
      <c r="C27" s="98" t="s">
        <v>1927</v>
      </c>
      <c r="D27" s="82" t="str">
        <f t="shared" si="9"/>
        <v>MV5143</v>
      </c>
      <c r="E27" s="91" t="str">
        <f t="shared" si="10"/>
        <v>MASVINGO</v>
      </c>
      <c r="F27" s="82" t="str">
        <f t="shared" si="11"/>
        <v>BRONZE</v>
      </c>
      <c r="G27" s="83">
        <v>3</v>
      </c>
      <c r="H27" s="96" t="s">
        <v>2033</v>
      </c>
      <c r="I27" s="68" t="s">
        <v>2060</v>
      </c>
      <c r="J27" s="82" t="str">
        <f t="shared" si="12"/>
        <v>CECIL</v>
      </c>
      <c r="K27" s="114">
        <v>44172.621886574074</v>
      </c>
      <c r="L27" s="114">
        <v>44172.770428240743</v>
      </c>
      <c r="M27" s="113">
        <v>44172</v>
      </c>
      <c r="N27" s="94" t="s">
        <v>4783</v>
      </c>
      <c r="O27" s="90">
        <f t="shared" si="4"/>
        <v>213.90000000363216</v>
      </c>
      <c r="P27" s="100">
        <f t="shared" si="5"/>
        <v>641.70000001089647</v>
      </c>
      <c r="Q27" s="80" t="s">
        <v>2035</v>
      </c>
      <c r="R27" s="80" t="s">
        <v>2038</v>
      </c>
    </row>
    <row r="28" spans="1:18" x14ac:dyDescent="0.2">
      <c r="A28" s="210"/>
      <c r="B28" s="119">
        <v>44172.726875</v>
      </c>
      <c r="C28" s="98" t="s">
        <v>1179</v>
      </c>
      <c r="D28" s="82" t="str">
        <f t="shared" si="9"/>
        <v>MV3087</v>
      </c>
      <c r="E28" s="91" t="str">
        <f t="shared" si="10"/>
        <v>MASVINGO</v>
      </c>
      <c r="F28" s="82" t="str">
        <f t="shared" si="11"/>
        <v>BRONZE</v>
      </c>
      <c r="G28" s="83">
        <v>3</v>
      </c>
      <c r="H28" s="96" t="s">
        <v>2033</v>
      </c>
      <c r="I28" s="68" t="s">
        <v>2060</v>
      </c>
      <c r="J28" s="82" t="str">
        <f t="shared" si="12"/>
        <v>BEN</v>
      </c>
      <c r="K28" s="114">
        <v>44172.726875</v>
      </c>
      <c r="L28" s="114">
        <v>44172.784386574072</v>
      </c>
      <c r="M28" s="113">
        <v>44172</v>
      </c>
      <c r="N28" s="94" t="s">
        <v>4788</v>
      </c>
      <c r="O28" s="90">
        <f t="shared" si="4"/>
        <v>82.816666663857177</v>
      </c>
      <c r="P28" s="100">
        <f t="shared" si="5"/>
        <v>248.44999999157153</v>
      </c>
      <c r="Q28" s="80" t="s">
        <v>2035</v>
      </c>
      <c r="R28" s="80" t="s">
        <v>2038</v>
      </c>
    </row>
    <row r="29" spans="1:18" x14ac:dyDescent="0.2">
      <c r="A29" s="210"/>
      <c r="B29" s="119">
        <v>44172.727048611108</v>
      </c>
      <c r="C29" s="98" t="s">
        <v>1181</v>
      </c>
      <c r="D29" s="82" t="str">
        <f t="shared" si="9"/>
        <v>MV3090</v>
      </c>
      <c r="E29" s="91" t="str">
        <f t="shared" si="10"/>
        <v>MASVINGO</v>
      </c>
      <c r="F29" s="82" t="str">
        <f t="shared" si="11"/>
        <v>BRONZE</v>
      </c>
      <c r="G29" s="83">
        <v>3</v>
      </c>
      <c r="H29" s="96" t="s">
        <v>2033</v>
      </c>
      <c r="I29" s="68" t="s">
        <v>2060</v>
      </c>
      <c r="J29" s="82" t="str">
        <f t="shared" si="12"/>
        <v>BEN</v>
      </c>
      <c r="K29" s="114">
        <v>44172.727048611108</v>
      </c>
      <c r="L29" s="114">
        <v>44172.784386574072</v>
      </c>
      <c r="M29" s="113">
        <v>44172</v>
      </c>
      <c r="N29" s="94" t="s">
        <v>4789</v>
      </c>
      <c r="O29" s="90">
        <f t="shared" si="4"/>
        <v>82.566666668280959</v>
      </c>
      <c r="P29" s="100">
        <f t="shared" si="5"/>
        <v>247.70000000484288</v>
      </c>
      <c r="Q29" s="80" t="s">
        <v>2035</v>
      </c>
      <c r="R29" s="80" t="s">
        <v>2038</v>
      </c>
    </row>
    <row r="30" spans="1:18" x14ac:dyDescent="0.2">
      <c r="A30" s="210"/>
      <c r="B30" s="141">
        <v>44077.472754629627</v>
      </c>
      <c r="C30" s="98" t="s">
        <v>270</v>
      </c>
      <c r="D30" s="82" t="str">
        <f t="shared" si="9"/>
        <v>MD1708</v>
      </c>
      <c r="E30" s="91" t="str">
        <f t="shared" si="10"/>
        <v>MIDLANDS</v>
      </c>
      <c r="F30" s="82" t="str">
        <f t="shared" si="11"/>
        <v>BRONZE</v>
      </c>
      <c r="G30" s="83">
        <v>3</v>
      </c>
      <c r="H30" s="96" t="s">
        <v>2033</v>
      </c>
      <c r="I30" s="68" t="s">
        <v>2058</v>
      </c>
      <c r="J30" s="82" t="str">
        <f t="shared" si="12"/>
        <v>CHIKWAVAVA</v>
      </c>
      <c r="K30" s="153">
        <v>0</v>
      </c>
      <c r="L30" s="153">
        <v>0.999305555555556</v>
      </c>
      <c r="M30" s="113">
        <v>44172</v>
      </c>
      <c r="N30" s="143" t="s">
        <v>4813</v>
      </c>
      <c r="O30" s="90">
        <f t="shared" si="4"/>
        <v>1439.0000000000005</v>
      </c>
      <c r="P30" s="100">
        <f t="shared" si="5"/>
        <v>4317.0000000000018</v>
      </c>
      <c r="Q30" s="68" t="s">
        <v>2035</v>
      </c>
      <c r="R30" s="68" t="s">
        <v>2036</v>
      </c>
    </row>
    <row r="31" spans="1:18" x14ac:dyDescent="0.2">
      <c r="A31" s="210"/>
      <c r="B31" s="141">
        <v>44078.052893518521</v>
      </c>
      <c r="C31" s="98" t="s">
        <v>292</v>
      </c>
      <c r="D31" s="82" t="str">
        <f t="shared" si="9"/>
        <v>MN5107</v>
      </c>
      <c r="E31" s="91" t="str">
        <f t="shared" si="10"/>
        <v>MAT NORTH</v>
      </c>
      <c r="F31" s="82" t="str">
        <f t="shared" si="11"/>
        <v>BRONZE</v>
      </c>
      <c r="G31" s="83">
        <v>3</v>
      </c>
      <c r="H31" s="96" t="s">
        <v>2033</v>
      </c>
      <c r="I31" s="68" t="s">
        <v>2058</v>
      </c>
      <c r="J31" s="82" t="str">
        <f t="shared" si="12"/>
        <v>HARRIET</v>
      </c>
      <c r="K31" s="153">
        <v>0</v>
      </c>
      <c r="L31" s="153">
        <v>0.999305555555556</v>
      </c>
      <c r="M31" s="113">
        <v>44172</v>
      </c>
      <c r="N31" s="143" t="s">
        <v>4816</v>
      </c>
      <c r="O31" s="90">
        <f t="shared" si="4"/>
        <v>1439.0000000000005</v>
      </c>
      <c r="P31" s="100">
        <f t="shared" si="5"/>
        <v>4317.0000000000018</v>
      </c>
      <c r="Q31" s="68" t="s">
        <v>2035</v>
      </c>
      <c r="R31" s="68" t="s">
        <v>2036</v>
      </c>
    </row>
    <row r="32" spans="1:18" x14ac:dyDescent="0.2">
      <c r="A32" s="210"/>
      <c r="B32" s="141">
        <v>44110.27103009259</v>
      </c>
      <c r="C32" s="98" t="s">
        <v>329</v>
      </c>
      <c r="D32" s="82" t="str">
        <f t="shared" si="9"/>
        <v>MD7088</v>
      </c>
      <c r="E32" s="91" t="str">
        <f t="shared" si="10"/>
        <v>MIDLANDS</v>
      </c>
      <c r="F32" s="82" t="str">
        <f t="shared" si="11"/>
        <v>BRONZE</v>
      </c>
      <c r="G32" s="83">
        <v>3</v>
      </c>
      <c r="H32" s="96" t="s">
        <v>2033</v>
      </c>
      <c r="I32" s="68" t="s">
        <v>2058</v>
      </c>
      <c r="J32" s="82" t="str">
        <f t="shared" si="12"/>
        <v>CHARI</v>
      </c>
      <c r="K32" s="153">
        <v>0</v>
      </c>
      <c r="L32" s="153">
        <v>0.999305555555556</v>
      </c>
      <c r="M32" s="113">
        <v>44172</v>
      </c>
      <c r="N32" s="143" t="s">
        <v>4818</v>
      </c>
      <c r="O32" s="90">
        <f t="shared" si="4"/>
        <v>1439.0000000000005</v>
      </c>
      <c r="P32" s="100">
        <f t="shared" si="5"/>
        <v>4317.0000000000018</v>
      </c>
      <c r="Q32" s="68" t="s">
        <v>2035</v>
      </c>
      <c r="R32" s="68" t="s">
        <v>2036</v>
      </c>
    </row>
    <row r="33" spans="1:18" x14ac:dyDescent="0.2">
      <c r="A33" s="210"/>
      <c r="B33" s="141">
        <v>44153.311689814815</v>
      </c>
      <c r="C33" s="98" t="s">
        <v>508</v>
      </c>
      <c r="D33" s="82" t="str">
        <f t="shared" si="9"/>
        <v>MD7052</v>
      </c>
      <c r="E33" s="91" t="str">
        <f t="shared" si="10"/>
        <v>MIDLANDS</v>
      </c>
      <c r="F33" s="82" t="str">
        <f t="shared" si="11"/>
        <v>BRONZE</v>
      </c>
      <c r="G33" s="83">
        <v>3</v>
      </c>
      <c r="H33" s="96" t="s">
        <v>2033</v>
      </c>
      <c r="I33" s="68" t="s">
        <v>2058</v>
      </c>
      <c r="J33" s="82" t="str">
        <f t="shared" si="12"/>
        <v>CHARI</v>
      </c>
      <c r="K33" s="153">
        <v>0</v>
      </c>
      <c r="L33" s="153">
        <v>0.999305555555556</v>
      </c>
      <c r="M33" s="113">
        <v>44172</v>
      </c>
      <c r="N33" s="143" t="s">
        <v>4833</v>
      </c>
      <c r="O33" s="90">
        <f t="shared" si="4"/>
        <v>1439.0000000000005</v>
      </c>
      <c r="P33" s="100">
        <f t="shared" si="5"/>
        <v>4317.0000000000018</v>
      </c>
      <c r="Q33" s="68" t="s">
        <v>2035</v>
      </c>
      <c r="R33" s="68" t="s">
        <v>2036</v>
      </c>
    </row>
    <row r="34" spans="1:18" x14ac:dyDescent="0.2">
      <c r="A34" s="210"/>
      <c r="B34" s="141">
        <v>44171.808425925927</v>
      </c>
      <c r="C34" s="98" t="s">
        <v>524</v>
      </c>
      <c r="D34" s="82" t="str">
        <f t="shared" si="9"/>
        <v>MS0308</v>
      </c>
      <c r="E34" s="91" t="str">
        <f t="shared" si="10"/>
        <v>MASVINGO</v>
      </c>
      <c r="F34" s="82" t="str">
        <f t="shared" si="11"/>
        <v>BRONZE</v>
      </c>
      <c r="G34" s="83">
        <v>3</v>
      </c>
      <c r="H34" s="96" t="s">
        <v>2033</v>
      </c>
      <c r="I34" s="68" t="s">
        <v>2058</v>
      </c>
      <c r="J34" s="82" t="str">
        <f t="shared" si="12"/>
        <v>MASAIRA</v>
      </c>
      <c r="K34" s="153">
        <v>0</v>
      </c>
      <c r="L34" s="153">
        <v>0.999305555555556</v>
      </c>
      <c r="M34" s="113">
        <v>44172</v>
      </c>
      <c r="N34" s="143" t="s">
        <v>4834</v>
      </c>
      <c r="O34" s="90">
        <f t="shared" si="4"/>
        <v>1439.0000000000005</v>
      </c>
      <c r="P34" s="100">
        <f t="shared" si="5"/>
        <v>4317.0000000000018</v>
      </c>
      <c r="Q34" s="68" t="s">
        <v>2035</v>
      </c>
      <c r="R34" s="68" t="s">
        <v>2036</v>
      </c>
    </row>
    <row r="35" spans="1:18" x14ac:dyDescent="0.2">
      <c r="A35" s="210"/>
      <c r="B35" s="141">
        <v>44153.311412037037</v>
      </c>
      <c r="C35" s="98" t="s">
        <v>790</v>
      </c>
      <c r="D35" s="82" t="str">
        <f t="shared" si="9"/>
        <v>MS0344</v>
      </c>
      <c r="E35" s="91" t="str">
        <f t="shared" si="10"/>
        <v>MAT SOUTH</v>
      </c>
      <c r="F35" s="82" t="str">
        <f t="shared" si="11"/>
        <v>BRONZE</v>
      </c>
      <c r="G35" s="83">
        <v>3</v>
      </c>
      <c r="H35" s="96" t="s">
        <v>2033</v>
      </c>
      <c r="I35" s="68" t="s">
        <v>2058</v>
      </c>
      <c r="J35" s="82" t="str">
        <f t="shared" si="12"/>
        <v>MASAIRA</v>
      </c>
      <c r="K35" s="153">
        <v>0</v>
      </c>
      <c r="L35" s="153">
        <v>0.999305555555556</v>
      </c>
      <c r="M35" s="113">
        <v>44172</v>
      </c>
      <c r="N35" s="143" t="s">
        <v>4855</v>
      </c>
      <c r="O35" s="90">
        <f t="shared" si="4"/>
        <v>1439.0000000000005</v>
      </c>
      <c r="P35" s="100">
        <f t="shared" si="5"/>
        <v>4317.0000000000018</v>
      </c>
      <c r="Q35" s="68" t="s">
        <v>2035</v>
      </c>
      <c r="R35" s="68" t="s">
        <v>2036</v>
      </c>
    </row>
    <row r="36" spans="1:18" x14ac:dyDescent="0.2">
      <c r="A36" s="210"/>
      <c r="B36" s="141">
        <v>44171.808194444442</v>
      </c>
      <c r="C36" s="98" t="s">
        <v>812</v>
      </c>
      <c r="D36" s="82" t="str">
        <f t="shared" si="9"/>
        <v>MS7219</v>
      </c>
      <c r="E36" s="91" t="str">
        <f t="shared" si="10"/>
        <v>MAT SOUTH</v>
      </c>
      <c r="F36" s="82" t="str">
        <f t="shared" si="11"/>
        <v>BRONZE</v>
      </c>
      <c r="G36" s="83">
        <v>3</v>
      </c>
      <c r="H36" s="96" t="s">
        <v>2033</v>
      </c>
      <c r="I36" s="68" t="s">
        <v>2058</v>
      </c>
      <c r="J36" s="82" t="str">
        <f t="shared" si="12"/>
        <v>MASAIRA</v>
      </c>
      <c r="K36" s="153">
        <v>0</v>
      </c>
      <c r="L36" s="153">
        <v>0.999305555555556</v>
      </c>
      <c r="M36" s="113">
        <v>44172</v>
      </c>
      <c r="N36" s="143" t="s">
        <v>4858</v>
      </c>
      <c r="O36" s="90">
        <f t="shared" si="4"/>
        <v>1439.0000000000005</v>
      </c>
      <c r="P36" s="100">
        <f t="shared" si="5"/>
        <v>4317.0000000000018</v>
      </c>
      <c r="Q36" s="68" t="s">
        <v>2035</v>
      </c>
      <c r="R36" s="68" t="s">
        <v>2036</v>
      </c>
    </row>
    <row r="37" spans="1:18" x14ac:dyDescent="0.2">
      <c r="A37" s="210"/>
      <c r="B37" s="141">
        <v>44077.473043981481</v>
      </c>
      <c r="C37" s="98" t="s">
        <v>990</v>
      </c>
      <c r="D37" s="82" t="str">
        <f t="shared" si="9"/>
        <v>MN6021</v>
      </c>
      <c r="E37" s="91" t="str">
        <f t="shared" si="10"/>
        <v>MAT NORTH</v>
      </c>
      <c r="F37" s="82" t="str">
        <f t="shared" si="11"/>
        <v>BRONZE</v>
      </c>
      <c r="G37" s="83">
        <v>3</v>
      </c>
      <c r="H37" s="96" t="s">
        <v>2033</v>
      </c>
      <c r="I37" s="68" t="s">
        <v>2058</v>
      </c>
      <c r="J37" s="82" t="str">
        <f t="shared" si="12"/>
        <v>HARRIET</v>
      </c>
      <c r="K37" s="153">
        <v>0</v>
      </c>
      <c r="L37" s="153">
        <v>0.999305555555556</v>
      </c>
      <c r="M37" s="113">
        <v>44172</v>
      </c>
      <c r="N37" s="143" t="s">
        <v>4865</v>
      </c>
      <c r="O37" s="90">
        <f t="shared" si="4"/>
        <v>1439.0000000000005</v>
      </c>
      <c r="P37" s="100">
        <f t="shared" si="5"/>
        <v>4317.0000000000018</v>
      </c>
      <c r="Q37" s="68" t="s">
        <v>2035</v>
      </c>
      <c r="R37" s="68" t="s">
        <v>2036</v>
      </c>
    </row>
    <row r="38" spans="1:18" x14ac:dyDescent="0.2">
      <c r="A38" s="210"/>
      <c r="B38" s="141">
        <v>44153.311412037037</v>
      </c>
      <c r="C38" s="98" t="s">
        <v>1109</v>
      </c>
      <c r="D38" s="82" t="str">
        <f t="shared" si="9"/>
        <v>MV7053</v>
      </c>
      <c r="E38" s="91" t="str">
        <f t="shared" si="10"/>
        <v>MASVINGO</v>
      </c>
      <c r="F38" s="82" t="str">
        <f t="shared" si="11"/>
        <v>BRONZE</v>
      </c>
      <c r="G38" s="83">
        <v>3</v>
      </c>
      <c r="H38" s="96" t="s">
        <v>2033</v>
      </c>
      <c r="I38" s="68" t="s">
        <v>2058</v>
      </c>
      <c r="J38" s="82" t="str">
        <f t="shared" si="12"/>
        <v>BEN</v>
      </c>
      <c r="K38" s="153">
        <v>0</v>
      </c>
      <c r="L38" s="153">
        <v>0.999305555555556</v>
      </c>
      <c r="M38" s="113">
        <v>44172</v>
      </c>
      <c r="N38" s="143" t="s">
        <v>4873</v>
      </c>
      <c r="O38" s="90">
        <f t="shared" si="4"/>
        <v>1439.0000000000005</v>
      </c>
      <c r="P38" s="100">
        <f t="shared" si="5"/>
        <v>4317.0000000000018</v>
      </c>
      <c r="Q38" s="68" t="s">
        <v>2035</v>
      </c>
      <c r="R38" s="68" t="s">
        <v>2036</v>
      </c>
    </row>
    <row r="39" spans="1:18" x14ac:dyDescent="0.2">
      <c r="A39" s="210"/>
      <c r="B39" s="141">
        <v>44110.27103009259</v>
      </c>
      <c r="C39" s="98" t="s">
        <v>1177</v>
      </c>
      <c r="D39" s="82" t="str">
        <f t="shared" si="9"/>
        <v>MD5322</v>
      </c>
      <c r="E39" s="91" t="str">
        <f t="shared" si="10"/>
        <v>MIDLANDS</v>
      </c>
      <c r="F39" s="82" t="str">
        <f t="shared" si="11"/>
        <v>BRONZE</v>
      </c>
      <c r="G39" s="83">
        <v>3</v>
      </c>
      <c r="H39" s="96" t="s">
        <v>2033</v>
      </c>
      <c r="I39" s="68" t="s">
        <v>2058</v>
      </c>
      <c r="J39" s="82" t="str">
        <f t="shared" si="12"/>
        <v>CHARI</v>
      </c>
      <c r="K39" s="153">
        <v>0</v>
      </c>
      <c r="L39" s="153">
        <v>0.999305555555556</v>
      </c>
      <c r="M39" s="113">
        <v>44172</v>
      </c>
      <c r="N39" s="143" t="s">
        <v>4880</v>
      </c>
      <c r="O39" s="90">
        <f t="shared" si="4"/>
        <v>1439.0000000000005</v>
      </c>
      <c r="P39" s="100">
        <f t="shared" si="5"/>
        <v>4317.0000000000018</v>
      </c>
      <c r="Q39" s="68" t="s">
        <v>2035</v>
      </c>
      <c r="R39" s="68" t="s">
        <v>2036</v>
      </c>
    </row>
    <row r="40" spans="1:18" x14ac:dyDescent="0.2">
      <c r="A40" s="210"/>
      <c r="B40" s="141">
        <v>44153.311689814815</v>
      </c>
      <c r="C40" s="98" t="s">
        <v>1208</v>
      </c>
      <c r="D40" s="82" t="str">
        <f t="shared" si="9"/>
        <v>MD5196</v>
      </c>
      <c r="E40" s="91" t="str">
        <f t="shared" si="10"/>
        <v>MIDLANDS</v>
      </c>
      <c r="F40" s="82" t="str">
        <f t="shared" si="11"/>
        <v>BRONZE</v>
      </c>
      <c r="G40" s="83">
        <v>3</v>
      </c>
      <c r="H40" s="96" t="s">
        <v>2033</v>
      </c>
      <c r="I40" s="68" t="s">
        <v>2058</v>
      </c>
      <c r="J40" s="82" t="str">
        <f t="shared" si="12"/>
        <v>CHARI</v>
      </c>
      <c r="K40" s="153">
        <v>0</v>
      </c>
      <c r="L40" s="153">
        <v>0.999305555555556</v>
      </c>
      <c r="M40" s="113">
        <v>44172</v>
      </c>
      <c r="N40" s="143" t="s">
        <v>4883</v>
      </c>
      <c r="O40" s="90">
        <f t="shared" si="4"/>
        <v>1439.0000000000005</v>
      </c>
      <c r="P40" s="100">
        <f t="shared" si="5"/>
        <v>4317.0000000000018</v>
      </c>
      <c r="Q40" s="68" t="s">
        <v>2035</v>
      </c>
      <c r="R40" s="68" t="s">
        <v>2036</v>
      </c>
    </row>
    <row r="41" spans="1:18" x14ac:dyDescent="0.2">
      <c r="A41" s="210"/>
      <c r="B41" s="141">
        <v>44153.311412037037</v>
      </c>
      <c r="C41" s="98" t="s">
        <v>1223</v>
      </c>
      <c r="D41" s="82" t="str">
        <f t="shared" si="9"/>
        <v>MS7027</v>
      </c>
      <c r="E41" s="91" t="str">
        <f t="shared" si="10"/>
        <v>MAT SOUTH</v>
      </c>
      <c r="F41" s="82" t="str">
        <f t="shared" si="11"/>
        <v>BRONZE</v>
      </c>
      <c r="G41" s="83">
        <v>3</v>
      </c>
      <c r="H41" s="96" t="s">
        <v>2033</v>
      </c>
      <c r="I41" s="68" t="s">
        <v>2058</v>
      </c>
      <c r="J41" s="82" t="str">
        <f t="shared" si="12"/>
        <v>SIFA</v>
      </c>
      <c r="K41" s="153">
        <v>0</v>
      </c>
      <c r="L41" s="153">
        <v>0.999305555555556</v>
      </c>
      <c r="M41" s="113">
        <v>44172</v>
      </c>
      <c r="N41" s="143" t="s">
        <v>4885</v>
      </c>
      <c r="O41" s="90">
        <f t="shared" si="4"/>
        <v>1439.0000000000005</v>
      </c>
      <c r="P41" s="100">
        <f t="shared" si="5"/>
        <v>4317.0000000000018</v>
      </c>
      <c r="Q41" s="68" t="s">
        <v>2035</v>
      </c>
      <c r="R41" s="68" t="s">
        <v>2036</v>
      </c>
    </row>
    <row r="42" spans="1:18" x14ac:dyDescent="0.2">
      <c r="A42" s="210"/>
      <c r="B42" s="141">
        <v>44164.403032407405</v>
      </c>
      <c r="C42" s="98" t="s">
        <v>1240</v>
      </c>
      <c r="D42" s="82" t="str">
        <f t="shared" si="9"/>
        <v>MS7221</v>
      </c>
      <c r="E42" s="91" t="str">
        <f t="shared" si="10"/>
        <v>MIDLANDS</v>
      </c>
      <c r="F42" s="82" t="str">
        <f t="shared" si="11"/>
        <v>BRONZE</v>
      </c>
      <c r="G42" s="83">
        <v>3</v>
      </c>
      <c r="H42" s="96" t="s">
        <v>2033</v>
      </c>
      <c r="I42" s="68" t="s">
        <v>2058</v>
      </c>
      <c r="J42" s="82" t="str">
        <f t="shared" si="12"/>
        <v>CHARI</v>
      </c>
      <c r="K42" s="153">
        <v>0</v>
      </c>
      <c r="L42" s="153">
        <v>0.999305555555556</v>
      </c>
      <c r="M42" s="113">
        <v>44172</v>
      </c>
      <c r="N42" s="143" t="s">
        <v>4886</v>
      </c>
      <c r="O42" s="90">
        <f t="shared" si="4"/>
        <v>1439.0000000000005</v>
      </c>
      <c r="P42" s="100">
        <f t="shared" si="5"/>
        <v>4317.0000000000018</v>
      </c>
      <c r="Q42" s="68" t="s">
        <v>2035</v>
      </c>
      <c r="R42" s="68" t="s">
        <v>2036</v>
      </c>
    </row>
    <row r="43" spans="1:18" x14ac:dyDescent="0.2">
      <c r="A43" s="215"/>
      <c r="B43" s="141">
        <v>44164.402696759258</v>
      </c>
      <c r="C43" s="98" t="s">
        <v>1242</v>
      </c>
      <c r="D43" s="82" t="str">
        <f t="shared" si="9"/>
        <v>MS7220</v>
      </c>
      <c r="E43" s="91" t="str">
        <f t="shared" si="10"/>
        <v>MIDLANDS</v>
      </c>
      <c r="F43" s="82" t="str">
        <f t="shared" si="11"/>
        <v>BRONZE</v>
      </c>
      <c r="G43" s="83">
        <v>3</v>
      </c>
      <c r="H43" s="96" t="s">
        <v>2033</v>
      </c>
      <c r="I43" s="68" t="s">
        <v>2058</v>
      </c>
      <c r="J43" s="82" t="str">
        <f t="shared" si="12"/>
        <v>CHARI</v>
      </c>
      <c r="K43" s="153">
        <v>0</v>
      </c>
      <c r="L43" s="153">
        <v>0.999305555555556</v>
      </c>
      <c r="M43" s="113">
        <v>44172</v>
      </c>
      <c r="N43" s="143" t="s">
        <v>4887</v>
      </c>
      <c r="O43" s="90">
        <f t="shared" si="4"/>
        <v>1439.0000000000005</v>
      </c>
      <c r="P43" s="100">
        <f t="shared" si="5"/>
        <v>4317.0000000000018</v>
      </c>
      <c r="Q43" s="68" t="s">
        <v>2035</v>
      </c>
      <c r="R43" s="68" t="s">
        <v>2036</v>
      </c>
    </row>
    <row r="44" spans="1:18" x14ac:dyDescent="0.2">
      <c r="A44" s="215"/>
      <c r="B44" s="141">
        <v>44171.803773148145</v>
      </c>
      <c r="C44" s="98" t="s">
        <v>1274</v>
      </c>
      <c r="D44" s="82" t="str">
        <f t="shared" si="9"/>
        <v>MD0284</v>
      </c>
      <c r="E44" s="91" t="str">
        <f t="shared" si="10"/>
        <v>MIDLANDS</v>
      </c>
      <c r="F44" s="82" t="str">
        <f t="shared" si="11"/>
        <v>BRONZE</v>
      </c>
      <c r="G44" s="83">
        <v>3</v>
      </c>
      <c r="H44" s="96" t="s">
        <v>2033</v>
      </c>
      <c r="I44" s="68" t="s">
        <v>2058</v>
      </c>
      <c r="J44" s="82" t="str">
        <f t="shared" si="12"/>
        <v>CHIKWAVAVA</v>
      </c>
      <c r="K44" s="153">
        <v>0</v>
      </c>
      <c r="L44" s="153">
        <v>0.999305555555556</v>
      </c>
      <c r="M44" s="113">
        <v>44172</v>
      </c>
      <c r="N44" s="143" t="s">
        <v>4889</v>
      </c>
      <c r="O44" s="90">
        <f t="shared" si="4"/>
        <v>1439.0000000000005</v>
      </c>
      <c r="P44" s="100">
        <f t="shared" si="5"/>
        <v>4317.0000000000018</v>
      </c>
      <c r="Q44" s="68" t="s">
        <v>2035</v>
      </c>
      <c r="R44" s="68" t="s">
        <v>2036</v>
      </c>
    </row>
    <row r="45" spans="1:18" x14ac:dyDescent="0.2">
      <c r="A45" s="215"/>
      <c r="B45" s="141">
        <v>44157.711724537039</v>
      </c>
      <c r="C45" s="98" t="s">
        <v>1326</v>
      </c>
      <c r="D45" s="82" t="str">
        <f t="shared" si="9"/>
        <v>MS5131</v>
      </c>
      <c r="E45" s="91" t="str">
        <f t="shared" si="10"/>
        <v>MAT SOUTH</v>
      </c>
      <c r="F45" s="82" t="str">
        <f t="shared" si="11"/>
        <v>BRONZE</v>
      </c>
      <c r="G45" s="83">
        <v>3</v>
      </c>
      <c r="H45" s="96" t="s">
        <v>2033</v>
      </c>
      <c r="I45" s="68" t="s">
        <v>2058</v>
      </c>
      <c r="J45" s="82" t="str">
        <f t="shared" si="12"/>
        <v>BEN</v>
      </c>
      <c r="K45" s="153">
        <v>0</v>
      </c>
      <c r="L45" s="153">
        <v>0.999305555555556</v>
      </c>
      <c r="M45" s="113">
        <v>44172</v>
      </c>
      <c r="N45" s="143" t="s">
        <v>4892</v>
      </c>
      <c r="O45" s="90">
        <f t="shared" si="4"/>
        <v>1439.0000000000005</v>
      </c>
      <c r="P45" s="100">
        <f t="shared" si="5"/>
        <v>4317.0000000000018</v>
      </c>
      <c r="Q45" s="68" t="s">
        <v>2035</v>
      </c>
      <c r="R45" s="68" t="s">
        <v>2036</v>
      </c>
    </row>
    <row r="46" spans="1:18" x14ac:dyDescent="0.2">
      <c r="A46" s="215"/>
      <c r="B46" s="141">
        <v>44110.27103009259</v>
      </c>
      <c r="C46" s="98" t="s">
        <v>1340</v>
      </c>
      <c r="D46" s="82" t="str">
        <f t="shared" si="9"/>
        <v>MD7028</v>
      </c>
      <c r="E46" s="91" t="str">
        <f t="shared" si="10"/>
        <v>MIDLANDS</v>
      </c>
      <c r="F46" s="82" t="str">
        <f t="shared" si="11"/>
        <v>BRONZE</v>
      </c>
      <c r="G46" s="83">
        <v>3</v>
      </c>
      <c r="H46" s="96" t="s">
        <v>2033</v>
      </c>
      <c r="I46" s="68" t="s">
        <v>2058</v>
      </c>
      <c r="J46" s="82" t="str">
        <f t="shared" si="12"/>
        <v>CHARI</v>
      </c>
      <c r="K46" s="153">
        <v>0</v>
      </c>
      <c r="L46" s="153">
        <v>0.999305555555556</v>
      </c>
      <c r="M46" s="113">
        <v>44172</v>
      </c>
      <c r="N46" s="143" t="s">
        <v>4893</v>
      </c>
      <c r="O46" s="90">
        <f t="shared" si="4"/>
        <v>1439.0000000000005</v>
      </c>
      <c r="P46" s="100">
        <f t="shared" si="5"/>
        <v>4317.0000000000018</v>
      </c>
      <c r="Q46" s="68" t="s">
        <v>2035</v>
      </c>
      <c r="R46" s="68" t="s">
        <v>2036</v>
      </c>
    </row>
    <row r="47" spans="1:18" x14ac:dyDescent="0.2">
      <c r="A47" s="215"/>
      <c r="B47" s="141">
        <v>44170.833310185182</v>
      </c>
      <c r="C47" s="98" t="s">
        <v>1396</v>
      </c>
      <c r="D47" s="82" t="str">
        <f t="shared" si="9"/>
        <v>MV1702</v>
      </c>
      <c r="E47" s="91" t="str">
        <f t="shared" si="10"/>
        <v>MASVINGO</v>
      </c>
      <c r="F47" s="82" t="str">
        <f t="shared" si="11"/>
        <v>BRONZE</v>
      </c>
      <c r="G47" s="83">
        <v>3</v>
      </c>
      <c r="H47" s="96" t="s">
        <v>2033</v>
      </c>
      <c r="I47" s="68" t="s">
        <v>2058</v>
      </c>
      <c r="J47" s="82" t="str">
        <f t="shared" si="12"/>
        <v>CECIL</v>
      </c>
      <c r="K47" s="153">
        <v>0</v>
      </c>
      <c r="L47" s="153">
        <v>0.999305555555556</v>
      </c>
      <c r="M47" s="113">
        <v>44172</v>
      </c>
      <c r="N47" s="143" t="s">
        <v>4898</v>
      </c>
      <c r="O47" s="90">
        <f t="shared" si="4"/>
        <v>1439.0000000000005</v>
      </c>
      <c r="P47" s="100">
        <f t="shared" si="5"/>
        <v>4317.0000000000018</v>
      </c>
      <c r="Q47" s="68" t="s">
        <v>2035</v>
      </c>
      <c r="R47" s="68" t="s">
        <v>2036</v>
      </c>
    </row>
    <row r="48" spans="1:18" x14ac:dyDescent="0.2">
      <c r="A48" s="215"/>
      <c r="B48" s="141">
        <v>44110.270752314813</v>
      </c>
      <c r="C48" s="98" t="s">
        <v>1633</v>
      </c>
      <c r="D48" s="82" t="str">
        <f t="shared" si="9"/>
        <v>MV7034</v>
      </c>
      <c r="E48" s="91" t="str">
        <f t="shared" si="10"/>
        <v>MASVINGO</v>
      </c>
      <c r="F48" s="82" t="str">
        <f t="shared" si="11"/>
        <v>BRONZE</v>
      </c>
      <c r="G48" s="83">
        <v>3</v>
      </c>
      <c r="H48" s="96" t="s">
        <v>2033</v>
      </c>
      <c r="I48" s="68" t="s">
        <v>2058</v>
      </c>
      <c r="J48" s="82" t="str">
        <f t="shared" si="12"/>
        <v>CECIL</v>
      </c>
      <c r="K48" s="153">
        <v>0</v>
      </c>
      <c r="L48" s="153">
        <v>0.999305555555556</v>
      </c>
      <c r="M48" s="113">
        <v>44172</v>
      </c>
      <c r="N48" s="143" t="s">
        <v>4912</v>
      </c>
      <c r="O48" s="90">
        <f t="shared" si="4"/>
        <v>1439.0000000000005</v>
      </c>
      <c r="P48" s="100">
        <f t="shared" si="5"/>
        <v>4317.0000000000018</v>
      </c>
      <c r="Q48" s="68" t="s">
        <v>2035</v>
      </c>
      <c r="R48" s="68" t="s">
        <v>2036</v>
      </c>
    </row>
    <row r="49" spans="1:18" x14ac:dyDescent="0.2">
      <c r="A49" s="215"/>
      <c r="B49" s="141">
        <v>44153.311689814815</v>
      </c>
      <c r="C49" s="98" t="s">
        <v>1837</v>
      </c>
      <c r="D49" s="82" t="str">
        <f t="shared" si="9"/>
        <v>MS7006</v>
      </c>
      <c r="E49" s="91" t="str">
        <f t="shared" si="10"/>
        <v>MAT SOUTH</v>
      </c>
      <c r="F49" s="82" t="str">
        <f t="shared" si="11"/>
        <v>BRONZE</v>
      </c>
      <c r="G49" s="83">
        <v>3</v>
      </c>
      <c r="H49" s="96" t="s">
        <v>2033</v>
      </c>
      <c r="I49" s="68" t="s">
        <v>2058</v>
      </c>
      <c r="J49" s="82" t="str">
        <f t="shared" si="12"/>
        <v>BEN</v>
      </c>
      <c r="K49" s="153">
        <v>0</v>
      </c>
      <c r="L49" s="153">
        <v>0.999305555555556</v>
      </c>
      <c r="M49" s="113">
        <v>44172</v>
      </c>
      <c r="N49" s="143" t="s">
        <v>4926</v>
      </c>
      <c r="O49" s="90">
        <f t="shared" si="4"/>
        <v>1439.0000000000005</v>
      </c>
      <c r="P49" s="100">
        <f t="shared" si="5"/>
        <v>4317.0000000000018</v>
      </c>
      <c r="Q49" s="68" t="s">
        <v>2035</v>
      </c>
      <c r="R49" s="68" t="s">
        <v>2036</v>
      </c>
    </row>
    <row r="50" spans="1:18" x14ac:dyDescent="0.2">
      <c r="A50" s="215"/>
      <c r="B50" s="141">
        <v>44078.052939814814</v>
      </c>
      <c r="C50" s="98" t="s">
        <v>1893</v>
      </c>
      <c r="D50" s="82" t="str">
        <f t="shared" si="9"/>
        <v>MV1758</v>
      </c>
      <c r="E50" s="91" t="str">
        <f t="shared" si="10"/>
        <v>MASVINGO</v>
      </c>
      <c r="F50" s="82" t="str">
        <f t="shared" si="11"/>
        <v>BRONZE</v>
      </c>
      <c r="G50" s="83">
        <v>3</v>
      </c>
      <c r="H50" s="96" t="s">
        <v>2033</v>
      </c>
      <c r="I50" s="68" t="s">
        <v>2058</v>
      </c>
      <c r="J50" s="82" t="str">
        <f t="shared" si="12"/>
        <v>PARDON</v>
      </c>
      <c r="K50" s="153">
        <v>0</v>
      </c>
      <c r="L50" s="153">
        <v>0.999305555555556</v>
      </c>
      <c r="M50" s="113">
        <v>44172</v>
      </c>
      <c r="N50" s="143" t="s">
        <v>4931</v>
      </c>
      <c r="O50" s="90">
        <f t="shared" si="4"/>
        <v>1439.0000000000005</v>
      </c>
      <c r="P50" s="100">
        <f t="shared" si="5"/>
        <v>4317.0000000000018</v>
      </c>
      <c r="Q50" s="68" t="s">
        <v>2035</v>
      </c>
      <c r="R50" s="68" t="s">
        <v>2036</v>
      </c>
    </row>
    <row r="51" spans="1:18" x14ac:dyDescent="0.2">
      <c r="A51" s="215"/>
      <c r="B51" s="141">
        <v>44153.311412037037</v>
      </c>
      <c r="C51" s="98" t="s">
        <v>1928</v>
      </c>
      <c r="D51" s="82" t="str">
        <f t="shared" si="9"/>
        <v>MV7044</v>
      </c>
      <c r="E51" s="91" t="str">
        <f t="shared" si="10"/>
        <v>MASVINGO</v>
      </c>
      <c r="F51" s="82" t="str">
        <f t="shared" si="11"/>
        <v>BRONZE</v>
      </c>
      <c r="G51" s="83">
        <v>3</v>
      </c>
      <c r="H51" s="96" t="s">
        <v>2033</v>
      </c>
      <c r="I51" s="68" t="s">
        <v>2058</v>
      </c>
      <c r="J51" s="82" t="str">
        <f t="shared" si="12"/>
        <v>BEN</v>
      </c>
      <c r="K51" s="153">
        <v>0</v>
      </c>
      <c r="L51" s="153">
        <v>0.999305555555556</v>
      </c>
      <c r="M51" s="113">
        <v>44172</v>
      </c>
      <c r="N51" s="143" t="s">
        <v>4933</v>
      </c>
      <c r="O51" s="90">
        <f t="shared" si="4"/>
        <v>1439.0000000000005</v>
      </c>
      <c r="P51" s="100">
        <f t="shared" si="5"/>
        <v>4317.0000000000018</v>
      </c>
      <c r="Q51" s="68" t="s">
        <v>2035</v>
      </c>
      <c r="R51" s="68" t="s">
        <v>2036</v>
      </c>
    </row>
    <row r="52" spans="1:18" x14ac:dyDescent="0.2">
      <c r="A52" s="214"/>
      <c r="B52" s="186">
        <v>44172.220706018517</v>
      </c>
      <c r="C52" s="164" t="s">
        <v>228</v>
      </c>
      <c r="D52" s="134" t="str">
        <f t="shared" ref="D52:D91" si="13">VLOOKUP($C52,TOTAL3,2,FALSE)</f>
        <v>ME0112</v>
      </c>
      <c r="E52" s="135" t="str">
        <f t="shared" ref="E52:E91" si="14">VLOOKUP($C52,TOTAL3,3,FALSE)</f>
        <v>MASH EAST</v>
      </c>
      <c r="F52" s="135" t="str">
        <f t="shared" ref="F52:F91" si="15">VLOOKUP(C52,TOTAL3,4,FALSE)</f>
        <v>GOLD</v>
      </c>
      <c r="G52" s="83">
        <v>3</v>
      </c>
      <c r="H52" s="142" t="s">
        <v>2033</v>
      </c>
      <c r="I52" s="52" t="s">
        <v>2041</v>
      </c>
      <c r="J52" s="135" t="str">
        <f t="shared" ref="J52:J90" si="16">VLOOKUP($C52,TOTAL3,5,FALSE)</f>
        <v>LESLIE</v>
      </c>
      <c r="K52" s="88">
        <v>0.22070601851851854</v>
      </c>
      <c r="L52" s="88">
        <v>0.52777777777777779</v>
      </c>
      <c r="M52" s="217">
        <v>44172</v>
      </c>
      <c r="N52" s="143" t="s">
        <v>4601</v>
      </c>
      <c r="O52" s="90">
        <f t="shared" si="4"/>
        <v>442.18333333333328</v>
      </c>
      <c r="P52" s="100">
        <f t="shared" si="5"/>
        <v>1326.5499999999997</v>
      </c>
      <c r="Q52" s="48" t="s">
        <v>2035</v>
      </c>
      <c r="R52" s="48" t="s">
        <v>2038</v>
      </c>
    </row>
    <row r="53" spans="1:18" x14ac:dyDescent="0.2">
      <c r="A53" s="210"/>
      <c r="B53" s="137">
        <v>44171.683657407404</v>
      </c>
      <c r="C53" s="52" t="s">
        <v>757</v>
      </c>
      <c r="D53" s="134" t="str">
        <f t="shared" si="13"/>
        <v>HA5014</v>
      </c>
      <c r="E53" s="135" t="str">
        <f t="shared" si="14"/>
        <v>HARARE</v>
      </c>
      <c r="F53" s="135" t="str">
        <f t="shared" si="15"/>
        <v>GOLD</v>
      </c>
      <c r="G53" s="83">
        <v>3</v>
      </c>
      <c r="H53" s="142" t="s">
        <v>2033</v>
      </c>
      <c r="I53" s="52" t="s">
        <v>2041</v>
      </c>
      <c r="J53" s="135" t="str">
        <f t="shared" si="16"/>
        <v>KIWA</v>
      </c>
      <c r="K53" s="88">
        <v>0</v>
      </c>
      <c r="L53" s="88">
        <v>0.47986111111111113</v>
      </c>
      <c r="M53" s="217">
        <v>44172</v>
      </c>
      <c r="N53" s="143" t="s">
        <v>4490</v>
      </c>
      <c r="O53" s="90">
        <f t="shared" si="4"/>
        <v>691</v>
      </c>
      <c r="P53" s="100">
        <f t="shared" si="5"/>
        <v>2073</v>
      </c>
      <c r="Q53" s="48" t="s">
        <v>2035</v>
      </c>
      <c r="R53" s="48" t="s">
        <v>2038</v>
      </c>
    </row>
    <row r="54" spans="1:18" x14ac:dyDescent="0.2">
      <c r="A54" s="214"/>
      <c r="B54" s="136">
        <v>44172.900937500002</v>
      </c>
      <c r="C54" s="5" t="s">
        <v>495</v>
      </c>
      <c r="D54" s="134" t="str">
        <f t="shared" si="13"/>
        <v>ME6000</v>
      </c>
      <c r="E54" s="135" t="str">
        <f t="shared" si="14"/>
        <v>MASH EAST</v>
      </c>
      <c r="F54" s="135" t="str">
        <f t="shared" si="15"/>
        <v>GOLD</v>
      </c>
      <c r="G54" s="83">
        <v>3</v>
      </c>
      <c r="H54" s="142" t="s">
        <v>2033</v>
      </c>
      <c r="I54" s="52" t="s">
        <v>2034</v>
      </c>
      <c r="J54" s="135" t="str">
        <f t="shared" si="16"/>
        <v>LESLIE</v>
      </c>
      <c r="K54" s="144">
        <v>0.90093749999999995</v>
      </c>
      <c r="L54" s="144">
        <v>0.91358796296296296</v>
      </c>
      <c r="M54" s="136">
        <v>44172</v>
      </c>
      <c r="N54" s="143" t="s">
        <v>4612</v>
      </c>
      <c r="O54" s="90">
        <f t="shared" si="4"/>
        <v>18.216666666666743</v>
      </c>
      <c r="P54" s="100">
        <f t="shared" si="5"/>
        <v>54.650000000000233</v>
      </c>
      <c r="Q54" s="48" t="s">
        <v>2035</v>
      </c>
      <c r="R54" s="48" t="s">
        <v>2038</v>
      </c>
    </row>
    <row r="55" spans="1:18" x14ac:dyDescent="0.2">
      <c r="A55" s="214"/>
      <c r="B55" s="136">
        <v>44172.903252314813</v>
      </c>
      <c r="C55" s="5" t="s">
        <v>497</v>
      </c>
      <c r="D55" s="134" t="str">
        <f t="shared" si="13"/>
        <v>ME6000</v>
      </c>
      <c r="E55" s="135" t="str">
        <f t="shared" si="14"/>
        <v>MASH EAST</v>
      </c>
      <c r="F55" s="135" t="str">
        <f t="shared" si="15"/>
        <v>GOLD</v>
      </c>
      <c r="G55" s="83">
        <v>3</v>
      </c>
      <c r="H55" s="142" t="s">
        <v>2033</v>
      </c>
      <c r="I55" s="52" t="s">
        <v>2034</v>
      </c>
      <c r="J55" s="135" t="str">
        <f t="shared" si="16"/>
        <v>LESLIE</v>
      </c>
      <c r="K55" s="144">
        <v>0.90325231481481483</v>
      </c>
      <c r="L55" s="144">
        <v>0.91656249999999995</v>
      </c>
      <c r="M55" s="136">
        <v>44172</v>
      </c>
      <c r="N55" s="143" t="s">
        <v>4616</v>
      </c>
      <c r="O55" s="90">
        <f t="shared" si="4"/>
        <v>19.166666666666572</v>
      </c>
      <c r="P55" s="100">
        <f t="shared" si="5"/>
        <v>57.499999999999716</v>
      </c>
      <c r="Q55" s="48" t="s">
        <v>2035</v>
      </c>
      <c r="R55" s="48" t="s">
        <v>2038</v>
      </c>
    </row>
    <row r="56" spans="1:18" x14ac:dyDescent="0.2">
      <c r="A56" s="214"/>
      <c r="B56" s="136">
        <v>44172.821805555555</v>
      </c>
      <c r="C56" s="5" t="s">
        <v>1005</v>
      </c>
      <c r="D56" s="134" t="str">
        <f t="shared" si="13"/>
        <v>HA5066</v>
      </c>
      <c r="E56" s="135" t="str">
        <f t="shared" si="14"/>
        <v>HARARE</v>
      </c>
      <c r="F56" s="135" t="str">
        <f t="shared" si="15"/>
        <v>GOLD</v>
      </c>
      <c r="G56" s="83">
        <v>3</v>
      </c>
      <c r="H56" s="142" t="s">
        <v>2033</v>
      </c>
      <c r="I56" s="52" t="s">
        <v>2034</v>
      </c>
      <c r="J56" s="135" t="str">
        <f t="shared" si="16"/>
        <v>DHLAKAMA</v>
      </c>
      <c r="K56" s="144">
        <v>0.82180555555555557</v>
      </c>
      <c r="L56" s="144">
        <v>0.84230324074074081</v>
      </c>
      <c r="M56" s="136">
        <v>44172</v>
      </c>
      <c r="N56" s="143" t="s">
        <v>4626</v>
      </c>
      <c r="O56" s="90">
        <f t="shared" si="4"/>
        <v>29.516666666666751</v>
      </c>
      <c r="P56" s="100">
        <f t="shared" si="5"/>
        <v>88.550000000000253</v>
      </c>
      <c r="Q56" s="48" t="s">
        <v>2035</v>
      </c>
      <c r="R56" s="48" t="s">
        <v>2038</v>
      </c>
    </row>
    <row r="57" spans="1:18" x14ac:dyDescent="0.2">
      <c r="A57" s="214"/>
      <c r="B57" s="136">
        <v>44172.518055555556</v>
      </c>
      <c r="C57" s="5" t="s">
        <v>1504</v>
      </c>
      <c r="D57" s="134" t="str">
        <f t="shared" si="13"/>
        <v>MA0153</v>
      </c>
      <c r="E57" s="135" t="str">
        <f t="shared" si="14"/>
        <v>MANICALAND</v>
      </c>
      <c r="F57" s="135" t="str">
        <f t="shared" si="15"/>
        <v>GOLD</v>
      </c>
      <c r="G57" s="83">
        <v>3</v>
      </c>
      <c r="H57" s="142" t="s">
        <v>2033</v>
      </c>
      <c r="I57" s="52" t="s">
        <v>2034</v>
      </c>
      <c r="J57" s="135" t="str">
        <f t="shared" si="16"/>
        <v>MANGWIRO</v>
      </c>
      <c r="K57" s="144">
        <v>0.5180555555555556</v>
      </c>
      <c r="L57" s="144">
        <v>0.71065972222222218</v>
      </c>
      <c r="M57" s="136">
        <v>44172</v>
      </c>
      <c r="N57" s="143" t="s">
        <v>4658</v>
      </c>
      <c r="O57" s="90">
        <f t="shared" si="4"/>
        <v>277.34999999999991</v>
      </c>
      <c r="P57" s="100">
        <f t="shared" si="5"/>
        <v>832.04999999999973</v>
      </c>
      <c r="Q57" s="48" t="s">
        <v>2035</v>
      </c>
      <c r="R57" s="48" t="s">
        <v>2038</v>
      </c>
    </row>
    <row r="58" spans="1:18" x14ac:dyDescent="0.2">
      <c r="A58" s="214"/>
      <c r="B58" s="136">
        <v>44171.925891203704</v>
      </c>
      <c r="C58" s="5" t="s">
        <v>1617</v>
      </c>
      <c r="D58" s="134" t="str">
        <f t="shared" si="13"/>
        <v>MW5016</v>
      </c>
      <c r="E58" s="135" t="str">
        <f t="shared" si="14"/>
        <v>MASH WEST</v>
      </c>
      <c r="F58" s="135" t="str">
        <f t="shared" si="15"/>
        <v>GOLD</v>
      </c>
      <c r="G58" s="83">
        <v>3</v>
      </c>
      <c r="H58" s="142" t="s">
        <v>2033</v>
      </c>
      <c r="I58" s="52" t="s">
        <v>2034</v>
      </c>
      <c r="J58" s="135" t="str">
        <f t="shared" si="16"/>
        <v>ARTWELL</v>
      </c>
      <c r="K58" s="144">
        <v>0</v>
      </c>
      <c r="L58" s="144">
        <v>0.6590625</v>
      </c>
      <c r="M58" s="136">
        <v>44172</v>
      </c>
      <c r="N58" s="143" t="s">
        <v>4666</v>
      </c>
      <c r="O58" s="90">
        <f t="shared" si="4"/>
        <v>949.05000000000007</v>
      </c>
      <c r="P58" s="100">
        <f t="shared" si="5"/>
        <v>2847.15</v>
      </c>
      <c r="Q58" s="48" t="s">
        <v>2035</v>
      </c>
      <c r="R58" s="48" t="s">
        <v>2038</v>
      </c>
    </row>
    <row r="59" spans="1:18" x14ac:dyDescent="0.2">
      <c r="A59" s="214"/>
      <c r="B59" s="136">
        <v>44171.957511574074</v>
      </c>
      <c r="C59" s="5" t="s">
        <v>1619</v>
      </c>
      <c r="D59" s="134" t="str">
        <f t="shared" si="13"/>
        <v>MW5016</v>
      </c>
      <c r="E59" s="135" t="str">
        <f t="shared" si="14"/>
        <v>MASH WEST</v>
      </c>
      <c r="F59" s="135" t="str">
        <f t="shared" si="15"/>
        <v>GOLD</v>
      </c>
      <c r="G59" s="83">
        <v>3</v>
      </c>
      <c r="H59" s="142" t="s">
        <v>2033</v>
      </c>
      <c r="I59" s="52" t="s">
        <v>2034</v>
      </c>
      <c r="J59" s="135" t="str">
        <f t="shared" si="16"/>
        <v>ARTWELL</v>
      </c>
      <c r="K59" s="144">
        <v>0</v>
      </c>
      <c r="L59" s="144">
        <v>0.69133101851851853</v>
      </c>
      <c r="M59" s="136">
        <v>44172</v>
      </c>
      <c r="N59" s="143" t="s">
        <v>4667</v>
      </c>
      <c r="O59" s="90">
        <f t="shared" si="4"/>
        <v>995.51666666666665</v>
      </c>
      <c r="P59" s="100">
        <f t="shared" si="5"/>
        <v>2986.55</v>
      </c>
      <c r="Q59" s="48" t="s">
        <v>2035</v>
      </c>
      <c r="R59" s="48" t="s">
        <v>2038</v>
      </c>
    </row>
    <row r="60" spans="1:18" x14ac:dyDescent="0.2">
      <c r="A60" s="214"/>
      <c r="B60" s="136">
        <v>44172.944953703707</v>
      </c>
      <c r="C60" s="5" t="s">
        <v>18</v>
      </c>
      <c r="D60" s="134" t="str">
        <f t="shared" si="13"/>
        <v>ME0110</v>
      </c>
      <c r="E60" s="135" t="str">
        <f t="shared" si="14"/>
        <v>MASH EAST</v>
      </c>
      <c r="F60" s="135" t="str">
        <f t="shared" si="15"/>
        <v>GOLD</v>
      </c>
      <c r="G60" s="83">
        <v>3</v>
      </c>
      <c r="H60" s="142" t="s">
        <v>2033</v>
      </c>
      <c r="I60" s="52" t="s">
        <v>2034</v>
      </c>
      <c r="J60" s="135" t="str">
        <f t="shared" si="16"/>
        <v>WASHI</v>
      </c>
      <c r="K60" s="144">
        <v>0.94495370370370368</v>
      </c>
      <c r="L60" s="144">
        <v>0.99998842592592585</v>
      </c>
      <c r="M60" s="136">
        <v>44172</v>
      </c>
      <c r="N60" s="143" t="s">
        <v>4673</v>
      </c>
      <c r="O60" s="90">
        <f t="shared" si="4"/>
        <v>79.249999999999915</v>
      </c>
      <c r="P60" s="100">
        <f t="shared" si="5"/>
        <v>237.74999999999974</v>
      </c>
      <c r="Q60" s="48" t="s">
        <v>2035</v>
      </c>
      <c r="R60" s="48" t="s">
        <v>2036</v>
      </c>
    </row>
    <row r="61" spans="1:18" x14ac:dyDescent="0.2">
      <c r="A61" s="214"/>
      <c r="B61" s="168" t="s">
        <v>4346</v>
      </c>
      <c r="C61" s="164" t="s">
        <v>67</v>
      </c>
      <c r="D61" s="134" t="str">
        <f t="shared" si="13"/>
        <v>HA5035</v>
      </c>
      <c r="E61" s="135" t="str">
        <f t="shared" si="14"/>
        <v>HARARE</v>
      </c>
      <c r="F61" s="135" t="str">
        <f t="shared" si="15"/>
        <v>GOLD</v>
      </c>
      <c r="G61" s="83">
        <v>3</v>
      </c>
      <c r="H61" s="142" t="s">
        <v>2033</v>
      </c>
      <c r="I61" s="52" t="s">
        <v>2056</v>
      </c>
      <c r="J61" s="135" t="str">
        <f t="shared" si="16"/>
        <v>ENIA</v>
      </c>
      <c r="K61" s="88">
        <v>0</v>
      </c>
      <c r="L61" s="144">
        <v>0.99998842592592585</v>
      </c>
      <c r="M61" s="136">
        <v>44172</v>
      </c>
      <c r="N61" s="143" t="s">
        <v>3977</v>
      </c>
      <c r="O61" s="90">
        <f t="shared" si="4"/>
        <v>1439.9833333333331</v>
      </c>
      <c r="P61" s="100">
        <f t="shared" si="5"/>
        <v>4319.9499999999989</v>
      </c>
      <c r="Q61" s="48" t="s">
        <v>2035</v>
      </c>
      <c r="R61" s="48" t="s">
        <v>2036</v>
      </c>
    </row>
    <row r="62" spans="1:18" x14ac:dyDescent="0.2">
      <c r="A62" s="214"/>
      <c r="B62" s="192" t="s">
        <v>2110</v>
      </c>
      <c r="C62" s="87" t="s">
        <v>71</v>
      </c>
      <c r="D62" s="134" t="str">
        <f t="shared" si="13"/>
        <v>HA5035</v>
      </c>
      <c r="E62" s="135" t="str">
        <f t="shared" si="14"/>
        <v>HARARE</v>
      </c>
      <c r="F62" s="135" t="str">
        <f t="shared" si="15"/>
        <v>GOLD</v>
      </c>
      <c r="G62" s="83">
        <v>3</v>
      </c>
      <c r="H62" s="142" t="s">
        <v>2033</v>
      </c>
      <c r="I62" s="52" t="s">
        <v>2042</v>
      </c>
      <c r="J62" s="135" t="str">
        <f t="shared" si="16"/>
        <v>ENIA</v>
      </c>
      <c r="K62" s="88">
        <v>0</v>
      </c>
      <c r="L62" s="144">
        <v>0.99998842592592585</v>
      </c>
      <c r="M62" s="136">
        <v>44172</v>
      </c>
      <c r="N62" s="143" t="s">
        <v>3933</v>
      </c>
      <c r="O62" s="90">
        <f t="shared" si="4"/>
        <v>1439.9833333333331</v>
      </c>
      <c r="P62" s="100">
        <f t="shared" si="5"/>
        <v>4319.9499999999989</v>
      </c>
      <c r="Q62" s="48" t="s">
        <v>2035</v>
      </c>
      <c r="R62" s="48" t="s">
        <v>2036</v>
      </c>
    </row>
    <row r="63" spans="1:18" x14ac:dyDescent="0.2">
      <c r="A63" s="214"/>
      <c r="B63" s="168" t="s">
        <v>4575</v>
      </c>
      <c r="C63" s="164" t="s">
        <v>78</v>
      </c>
      <c r="D63" s="134" t="str">
        <f t="shared" si="13"/>
        <v>ME5318</v>
      </c>
      <c r="E63" s="135" t="str">
        <f t="shared" si="14"/>
        <v>MASH EAST</v>
      </c>
      <c r="F63" s="135" t="str">
        <f t="shared" si="15"/>
        <v>GOLD</v>
      </c>
      <c r="G63" s="83">
        <v>3</v>
      </c>
      <c r="H63" s="142" t="s">
        <v>2033</v>
      </c>
      <c r="I63" s="52" t="s">
        <v>2041</v>
      </c>
      <c r="J63" s="135" t="str">
        <f t="shared" si="16"/>
        <v>WASHI</v>
      </c>
      <c r="K63" s="196">
        <v>0.52486111111111111</v>
      </c>
      <c r="L63" s="144">
        <v>0.99998842592592585</v>
      </c>
      <c r="M63" s="136">
        <v>44172</v>
      </c>
      <c r="N63" s="143" t="s">
        <v>4676</v>
      </c>
      <c r="O63" s="90">
        <f t="shared" si="4"/>
        <v>684.18333333333317</v>
      </c>
      <c r="P63" s="100">
        <f t="shared" si="5"/>
        <v>2052.5499999999993</v>
      </c>
      <c r="Q63" s="48" t="s">
        <v>2035</v>
      </c>
      <c r="R63" s="48" t="s">
        <v>2036</v>
      </c>
    </row>
    <row r="64" spans="1:18" x14ac:dyDescent="0.2">
      <c r="A64" s="214"/>
      <c r="B64" s="168" t="s">
        <v>4576</v>
      </c>
      <c r="C64" s="164" t="s">
        <v>81</v>
      </c>
      <c r="D64" s="134" t="str">
        <f t="shared" si="13"/>
        <v>ME5318</v>
      </c>
      <c r="E64" s="135" t="str">
        <f t="shared" si="14"/>
        <v>MASH EAST</v>
      </c>
      <c r="F64" s="135" t="str">
        <f t="shared" si="15"/>
        <v>GOLD</v>
      </c>
      <c r="G64" s="83">
        <v>3</v>
      </c>
      <c r="H64" s="142" t="s">
        <v>2033</v>
      </c>
      <c r="I64" s="52" t="s">
        <v>2041</v>
      </c>
      <c r="J64" s="135" t="str">
        <f t="shared" si="16"/>
        <v>WASHI</v>
      </c>
      <c r="K64" s="196">
        <v>0.55660879629629634</v>
      </c>
      <c r="L64" s="144">
        <v>0.99998842592592585</v>
      </c>
      <c r="M64" s="136">
        <v>44172</v>
      </c>
      <c r="N64" s="143" t="s">
        <v>4677</v>
      </c>
      <c r="O64" s="90">
        <f t="shared" si="4"/>
        <v>638.46666666666647</v>
      </c>
      <c r="P64" s="100">
        <f t="shared" si="5"/>
        <v>1915.3999999999994</v>
      </c>
      <c r="Q64" s="48" t="s">
        <v>2035</v>
      </c>
      <c r="R64" s="48" t="s">
        <v>2036</v>
      </c>
    </row>
    <row r="65" spans="1:18" x14ac:dyDescent="0.2">
      <c r="A65" s="214"/>
      <c r="B65" s="136">
        <v>44172.943969907406</v>
      </c>
      <c r="C65" s="5" t="s">
        <v>228</v>
      </c>
      <c r="D65" s="134" t="str">
        <f t="shared" si="13"/>
        <v>ME0112</v>
      </c>
      <c r="E65" s="135" t="str">
        <f t="shared" si="14"/>
        <v>MASH EAST</v>
      </c>
      <c r="F65" s="135" t="str">
        <f t="shared" si="15"/>
        <v>GOLD</v>
      </c>
      <c r="G65" s="83">
        <v>3</v>
      </c>
      <c r="H65" s="142" t="s">
        <v>2033</v>
      </c>
      <c r="I65" s="52" t="s">
        <v>2034</v>
      </c>
      <c r="J65" s="135" t="str">
        <f t="shared" si="16"/>
        <v>LESLIE</v>
      </c>
      <c r="K65" s="144">
        <v>0.94396990740740738</v>
      </c>
      <c r="L65" s="144">
        <v>0.99998842592592585</v>
      </c>
      <c r="M65" s="136">
        <v>44172</v>
      </c>
      <c r="N65" s="143" t="s">
        <v>4678</v>
      </c>
      <c r="O65" s="90">
        <f t="shared" si="4"/>
        <v>80.6666666666666</v>
      </c>
      <c r="P65" s="100">
        <f t="shared" si="5"/>
        <v>241.9999999999998</v>
      </c>
      <c r="Q65" s="48" t="s">
        <v>2035</v>
      </c>
      <c r="R65" s="48" t="s">
        <v>2036</v>
      </c>
    </row>
    <row r="66" spans="1:18" x14ac:dyDescent="0.2">
      <c r="A66" s="214"/>
      <c r="B66" s="136">
        <v>44172.946400462963</v>
      </c>
      <c r="C66" s="5" t="s">
        <v>232</v>
      </c>
      <c r="D66" s="134" t="str">
        <f t="shared" si="13"/>
        <v>ME0112</v>
      </c>
      <c r="E66" s="135" t="str">
        <f t="shared" si="14"/>
        <v>MASH EAST</v>
      </c>
      <c r="F66" s="135" t="str">
        <f t="shared" si="15"/>
        <v>GOLD</v>
      </c>
      <c r="G66" s="83">
        <v>3</v>
      </c>
      <c r="H66" s="142" t="s">
        <v>2033</v>
      </c>
      <c r="I66" s="52" t="s">
        <v>2034</v>
      </c>
      <c r="J66" s="135" t="str">
        <f t="shared" si="16"/>
        <v>LESLIE</v>
      </c>
      <c r="K66" s="144">
        <v>0.94640046296296287</v>
      </c>
      <c r="L66" s="144">
        <v>0.99998842592592585</v>
      </c>
      <c r="M66" s="136">
        <v>44172</v>
      </c>
      <c r="N66" s="143" t="s">
        <v>4679</v>
      </c>
      <c r="O66" s="90">
        <f t="shared" ref="O66:O129" si="17">(L66-K66)*60*24</f>
        <v>77.166666666666686</v>
      </c>
      <c r="P66" s="100">
        <f t="shared" ref="P66:P129" si="18">O66*G66</f>
        <v>231.50000000000006</v>
      </c>
      <c r="Q66" s="48" t="s">
        <v>2035</v>
      </c>
      <c r="R66" s="48" t="s">
        <v>2036</v>
      </c>
    </row>
    <row r="67" spans="1:18" x14ac:dyDescent="0.2">
      <c r="A67" s="214"/>
      <c r="B67" s="136">
        <v>44172.746689814812</v>
      </c>
      <c r="C67" s="5" t="s">
        <v>251</v>
      </c>
      <c r="D67" s="134" t="str">
        <f t="shared" si="13"/>
        <v>HA0001</v>
      </c>
      <c r="E67" s="135" t="str">
        <f t="shared" si="14"/>
        <v>HARARE</v>
      </c>
      <c r="F67" s="135" t="str">
        <f t="shared" si="15"/>
        <v>GOLD</v>
      </c>
      <c r="G67" s="83">
        <v>3</v>
      </c>
      <c r="H67" s="142" t="s">
        <v>2033</v>
      </c>
      <c r="I67" s="52" t="s">
        <v>2034</v>
      </c>
      <c r="J67" s="135" t="str">
        <f t="shared" si="16"/>
        <v>ENIA</v>
      </c>
      <c r="K67" s="144">
        <v>0.74668981481481478</v>
      </c>
      <c r="L67" s="144">
        <v>0.99998842592592585</v>
      </c>
      <c r="M67" s="136">
        <v>44172</v>
      </c>
      <c r="N67" s="143" t="s">
        <v>4680</v>
      </c>
      <c r="O67" s="90">
        <f t="shared" si="17"/>
        <v>364.74999999999994</v>
      </c>
      <c r="P67" s="100">
        <f t="shared" si="18"/>
        <v>1094.2499999999998</v>
      </c>
      <c r="Q67" s="48" t="s">
        <v>2035</v>
      </c>
      <c r="R67" s="48" t="s">
        <v>2036</v>
      </c>
    </row>
    <row r="68" spans="1:18" x14ac:dyDescent="0.2">
      <c r="A68" s="214"/>
      <c r="B68" s="52" t="s">
        <v>2043</v>
      </c>
      <c r="C68" s="48" t="s">
        <v>417</v>
      </c>
      <c r="D68" s="134" t="str">
        <f t="shared" si="13"/>
        <v>MA5150</v>
      </c>
      <c r="E68" s="135" t="str">
        <f t="shared" si="14"/>
        <v>MANICALAND</v>
      </c>
      <c r="F68" s="135" t="str">
        <f t="shared" si="15"/>
        <v>GOLD</v>
      </c>
      <c r="G68" s="83">
        <v>3</v>
      </c>
      <c r="H68" s="142" t="s">
        <v>2033</v>
      </c>
      <c r="I68" s="52" t="s">
        <v>2042</v>
      </c>
      <c r="J68" s="135" t="str">
        <f t="shared" si="16"/>
        <v>DHLAKAMA</v>
      </c>
      <c r="K68" s="88">
        <v>0</v>
      </c>
      <c r="L68" s="144">
        <v>0.99998842592592585</v>
      </c>
      <c r="M68" s="136">
        <v>44172</v>
      </c>
      <c r="N68" s="143" t="s">
        <v>4686</v>
      </c>
      <c r="O68" s="90">
        <f t="shared" si="17"/>
        <v>1439.9833333333331</v>
      </c>
      <c r="P68" s="100">
        <f t="shared" si="18"/>
        <v>4319.9499999999989</v>
      </c>
      <c r="Q68" s="48" t="s">
        <v>2035</v>
      </c>
      <c r="R68" s="48" t="s">
        <v>2036</v>
      </c>
    </row>
    <row r="69" spans="1:18" x14ac:dyDescent="0.2">
      <c r="A69" s="214"/>
      <c r="B69" s="192" t="s">
        <v>2241</v>
      </c>
      <c r="C69" s="87" t="s">
        <v>435</v>
      </c>
      <c r="D69" s="134" t="str">
        <f t="shared" si="13"/>
        <v>MW5006</v>
      </c>
      <c r="E69" s="135" t="str">
        <f t="shared" si="14"/>
        <v>MASH WEST</v>
      </c>
      <c r="F69" s="135" t="str">
        <f t="shared" si="15"/>
        <v>GOLD</v>
      </c>
      <c r="G69" s="83">
        <v>3</v>
      </c>
      <c r="H69" s="142" t="s">
        <v>2033</v>
      </c>
      <c r="I69" s="52" t="s">
        <v>2042</v>
      </c>
      <c r="J69" s="135" t="str">
        <f t="shared" si="16"/>
        <v>ARTWELL</v>
      </c>
      <c r="K69" s="88">
        <v>0</v>
      </c>
      <c r="L69" s="144">
        <v>0.99998842592592585</v>
      </c>
      <c r="M69" s="136">
        <v>44172</v>
      </c>
      <c r="N69" s="143" t="s">
        <v>4024</v>
      </c>
      <c r="O69" s="90">
        <f t="shared" si="17"/>
        <v>1439.9833333333331</v>
      </c>
      <c r="P69" s="100">
        <f t="shared" si="18"/>
        <v>4319.9499999999989</v>
      </c>
      <c r="Q69" s="48" t="s">
        <v>2035</v>
      </c>
      <c r="R69" s="48" t="s">
        <v>2036</v>
      </c>
    </row>
    <row r="70" spans="1:18" x14ac:dyDescent="0.2">
      <c r="A70" s="214"/>
      <c r="B70" s="52" t="s">
        <v>2047</v>
      </c>
      <c r="C70" s="48" t="s">
        <v>517</v>
      </c>
      <c r="D70" s="134" t="str">
        <f t="shared" si="13"/>
        <v>MA5234</v>
      </c>
      <c r="E70" s="135" t="str">
        <f t="shared" si="14"/>
        <v>MANICALAND</v>
      </c>
      <c r="F70" s="135" t="str">
        <f t="shared" si="15"/>
        <v>GOLD</v>
      </c>
      <c r="G70" s="83">
        <v>3</v>
      </c>
      <c r="H70" s="142" t="s">
        <v>2033</v>
      </c>
      <c r="I70" s="52" t="s">
        <v>2042</v>
      </c>
      <c r="J70" s="135" t="str">
        <f t="shared" si="16"/>
        <v>MANGWIRO</v>
      </c>
      <c r="K70" s="88">
        <v>0</v>
      </c>
      <c r="L70" s="144">
        <v>0.99998842592592585</v>
      </c>
      <c r="M70" s="136">
        <v>44172</v>
      </c>
      <c r="N70" s="143" t="s">
        <v>4111</v>
      </c>
      <c r="O70" s="90">
        <f t="shared" si="17"/>
        <v>1439.9833333333331</v>
      </c>
      <c r="P70" s="100">
        <f t="shared" si="18"/>
        <v>4319.9499999999989</v>
      </c>
      <c r="Q70" s="48" t="s">
        <v>2035</v>
      </c>
      <c r="R70" s="48" t="s">
        <v>2036</v>
      </c>
    </row>
    <row r="71" spans="1:18" x14ac:dyDescent="0.2">
      <c r="A71" s="214"/>
      <c r="B71" s="192" t="s">
        <v>2053</v>
      </c>
      <c r="C71" s="87" t="s">
        <v>759</v>
      </c>
      <c r="D71" s="134" t="str">
        <f t="shared" si="13"/>
        <v>MW0124</v>
      </c>
      <c r="E71" s="135" t="str">
        <f t="shared" si="14"/>
        <v>MASH WEST</v>
      </c>
      <c r="F71" s="135" t="str">
        <f t="shared" si="15"/>
        <v>GOLD</v>
      </c>
      <c r="G71" s="83">
        <v>3</v>
      </c>
      <c r="H71" s="142" t="s">
        <v>2033</v>
      </c>
      <c r="I71" s="52" t="s">
        <v>2042</v>
      </c>
      <c r="J71" s="135" t="str">
        <f t="shared" si="16"/>
        <v>MODESTA</v>
      </c>
      <c r="K71" s="88">
        <v>0</v>
      </c>
      <c r="L71" s="144">
        <v>0.99998842592592585</v>
      </c>
      <c r="M71" s="136">
        <v>44172</v>
      </c>
      <c r="N71" s="143" t="s">
        <v>4089</v>
      </c>
      <c r="O71" s="90">
        <f t="shared" si="17"/>
        <v>1439.9833333333331</v>
      </c>
      <c r="P71" s="100">
        <f t="shared" si="18"/>
        <v>4319.9499999999989</v>
      </c>
      <c r="Q71" s="48" t="s">
        <v>2035</v>
      </c>
      <c r="R71" s="48" t="s">
        <v>2036</v>
      </c>
    </row>
    <row r="72" spans="1:18" x14ac:dyDescent="0.2">
      <c r="A72" s="214"/>
      <c r="B72" s="192" t="s">
        <v>2353</v>
      </c>
      <c r="C72" s="87" t="s">
        <v>1082</v>
      </c>
      <c r="D72" s="134" t="str">
        <f t="shared" si="13"/>
        <v>MW6031</v>
      </c>
      <c r="E72" s="135" t="str">
        <f t="shared" si="14"/>
        <v>MASH WEST</v>
      </c>
      <c r="F72" s="135" t="str">
        <f t="shared" si="15"/>
        <v>GOLD</v>
      </c>
      <c r="G72" s="83">
        <v>3</v>
      </c>
      <c r="H72" s="142" t="s">
        <v>2033</v>
      </c>
      <c r="I72" s="52" t="s">
        <v>2042</v>
      </c>
      <c r="J72" s="135" t="str">
        <f t="shared" si="16"/>
        <v>ARTWELL</v>
      </c>
      <c r="K72" s="88">
        <v>0</v>
      </c>
      <c r="L72" s="144">
        <v>0.99998842592592585</v>
      </c>
      <c r="M72" s="136">
        <v>44172</v>
      </c>
      <c r="N72" s="143" t="s">
        <v>3974</v>
      </c>
      <c r="O72" s="90">
        <f t="shared" si="17"/>
        <v>1439.9833333333331</v>
      </c>
      <c r="P72" s="100">
        <f t="shared" si="18"/>
        <v>4319.9499999999989</v>
      </c>
      <c r="Q72" s="48" t="s">
        <v>2035</v>
      </c>
      <c r="R72" s="48" t="s">
        <v>2036</v>
      </c>
    </row>
    <row r="73" spans="1:18" x14ac:dyDescent="0.2">
      <c r="A73" s="214"/>
      <c r="B73" s="192" t="s">
        <v>2354</v>
      </c>
      <c r="C73" s="87" t="s">
        <v>1084</v>
      </c>
      <c r="D73" s="134" t="str">
        <f t="shared" si="13"/>
        <v>MW6031</v>
      </c>
      <c r="E73" s="135" t="str">
        <f t="shared" si="14"/>
        <v>MASH WEST</v>
      </c>
      <c r="F73" s="135" t="str">
        <f t="shared" si="15"/>
        <v>GOLD</v>
      </c>
      <c r="G73" s="83">
        <v>3</v>
      </c>
      <c r="H73" s="142" t="s">
        <v>2033</v>
      </c>
      <c r="I73" s="52" t="s">
        <v>2042</v>
      </c>
      <c r="J73" s="135" t="str">
        <f t="shared" si="16"/>
        <v>ARTWELL</v>
      </c>
      <c r="K73" s="88">
        <v>0</v>
      </c>
      <c r="L73" s="144">
        <v>0.99998842592592585</v>
      </c>
      <c r="M73" s="136">
        <v>44172</v>
      </c>
      <c r="N73" s="143" t="s">
        <v>4022</v>
      </c>
      <c r="O73" s="90">
        <f t="shared" si="17"/>
        <v>1439.9833333333331</v>
      </c>
      <c r="P73" s="100">
        <f t="shared" si="18"/>
        <v>4319.9499999999989</v>
      </c>
      <c r="Q73" s="48" t="s">
        <v>2035</v>
      </c>
      <c r="R73" s="48" t="s">
        <v>2036</v>
      </c>
    </row>
    <row r="74" spans="1:18" x14ac:dyDescent="0.2">
      <c r="A74" s="214"/>
      <c r="B74" s="192" t="s">
        <v>2105</v>
      </c>
      <c r="C74" s="87" t="s">
        <v>1106</v>
      </c>
      <c r="D74" s="134" t="str">
        <f t="shared" si="13"/>
        <v>HA6067</v>
      </c>
      <c r="E74" s="135" t="str">
        <f t="shared" si="14"/>
        <v>HARARE</v>
      </c>
      <c r="F74" s="135" t="str">
        <f t="shared" si="15"/>
        <v>GOLD</v>
      </c>
      <c r="G74" s="83">
        <v>3</v>
      </c>
      <c r="H74" s="142" t="s">
        <v>2033</v>
      </c>
      <c r="I74" s="52" t="s">
        <v>2042</v>
      </c>
      <c r="J74" s="135" t="str">
        <f t="shared" si="16"/>
        <v>PRIVLEDGE</v>
      </c>
      <c r="K74" s="88">
        <v>0</v>
      </c>
      <c r="L74" s="144">
        <v>0.99998842592592585</v>
      </c>
      <c r="M74" s="136">
        <v>44172</v>
      </c>
      <c r="N74" s="143" t="s">
        <v>4096</v>
      </c>
      <c r="O74" s="90">
        <f t="shared" si="17"/>
        <v>1439.9833333333331</v>
      </c>
      <c r="P74" s="100">
        <f t="shared" si="18"/>
        <v>4319.9499999999989</v>
      </c>
      <c r="Q74" s="48" t="s">
        <v>2035</v>
      </c>
      <c r="R74" s="48" t="s">
        <v>2036</v>
      </c>
    </row>
    <row r="75" spans="1:18" x14ac:dyDescent="0.2">
      <c r="A75" s="214"/>
      <c r="B75" s="137">
        <v>44171.894120370373</v>
      </c>
      <c r="C75" s="52" t="s">
        <v>1297</v>
      </c>
      <c r="D75" s="134" t="str">
        <f t="shared" si="13"/>
        <v>MA5169</v>
      </c>
      <c r="E75" s="135" t="str">
        <f t="shared" si="14"/>
        <v>MANICALAND</v>
      </c>
      <c r="F75" s="135" t="str">
        <f t="shared" si="15"/>
        <v>GOLD</v>
      </c>
      <c r="G75" s="83">
        <v>3</v>
      </c>
      <c r="H75" s="142" t="s">
        <v>2033</v>
      </c>
      <c r="I75" s="52" t="s">
        <v>2041</v>
      </c>
      <c r="J75" s="135" t="str">
        <f t="shared" si="16"/>
        <v>MAPFUMBA</v>
      </c>
      <c r="K75" s="88">
        <v>0</v>
      </c>
      <c r="L75" s="144">
        <v>0.99998842592592585</v>
      </c>
      <c r="M75" s="136">
        <v>44172</v>
      </c>
      <c r="N75" s="143" t="s">
        <v>4402</v>
      </c>
      <c r="O75" s="90">
        <f t="shared" si="17"/>
        <v>1439.9833333333331</v>
      </c>
      <c r="P75" s="100">
        <f t="shared" si="18"/>
        <v>4319.9499999999989</v>
      </c>
      <c r="Q75" s="48" t="s">
        <v>2035</v>
      </c>
      <c r="R75" s="48" t="s">
        <v>2036</v>
      </c>
    </row>
    <row r="76" spans="1:18" x14ac:dyDescent="0.2">
      <c r="A76" s="214"/>
      <c r="B76" s="137">
        <v>44171.718032407407</v>
      </c>
      <c r="C76" s="52" t="s">
        <v>1328</v>
      </c>
      <c r="D76" s="134" t="str">
        <f t="shared" si="13"/>
        <v>MA0141</v>
      </c>
      <c r="E76" s="135" t="str">
        <f t="shared" si="14"/>
        <v>MANICALAND</v>
      </c>
      <c r="F76" s="135" t="str">
        <f t="shared" si="15"/>
        <v>GOLD</v>
      </c>
      <c r="G76" s="83">
        <v>3</v>
      </c>
      <c r="H76" s="142" t="s">
        <v>2033</v>
      </c>
      <c r="I76" s="52" t="s">
        <v>2041</v>
      </c>
      <c r="J76" s="135" t="str">
        <f t="shared" si="16"/>
        <v>MANGWIRO</v>
      </c>
      <c r="K76" s="88">
        <v>0</v>
      </c>
      <c r="L76" s="144">
        <v>0.99998842592592585</v>
      </c>
      <c r="M76" s="136">
        <v>44172</v>
      </c>
      <c r="N76" s="143" t="s">
        <v>4476</v>
      </c>
      <c r="O76" s="90">
        <f t="shared" si="17"/>
        <v>1439.9833333333331</v>
      </c>
      <c r="P76" s="100">
        <f t="shared" si="18"/>
        <v>4319.9499999999989</v>
      </c>
      <c r="Q76" s="48" t="s">
        <v>2035</v>
      </c>
      <c r="R76" s="48" t="s">
        <v>2036</v>
      </c>
    </row>
    <row r="77" spans="1:18" x14ac:dyDescent="0.2">
      <c r="A77" s="214"/>
      <c r="B77" s="136">
        <v>44172.934710648151</v>
      </c>
      <c r="C77" s="5" t="s">
        <v>1366</v>
      </c>
      <c r="D77" s="134" t="str">
        <f t="shared" si="13"/>
        <v>MA5171</v>
      </c>
      <c r="E77" s="135" t="str">
        <f t="shared" si="14"/>
        <v>MANICALAND</v>
      </c>
      <c r="F77" s="135" t="str">
        <f t="shared" si="15"/>
        <v>GOLD</v>
      </c>
      <c r="G77" s="83">
        <v>3</v>
      </c>
      <c r="H77" s="142" t="s">
        <v>2033</v>
      </c>
      <c r="I77" s="52" t="s">
        <v>2034</v>
      </c>
      <c r="J77" s="135" t="str">
        <f t="shared" si="16"/>
        <v>MANGWIRO</v>
      </c>
      <c r="K77" s="144">
        <v>0.93471064814814808</v>
      </c>
      <c r="L77" s="144">
        <v>0.99998842592592585</v>
      </c>
      <c r="M77" s="136">
        <v>44172</v>
      </c>
      <c r="N77" s="143" t="s">
        <v>4716</v>
      </c>
      <c r="O77" s="90">
        <f t="shared" si="17"/>
        <v>93.999999999999986</v>
      </c>
      <c r="P77" s="100">
        <f t="shared" si="18"/>
        <v>281.99999999999994</v>
      </c>
      <c r="Q77" s="48" t="s">
        <v>2035</v>
      </c>
      <c r="R77" s="48" t="s">
        <v>2036</v>
      </c>
    </row>
    <row r="78" spans="1:18" x14ac:dyDescent="0.2">
      <c r="A78" s="214"/>
      <c r="B78" s="136">
        <v>44172.953298611108</v>
      </c>
      <c r="C78" s="5" t="s">
        <v>1368</v>
      </c>
      <c r="D78" s="134" t="str">
        <f t="shared" si="13"/>
        <v>MA5171</v>
      </c>
      <c r="E78" s="135" t="str">
        <f t="shared" si="14"/>
        <v>MANICALAND</v>
      </c>
      <c r="F78" s="135" t="str">
        <f t="shared" si="15"/>
        <v>GOLD</v>
      </c>
      <c r="G78" s="83">
        <v>3</v>
      </c>
      <c r="H78" s="142" t="s">
        <v>2033</v>
      </c>
      <c r="I78" s="52" t="s">
        <v>2034</v>
      </c>
      <c r="J78" s="135" t="str">
        <f t="shared" si="16"/>
        <v>MANGWIRO</v>
      </c>
      <c r="K78" s="144">
        <v>0.95329861111111114</v>
      </c>
      <c r="L78" s="144">
        <v>0.99998842592592585</v>
      </c>
      <c r="M78" s="136">
        <v>44172</v>
      </c>
      <c r="N78" s="143" t="s">
        <v>4717</v>
      </c>
      <c r="O78" s="90">
        <f t="shared" si="17"/>
        <v>67.233333333333178</v>
      </c>
      <c r="P78" s="100">
        <f t="shared" si="18"/>
        <v>201.69999999999953</v>
      </c>
      <c r="Q78" s="48" t="s">
        <v>2035</v>
      </c>
      <c r="R78" s="48" t="s">
        <v>2036</v>
      </c>
    </row>
    <row r="79" spans="1:18" x14ac:dyDescent="0.2">
      <c r="A79" s="214"/>
      <c r="B79" s="136">
        <v>44172.60565972222</v>
      </c>
      <c r="C79" s="5" t="s">
        <v>1474</v>
      </c>
      <c r="D79" s="134" t="str">
        <f t="shared" si="13"/>
        <v>ME5185</v>
      </c>
      <c r="E79" s="135" t="str">
        <f t="shared" si="14"/>
        <v>MASH EAST</v>
      </c>
      <c r="F79" s="135" t="str">
        <f t="shared" si="15"/>
        <v>GOLD</v>
      </c>
      <c r="G79" s="83">
        <v>3</v>
      </c>
      <c r="H79" s="142" t="s">
        <v>2033</v>
      </c>
      <c r="I79" s="52" t="s">
        <v>2034</v>
      </c>
      <c r="J79" s="135" t="str">
        <f t="shared" si="16"/>
        <v>WASHI</v>
      </c>
      <c r="K79" s="144">
        <v>0.6056597222222222</v>
      </c>
      <c r="L79" s="144">
        <v>0.99998842592592585</v>
      </c>
      <c r="M79" s="136">
        <v>44172</v>
      </c>
      <c r="N79" s="143" t="s">
        <v>4722</v>
      </c>
      <c r="O79" s="90">
        <f t="shared" si="17"/>
        <v>567.83333333333326</v>
      </c>
      <c r="P79" s="100">
        <f t="shared" si="18"/>
        <v>1703.4999999999998</v>
      </c>
      <c r="Q79" s="48" t="s">
        <v>2035</v>
      </c>
      <c r="R79" s="48" t="s">
        <v>2036</v>
      </c>
    </row>
    <row r="80" spans="1:18" x14ac:dyDescent="0.2">
      <c r="A80" s="214"/>
      <c r="B80" s="192" t="s">
        <v>2367</v>
      </c>
      <c r="C80" s="87" t="s">
        <v>1493</v>
      </c>
      <c r="D80" s="134" t="str">
        <f t="shared" si="13"/>
        <v>MA5173</v>
      </c>
      <c r="E80" s="135" t="str">
        <f t="shared" si="14"/>
        <v>MANICALAND</v>
      </c>
      <c r="F80" s="135" t="str">
        <f t="shared" si="15"/>
        <v>GOLD</v>
      </c>
      <c r="G80" s="83">
        <v>3</v>
      </c>
      <c r="H80" s="142" t="s">
        <v>2033</v>
      </c>
      <c r="I80" s="52" t="s">
        <v>2042</v>
      </c>
      <c r="J80" s="135" t="str">
        <f t="shared" si="16"/>
        <v>MAPFUMBA</v>
      </c>
      <c r="K80" s="88">
        <v>0</v>
      </c>
      <c r="L80" s="144">
        <v>0.99998842592592585</v>
      </c>
      <c r="M80" s="136">
        <v>44172</v>
      </c>
      <c r="N80" s="143" t="s">
        <v>4041</v>
      </c>
      <c r="O80" s="90">
        <f t="shared" si="17"/>
        <v>1439.9833333333331</v>
      </c>
      <c r="P80" s="100">
        <f t="shared" si="18"/>
        <v>4319.9499999999989</v>
      </c>
      <c r="Q80" s="48" t="s">
        <v>2035</v>
      </c>
      <c r="R80" s="48" t="s">
        <v>2036</v>
      </c>
    </row>
    <row r="81" spans="1:18" x14ac:dyDescent="0.2">
      <c r="A81" s="214"/>
      <c r="B81" s="192" t="s">
        <v>2368</v>
      </c>
      <c r="C81" s="87" t="s">
        <v>1495</v>
      </c>
      <c r="D81" s="134" t="str">
        <f t="shared" si="13"/>
        <v>MA5173</v>
      </c>
      <c r="E81" s="135" t="str">
        <f t="shared" si="14"/>
        <v>MANICALAND</v>
      </c>
      <c r="F81" s="135" t="str">
        <f t="shared" si="15"/>
        <v>GOLD</v>
      </c>
      <c r="G81" s="83">
        <v>3</v>
      </c>
      <c r="H81" s="142" t="s">
        <v>2033</v>
      </c>
      <c r="I81" s="52" t="s">
        <v>2042</v>
      </c>
      <c r="J81" s="135" t="str">
        <f t="shared" si="16"/>
        <v>MAPFUMBA</v>
      </c>
      <c r="K81" s="88">
        <v>0</v>
      </c>
      <c r="L81" s="144">
        <v>0.99998842592592585</v>
      </c>
      <c r="M81" s="136">
        <v>44172</v>
      </c>
      <c r="N81" s="143" t="s">
        <v>4101</v>
      </c>
      <c r="O81" s="90">
        <f t="shared" si="17"/>
        <v>1439.9833333333331</v>
      </c>
      <c r="P81" s="100">
        <f t="shared" si="18"/>
        <v>4319.9499999999989</v>
      </c>
      <c r="Q81" s="48" t="s">
        <v>2035</v>
      </c>
      <c r="R81" s="48" t="s">
        <v>2036</v>
      </c>
    </row>
    <row r="82" spans="1:18" x14ac:dyDescent="0.2">
      <c r="A82" s="214"/>
      <c r="B82" s="192" t="s">
        <v>4084</v>
      </c>
      <c r="C82" s="87" t="s">
        <v>1526</v>
      </c>
      <c r="D82" s="134" t="str">
        <f t="shared" si="13"/>
        <v>HA5041</v>
      </c>
      <c r="E82" s="135" t="str">
        <f t="shared" si="14"/>
        <v>HARARE</v>
      </c>
      <c r="F82" s="135" t="str">
        <f t="shared" si="15"/>
        <v>GOLD</v>
      </c>
      <c r="G82" s="83">
        <v>3</v>
      </c>
      <c r="H82" s="142" t="s">
        <v>2033</v>
      </c>
      <c r="I82" s="52" t="s">
        <v>2042</v>
      </c>
      <c r="J82" s="135" t="str">
        <f t="shared" si="16"/>
        <v>RITA</v>
      </c>
      <c r="K82" s="88">
        <v>0</v>
      </c>
      <c r="L82" s="144">
        <v>0.99998842592592585</v>
      </c>
      <c r="M82" s="136">
        <v>44172</v>
      </c>
      <c r="N82" s="143" t="s">
        <v>4088</v>
      </c>
      <c r="O82" s="90">
        <f t="shared" si="17"/>
        <v>1439.9833333333331</v>
      </c>
      <c r="P82" s="100">
        <f t="shared" si="18"/>
        <v>4319.9499999999989</v>
      </c>
      <c r="Q82" s="48" t="s">
        <v>2035</v>
      </c>
      <c r="R82" s="48" t="s">
        <v>2036</v>
      </c>
    </row>
    <row r="83" spans="1:18" x14ac:dyDescent="0.2">
      <c r="A83" s="214"/>
      <c r="B83" s="136">
        <v>44172.877164351848</v>
      </c>
      <c r="C83" s="5" t="s">
        <v>1553</v>
      </c>
      <c r="D83" s="134" t="str">
        <f t="shared" si="13"/>
        <v>MA0323</v>
      </c>
      <c r="E83" s="135" t="str">
        <f t="shared" si="14"/>
        <v>MANICALAND</v>
      </c>
      <c r="F83" s="135" t="str">
        <f t="shared" si="15"/>
        <v>GOLD</v>
      </c>
      <c r="G83" s="83">
        <v>3</v>
      </c>
      <c r="H83" s="142" t="s">
        <v>2033</v>
      </c>
      <c r="I83" s="52" t="s">
        <v>2034</v>
      </c>
      <c r="J83" s="135" t="str">
        <f t="shared" si="16"/>
        <v>MANGWIRO</v>
      </c>
      <c r="K83" s="144">
        <v>0.87716435185185182</v>
      </c>
      <c r="L83" s="144">
        <v>0.99998842592592585</v>
      </c>
      <c r="M83" s="136">
        <v>44172</v>
      </c>
      <c r="N83" s="143" t="s">
        <v>4724</v>
      </c>
      <c r="O83" s="90">
        <f t="shared" si="17"/>
        <v>176.86666666666662</v>
      </c>
      <c r="P83" s="100">
        <f t="shared" si="18"/>
        <v>530.59999999999991</v>
      </c>
      <c r="Q83" s="48" t="s">
        <v>2035</v>
      </c>
      <c r="R83" s="48" t="s">
        <v>2036</v>
      </c>
    </row>
    <row r="84" spans="1:18" x14ac:dyDescent="0.2">
      <c r="A84" s="214"/>
      <c r="B84" s="192" t="s">
        <v>2077</v>
      </c>
      <c r="C84" s="87" t="s">
        <v>1555</v>
      </c>
      <c r="D84" s="134" t="str">
        <f t="shared" si="13"/>
        <v>ME0395</v>
      </c>
      <c r="E84" s="135" t="str">
        <f t="shared" si="14"/>
        <v>MASH EAST</v>
      </c>
      <c r="F84" s="135" t="str">
        <f t="shared" si="15"/>
        <v>GOLD</v>
      </c>
      <c r="G84" s="83">
        <v>3</v>
      </c>
      <c r="H84" s="142" t="s">
        <v>2033</v>
      </c>
      <c r="I84" s="52" t="s">
        <v>2042</v>
      </c>
      <c r="J84" s="135" t="str">
        <f t="shared" si="16"/>
        <v>DHLAKAMA</v>
      </c>
      <c r="K84" s="88">
        <v>0</v>
      </c>
      <c r="L84" s="144">
        <v>0.99998842592592585</v>
      </c>
      <c r="M84" s="136">
        <v>44172</v>
      </c>
      <c r="N84" s="143" t="s">
        <v>3982</v>
      </c>
      <c r="O84" s="90">
        <f t="shared" si="17"/>
        <v>1439.9833333333331</v>
      </c>
      <c r="P84" s="100">
        <f t="shared" si="18"/>
        <v>4319.9499999999989</v>
      </c>
      <c r="Q84" s="48" t="s">
        <v>2035</v>
      </c>
      <c r="R84" s="48" t="s">
        <v>2036</v>
      </c>
    </row>
    <row r="85" spans="1:18" x14ac:dyDescent="0.2">
      <c r="A85" s="214"/>
      <c r="B85" s="137">
        <v>44171.718009259261</v>
      </c>
      <c r="C85" s="52" t="s">
        <v>1695</v>
      </c>
      <c r="D85" s="134" t="str">
        <f t="shared" si="13"/>
        <v>ME5186</v>
      </c>
      <c r="E85" s="135" t="str">
        <f t="shared" si="14"/>
        <v>MASH EAST</v>
      </c>
      <c r="F85" s="135" t="str">
        <f t="shared" si="15"/>
        <v>GOLD</v>
      </c>
      <c r="G85" s="83">
        <v>3</v>
      </c>
      <c r="H85" s="142" t="s">
        <v>2033</v>
      </c>
      <c r="I85" s="52" t="s">
        <v>2041</v>
      </c>
      <c r="J85" s="135" t="str">
        <f t="shared" si="16"/>
        <v>RICHARD</v>
      </c>
      <c r="K85" s="88">
        <v>0</v>
      </c>
      <c r="L85" s="144">
        <v>0.99998842592592585</v>
      </c>
      <c r="M85" s="136">
        <v>44172</v>
      </c>
      <c r="N85" s="143" t="s">
        <v>4477</v>
      </c>
      <c r="O85" s="90">
        <f t="shared" si="17"/>
        <v>1439.9833333333331</v>
      </c>
      <c r="P85" s="100">
        <f t="shared" si="18"/>
        <v>4319.9499999999989</v>
      </c>
      <c r="Q85" s="48" t="s">
        <v>2035</v>
      </c>
      <c r="R85" s="48" t="s">
        <v>2036</v>
      </c>
    </row>
    <row r="86" spans="1:18" x14ac:dyDescent="0.2">
      <c r="A86" s="214"/>
      <c r="B86" s="168" t="s">
        <v>4345</v>
      </c>
      <c r="C86" s="164" t="s">
        <v>1756</v>
      </c>
      <c r="D86" s="134" t="str">
        <f t="shared" si="13"/>
        <v>MW7039</v>
      </c>
      <c r="E86" s="135" t="str">
        <f t="shared" si="14"/>
        <v>MASH WEST</v>
      </c>
      <c r="F86" s="135" t="str">
        <f t="shared" si="15"/>
        <v>GOLD</v>
      </c>
      <c r="G86" s="83">
        <v>3</v>
      </c>
      <c r="H86" s="142" t="s">
        <v>2033</v>
      </c>
      <c r="I86" s="52" t="s">
        <v>2056</v>
      </c>
      <c r="J86" s="135" t="str">
        <f t="shared" si="16"/>
        <v>NGIRAZI</v>
      </c>
      <c r="K86" s="88">
        <v>0</v>
      </c>
      <c r="L86" s="144">
        <v>0.99998842592592585</v>
      </c>
      <c r="M86" s="136">
        <v>44172</v>
      </c>
      <c r="N86" s="143" t="s">
        <v>3926</v>
      </c>
      <c r="O86" s="90">
        <f t="shared" si="17"/>
        <v>1439.9833333333331</v>
      </c>
      <c r="P86" s="100">
        <f t="shared" si="18"/>
        <v>4319.9499999999989</v>
      </c>
      <c r="Q86" s="48" t="s">
        <v>2035</v>
      </c>
      <c r="R86" s="48" t="s">
        <v>2036</v>
      </c>
    </row>
    <row r="87" spans="1:18" x14ac:dyDescent="0.2">
      <c r="A87" s="214"/>
      <c r="B87" s="136">
        <v>44172.925393518519</v>
      </c>
      <c r="C87" s="5" t="s">
        <v>1800</v>
      </c>
      <c r="D87" s="134" t="str">
        <f t="shared" si="13"/>
        <v>HA7083</v>
      </c>
      <c r="E87" s="135" t="str">
        <f t="shared" si="14"/>
        <v>HARARE</v>
      </c>
      <c r="F87" s="135" t="str">
        <f t="shared" si="15"/>
        <v>GOLD</v>
      </c>
      <c r="G87" s="83">
        <v>3</v>
      </c>
      <c r="H87" s="142" t="s">
        <v>2033</v>
      </c>
      <c r="I87" s="52" t="s">
        <v>2034</v>
      </c>
      <c r="J87" s="135" t="str">
        <f t="shared" si="16"/>
        <v>LESLIE</v>
      </c>
      <c r="K87" s="144">
        <v>0.92539351851851848</v>
      </c>
      <c r="L87" s="144">
        <v>0.99998842592592585</v>
      </c>
      <c r="M87" s="136">
        <v>44172</v>
      </c>
      <c r="N87" s="143" t="s">
        <v>4596</v>
      </c>
      <c r="O87" s="90">
        <f t="shared" si="17"/>
        <v>107.41666666666663</v>
      </c>
      <c r="P87" s="100">
        <f t="shared" si="18"/>
        <v>322.24999999999989</v>
      </c>
      <c r="Q87" s="48" t="s">
        <v>2035</v>
      </c>
      <c r="R87" s="48" t="s">
        <v>2036</v>
      </c>
    </row>
    <row r="88" spans="1:18" x14ac:dyDescent="0.2">
      <c r="A88" s="214"/>
      <c r="B88" s="136">
        <v>44172.92769675926</v>
      </c>
      <c r="C88" s="5" t="s">
        <v>1802</v>
      </c>
      <c r="D88" s="134" t="str">
        <f t="shared" si="13"/>
        <v>HA7083</v>
      </c>
      <c r="E88" s="135" t="str">
        <f t="shared" si="14"/>
        <v>HARARE</v>
      </c>
      <c r="F88" s="135" t="str">
        <f t="shared" si="15"/>
        <v>GOLD</v>
      </c>
      <c r="G88" s="83">
        <v>3</v>
      </c>
      <c r="H88" s="142" t="s">
        <v>2033</v>
      </c>
      <c r="I88" s="52" t="s">
        <v>2034</v>
      </c>
      <c r="J88" s="135" t="str">
        <f t="shared" si="16"/>
        <v>LESLIE</v>
      </c>
      <c r="K88" s="144">
        <v>0.92769675925925921</v>
      </c>
      <c r="L88" s="144">
        <v>0.99998842592592585</v>
      </c>
      <c r="M88" s="136">
        <v>44172</v>
      </c>
      <c r="N88" s="143" t="s">
        <v>4728</v>
      </c>
      <c r="O88" s="90">
        <f t="shared" si="17"/>
        <v>104.09999999999997</v>
      </c>
      <c r="P88" s="100">
        <f t="shared" si="18"/>
        <v>312.2999999999999</v>
      </c>
      <c r="Q88" s="48" t="s">
        <v>2035</v>
      </c>
      <c r="R88" s="48" t="s">
        <v>2036</v>
      </c>
    </row>
    <row r="89" spans="1:18" x14ac:dyDescent="0.2">
      <c r="A89" s="214"/>
      <c r="B89" s="192" t="s">
        <v>2382</v>
      </c>
      <c r="C89" s="87" t="s">
        <v>1883</v>
      </c>
      <c r="D89" s="134" t="str">
        <f t="shared" si="13"/>
        <v>MA5176</v>
      </c>
      <c r="E89" s="135" t="str">
        <f t="shared" si="14"/>
        <v>MANICALAND</v>
      </c>
      <c r="F89" s="135" t="str">
        <f t="shared" si="15"/>
        <v>GOLD</v>
      </c>
      <c r="G89" s="83">
        <v>3</v>
      </c>
      <c r="H89" s="142" t="s">
        <v>2033</v>
      </c>
      <c r="I89" s="52" t="s">
        <v>2042</v>
      </c>
      <c r="J89" s="135" t="str">
        <f t="shared" si="16"/>
        <v>MANGWIRO</v>
      </c>
      <c r="K89" s="88">
        <v>0</v>
      </c>
      <c r="L89" s="144">
        <v>0.99998842592592585</v>
      </c>
      <c r="M89" s="136">
        <v>44172</v>
      </c>
      <c r="N89" s="143" t="s">
        <v>4035</v>
      </c>
      <c r="O89" s="90">
        <f t="shared" si="17"/>
        <v>1439.9833333333331</v>
      </c>
      <c r="P89" s="100">
        <f t="shared" si="18"/>
        <v>4319.9499999999989</v>
      </c>
      <c r="Q89" s="48" t="s">
        <v>2035</v>
      </c>
      <c r="R89" s="48" t="s">
        <v>2036</v>
      </c>
    </row>
    <row r="90" spans="1:18" x14ac:dyDescent="0.2">
      <c r="A90" s="214"/>
      <c r="B90" s="192" t="s">
        <v>2383</v>
      </c>
      <c r="C90" s="87" t="s">
        <v>1937</v>
      </c>
      <c r="D90" s="134" t="str">
        <f t="shared" si="13"/>
        <v>MA7045</v>
      </c>
      <c r="E90" s="135" t="str">
        <f t="shared" si="14"/>
        <v>MANICALAND</v>
      </c>
      <c r="F90" s="135" t="str">
        <f t="shared" si="15"/>
        <v>GOLD</v>
      </c>
      <c r="G90" s="83">
        <v>3</v>
      </c>
      <c r="H90" s="142" t="s">
        <v>2033</v>
      </c>
      <c r="I90" s="52" t="s">
        <v>2042</v>
      </c>
      <c r="J90" s="135" t="str">
        <f t="shared" si="16"/>
        <v>MANGWIRO</v>
      </c>
      <c r="K90" s="88">
        <v>0</v>
      </c>
      <c r="L90" s="144">
        <v>0.99998842592592585</v>
      </c>
      <c r="M90" s="136">
        <v>44172</v>
      </c>
      <c r="N90" s="143" t="s">
        <v>4079</v>
      </c>
      <c r="O90" s="90">
        <f t="shared" si="17"/>
        <v>1439.9833333333331</v>
      </c>
      <c r="P90" s="100">
        <f t="shared" si="18"/>
        <v>4319.9499999999989</v>
      </c>
      <c r="Q90" s="48" t="s">
        <v>2035</v>
      </c>
      <c r="R90" s="48" t="s">
        <v>2036</v>
      </c>
    </row>
    <row r="91" spans="1:18" x14ac:dyDescent="0.2">
      <c r="A91" s="78">
        <v>64</v>
      </c>
      <c r="B91" s="79">
        <v>44170.620833333334</v>
      </c>
      <c r="C91" s="68" t="str">
        <f>VLOOKUP(A91,nsn,2,FALSE)</f>
        <v>PLUMTREETOWN-G</v>
      </c>
      <c r="D91" s="81" t="str">
        <f t="shared" si="13"/>
        <v>MS0084</v>
      </c>
      <c r="E91" s="91" t="str">
        <f t="shared" si="14"/>
        <v>MAT SOUTH</v>
      </c>
      <c r="F91" s="82" t="str">
        <f t="shared" si="15"/>
        <v>GOLD</v>
      </c>
      <c r="G91" s="83">
        <v>3</v>
      </c>
      <c r="H91" s="83" t="s">
        <v>2033</v>
      </c>
      <c r="I91" s="110" t="s">
        <v>2058</v>
      </c>
      <c r="J91" s="68" t="str">
        <f>VLOOKUP(A91,nsn,3,FALSE)</f>
        <v>STELLA</v>
      </c>
      <c r="K91" s="85">
        <v>0</v>
      </c>
      <c r="L91" s="85">
        <v>0.625</v>
      </c>
      <c r="M91" s="92">
        <v>44172</v>
      </c>
      <c r="N91" s="94" t="s">
        <v>4123</v>
      </c>
      <c r="O91" s="90">
        <f t="shared" si="17"/>
        <v>900</v>
      </c>
      <c r="P91" s="100">
        <f t="shared" si="18"/>
        <v>2700</v>
      </c>
      <c r="Q91" s="80" t="s">
        <v>2035</v>
      </c>
      <c r="R91" s="80" t="s">
        <v>2038</v>
      </c>
    </row>
    <row r="92" spans="1:18" x14ac:dyDescent="0.2">
      <c r="A92" s="210"/>
      <c r="B92" s="141">
        <v>44171.958784722221</v>
      </c>
      <c r="C92" s="98" t="s">
        <v>1572</v>
      </c>
      <c r="D92" s="82" t="str">
        <f t="shared" ref="D92:D119" si="19">VLOOKUP($C92,TOTAL4,2,FALSE)</f>
        <v>MS0084</v>
      </c>
      <c r="E92" s="91" t="str">
        <f t="shared" ref="E92:E119" si="20">VLOOKUP($C92,TOTAL4,3,FALSE)</f>
        <v>MAT SOUTH</v>
      </c>
      <c r="F92" s="82" t="str">
        <f t="shared" ref="F92:F119" si="21">VLOOKUP(C92,TOTAL4,4,FALSE)</f>
        <v>GOLD</v>
      </c>
      <c r="G92" s="83">
        <v>3</v>
      </c>
      <c r="H92" s="96" t="s">
        <v>2033</v>
      </c>
      <c r="I92" s="68" t="s">
        <v>2058</v>
      </c>
      <c r="J92" s="82" t="str">
        <f t="shared" ref="J92:J119" si="22">VLOOKUP($C92,TOTAL4,5,FALSE)</f>
        <v>STELLA</v>
      </c>
      <c r="K92" s="153">
        <v>0</v>
      </c>
      <c r="L92" s="153">
        <v>0.22500000000000001</v>
      </c>
      <c r="M92" s="150">
        <v>44172</v>
      </c>
      <c r="N92" s="143" t="s">
        <v>4748</v>
      </c>
      <c r="O92" s="90">
        <f t="shared" si="17"/>
        <v>324</v>
      </c>
      <c r="P92" s="100">
        <f t="shared" si="18"/>
        <v>972</v>
      </c>
      <c r="Q92" s="80" t="s">
        <v>2035</v>
      </c>
      <c r="R92" s="80" t="s">
        <v>2038</v>
      </c>
    </row>
    <row r="93" spans="1:18" x14ac:dyDescent="0.2">
      <c r="A93" s="210"/>
      <c r="B93" s="141">
        <v>44080.615023148152</v>
      </c>
      <c r="C93" s="98" t="s">
        <v>1309</v>
      </c>
      <c r="D93" s="82" t="str">
        <f t="shared" si="19"/>
        <v>MV5145</v>
      </c>
      <c r="E93" s="91" t="str">
        <f t="shared" si="20"/>
        <v>MASVINGO</v>
      </c>
      <c r="F93" s="82" t="str">
        <f t="shared" si="21"/>
        <v>GOLD</v>
      </c>
      <c r="G93" s="83">
        <v>3</v>
      </c>
      <c r="H93" s="96" t="s">
        <v>2033</v>
      </c>
      <c r="I93" s="68" t="s">
        <v>2058</v>
      </c>
      <c r="J93" s="82" t="str">
        <f t="shared" si="22"/>
        <v>CECIL</v>
      </c>
      <c r="K93" s="153">
        <v>0</v>
      </c>
      <c r="L93" s="153">
        <v>0.54583333333333328</v>
      </c>
      <c r="M93" s="150">
        <v>44172</v>
      </c>
      <c r="N93" s="143" t="s">
        <v>4752</v>
      </c>
      <c r="O93" s="90">
        <f t="shared" si="17"/>
        <v>786</v>
      </c>
      <c r="P93" s="100">
        <f t="shared" si="18"/>
        <v>2358</v>
      </c>
      <c r="Q93" s="80" t="s">
        <v>2035</v>
      </c>
      <c r="R93" s="80" t="s">
        <v>2038</v>
      </c>
    </row>
    <row r="94" spans="1:18" x14ac:dyDescent="0.2">
      <c r="A94" s="210"/>
      <c r="B94" s="119">
        <v>44172.448449074072</v>
      </c>
      <c r="C94" s="98" t="s">
        <v>326</v>
      </c>
      <c r="D94" s="82" t="str">
        <f t="shared" si="19"/>
        <v>HA0379</v>
      </c>
      <c r="E94" s="91" t="str">
        <f t="shared" si="20"/>
        <v>HARARE</v>
      </c>
      <c r="F94" s="82" t="str">
        <f t="shared" si="21"/>
        <v>GOLD</v>
      </c>
      <c r="G94" s="83">
        <v>3</v>
      </c>
      <c r="H94" s="96" t="s">
        <v>2033</v>
      </c>
      <c r="I94" s="68" t="s">
        <v>2060</v>
      </c>
      <c r="J94" s="82" t="str">
        <f t="shared" si="22"/>
        <v>KIWA</v>
      </c>
      <c r="K94" s="114">
        <v>44172.448449074072</v>
      </c>
      <c r="L94" s="114">
        <v>44172.603310185186</v>
      </c>
      <c r="M94" s="113">
        <v>44172</v>
      </c>
      <c r="N94" s="94" t="s">
        <v>4737</v>
      </c>
      <c r="O94" s="90">
        <f t="shared" si="17"/>
        <v>223.00000000395812</v>
      </c>
      <c r="P94" s="100">
        <f t="shared" si="18"/>
        <v>669.00000001187436</v>
      </c>
      <c r="Q94" s="80" t="s">
        <v>2035</v>
      </c>
      <c r="R94" s="80" t="s">
        <v>2038</v>
      </c>
    </row>
    <row r="95" spans="1:18" x14ac:dyDescent="0.2">
      <c r="A95" s="210"/>
      <c r="B95" s="119">
        <v>44172.598425925928</v>
      </c>
      <c r="C95" s="98" t="s">
        <v>1011</v>
      </c>
      <c r="D95" s="82" t="str">
        <f t="shared" si="19"/>
        <v>ME7076</v>
      </c>
      <c r="E95" s="91" t="str">
        <f t="shared" si="20"/>
        <v>MASH EAST</v>
      </c>
      <c r="F95" s="82" t="str">
        <f t="shared" si="21"/>
        <v>GOLD</v>
      </c>
      <c r="G95" s="83">
        <v>3</v>
      </c>
      <c r="H95" s="96" t="s">
        <v>2033</v>
      </c>
      <c r="I95" s="68" t="s">
        <v>2060</v>
      </c>
      <c r="J95" s="82" t="str">
        <f t="shared" si="22"/>
        <v>DHLAKAMA</v>
      </c>
      <c r="K95" s="114">
        <v>44172.598425925928</v>
      </c>
      <c r="L95" s="114">
        <v>44172.625381944446</v>
      </c>
      <c r="M95" s="113">
        <v>44172</v>
      </c>
      <c r="N95" s="94" t="s">
        <v>4758</v>
      </c>
      <c r="O95" s="90">
        <f t="shared" si="17"/>
        <v>38.816666667116806</v>
      </c>
      <c r="P95" s="100">
        <f t="shared" si="18"/>
        <v>116.45000000135042</v>
      </c>
      <c r="Q95" s="80" t="s">
        <v>2035</v>
      </c>
      <c r="R95" s="80" t="s">
        <v>2038</v>
      </c>
    </row>
    <row r="96" spans="1:18" x14ac:dyDescent="0.2">
      <c r="A96" s="210"/>
      <c r="B96" s="119">
        <v>44172.664687500001</v>
      </c>
      <c r="C96" s="98" t="s">
        <v>1988</v>
      </c>
      <c r="D96" s="82" t="str">
        <f t="shared" si="19"/>
        <v>MD5202</v>
      </c>
      <c r="E96" s="91" t="str">
        <f t="shared" si="20"/>
        <v>MIDLANDS</v>
      </c>
      <c r="F96" s="82" t="str">
        <f t="shared" si="21"/>
        <v>GOLD</v>
      </c>
      <c r="G96" s="83">
        <v>3</v>
      </c>
      <c r="H96" s="96" t="s">
        <v>2033</v>
      </c>
      <c r="I96" s="68" t="s">
        <v>2060</v>
      </c>
      <c r="J96" s="82" t="str">
        <f t="shared" si="22"/>
        <v>CHIKWAVAVA</v>
      </c>
      <c r="K96" s="114">
        <v>44172.664687500001</v>
      </c>
      <c r="L96" s="114">
        <v>44172.677881944444</v>
      </c>
      <c r="M96" s="113">
        <v>44172</v>
      </c>
      <c r="N96" s="94" t="s">
        <v>4767</v>
      </c>
      <c r="O96" s="90">
        <f t="shared" si="17"/>
        <v>18.999999999068677</v>
      </c>
      <c r="P96" s="100">
        <f t="shared" si="18"/>
        <v>56.999999997206032</v>
      </c>
      <c r="Q96" s="80" t="s">
        <v>2035</v>
      </c>
      <c r="R96" s="80" t="s">
        <v>2038</v>
      </c>
    </row>
    <row r="97" spans="1:18" x14ac:dyDescent="0.2">
      <c r="A97" s="210"/>
      <c r="B97" s="119">
        <v>44172.667291666665</v>
      </c>
      <c r="C97" s="98" t="s">
        <v>1990</v>
      </c>
      <c r="D97" s="82" t="str">
        <f t="shared" si="19"/>
        <v>MD5202</v>
      </c>
      <c r="E97" s="91" t="str">
        <f t="shared" si="20"/>
        <v>MIDLANDS</v>
      </c>
      <c r="F97" s="82" t="str">
        <f t="shared" si="21"/>
        <v>GOLD</v>
      </c>
      <c r="G97" s="83">
        <v>3</v>
      </c>
      <c r="H97" s="96" t="s">
        <v>2033</v>
      </c>
      <c r="I97" s="68" t="s">
        <v>2060</v>
      </c>
      <c r="J97" s="82" t="str">
        <f t="shared" si="22"/>
        <v>CHIKWAVAVA</v>
      </c>
      <c r="K97" s="114">
        <v>44172.667291666665</v>
      </c>
      <c r="L97" s="114">
        <v>44172.680532407408</v>
      </c>
      <c r="M97" s="113">
        <v>44172</v>
      </c>
      <c r="N97" s="94" t="s">
        <v>4770</v>
      </c>
      <c r="O97" s="90">
        <f t="shared" si="17"/>
        <v>19.066666670842096</v>
      </c>
      <c r="P97" s="100">
        <f t="shared" si="18"/>
        <v>57.200000012526289</v>
      </c>
      <c r="Q97" s="80" t="s">
        <v>2035</v>
      </c>
      <c r="R97" s="80" t="s">
        <v>2038</v>
      </c>
    </row>
    <row r="98" spans="1:18" x14ac:dyDescent="0.2">
      <c r="A98" s="210"/>
      <c r="B98" s="119">
        <v>44172.7112037037</v>
      </c>
      <c r="C98" s="98" t="s">
        <v>301</v>
      </c>
      <c r="D98" s="82" t="str">
        <f t="shared" si="19"/>
        <v>BU5083</v>
      </c>
      <c r="E98" s="91" t="str">
        <f t="shared" si="20"/>
        <v>BULAWAYO</v>
      </c>
      <c r="F98" s="82" t="str">
        <f t="shared" si="21"/>
        <v>GOLD</v>
      </c>
      <c r="G98" s="83">
        <v>3</v>
      </c>
      <c r="H98" s="96" t="s">
        <v>2033</v>
      </c>
      <c r="I98" s="68" t="s">
        <v>2060</v>
      </c>
      <c r="J98" s="82" t="str">
        <f t="shared" si="22"/>
        <v>MAKETO</v>
      </c>
      <c r="K98" s="114">
        <v>44172.7112037037</v>
      </c>
      <c r="L98" s="114">
        <v>44172.777638888889</v>
      </c>
      <c r="M98" s="113">
        <v>44172</v>
      </c>
      <c r="N98" s="94" t="s">
        <v>4736</v>
      </c>
      <c r="O98" s="90">
        <f t="shared" si="17"/>
        <v>95.666666671168059</v>
      </c>
      <c r="P98" s="100">
        <f t="shared" si="18"/>
        <v>287.00000001350418</v>
      </c>
      <c r="Q98" s="80" t="s">
        <v>2035</v>
      </c>
      <c r="R98" s="80" t="s">
        <v>2038</v>
      </c>
    </row>
    <row r="99" spans="1:18" x14ac:dyDescent="0.2">
      <c r="A99" s="210"/>
      <c r="B99" s="119">
        <v>44172.855231481481</v>
      </c>
      <c r="C99" s="98" t="s">
        <v>1003</v>
      </c>
      <c r="D99" s="82" t="str">
        <f t="shared" si="19"/>
        <v>HA5066</v>
      </c>
      <c r="E99" s="91" t="str">
        <f t="shared" si="20"/>
        <v>HARARE</v>
      </c>
      <c r="F99" s="82" t="str">
        <f t="shared" si="21"/>
        <v>GOLD</v>
      </c>
      <c r="G99" s="83">
        <v>3</v>
      </c>
      <c r="H99" s="96" t="s">
        <v>2033</v>
      </c>
      <c r="I99" s="68" t="s">
        <v>2060</v>
      </c>
      <c r="J99" s="82" t="str">
        <f t="shared" si="22"/>
        <v>DHLAKAMA</v>
      </c>
      <c r="K99" s="114">
        <v>44172.855231481481</v>
      </c>
      <c r="L99" s="114">
        <v>44172.870324074072</v>
      </c>
      <c r="M99" s="113">
        <v>44172</v>
      </c>
      <c r="N99" s="94" t="s">
        <v>4803</v>
      </c>
      <c r="O99" s="90">
        <f t="shared" si="17"/>
        <v>21.733333332231268</v>
      </c>
      <c r="P99" s="100">
        <f t="shared" si="18"/>
        <v>65.199999996693805</v>
      </c>
      <c r="Q99" s="80" t="s">
        <v>2035</v>
      </c>
      <c r="R99" s="80" t="s">
        <v>2038</v>
      </c>
    </row>
    <row r="100" spans="1:18" x14ac:dyDescent="0.2">
      <c r="A100" s="210"/>
      <c r="B100" s="119">
        <v>44172.780092592591</v>
      </c>
      <c r="C100" s="98" t="s">
        <v>248</v>
      </c>
      <c r="D100" s="82" t="str">
        <f t="shared" si="19"/>
        <v>HA0001</v>
      </c>
      <c r="E100" s="91" t="str">
        <f t="shared" si="20"/>
        <v>HARARE</v>
      </c>
      <c r="F100" s="82" t="str">
        <f t="shared" si="21"/>
        <v>GOLD</v>
      </c>
      <c r="G100" s="83">
        <v>3</v>
      </c>
      <c r="H100" s="96" t="s">
        <v>2033</v>
      </c>
      <c r="I100" s="68" t="s">
        <v>2058</v>
      </c>
      <c r="J100" s="82" t="str">
        <f t="shared" si="22"/>
        <v>ENIA</v>
      </c>
      <c r="K100" s="114">
        <v>0.77986111111111101</v>
      </c>
      <c r="L100" s="153">
        <v>0.99930555555555556</v>
      </c>
      <c r="M100" s="113">
        <v>44172</v>
      </c>
      <c r="N100" s="94" t="s">
        <v>4812</v>
      </c>
      <c r="O100" s="90">
        <f t="shared" si="17"/>
        <v>316.00000000000017</v>
      </c>
      <c r="P100" s="100">
        <f t="shared" si="18"/>
        <v>948.00000000000045</v>
      </c>
      <c r="Q100" s="80" t="s">
        <v>2035</v>
      </c>
      <c r="R100" s="68" t="s">
        <v>2036</v>
      </c>
    </row>
    <row r="101" spans="1:18" x14ac:dyDescent="0.2">
      <c r="A101" s="210"/>
      <c r="B101" s="141">
        <v>44153.311412037037</v>
      </c>
      <c r="C101" s="98" t="s">
        <v>467</v>
      </c>
      <c r="D101" s="82" t="str">
        <f t="shared" si="19"/>
        <v>MV0018</v>
      </c>
      <c r="E101" s="91" t="str">
        <f t="shared" si="20"/>
        <v>MASVINGO</v>
      </c>
      <c r="F101" s="82" t="str">
        <f t="shared" si="21"/>
        <v>GOLD</v>
      </c>
      <c r="G101" s="83">
        <v>3</v>
      </c>
      <c r="H101" s="96" t="s">
        <v>2033</v>
      </c>
      <c r="I101" s="68" t="s">
        <v>2058</v>
      </c>
      <c r="J101" s="82" t="str">
        <f t="shared" si="22"/>
        <v>PARDON</v>
      </c>
      <c r="K101" s="153">
        <v>0</v>
      </c>
      <c r="L101" s="153">
        <v>0.999305555555556</v>
      </c>
      <c r="M101" s="113">
        <v>44172</v>
      </c>
      <c r="N101" s="143" t="s">
        <v>4827</v>
      </c>
      <c r="O101" s="90">
        <f t="shared" si="17"/>
        <v>1439.0000000000005</v>
      </c>
      <c r="P101" s="100">
        <f t="shared" si="18"/>
        <v>4317.0000000000018</v>
      </c>
      <c r="Q101" s="68" t="s">
        <v>2035</v>
      </c>
      <c r="R101" s="68" t="s">
        <v>2036</v>
      </c>
    </row>
    <row r="102" spans="1:18" x14ac:dyDescent="0.2">
      <c r="A102" s="210"/>
      <c r="B102" s="141">
        <v>44078.052905092591</v>
      </c>
      <c r="C102" s="98" t="s">
        <v>469</v>
      </c>
      <c r="D102" s="82" t="str">
        <f t="shared" si="19"/>
        <v>MV0018</v>
      </c>
      <c r="E102" s="91" t="str">
        <f t="shared" si="20"/>
        <v>MASVINGO</v>
      </c>
      <c r="F102" s="82" t="str">
        <f t="shared" si="21"/>
        <v>GOLD</v>
      </c>
      <c r="G102" s="83">
        <v>3</v>
      </c>
      <c r="H102" s="96" t="s">
        <v>2033</v>
      </c>
      <c r="I102" s="68" t="s">
        <v>2058</v>
      </c>
      <c r="J102" s="82" t="str">
        <f t="shared" si="22"/>
        <v>PARDON</v>
      </c>
      <c r="K102" s="153">
        <v>0</v>
      </c>
      <c r="L102" s="153">
        <v>0.999305555555556</v>
      </c>
      <c r="M102" s="113">
        <v>44172</v>
      </c>
      <c r="N102" s="143" t="s">
        <v>4828</v>
      </c>
      <c r="O102" s="90">
        <f t="shared" si="17"/>
        <v>1439.0000000000005</v>
      </c>
      <c r="P102" s="100">
        <f t="shared" si="18"/>
        <v>4317.0000000000018</v>
      </c>
      <c r="Q102" s="68" t="s">
        <v>2035</v>
      </c>
      <c r="R102" s="68" t="s">
        <v>2036</v>
      </c>
    </row>
    <row r="103" spans="1:18" x14ac:dyDescent="0.2">
      <c r="A103" s="210"/>
      <c r="B103" s="141">
        <v>44169.497870370367</v>
      </c>
      <c r="C103" s="98" t="s">
        <v>501</v>
      </c>
      <c r="D103" s="82" t="str">
        <f t="shared" si="19"/>
        <v>MV0117</v>
      </c>
      <c r="E103" s="91" t="str">
        <f t="shared" si="20"/>
        <v>MASVINGO</v>
      </c>
      <c r="F103" s="82" t="str">
        <f t="shared" si="21"/>
        <v>GOLD</v>
      </c>
      <c r="G103" s="83">
        <v>3</v>
      </c>
      <c r="H103" s="96" t="s">
        <v>2033</v>
      </c>
      <c r="I103" s="68" t="s">
        <v>2058</v>
      </c>
      <c r="J103" s="82" t="str">
        <f t="shared" si="22"/>
        <v>CECIL</v>
      </c>
      <c r="K103" s="153">
        <v>0</v>
      </c>
      <c r="L103" s="153">
        <v>0.999305555555556</v>
      </c>
      <c r="M103" s="113">
        <v>44172</v>
      </c>
      <c r="N103" s="143" t="s">
        <v>4831</v>
      </c>
      <c r="O103" s="90">
        <f t="shared" si="17"/>
        <v>1439.0000000000005</v>
      </c>
      <c r="P103" s="100">
        <f t="shared" si="18"/>
        <v>4317.0000000000018</v>
      </c>
      <c r="Q103" s="68" t="s">
        <v>2035</v>
      </c>
      <c r="R103" s="68" t="s">
        <v>2036</v>
      </c>
    </row>
    <row r="104" spans="1:18" x14ac:dyDescent="0.2">
      <c r="A104" s="210"/>
      <c r="B104" s="141">
        <v>44171.808368055557</v>
      </c>
      <c r="C104" s="98" t="s">
        <v>784</v>
      </c>
      <c r="D104" s="82" t="str">
        <f t="shared" si="19"/>
        <v>MS6028</v>
      </c>
      <c r="E104" s="91" t="str">
        <f t="shared" si="20"/>
        <v>MAT SOUTH</v>
      </c>
      <c r="F104" s="82" t="str">
        <f t="shared" si="21"/>
        <v>GOLD</v>
      </c>
      <c r="G104" s="83">
        <v>3</v>
      </c>
      <c r="H104" s="96" t="s">
        <v>2033</v>
      </c>
      <c r="I104" s="68" t="s">
        <v>2058</v>
      </c>
      <c r="J104" s="82" t="str">
        <f t="shared" si="22"/>
        <v>MASAIRA</v>
      </c>
      <c r="K104" s="153">
        <v>0</v>
      </c>
      <c r="L104" s="153">
        <v>0.999305555555556</v>
      </c>
      <c r="M104" s="113">
        <v>44172</v>
      </c>
      <c r="N104" s="143" t="s">
        <v>4851</v>
      </c>
      <c r="O104" s="90">
        <f t="shared" si="17"/>
        <v>1439.0000000000005</v>
      </c>
      <c r="P104" s="100">
        <f t="shared" si="18"/>
        <v>4317.0000000000018</v>
      </c>
      <c r="Q104" s="68" t="s">
        <v>2035</v>
      </c>
      <c r="R104" s="68" t="s">
        <v>2036</v>
      </c>
    </row>
    <row r="105" spans="1:18" x14ac:dyDescent="0.2">
      <c r="A105" s="210"/>
      <c r="B105" s="141">
        <v>44156.709247685183</v>
      </c>
      <c r="C105" s="98" t="s">
        <v>786</v>
      </c>
      <c r="D105" s="82" t="str">
        <f t="shared" si="19"/>
        <v>MS6028</v>
      </c>
      <c r="E105" s="91" t="str">
        <f t="shared" si="20"/>
        <v>MAT SOUTH</v>
      </c>
      <c r="F105" s="82" t="str">
        <f t="shared" si="21"/>
        <v>GOLD</v>
      </c>
      <c r="G105" s="83">
        <v>3</v>
      </c>
      <c r="H105" s="96" t="s">
        <v>2033</v>
      </c>
      <c r="I105" s="68" t="s">
        <v>2058</v>
      </c>
      <c r="J105" s="82" t="str">
        <f t="shared" si="22"/>
        <v>MASAIRA</v>
      </c>
      <c r="K105" s="153">
        <v>0</v>
      </c>
      <c r="L105" s="153">
        <v>0.999305555555556</v>
      </c>
      <c r="M105" s="113">
        <v>44172</v>
      </c>
      <c r="N105" s="143" t="s">
        <v>4852</v>
      </c>
      <c r="O105" s="90">
        <f t="shared" si="17"/>
        <v>1439.0000000000005</v>
      </c>
      <c r="P105" s="100">
        <f t="shared" si="18"/>
        <v>4317.0000000000018</v>
      </c>
      <c r="Q105" s="68" t="s">
        <v>2035</v>
      </c>
      <c r="R105" s="68" t="s">
        <v>2036</v>
      </c>
    </row>
    <row r="106" spans="1:18" x14ac:dyDescent="0.2">
      <c r="A106" s="210"/>
      <c r="B106" s="141">
        <v>44153.311412037037</v>
      </c>
      <c r="C106" s="98" t="s">
        <v>999</v>
      </c>
      <c r="D106" s="82" t="str">
        <f t="shared" si="19"/>
        <v>MD0321</v>
      </c>
      <c r="E106" s="91" t="str">
        <f t="shared" si="20"/>
        <v>MIDLANDS</v>
      </c>
      <c r="F106" s="82" t="str">
        <f t="shared" si="21"/>
        <v>GOLD</v>
      </c>
      <c r="G106" s="83">
        <v>3</v>
      </c>
      <c r="H106" s="96" t="s">
        <v>2033</v>
      </c>
      <c r="I106" s="68" t="s">
        <v>2058</v>
      </c>
      <c r="J106" s="82" t="str">
        <f t="shared" si="22"/>
        <v>CHARI</v>
      </c>
      <c r="K106" s="153">
        <v>0</v>
      </c>
      <c r="L106" s="153">
        <v>0.999305555555556</v>
      </c>
      <c r="M106" s="113">
        <v>44172</v>
      </c>
      <c r="N106" s="143" t="s">
        <v>4866</v>
      </c>
      <c r="O106" s="90">
        <f t="shared" si="17"/>
        <v>1439.0000000000005</v>
      </c>
      <c r="P106" s="100">
        <f t="shared" si="18"/>
        <v>4317.0000000000018</v>
      </c>
      <c r="Q106" s="68" t="s">
        <v>2035</v>
      </c>
      <c r="R106" s="68" t="s">
        <v>2036</v>
      </c>
    </row>
    <row r="107" spans="1:18" x14ac:dyDescent="0.2">
      <c r="A107" s="210"/>
      <c r="B107" s="141">
        <v>44151.769432870373</v>
      </c>
      <c r="C107" s="98" t="s">
        <v>1103</v>
      </c>
      <c r="D107" s="82" t="str">
        <f t="shared" si="19"/>
        <v>HA6067</v>
      </c>
      <c r="E107" s="91" t="str">
        <f t="shared" si="20"/>
        <v>HARARE</v>
      </c>
      <c r="F107" s="82" t="str">
        <f t="shared" si="21"/>
        <v>GOLD</v>
      </c>
      <c r="G107" s="83">
        <v>3</v>
      </c>
      <c r="H107" s="96" t="s">
        <v>2033</v>
      </c>
      <c r="I107" s="68" t="s">
        <v>2058</v>
      </c>
      <c r="J107" s="82" t="str">
        <f t="shared" si="22"/>
        <v>PRIVLEDGE</v>
      </c>
      <c r="K107" s="153">
        <v>0</v>
      </c>
      <c r="L107" s="153">
        <v>0.999305555555556</v>
      </c>
      <c r="M107" s="113">
        <v>44172</v>
      </c>
      <c r="N107" s="143" t="s">
        <v>4870</v>
      </c>
      <c r="O107" s="90">
        <f t="shared" si="17"/>
        <v>1439.0000000000005</v>
      </c>
      <c r="P107" s="100">
        <f t="shared" si="18"/>
        <v>4317.0000000000018</v>
      </c>
      <c r="Q107" s="68" t="s">
        <v>2035</v>
      </c>
      <c r="R107" s="68" t="s">
        <v>2036</v>
      </c>
    </row>
    <row r="108" spans="1:18" x14ac:dyDescent="0.2">
      <c r="A108" s="210"/>
      <c r="B108" s="141">
        <v>44153.311412037037</v>
      </c>
      <c r="C108" s="98" t="s">
        <v>1121</v>
      </c>
      <c r="D108" s="82" t="str">
        <f t="shared" si="19"/>
        <v>MV5141</v>
      </c>
      <c r="E108" s="91" t="str">
        <f t="shared" si="20"/>
        <v>MASVINGO</v>
      </c>
      <c r="F108" s="82" t="str">
        <f t="shared" si="21"/>
        <v>GOLD</v>
      </c>
      <c r="G108" s="83">
        <v>3</v>
      </c>
      <c r="H108" s="96" t="s">
        <v>2033</v>
      </c>
      <c r="I108" s="68" t="s">
        <v>2058</v>
      </c>
      <c r="J108" s="82" t="str">
        <f t="shared" si="22"/>
        <v>CECIL</v>
      </c>
      <c r="K108" s="153">
        <v>0</v>
      </c>
      <c r="L108" s="153">
        <v>0.999305555555556</v>
      </c>
      <c r="M108" s="113">
        <v>44172</v>
      </c>
      <c r="N108" s="143" t="s">
        <v>4876</v>
      </c>
      <c r="O108" s="90">
        <f t="shared" si="17"/>
        <v>1439.0000000000005</v>
      </c>
      <c r="P108" s="100">
        <f t="shared" si="18"/>
        <v>4317.0000000000018</v>
      </c>
      <c r="Q108" s="68" t="s">
        <v>2035</v>
      </c>
      <c r="R108" s="68" t="s">
        <v>2036</v>
      </c>
    </row>
    <row r="109" spans="1:18" x14ac:dyDescent="0.2">
      <c r="A109" s="210"/>
      <c r="B109" s="141">
        <v>44170.833310185182</v>
      </c>
      <c r="C109" s="98" t="s">
        <v>1124</v>
      </c>
      <c r="D109" s="82" t="str">
        <f t="shared" si="19"/>
        <v>MV5246</v>
      </c>
      <c r="E109" s="91" t="str">
        <f t="shared" si="20"/>
        <v>MASVINGO</v>
      </c>
      <c r="F109" s="82" t="str">
        <f t="shared" si="21"/>
        <v>GOLD</v>
      </c>
      <c r="G109" s="83">
        <v>3</v>
      </c>
      <c r="H109" s="96" t="s">
        <v>2033</v>
      </c>
      <c r="I109" s="68" t="s">
        <v>2058</v>
      </c>
      <c r="J109" s="82" t="str">
        <f t="shared" si="22"/>
        <v>PARDON</v>
      </c>
      <c r="K109" s="153">
        <v>0</v>
      </c>
      <c r="L109" s="153">
        <v>0.999305555555556</v>
      </c>
      <c r="M109" s="113">
        <v>44172</v>
      </c>
      <c r="N109" s="143" t="s">
        <v>4877</v>
      </c>
      <c r="O109" s="90">
        <f t="shared" si="17"/>
        <v>1439.0000000000005</v>
      </c>
      <c r="P109" s="100">
        <f t="shared" si="18"/>
        <v>4317.0000000000018</v>
      </c>
      <c r="Q109" s="68" t="s">
        <v>2035</v>
      </c>
      <c r="R109" s="68" t="s">
        <v>2036</v>
      </c>
    </row>
    <row r="110" spans="1:18" x14ac:dyDescent="0.2">
      <c r="A110" s="215"/>
      <c r="B110" s="141">
        <v>44153.311921296299</v>
      </c>
      <c r="C110" s="98" t="s">
        <v>1319</v>
      </c>
      <c r="D110" s="82" t="str">
        <f t="shared" si="19"/>
        <v>MD5388</v>
      </c>
      <c r="E110" s="91" t="str">
        <f t="shared" si="20"/>
        <v>MIDLANDS</v>
      </c>
      <c r="F110" s="82" t="str">
        <f t="shared" si="21"/>
        <v>GOLD</v>
      </c>
      <c r="G110" s="83">
        <v>3</v>
      </c>
      <c r="H110" s="96" t="s">
        <v>2033</v>
      </c>
      <c r="I110" s="68" t="s">
        <v>2058</v>
      </c>
      <c r="J110" s="82" t="str">
        <f t="shared" si="22"/>
        <v>CHARI</v>
      </c>
      <c r="K110" s="153">
        <v>0</v>
      </c>
      <c r="L110" s="153">
        <v>0.999305555555556</v>
      </c>
      <c r="M110" s="113">
        <v>44172</v>
      </c>
      <c r="N110" s="143" t="s">
        <v>4891</v>
      </c>
      <c r="O110" s="90">
        <f t="shared" si="17"/>
        <v>1439.0000000000005</v>
      </c>
      <c r="P110" s="100">
        <f t="shared" si="18"/>
        <v>4317.0000000000018</v>
      </c>
      <c r="Q110" s="68" t="s">
        <v>2035</v>
      </c>
      <c r="R110" s="68" t="s">
        <v>2036</v>
      </c>
    </row>
    <row r="111" spans="1:18" x14ac:dyDescent="0.2">
      <c r="A111" s="215"/>
      <c r="B111" s="141">
        <v>44110.270752314813</v>
      </c>
      <c r="C111" s="98" t="s">
        <v>1398</v>
      </c>
      <c r="D111" s="82" t="str">
        <f t="shared" si="19"/>
        <v>MD1745</v>
      </c>
      <c r="E111" s="91" t="str">
        <f t="shared" si="20"/>
        <v>MIDLANDS</v>
      </c>
      <c r="F111" s="82" t="str">
        <f t="shared" si="21"/>
        <v>GOLD</v>
      </c>
      <c r="G111" s="83">
        <v>3</v>
      </c>
      <c r="H111" s="96" t="s">
        <v>2033</v>
      </c>
      <c r="I111" s="68" t="s">
        <v>2058</v>
      </c>
      <c r="J111" s="82" t="str">
        <f t="shared" si="22"/>
        <v>CHIKWAVAVA</v>
      </c>
      <c r="K111" s="153">
        <v>0</v>
      </c>
      <c r="L111" s="153">
        <v>0.999305555555556</v>
      </c>
      <c r="M111" s="113">
        <v>44172</v>
      </c>
      <c r="N111" s="143" t="s">
        <v>4899</v>
      </c>
      <c r="O111" s="90">
        <f t="shared" si="17"/>
        <v>1439.0000000000005</v>
      </c>
      <c r="P111" s="100">
        <f t="shared" si="18"/>
        <v>4317.0000000000018</v>
      </c>
      <c r="Q111" s="68" t="s">
        <v>2035</v>
      </c>
      <c r="R111" s="68" t="s">
        <v>2036</v>
      </c>
    </row>
    <row r="112" spans="1:18" x14ac:dyDescent="0.2">
      <c r="A112" s="215"/>
      <c r="B112" s="141">
        <v>44159.533460648148</v>
      </c>
      <c r="C112" s="98" t="s">
        <v>1437</v>
      </c>
      <c r="D112" s="82" t="str">
        <f t="shared" si="19"/>
        <v>BU5106</v>
      </c>
      <c r="E112" s="91" t="str">
        <f t="shared" si="20"/>
        <v>BULAWAYO</v>
      </c>
      <c r="F112" s="82" t="str">
        <f t="shared" si="21"/>
        <v>GOLD</v>
      </c>
      <c r="G112" s="83">
        <v>3</v>
      </c>
      <c r="H112" s="96" t="s">
        <v>2033</v>
      </c>
      <c r="I112" s="68" t="s">
        <v>2058</v>
      </c>
      <c r="J112" s="82" t="str">
        <f t="shared" si="22"/>
        <v>SIFA</v>
      </c>
      <c r="K112" s="153">
        <v>0</v>
      </c>
      <c r="L112" s="153">
        <v>0.999305555555556</v>
      </c>
      <c r="M112" s="113">
        <v>44172</v>
      </c>
      <c r="N112" s="143" t="s">
        <v>4901</v>
      </c>
      <c r="O112" s="90">
        <f t="shared" si="17"/>
        <v>1439.0000000000005</v>
      </c>
      <c r="P112" s="100">
        <f t="shared" si="18"/>
        <v>4317.0000000000018</v>
      </c>
      <c r="Q112" s="68" t="s">
        <v>2035</v>
      </c>
      <c r="R112" s="68" t="s">
        <v>2036</v>
      </c>
    </row>
    <row r="113" spans="1:18" x14ac:dyDescent="0.2">
      <c r="A113" s="215"/>
      <c r="B113" s="141">
        <v>44153.311689814815</v>
      </c>
      <c r="C113" s="98" t="s">
        <v>1502</v>
      </c>
      <c r="D113" s="82" t="str">
        <f t="shared" si="19"/>
        <v>MD5243</v>
      </c>
      <c r="E113" s="91" t="str">
        <f t="shared" si="20"/>
        <v>MIDLANDS</v>
      </c>
      <c r="F113" s="82" t="str">
        <f t="shared" si="21"/>
        <v>GOLD</v>
      </c>
      <c r="G113" s="83">
        <v>3</v>
      </c>
      <c r="H113" s="96" t="s">
        <v>2033</v>
      </c>
      <c r="I113" s="68" t="s">
        <v>2058</v>
      </c>
      <c r="J113" s="82" t="str">
        <f t="shared" si="22"/>
        <v>CHIKWAVAVA</v>
      </c>
      <c r="K113" s="153">
        <v>0</v>
      </c>
      <c r="L113" s="153">
        <v>0.999305555555556</v>
      </c>
      <c r="M113" s="113">
        <v>44172</v>
      </c>
      <c r="N113" s="143" t="s">
        <v>4905</v>
      </c>
      <c r="O113" s="90">
        <f t="shared" si="17"/>
        <v>1439.0000000000005</v>
      </c>
      <c r="P113" s="100">
        <f t="shared" si="18"/>
        <v>4317.0000000000018</v>
      </c>
      <c r="Q113" s="68" t="s">
        <v>2035</v>
      </c>
      <c r="R113" s="68" t="s">
        <v>2036</v>
      </c>
    </row>
    <row r="114" spans="1:18" x14ac:dyDescent="0.2">
      <c r="A114" s="215"/>
      <c r="B114" s="141">
        <v>44170.209780092591</v>
      </c>
      <c r="C114" s="98" t="s">
        <v>1524</v>
      </c>
      <c r="D114" s="82" t="str">
        <f t="shared" si="19"/>
        <v>HA5041</v>
      </c>
      <c r="E114" s="91" t="str">
        <f t="shared" si="20"/>
        <v>HARARE</v>
      </c>
      <c r="F114" s="82" t="str">
        <f t="shared" si="21"/>
        <v>GOLD</v>
      </c>
      <c r="G114" s="83">
        <v>3</v>
      </c>
      <c r="H114" s="96" t="s">
        <v>2033</v>
      </c>
      <c r="I114" s="68" t="s">
        <v>2058</v>
      </c>
      <c r="J114" s="82" t="str">
        <f t="shared" si="22"/>
        <v>RITA</v>
      </c>
      <c r="K114" s="153">
        <v>0</v>
      </c>
      <c r="L114" s="153">
        <v>0.999305555555556</v>
      </c>
      <c r="M114" s="113">
        <v>44172</v>
      </c>
      <c r="N114" s="143" t="s">
        <v>4906</v>
      </c>
      <c r="O114" s="90">
        <f t="shared" si="17"/>
        <v>1439.0000000000005</v>
      </c>
      <c r="P114" s="100">
        <f t="shared" si="18"/>
        <v>4317.0000000000018</v>
      </c>
      <c r="Q114" s="68" t="s">
        <v>2035</v>
      </c>
      <c r="R114" s="68" t="s">
        <v>2036</v>
      </c>
    </row>
    <row r="115" spans="1:18" x14ac:dyDescent="0.2">
      <c r="A115" s="215"/>
      <c r="B115" s="141">
        <v>44077.472939814812</v>
      </c>
      <c r="C115" s="98" t="s">
        <v>1641</v>
      </c>
      <c r="D115" s="82" t="str">
        <f t="shared" si="19"/>
        <v>MV0288</v>
      </c>
      <c r="E115" s="91" t="str">
        <f t="shared" si="20"/>
        <v>MASVINGO</v>
      </c>
      <c r="F115" s="82" t="str">
        <f t="shared" si="21"/>
        <v>GOLD</v>
      </c>
      <c r="G115" s="83">
        <v>3</v>
      </c>
      <c r="H115" s="96" t="s">
        <v>2033</v>
      </c>
      <c r="I115" s="68" t="s">
        <v>2058</v>
      </c>
      <c r="J115" s="82" t="str">
        <f t="shared" si="22"/>
        <v>CECIL</v>
      </c>
      <c r="K115" s="153">
        <v>0</v>
      </c>
      <c r="L115" s="153">
        <v>0.999305555555556</v>
      </c>
      <c r="M115" s="113">
        <v>44172</v>
      </c>
      <c r="N115" s="143" t="s">
        <v>4913</v>
      </c>
      <c r="O115" s="90">
        <f t="shared" si="17"/>
        <v>1439.0000000000005</v>
      </c>
      <c r="P115" s="100">
        <f t="shared" si="18"/>
        <v>4317.0000000000018</v>
      </c>
      <c r="Q115" s="68" t="s">
        <v>2035</v>
      </c>
      <c r="R115" s="68" t="s">
        <v>2036</v>
      </c>
    </row>
    <row r="116" spans="1:18" x14ac:dyDescent="0.2">
      <c r="A116" s="215"/>
      <c r="B116" s="141">
        <v>44153.311921296299</v>
      </c>
      <c r="C116" s="98" t="s">
        <v>1746</v>
      </c>
      <c r="D116" s="82" t="str">
        <f t="shared" si="19"/>
        <v>MD5260</v>
      </c>
      <c r="E116" s="91" t="str">
        <f t="shared" si="20"/>
        <v>MIDLANDS</v>
      </c>
      <c r="F116" s="82" t="str">
        <f t="shared" si="21"/>
        <v>GOLD</v>
      </c>
      <c r="G116" s="83">
        <v>3</v>
      </c>
      <c r="H116" s="96" t="s">
        <v>2033</v>
      </c>
      <c r="I116" s="68" t="s">
        <v>2058</v>
      </c>
      <c r="J116" s="82" t="str">
        <f t="shared" si="22"/>
        <v>CHIKWAVAVA</v>
      </c>
      <c r="K116" s="153">
        <v>0</v>
      </c>
      <c r="L116" s="153">
        <v>0.999305555555556</v>
      </c>
      <c r="M116" s="113">
        <v>44172</v>
      </c>
      <c r="N116" s="143" t="s">
        <v>4917</v>
      </c>
      <c r="O116" s="90">
        <f t="shared" si="17"/>
        <v>1439.0000000000005</v>
      </c>
      <c r="P116" s="100">
        <f t="shared" si="18"/>
        <v>4317.0000000000018</v>
      </c>
      <c r="Q116" s="68" t="s">
        <v>2035</v>
      </c>
      <c r="R116" s="68" t="s">
        <v>2036</v>
      </c>
    </row>
    <row r="117" spans="1:18" x14ac:dyDescent="0.2">
      <c r="A117" s="215"/>
      <c r="B117" s="141">
        <v>44162.614178240743</v>
      </c>
      <c r="C117" s="98" t="s">
        <v>1764</v>
      </c>
      <c r="D117" s="82" t="str">
        <f t="shared" si="19"/>
        <v>MD0161</v>
      </c>
      <c r="E117" s="91" t="str">
        <f t="shared" si="20"/>
        <v>MIDLANDS</v>
      </c>
      <c r="F117" s="82" t="str">
        <f t="shared" si="21"/>
        <v>GOLD</v>
      </c>
      <c r="G117" s="83">
        <v>3</v>
      </c>
      <c r="H117" s="96" t="s">
        <v>2033</v>
      </c>
      <c r="I117" s="68" t="s">
        <v>2058</v>
      </c>
      <c r="J117" s="82" t="str">
        <f t="shared" si="22"/>
        <v>CHARI</v>
      </c>
      <c r="K117" s="153">
        <v>0</v>
      </c>
      <c r="L117" s="153">
        <v>0.999305555555556</v>
      </c>
      <c r="M117" s="113">
        <v>44172</v>
      </c>
      <c r="N117" s="143" t="s">
        <v>4918</v>
      </c>
      <c r="O117" s="90">
        <f t="shared" si="17"/>
        <v>1439.0000000000005</v>
      </c>
      <c r="P117" s="100">
        <f t="shared" si="18"/>
        <v>4317.0000000000018</v>
      </c>
      <c r="Q117" s="68" t="s">
        <v>2035</v>
      </c>
      <c r="R117" s="68" t="s">
        <v>2036</v>
      </c>
    </row>
    <row r="118" spans="1:18" x14ac:dyDescent="0.2">
      <c r="A118" s="215"/>
      <c r="B118" s="141">
        <v>44169.414768518516</v>
      </c>
      <c r="C118" s="98" t="s">
        <v>1770</v>
      </c>
      <c r="D118" s="82" t="str">
        <f t="shared" si="19"/>
        <v>MN1731</v>
      </c>
      <c r="E118" s="91" t="str">
        <f t="shared" si="20"/>
        <v>MAT NORTH</v>
      </c>
      <c r="F118" s="82" t="str">
        <f t="shared" si="21"/>
        <v>GOLD</v>
      </c>
      <c r="G118" s="83">
        <v>3</v>
      </c>
      <c r="H118" s="96" t="s">
        <v>2033</v>
      </c>
      <c r="I118" s="68" t="s">
        <v>2058</v>
      </c>
      <c r="J118" s="82" t="str">
        <f t="shared" si="22"/>
        <v>STELLA</v>
      </c>
      <c r="K118" s="153">
        <v>0</v>
      </c>
      <c r="L118" s="153">
        <v>0.999305555555556</v>
      </c>
      <c r="M118" s="113">
        <v>44172</v>
      </c>
      <c r="N118" s="143" t="s">
        <v>4920</v>
      </c>
      <c r="O118" s="90">
        <f t="shared" si="17"/>
        <v>1439.0000000000005</v>
      </c>
      <c r="P118" s="100">
        <f t="shared" si="18"/>
        <v>4317.0000000000018</v>
      </c>
      <c r="Q118" s="68" t="s">
        <v>2035</v>
      </c>
      <c r="R118" s="68" t="s">
        <v>2036</v>
      </c>
    </row>
    <row r="119" spans="1:18" x14ac:dyDescent="0.2">
      <c r="A119" s="215"/>
      <c r="B119" s="141">
        <v>44144.623796296299</v>
      </c>
      <c r="C119" s="98" t="s">
        <v>1809</v>
      </c>
      <c r="D119" s="82" t="str">
        <f t="shared" si="19"/>
        <v>ME7040</v>
      </c>
      <c r="E119" s="91" t="str">
        <f t="shared" si="20"/>
        <v>MASH EAST</v>
      </c>
      <c r="F119" s="82" t="str">
        <f t="shared" si="21"/>
        <v>GOLD</v>
      </c>
      <c r="G119" s="83">
        <v>3</v>
      </c>
      <c r="H119" s="96" t="s">
        <v>2033</v>
      </c>
      <c r="I119" s="68" t="s">
        <v>2058</v>
      </c>
      <c r="J119" s="82" t="str">
        <f t="shared" si="22"/>
        <v>WASHI</v>
      </c>
      <c r="K119" s="153">
        <v>0</v>
      </c>
      <c r="L119" s="153">
        <v>0.999305555555556</v>
      </c>
      <c r="M119" s="113">
        <v>44172</v>
      </c>
      <c r="N119" s="143" t="s">
        <v>4925</v>
      </c>
      <c r="O119" s="90">
        <f t="shared" si="17"/>
        <v>1439.0000000000005</v>
      </c>
      <c r="P119" s="100">
        <f t="shared" si="18"/>
        <v>4317.0000000000018</v>
      </c>
      <c r="Q119" s="68" t="s">
        <v>2035</v>
      </c>
      <c r="R119" s="68" t="s">
        <v>2036</v>
      </c>
    </row>
    <row r="120" spans="1:18" x14ac:dyDescent="0.2">
      <c r="A120" s="214"/>
      <c r="B120" s="141">
        <v>44172.283495370371</v>
      </c>
      <c r="C120" s="138" t="s">
        <v>1541</v>
      </c>
      <c r="D120" s="81" t="str">
        <f t="shared" ref="D120:D151" si="23">VLOOKUP($C120,TOTAL3,2,FALSE)</f>
        <v>HA5060</v>
      </c>
      <c r="E120" s="82" t="str">
        <f t="shared" ref="E120:E151" si="24">VLOOKUP($C120,TOTAL3,3,FALSE)</f>
        <v>HARARE</v>
      </c>
      <c r="F120" s="82" t="str">
        <f t="shared" ref="F120:F151" si="25">VLOOKUP(C120,TOTAL3,4,FALSE)</f>
        <v>PLATINUM</v>
      </c>
      <c r="G120" s="83">
        <v>3</v>
      </c>
      <c r="H120" s="84" t="s">
        <v>2033</v>
      </c>
      <c r="I120" s="68" t="s">
        <v>2041</v>
      </c>
      <c r="J120" s="82" t="str">
        <f t="shared" ref="J120:J151" si="26">VLOOKUP($C120,TOTAL3,5,FALSE)</f>
        <v>ENIA</v>
      </c>
      <c r="K120" s="85">
        <v>0.28349537037037037</v>
      </c>
      <c r="L120" s="153">
        <v>0.29402777777777778</v>
      </c>
      <c r="M120" s="147">
        <v>44172</v>
      </c>
      <c r="N120" s="94" t="s">
        <v>4589</v>
      </c>
      <c r="O120" s="90">
        <f t="shared" si="17"/>
        <v>15.166666666666666</v>
      </c>
      <c r="P120" s="100">
        <f t="shared" si="18"/>
        <v>45.5</v>
      </c>
      <c r="Q120" s="80" t="s">
        <v>2035</v>
      </c>
      <c r="R120" s="80" t="s">
        <v>2038</v>
      </c>
    </row>
    <row r="121" spans="1:18" x14ac:dyDescent="0.2">
      <c r="A121" s="214"/>
      <c r="B121" s="141">
        <v>44172.282939814817</v>
      </c>
      <c r="C121" s="138" t="s">
        <v>147</v>
      </c>
      <c r="D121" s="81" t="str">
        <f t="shared" si="23"/>
        <v>HA0231</v>
      </c>
      <c r="E121" s="82" t="str">
        <f t="shared" si="24"/>
        <v>HARARE</v>
      </c>
      <c r="F121" s="82" t="str">
        <f t="shared" si="25"/>
        <v>PLATINUM</v>
      </c>
      <c r="G121" s="83">
        <v>3</v>
      </c>
      <c r="H121" s="84" t="s">
        <v>2033</v>
      </c>
      <c r="I121" s="68" t="s">
        <v>2041</v>
      </c>
      <c r="J121" s="82" t="str">
        <f t="shared" si="26"/>
        <v>ENIA</v>
      </c>
      <c r="K121" s="85">
        <v>0.28293981481481484</v>
      </c>
      <c r="L121" s="153">
        <v>0.29601851851851851</v>
      </c>
      <c r="M121" s="147">
        <v>44172</v>
      </c>
      <c r="N121" s="94" t="s">
        <v>4590</v>
      </c>
      <c r="O121" s="90">
        <f t="shared" si="17"/>
        <v>18.833333333333293</v>
      </c>
      <c r="P121" s="100">
        <f t="shared" si="18"/>
        <v>56.499999999999879</v>
      </c>
      <c r="Q121" s="80" t="s">
        <v>2035</v>
      </c>
      <c r="R121" s="80" t="s">
        <v>2038</v>
      </c>
    </row>
    <row r="122" spans="1:18" x14ac:dyDescent="0.2">
      <c r="A122" s="214"/>
      <c r="B122" s="216" t="s">
        <v>4585</v>
      </c>
      <c r="C122" s="138" t="s">
        <v>118</v>
      </c>
      <c r="D122" s="81" t="str">
        <f t="shared" si="23"/>
        <v>HA6002</v>
      </c>
      <c r="E122" s="82" t="str">
        <f t="shared" si="24"/>
        <v>HARARE</v>
      </c>
      <c r="F122" s="82" t="str">
        <f t="shared" si="25"/>
        <v>PLATINUM</v>
      </c>
      <c r="G122" s="83">
        <v>3</v>
      </c>
      <c r="H122" s="96" t="s">
        <v>2033</v>
      </c>
      <c r="I122" s="68" t="s">
        <v>2041</v>
      </c>
      <c r="J122" s="82" t="str">
        <f t="shared" si="26"/>
        <v>WASHI</v>
      </c>
      <c r="K122" s="153">
        <v>0.56526620370370373</v>
      </c>
      <c r="L122" s="151">
        <v>0.57986111111111105</v>
      </c>
      <c r="M122" s="147">
        <v>44172</v>
      </c>
      <c r="N122" s="94" t="s">
        <v>4591</v>
      </c>
      <c r="O122" s="90">
        <f t="shared" si="17"/>
        <v>21.016666666666541</v>
      </c>
      <c r="P122" s="100">
        <f t="shared" si="18"/>
        <v>63.049999999999628</v>
      </c>
      <c r="Q122" s="80" t="s">
        <v>2035</v>
      </c>
      <c r="R122" s="80" t="s">
        <v>2038</v>
      </c>
    </row>
    <row r="123" spans="1:18" x14ac:dyDescent="0.2">
      <c r="A123" s="214"/>
      <c r="B123" s="141">
        <v>44172.239675925928</v>
      </c>
      <c r="C123" s="138" t="s">
        <v>451</v>
      </c>
      <c r="D123" s="81" t="str">
        <f t="shared" si="23"/>
        <v>MW0017</v>
      </c>
      <c r="E123" s="82" t="str">
        <f t="shared" si="24"/>
        <v>MASH WEST</v>
      </c>
      <c r="F123" s="82" t="str">
        <f t="shared" si="25"/>
        <v>PLATINUM</v>
      </c>
      <c r="G123" s="83">
        <v>3</v>
      </c>
      <c r="H123" s="84" t="s">
        <v>2033</v>
      </c>
      <c r="I123" s="68" t="s">
        <v>2041</v>
      </c>
      <c r="J123" s="82" t="str">
        <f t="shared" si="26"/>
        <v>ARTWELL</v>
      </c>
      <c r="K123" s="85">
        <v>0.23967592592592593</v>
      </c>
      <c r="L123" s="153">
        <v>0.27187500000000003</v>
      </c>
      <c r="M123" s="147">
        <v>44172</v>
      </c>
      <c r="N123" s="94" t="s">
        <v>4592</v>
      </c>
      <c r="O123" s="90">
        <f t="shared" si="17"/>
        <v>46.36666666666671</v>
      </c>
      <c r="P123" s="100">
        <f t="shared" si="18"/>
        <v>139.10000000000014</v>
      </c>
      <c r="Q123" s="80" t="s">
        <v>2035</v>
      </c>
      <c r="R123" s="80" t="s">
        <v>2038</v>
      </c>
    </row>
    <row r="124" spans="1:18" x14ac:dyDescent="0.2">
      <c r="A124" s="99"/>
      <c r="B124" s="186">
        <v>44171.082685185182</v>
      </c>
      <c r="C124" s="5" t="s">
        <v>1282</v>
      </c>
      <c r="D124" s="134" t="str">
        <f t="shared" si="23"/>
        <v>ME5183</v>
      </c>
      <c r="E124" s="135" t="str">
        <f t="shared" si="24"/>
        <v>MASH EAST</v>
      </c>
      <c r="F124" s="135" t="str">
        <f t="shared" si="25"/>
        <v>PLATINUM</v>
      </c>
      <c r="G124" s="83">
        <v>3</v>
      </c>
      <c r="H124" s="142" t="s">
        <v>2033</v>
      </c>
      <c r="I124" s="52" t="s">
        <v>2040</v>
      </c>
      <c r="J124" s="135" t="str">
        <f t="shared" si="26"/>
        <v>WASHI</v>
      </c>
      <c r="K124" s="88">
        <v>0</v>
      </c>
      <c r="L124" s="196">
        <v>9.1412037037037042E-2</v>
      </c>
      <c r="M124" s="217">
        <v>44172</v>
      </c>
      <c r="N124" s="143" t="s">
        <v>4408</v>
      </c>
      <c r="O124" s="90">
        <f t="shared" si="17"/>
        <v>131.63333333333333</v>
      </c>
      <c r="P124" s="100">
        <f t="shared" si="18"/>
        <v>394.9</v>
      </c>
      <c r="Q124" s="48" t="s">
        <v>2035</v>
      </c>
      <c r="R124" s="48" t="s">
        <v>2038</v>
      </c>
    </row>
    <row r="125" spans="1:18" x14ac:dyDescent="0.2">
      <c r="A125" s="214"/>
      <c r="B125" s="186">
        <v>44172.228530092594</v>
      </c>
      <c r="C125" s="164" t="s">
        <v>357</v>
      </c>
      <c r="D125" s="134" t="str">
        <f t="shared" si="23"/>
        <v>HA6042</v>
      </c>
      <c r="E125" s="135" t="str">
        <f t="shared" si="24"/>
        <v>HARARE</v>
      </c>
      <c r="F125" s="135" t="str">
        <f t="shared" si="25"/>
        <v>PLATINUM</v>
      </c>
      <c r="G125" s="83">
        <v>3</v>
      </c>
      <c r="H125" s="142" t="s">
        <v>2033</v>
      </c>
      <c r="I125" s="52" t="s">
        <v>2041</v>
      </c>
      <c r="J125" s="135" t="str">
        <f t="shared" si="26"/>
        <v>RICHARD</v>
      </c>
      <c r="K125" s="88">
        <v>0.2285300925925926</v>
      </c>
      <c r="L125" s="88">
        <v>0.3263888888888889</v>
      </c>
      <c r="M125" s="217">
        <v>44172</v>
      </c>
      <c r="N125" s="143" t="s">
        <v>4594</v>
      </c>
      <c r="O125" s="90">
        <f t="shared" si="17"/>
        <v>140.91666666666666</v>
      </c>
      <c r="P125" s="100">
        <f t="shared" si="18"/>
        <v>422.75</v>
      </c>
      <c r="Q125" s="48" t="s">
        <v>2035</v>
      </c>
      <c r="R125" s="48" t="s">
        <v>2038</v>
      </c>
    </row>
    <row r="126" spans="1:18" x14ac:dyDescent="0.2">
      <c r="A126" s="214"/>
      <c r="B126" s="186">
        <v>44172.230729166666</v>
      </c>
      <c r="C126" s="164" t="s">
        <v>360</v>
      </c>
      <c r="D126" s="134" t="str">
        <f t="shared" si="23"/>
        <v>HA6042</v>
      </c>
      <c r="E126" s="135" t="str">
        <f t="shared" si="24"/>
        <v>HARARE</v>
      </c>
      <c r="F126" s="135" t="str">
        <f t="shared" si="25"/>
        <v>PLATINUM</v>
      </c>
      <c r="G126" s="83">
        <v>3</v>
      </c>
      <c r="H126" s="142" t="s">
        <v>2033</v>
      </c>
      <c r="I126" s="52" t="s">
        <v>2041</v>
      </c>
      <c r="J126" s="135" t="str">
        <f t="shared" si="26"/>
        <v>RICHARD</v>
      </c>
      <c r="K126" s="88">
        <v>0.23072916666666665</v>
      </c>
      <c r="L126" s="88">
        <v>0.33263888888888887</v>
      </c>
      <c r="M126" s="217">
        <v>44172</v>
      </c>
      <c r="N126" s="143" t="s">
        <v>4595</v>
      </c>
      <c r="O126" s="90">
        <f t="shared" si="17"/>
        <v>146.75</v>
      </c>
      <c r="P126" s="100">
        <f t="shared" si="18"/>
        <v>440.25</v>
      </c>
      <c r="Q126" s="48" t="s">
        <v>2035</v>
      </c>
      <c r="R126" s="48" t="s">
        <v>2038</v>
      </c>
    </row>
    <row r="127" spans="1:18" x14ac:dyDescent="0.2">
      <c r="A127" s="214"/>
      <c r="B127" s="168" t="s">
        <v>4586</v>
      </c>
      <c r="C127" s="164" t="s">
        <v>451</v>
      </c>
      <c r="D127" s="134" t="str">
        <f t="shared" si="23"/>
        <v>MW0017</v>
      </c>
      <c r="E127" s="135" t="str">
        <f t="shared" si="24"/>
        <v>MASH WEST</v>
      </c>
      <c r="F127" s="135" t="str">
        <f t="shared" si="25"/>
        <v>PLATINUM</v>
      </c>
      <c r="G127" s="83">
        <v>3</v>
      </c>
      <c r="H127" s="142" t="s">
        <v>2033</v>
      </c>
      <c r="I127" s="52" t="s">
        <v>2041</v>
      </c>
      <c r="J127" s="135" t="str">
        <f t="shared" si="26"/>
        <v>ARTWELL</v>
      </c>
      <c r="K127" s="196">
        <v>0.45402777777777775</v>
      </c>
      <c r="L127" s="196">
        <v>0.57916666666666672</v>
      </c>
      <c r="M127" s="217">
        <v>44172</v>
      </c>
      <c r="N127" s="143" t="s">
        <v>4596</v>
      </c>
      <c r="O127" s="90">
        <f t="shared" si="17"/>
        <v>180.2000000000001</v>
      </c>
      <c r="P127" s="100">
        <f t="shared" si="18"/>
        <v>540.60000000000036</v>
      </c>
      <c r="Q127" s="48" t="s">
        <v>2035</v>
      </c>
      <c r="R127" s="48" t="s">
        <v>2038</v>
      </c>
    </row>
    <row r="128" spans="1:18" x14ac:dyDescent="0.2">
      <c r="A128" s="78"/>
      <c r="B128" s="137">
        <v>44171.857442129629</v>
      </c>
      <c r="C128" s="52" t="s">
        <v>963</v>
      </c>
      <c r="D128" s="134" t="str">
        <f t="shared" si="23"/>
        <v>HA0376</v>
      </c>
      <c r="E128" s="135" t="str">
        <f t="shared" si="24"/>
        <v>HARARE</v>
      </c>
      <c r="F128" s="135" t="str">
        <f t="shared" si="25"/>
        <v>PLATINUM</v>
      </c>
      <c r="G128" s="83">
        <v>3</v>
      </c>
      <c r="H128" s="142" t="s">
        <v>2033</v>
      </c>
      <c r="I128" s="52" t="s">
        <v>2041</v>
      </c>
      <c r="J128" s="135" t="str">
        <f t="shared" si="26"/>
        <v>MODESTA</v>
      </c>
      <c r="K128" s="88">
        <v>0</v>
      </c>
      <c r="L128" s="196">
        <v>0.17775462962962962</v>
      </c>
      <c r="M128" s="217">
        <v>44172</v>
      </c>
      <c r="N128" s="143" t="s">
        <v>4403</v>
      </c>
      <c r="O128" s="90">
        <f t="shared" si="17"/>
        <v>255.96666666666667</v>
      </c>
      <c r="P128" s="100">
        <f t="shared" si="18"/>
        <v>767.9</v>
      </c>
      <c r="Q128" s="48" t="s">
        <v>2035</v>
      </c>
      <c r="R128" s="48" t="s">
        <v>2038</v>
      </c>
    </row>
    <row r="129" spans="1:18" x14ac:dyDescent="0.2">
      <c r="A129" s="78"/>
      <c r="B129" s="137">
        <v>44171.791643518518</v>
      </c>
      <c r="C129" s="52" t="s">
        <v>1683</v>
      </c>
      <c r="D129" s="134" t="str">
        <f t="shared" si="23"/>
        <v>ME7086</v>
      </c>
      <c r="E129" s="135" t="str">
        <f t="shared" si="24"/>
        <v>MASH EAST</v>
      </c>
      <c r="F129" s="135" t="str">
        <f t="shared" si="25"/>
        <v>PLATINUM</v>
      </c>
      <c r="G129" s="83">
        <v>3</v>
      </c>
      <c r="H129" s="142" t="s">
        <v>2033</v>
      </c>
      <c r="I129" s="52" t="s">
        <v>2041</v>
      </c>
      <c r="J129" s="135" t="str">
        <f t="shared" si="26"/>
        <v>DHLAKAMA</v>
      </c>
      <c r="K129" s="88">
        <v>0</v>
      </c>
      <c r="L129" s="196">
        <v>0.20652777777777778</v>
      </c>
      <c r="M129" s="217">
        <v>44172</v>
      </c>
      <c r="N129" s="143" t="s">
        <v>4497</v>
      </c>
      <c r="O129" s="90">
        <f t="shared" si="17"/>
        <v>297.40000000000003</v>
      </c>
      <c r="P129" s="100">
        <f t="shared" si="18"/>
        <v>892.2</v>
      </c>
      <c r="Q129" s="48" t="s">
        <v>2035</v>
      </c>
      <c r="R129" s="48" t="s">
        <v>2038</v>
      </c>
    </row>
    <row r="130" spans="1:18" x14ac:dyDescent="0.2">
      <c r="A130" s="78"/>
      <c r="B130" s="137">
        <v>44171.924641203703</v>
      </c>
      <c r="C130" s="52" t="s">
        <v>519</v>
      </c>
      <c r="D130" s="134" t="str">
        <f t="shared" si="23"/>
        <v>MA0383</v>
      </c>
      <c r="E130" s="135" t="str">
        <f t="shared" si="24"/>
        <v>MANICALAND</v>
      </c>
      <c r="F130" s="135" t="str">
        <f t="shared" si="25"/>
        <v>PLATINUM</v>
      </c>
      <c r="G130" s="83">
        <v>3</v>
      </c>
      <c r="H130" s="142" t="s">
        <v>2033</v>
      </c>
      <c r="I130" s="52" t="s">
        <v>2041</v>
      </c>
      <c r="J130" s="135" t="str">
        <f t="shared" si="26"/>
        <v>MAPFUMBA</v>
      </c>
      <c r="K130" s="88">
        <v>0</v>
      </c>
      <c r="L130" s="196">
        <v>0.20834490740740741</v>
      </c>
      <c r="M130" s="217">
        <v>44172</v>
      </c>
      <c r="N130" s="143" t="s">
        <v>4466</v>
      </c>
      <c r="O130" s="90">
        <f t="shared" ref="O130:O193" si="27">(L130-K130)*60*24</f>
        <v>300.01666666666665</v>
      </c>
      <c r="P130" s="100">
        <f t="shared" ref="P130:P193" si="28">O130*G130</f>
        <v>900.05</v>
      </c>
      <c r="Q130" s="48" t="s">
        <v>2035</v>
      </c>
      <c r="R130" s="48" t="s">
        <v>2038</v>
      </c>
    </row>
    <row r="131" spans="1:18" x14ac:dyDescent="0.2">
      <c r="A131" s="78"/>
      <c r="B131" s="137">
        <v>44171.898819444446</v>
      </c>
      <c r="C131" s="52" t="s">
        <v>1394</v>
      </c>
      <c r="D131" s="134" t="str">
        <f t="shared" si="23"/>
        <v>MA3022</v>
      </c>
      <c r="E131" s="135" t="str">
        <f t="shared" si="24"/>
        <v>MANICALAND</v>
      </c>
      <c r="F131" s="135" t="str">
        <f t="shared" si="25"/>
        <v>PLATINUM</v>
      </c>
      <c r="G131" s="83">
        <v>3</v>
      </c>
      <c r="H131" s="142" t="s">
        <v>2033</v>
      </c>
      <c r="I131" s="52" t="s">
        <v>2041</v>
      </c>
      <c r="J131" s="135" t="str">
        <f t="shared" si="26"/>
        <v>MANGWIRO</v>
      </c>
      <c r="K131" s="88">
        <v>0</v>
      </c>
      <c r="L131" s="196">
        <v>0.21385416666666668</v>
      </c>
      <c r="M131" s="217">
        <v>44172</v>
      </c>
      <c r="N131" s="143" t="s">
        <v>4459</v>
      </c>
      <c r="O131" s="90">
        <f t="shared" si="27"/>
        <v>307.95000000000005</v>
      </c>
      <c r="P131" s="100">
        <f t="shared" si="28"/>
        <v>923.85000000000014</v>
      </c>
      <c r="Q131" s="48" t="s">
        <v>2035</v>
      </c>
      <c r="R131" s="48" t="s">
        <v>2038</v>
      </c>
    </row>
    <row r="132" spans="1:18" x14ac:dyDescent="0.2">
      <c r="A132" s="78"/>
      <c r="B132" s="137">
        <v>44171.898831018516</v>
      </c>
      <c r="C132" s="52" t="s">
        <v>440</v>
      </c>
      <c r="D132" s="134" t="str">
        <f t="shared" si="23"/>
        <v>MA0115</v>
      </c>
      <c r="E132" s="135" t="str">
        <f t="shared" si="24"/>
        <v>MANICALAND</v>
      </c>
      <c r="F132" s="135" t="str">
        <f t="shared" si="25"/>
        <v>PLATINUM</v>
      </c>
      <c r="G132" s="83">
        <v>3</v>
      </c>
      <c r="H132" s="142" t="s">
        <v>2033</v>
      </c>
      <c r="I132" s="52" t="s">
        <v>2041</v>
      </c>
      <c r="J132" s="135" t="str">
        <f t="shared" si="26"/>
        <v>MAPFUMBA</v>
      </c>
      <c r="K132" s="88">
        <v>0</v>
      </c>
      <c r="L132" s="196">
        <v>0.21714120370370371</v>
      </c>
      <c r="M132" s="217">
        <v>44172</v>
      </c>
      <c r="N132" s="143" t="s">
        <v>4468</v>
      </c>
      <c r="O132" s="90">
        <f t="shared" si="27"/>
        <v>312.68333333333339</v>
      </c>
      <c r="P132" s="100">
        <f t="shared" si="28"/>
        <v>938.05000000000018</v>
      </c>
      <c r="Q132" s="48" t="s">
        <v>2035</v>
      </c>
      <c r="R132" s="48" t="s">
        <v>2038</v>
      </c>
    </row>
    <row r="133" spans="1:18" x14ac:dyDescent="0.2">
      <c r="A133" s="78"/>
      <c r="B133" s="137">
        <v>44171.897928240738</v>
      </c>
      <c r="C133" s="52" t="s">
        <v>331</v>
      </c>
      <c r="D133" s="134" t="str">
        <f t="shared" si="23"/>
        <v>HA5030</v>
      </c>
      <c r="E133" s="135" t="str">
        <f t="shared" si="24"/>
        <v>HARARE</v>
      </c>
      <c r="F133" s="135" t="str">
        <f t="shared" si="25"/>
        <v>PLATINUM</v>
      </c>
      <c r="G133" s="83">
        <v>3</v>
      </c>
      <c r="H133" s="142" t="s">
        <v>2033</v>
      </c>
      <c r="I133" s="52" t="s">
        <v>2041</v>
      </c>
      <c r="J133" s="135" t="str">
        <f t="shared" si="26"/>
        <v>ARCHIE</v>
      </c>
      <c r="K133" s="88">
        <v>0</v>
      </c>
      <c r="L133" s="196">
        <v>0.23034722222222223</v>
      </c>
      <c r="M133" s="217">
        <v>44172</v>
      </c>
      <c r="N133" s="143" t="s">
        <v>4401</v>
      </c>
      <c r="O133" s="90">
        <f t="shared" si="27"/>
        <v>331.70000000000005</v>
      </c>
      <c r="P133" s="100">
        <f t="shared" si="28"/>
        <v>995.10000000000014</v>
      </c>
      <c r="Q133" s="48" t="s">
        <v>2035</v>
      </c>
      <c r="R133" s="48" t="s">
        <v>2038</v>
      </c>
    </row>
    <row r="134" spans="1:18" x14ac:dyDescent="0.2">
      <c r="A134" s="78"/>
      <c r="B134" s="137">
        <v>44171.900138888886</v>
      </c>
      <c r="C134" s="52" t="s">
        <v>334</v>
      </c>
      <c r="D134" s="134" t="str">
        <f t="shared" si="23"/>
        <v>HA5030</v>
      </c>
      <c r="E134" s="135" t="str">
        <f t="shared" si="24"/>
        <v>HARARE</v>
      </c>
      <c r="F134" s="135" t="str">
        <f t="shared" si="25"/>
        <v>PLATINUM</v>
      </c>
      <c r="G134" s="83">
        <v>3</v>
      </c>
      <c r="H134" s="142" t="s">
        <v>2033</v>
      </c>
      <c r="I134" s="52" t="s">
        <v>2041</v>
      </c>
      <c r="J134" s="135" t="str">
        <f t="shared" si="26"/>
        <v>ARCHIE</v>
      </c>
      <c r="K134" s="88">
        <v>0</v>
      </c>
      <c r="L134" s="196">
        <v>0.23508101851851851</v>
      </c>
      <c r="M134" s="217">
        <v>44172</v>
      </c>
      <c r="N134" s="143" t="s">
        <v>4464</v>
      </c>
      <c r="O134" s="90">
        <f t="shared" si="27"/>
        <v>338.51666666666665</v>
      </c>
      <c r="P134" s="100">
        <f t="shared" si="28"/>
        <v>1015.55</v>
      </c>
      <c r="Q134" s="48" t="s">
        <v>2035</v>
      </c>
      <c r="R134" s="48" t="s">
        <v>2038</v>
      </c>
    </row>
    <row r="135" spans="1:18" x14ac:dyDescent="0.2">
      <c r="A135" s="214"/>
      <c r="B135" s="186">
        <v>44172.200868055559</v>
      </c>
      <c r="C135" s="164" t="s">
        <v>1835</v>
      </c>
      <c r="D135" s="134" t="str">
        <f t="shared" si="23"/>
        <v>HA0097</v>
      </c>
      <c r="E135" s="135" t="str">
        <f t="shared" si="24"/>
        <v>HARARE</v>
      </c>
      <c r="F135" s="135" t="str">
        <f t="shared" si="25"/>
        <v>PLATINUM</v>
      </c>
      <c r="G135" s="83">
        <v>3</v>
      </c>
      <c r="H135" s="142" t="s">
        <v>2033</v>
      </c>
      <c r="I135" s="52" t="s">
        <v>2041</v>
      </c>
      <c r="J135" s="135" t="str">
        <f t="shared" si="26"/>
        <v>DHLAKAMA</v>
      </c>
      <c r="K135" s="88">
        <v>0.20086805555555554</v>
      </c>
      <c r="L135" s="88">
        <v>0.44722222222222219</v>
      </c>
      <c r="M135" s="217">
        <v>44172</v>
      </c>
      <c r="N135" s="143" t="s">
        <v>4597</v>
      </c>
      <c r="O135" s="90">
        <f t="shared" si="27"/>
        <v>354.75</v>
      </c>
      <c r="P135" s="100">
        <f t="shared" si="28"/>
        <v>1064.25</v>
      </c>
      <c r="Q135" s="48" t="s">
        <v>2035</v>
      </c>
      <c r="R135" s="48" t="s">
        <v>2038</v>
      </c>
    </row>
    <row r="136" spans="1:18" x14ac:dyDescent="0.2">
      <c r="A136" s="214"/>
      <c r="B136" s="186">
        <v>44172.200937499998</v>
      </c>
      <c r="C136" s="164" t="s">
        <v>997</v>
      </c>
      <c r="D136" s="134" t="str">
        <f t="shared" si="23"/>
        <v>HA6034</v>
      </c>
      <c r="E136" s="135" t="str">
        <f t="shared" si="24"/>
        <v>HARARE</v>
      </c>
      <c r="F136" s="135" t="str">
        <f t="shared" si="25"/>
        <v>PLATINUM</v>
      </c>
      <c r="G136" s="83">
        <v>3</v>
      </c>
      <c r="H136" s="142" t="s">
        <v>2033</v>
      </c>
      <c r="I136" s="52" t="s">
        <v>2041</v>
      </c>
      <c r="J136" s="135" t="str">
        <f t="shared" si="26"/>
        <v>DHLAKAMA</v>
      </c>
      <c r="K136" s="88">
        <v>0.20093749999999999</v>
      </c>
      <c r="L136" s="88">
        <v>0.44861111111111113</v>
      </c>
      <c r="M136" s="217">
        <v>44172</v>
      </c>
      <c r="N136" s="143" t="s">
        <v>4598</v>
      </c>
      <c r="O136" s="90">
        <f t="shared" si="27"/>
        <v>356.65000000000003</v>
      </c>
      <c r="P136" s="100">
        <f t="shared" si="28"/>
        <v>1069.95</v>
      </c>
      <c r="Q136" s="48" t="s">
        <v>2035</v>
      </c>
      <c r="R136" s="48" t="s">
        <v>2038</v>
      </c>
    </row>
    <row r="137" spans="1:18" x14ac:dyDescent="0.2">
      <c r="A137" s="214"/>
      <c r="B137" s="186">
        <v>44172.200902777775</v>
      </c>
      <c r="C137" s="164" t="s">
        <v>1060</v>
      </c>
      <c r="D137" s="134" t="str">
        <f t="shared" si="23"/>
        <v>HA3016</v>
      </c>
      <c r="E137" s="135" t="str">
        <f t="shared" si="24"/>
        <v>HARARE</v>
      </c>
      <c r="F137" s="135" t="str">
        <f t="shared" si="25"/>
        <v>PLATINUM</v>
      </c>
      <c r="G137" s="83">
        <v>3</v>
      </c>
      <c r="H137" s="142" t="s">
        <v>2033</v>
      </c>
      <c r="I137" s="52" t="s">
        <v>2041</v>
      </c>
      <c r="J137" s="135" t="str">
        <f t="shared" si="26"/>
        <v>DHLKAMA</v>
      </c>
      <c r="K137" s="88">
        <v>0.20090277777777776</v>
      </c>
      <c r="L137" s="88">
        <v>0.44930555555555557</v>
      </c>
      <c r="M137" s="217">
        <v>44172</v>
      </c>
      <c r="N137" s="143" t="s">
        <v>4599</v>
      </c>
      <c r="O137" s="90">
        <f t="shared" si="27"/>
        <v>357.70000000000005</v>
      </c>
      <c r="P137" s="100">
        <f t="shared" si="28"/>
        <v>1073.1000000000001</v>
      </c>
      <c r="Q137" s="48" t="s">
        <v>2035</v>
      </c>
      <c r="R137" s="48" t="s">
        <v>2038</v>
      </c>
    </row>
    <row r="138" spans="1:18" x14ac:dyDescent="0.2">
      <c r="A138" s="214"/>
      <c r="B138" s="168" t="s">
        <v>4343</v>
      </c>
      <c r="C138" s="164" t="s">
        <v>583</v>
      </c>
      <c r="D138" s="134" t="str">
        <f t="shared" si="23"/>
        <v>ME5180</v>
      </c>
      <c r="E138" s="135" t="str">
        <f t="shared" si="24"/>
        <v>MASH EAST</v>
      </c>
      <c r="F138" s="135" t="str">
        <f t="shared" si="25"/>
        <v>PLATINUM</v>
      </c>
      <c r="G138" s="83">
        <v>3</v>
      </c>
      <c r="H138" s="142" t="s">
        <v>2033</v>
      </c>
      <c r="I138" s="52" t="s">
        <v>2056</v>
      </c>
      <c r="J138" s="135" t="str">
        <f t="shared" si="26"/>
        <v>RICHARD</v>
      </c>
      <c r="K138" s="88">
        <v>0</v>
      </c>
      <c r="L138" s="196">
        <v>0.30346064814814816</v>
      </c>
      <c r="M138" s="217">
        <v>44172</v>
      </c>
      <c r="N138" s="143" t="s">
        <v>4467</v>
      </c>
      <c r="O138" s="90">
        <f t="shared" si="27"/>
        <v>436.98333333333335</v>
      </c>
      <c r="P138" s="100">
        <f t="shared" si="28"/>
        <v>1310.95</v>
      </c>
      <c r="Q138" s="48" t="s">
        <v>2035</v>
      </c>
      <c r="R138" s="48" t="s">
        <v>2038</v>
      </c>
    </row>
    <row r="139" spans="1:18" x14ac:dyDescent="0.2">
      <c r="A139" s="214"/>
      <c r="B139" s="186">
        <v>44172.075127314813</v>
      </c>
      <c r="C139" s="164" t="s">
        <v>478</v>
      </c>
      <c r="D139" s="134" t="str">
        <f t="shared" si="23"/>
        <v>MW0408</v>
      </c>
      <c r="E139" s="135" t="str">
        <f t="shared" si="24"/>
        <v>MASH WEST</v>
      </c>
      <c r="F139" s="135" t="str">
        <f t="shared" si="25"/>
        <v>PLATINUM</v>
      </c>
      <c r="G139" s="83">
        <v>3</v>
      </c>
      <c r="H139" s="142" t="s">
        <v>2033</v>
      </c>
      <c r="I139" s="52" t="s">
        <v>2041</v>
      </c>
      <c r="J139" s="135" t="str">
        <f t="shared" si="26"/>
        <v>NGIRAZI</v>
      </c>
      <c r="K139" s="88">
        <v>7.5127314814814813E-2</v>
      </c>
      <c r="L139" s="88">
        <v>0.4145833333333333</v>
      </c>
      <c r="M139" s="217">
        <v>44172</v>
      </c>
      <c r="N139" s="143" t="s">
        <v>4603</v>
      </c>
      <c r="O139" s="90">
        <f t="shared" si="27"/>
        <v>488.81666666666661</v>
      </c>
      <c r="P139" s="100">
        <f t="shared" si="28"/>
        <v>1466.4499999999998</v>
      </c>
      <c r="Q139" s="48" t="s">
        <v>2035</v>
      </c>
      <c r="R139" s="48" t="s">
        <v>2038</v>
      </c>
    </row>
    <row r="140" spans="1:18" x14ac:dyDescent="0.2">
      <c r="A140" s="214"/>
      <c r="B140" s="186">
        <v>44172.239675925928</v>
      </c>
      <c r="C140" s="164" t="s">
        <v>454</v>
      </c>
      <c r="D140" s="134" t="str">
        <f t="shared" si="23"/>
        <v>MW0017</v>
      </c>
      <c r="E140" s="135" t="str">
        <f t="shared" si="24"/>
        <v>MASH WEST</v>
      </c>
      <c r="F140" s="135" t="str">
        <f t="shared" si="25"/>
        <v>PLATINUM</v>
      </c>
      <c r="G140" s="83">
        <v>3</v>
      </c>
      <c r="H140" s="142" t="s">
        <v>2033</v>
      </c>
      <c r="I140" s="52" t="s">
        <v>2041</v>
      </c>
      <c r="J140" s="135" t="str">
        <f t="shared" si="26"/>
        <v>ARTWELL</v>
      </c>
      <c r="K140" s="88">
        <v>0.23967592592592593</v>
      </c>
      <c r="L140" s="88">
        <v>0.5805555555555556</v>
      </c>
      <c r="M140" s="217">
        <v>44172</v>
      </c>
      <c r="N140" s="143" t="s">
        <v>4604</v>
      </c>
      <c r="O140" s="90">
        <f t="shared" si="27"/>
        <v>490.86666666666679</v>
      </c>
      <c r="P140" s="100">
        <f t="shared" si="28"/>
        <v>1472.6000000000004</v>
      </c>
      <c r="Q140" s="48" t="s">
        <v>2035</v>
      </c>
      <c r="R140" s="48" t="s">
        <v>2038</v>
      </c>
    </row>
    <row r="141" spans="1:18" x14ac:dyDescent="0.2">
      <c r="A141" s="214"/>
      <c r="B141" s="186">
        <v>44172.075069444443</v>
      </c>
      <c r="C141" s="164" t="s">
        <v>1648</v>
      </c>
      <c r="D141" s="134" t="str">
        <f t="shared" si="23"/>
        <v>MW6036</v>
      </c>
      <c r="E141" s="135" t="str">
        <f t="shared" si="24"/>
        <v>MASH WEST</v>
      </c>
      <c r="F141" s="135" t="str">
        <f t="shared" si="25"/>
        <v>PLATINUM</v>
      </c>
      <c r="G141" s="83">
        <v>3</v>
      </c>
      <c r="H141" s="142" t="s">
        <v>2033</v>
      </c>
      <c r="I141" s="52" t="s">
        <v>2041</v>
      </c>
      <c r="J141" s="135" t="str">
        <f t="shared" si="26"/>
        <v>NGIRAZI</v>
      </c>
      <c r="K141" s="88">
        <v>7.5069444444444453E-2</v>
      </c>
      <c r="L141" s="88">
        <v>0.41597222222222219</v>
      </c>
      <c r="M141" s="217">
        <v>44172</v>
      </c>
      <c r="N141" s="143" t="s">
        <v>4605</v>
      </c>
      <c r="O141" s="90">
        <f t="shared" si="27"/>
        <v>490.89999999999986</v>
      </c>
      <c r="P141" s="100">
        <f t="shared" si="28"/>
        <v>1472.6999999999996</v>
      </c>
      <c r="Q141" s="48" t="s">
        <v>2035</v>
      </c>
      <c r="R141" s="48" t="s">
        <v>2038</v>
      </c>
    </row>
    <row r="142" spans="1:18" x14ac:dyDescent="0.2">
      <c r="A142" s="214"/>
      <c r="B142" s="186">
        <v>44172.205347222225</v>
      </c>
      <c r="C142" s="164" t="s">
        <v>1945</v>
      </c>
      <c r="D142" s="134" t="str">
        <f t="shared" si="23"/>
        <v>HA7115</v>
      </c>
      <c r="E142" s="135" t="str">
        <f t="shared" si="24"/>
        <v>HARARE</v>
      </c>
      <c r="F142" s="135" t="str">
        <f t="shared" si="25"/>
        <v>PLATINUM</v>
      </c>
      <c r="G142" s="83">
        <v>3</v>
      </c>
      <c r="H142" s="142" t="s">
        <v>2033</v>
      </c>
      <c r="I142" s="52" t="s">
        <v>2041</v>
      </c>
      <c r="J142" s="135" t="str">
        <f t="shared" si="26"/>
        <v>MASIMBA</v>
      </c>
      <c r="K142" s="88">
        <v>0.20534722222222224</v>
      </c>
      <c r="L142" s="88">
        <v>0.54652777777777783</v>
      </c>
      <c r="M142" s="217">
        <v>44172</v>
      </c>
      <c r="N142" s="143" t="s">
        <v>4606</v>
      </c>
      <c r="O142" s="90">
        <f t="shared" si="27"/>
        <v>491.30000000000007</v>
      </c>
      <c r="P142" s="100">
        <f t="shared" si="28"/>
        <v>1473.9</v>
      </c>
      <c r="Q142" s="48" t="s">
        <v>2035</v>
      </c>
      <c r="R142" s="48" t="s">
        <v>2038</v>
      </c>
    </row>
    <row r="143" spans="1:18" x14ac:dyDescent="0.2">
      <c r="A143" s="214"/>
      <c r="B143" s="186">
        <v>44172.207546296297</v>
      </c>
      <c r="C143" s="164" t="s">
        <v>1947</v>
      </c>
      <c r="D143" s="134" t="str">
        <f t="shared" si="23"/>
        <v>HA7115</v>
      </c>
      <c r="E143" s="135" t="str">
        <f t="shared" si="24"/>
        <v>HARARE</v>
      </c>
      <c r="F143" s="135" t="str">
        <f t="shared" si="25"/>
        <v>PLATINUM</v>
      </c>
      <c r="G143" s="83">
        <v>3</v>
      </c>
      <c r="H143" s="142" t="s">
        <v>2033</v>
      </c>
      <c r="I143" s="52" t="s">
        <v>2041</v>
      </c>
      <c r="J143" s="135" t="str">
        <f t="shared" si="26"/>
        <v>MASIMBA</v>
      </c>
      <c r="K143" s="88">
        <v>0.20754629629629628</v>
      </c>
      <c r="L143" s="88">
        <v>0.54999999999999993</v>
      </c>
      <c r="M143" s="217">
        <v>44172</v>
      </c>
      <c r="N143" s="143" t="s">
        <v>4607</v>
      </c>
      <c r="O143" s="90">
        <f t="shared" si="27"/>
        <v>493.13333333333321</v>
      </c>
      <c r="P143" s="100">
        <f t="shared" si="28"/>
        <v>1479.3999999999996</v>
      </c>
      <c r="Q143" s="48" t="s">
        <v>2035</v>
      </c>
      <c r="R143" s="48" t="s">
        <v>2038</v>
      </c>
    </row>
    <row r="144" spans="1:18" x14ac:dyDescent="0.2">
      <c r="A144" s="214"/>
      <c r="B144" s="186">
        <v>44172.20752314815</v>
      </c>
      <c r="C144" s="164" t="s">
        <v>1018</v>
      </c>
      <c r="D144" s="134" t="str">
        <f t="shared" si="23"/>
        <v>HA1734</v>
      </c>
      <c r="E144" s="135" t="str">
        <f t="shared" si="24"/>
        <v>HARARE</v>
      </c>
      <c r="F144" s="135" t="str">
        <f t="shared" si="25"/>
        <v>PLATINUM</v>
      </c>
      <c r="G144" s="83">
        <v>3</v>
      </c>
      <c r="H144" s="142" t="s">
        <v>2033</v>
      </c>
      <c r="I144" s="52" t="s">
        <v>2041</v>
      </c>
      <c r="J144" s="135" t="str">
        <f t="shared" si="26"/>
        <v>MODESTA</v>
      </c>
      <c r="K144" s="88">
        <v>0.20752314814814818</v>
      </c>
      <c r="L144" s="88">
        <v>0.54999999999999993</v>
      </c>
      <c r="M144" s="217">
        <v>44172</v>
      </c>
      <c r="N144" s="143" t="s">
        <v>4608</v>
      </c>
      <c r="O144" s="90">
        <f t="shared" si="27"/>
        <v>493.16666666666652</v>
      </c>
      <c r="P144" s="100">
        <f t="shared" si="28"/>
        <v>1479.4999999999995</v>
      </c>
      <c r="Q144" s="48" t="s">
        <v>2035</v>
      </c>
      <c r="R144" s="48" t="s">
        <v>2038</v>
      </c>
    </row>
    <row r="145" spans="1:18" x14ac:dyDescent="0.2">
      <c r="A145" s="214"/>
      <c r="B145" s="168" t="s">
        <v>4355</v>
      </c>
      <c r="C145" s="164" t="s">
        <v>802</v>
      </c>
      <c r="D145" s="134" t="str">
        <f t="shared" si="23"/>
        <v>HA0230</v>
      </c>
      <c r="E145" s="135" t="str">
        <f t="shared" si="24"/>
        <v>HARARE</v>
      </c>
      <c r="F145" s="135" t="str">
        <f t="shared" si="25"/>
        <v>PLATINUM</v>
      </c>
      <c r="G145" s="83">
        <v>3</v>
      </c>
      <c r="H145" s="142" t="s">
        <v>2033</v>
      </c>
      <c r="I145" s="52" t="s">
        <v>2056</v>
      </c>
      <c r="J145" s="135" t="str">
        <f t="shared" si="26"/>
        <v>MASIMBA</v>
      </c>
      <c r="K145" s="88">
        <v>0</v>
      </c>
      <c r="L145" s="88">
        <v>0.38125000000000003</v>
      </c>
      <c r="M145" s="217">
        <v>44172</v>
      </c>
      <c r="N145" s="143" t="s">
        <v>4480</v>
      </c>
      <c r="O145" s="90">
        <f t="shared" si="27"/>
        <v>549.00000000000011</v>
      </c>
      <c r="P145" s="100">
        <f t="shared" si="28"/>
        <v>1647.0000000000005</v>
      </c>
      <c r="Q145" s="48" t="s">
        <v>2035</v>
      </c>
      <c r="R145" s="48" t="s">
        <v>2038</v>
      </c>
    </row>
    <row r="146" spans="1:18" x14ac:dyDescent="0.2">
      <c r="A146" s="99"/>
      <c r="B146" s="137" t="s">
        <v>3436</v>
      </c>
      <c r="C146" s="48" t="s">
        <v>804</v>
      </c>
      <c r="D146" s="134" t="str">
        <f t="shared" si="23"/>
        <v>HA0230</v>
      </c>
      <c r="E146" s="135" t="str">
        <f t="shared" si="24"/>
        <v>HARARE</v>
      </c>
      <c r="F146" s="135" t="str">
        <f t="shared" si="25"/>
        <v>PLATINUM</v>
      </c>
      <c r="G146" s="83">
        <v>3</v>
      </c>
      <c r="H146" s="142" t="s">
        <v>2033</v>
      </c>
      <c r="I146" s="52" t="s">
        <v>2042</v>
      </c>
      <c r="J146" s="135" t="str">
        <f t="shared" si="26"/>
        <v>MASIMBA</v>
      </c>
      <c r="K146" s="88">
        <v>0</v>
      </c>
      <c r="L146" s="88">
        <v>0.38472222222222219</v>
      </c>
      <c r="M146" s="217">
        <v>44172</v>
      </c>
      <c r="N146" s="143" t="s">
        <v>4010</v>
      </c>
      <c r="O146" s="90">
        <f t="shared" si="27"/>
        <v>554</v>
      </c>
      <c r="P146" s="100">
        <f t="shared" si="28"/>
        <v>1662</v>
      </c>
      <c r="Q146" s="48" t="s">
        <v>2035</v>
      </c>
      <c r="R146" s="48" t="s">
        <v>2038</v>
      </c>
    </row>
    <row r="147" spans="1:18" x14ac:dyDescent="0.2">
      <c r="A147" s="214"/>
      <c r="B147" s="168" t="s">
        <v>4363</v>
      </c>
      <c r="C147" s="164" t="s">
        <v>381</v>
      </c>
      <c r="D147" s="134" t="str">
        <f t="shared" si="23"/>
        <v>MW0309</v>
      </c>
      <c r="E147" s="135" t="str">
        <f t="shared" si="24"/>
        <v>MASH WEST</v>
      </c>
      <c r="F147" s="135" t="str">
        <f t="shared" si="25"/>
        <v>PLATINUM</v>
      </c>
      <c r="G147" s="83">
        <v>3</v>
      </c>
      <c r="H147" s="142" t="s">
        <v>2033</v>
      </c>
      <c r="I147" s="52" t="s">
        <v>2056</v>
      </c>
      <c r="J147" s="135" t="str">
        <f t="shared" si="26"/>
        <v>NGIRAZI</v>
      </c>
      <c r="K147" s="88">
        <v>0</v>
      </c>
      <c r="L147" s="88">
        <v>0.4604166666666667</v>
      </c>
      <c r="M147" s="217">
        <v>44172</v>
      </c>
      <c r="N147" s="143" t="s">
        <v>4609</v>
      </c>
      <c r="O147" s="90">
        <f t="shared" si="27"/>
        <v>663</v>
      </c>
      <c r="P147" s="100">
        <f t="shared" si="28"/>
        <v>1989</v>
      </c>
      <c r="Q147" s="48" t="s">
        <v>2035</v>
      </c>
      <c r="R147" s="48" t="s">
        <v>2038</v>
      </c>
    </row>
    <row r="148" spans="1:18" x14ac:dyDescent="0.2">
      <c r="A148" s="210"/>
      <c r="B148" s="137">
        <v>44171.679120370369</v>
      </c>
      <c r="C148" s="52" t="s">
        <v>198</v>
      </c>
      <c r="D148" s="134" t="str">
        <f t="shared" si="23"/>
        <v>MW5208</v>
      </c>
      <c r="E148" s="135" t="str">
        <f t="shared" si="24"/>
        <v>MASH WEST</v>
      </c>
      <c r="F148" s="135" t="str">
        <f t="shared" si="25"/>
        <v>PLATINUM</v>
      </c>
      <c r="G148" s="83">
        <v>3</v>
      </c>
      <c r="H148" s="142" t="s">
        <v>2033</v>
      </c>
      <c r="I148" s="52" t="s">
        <v>2041</v>
      </c>
      <c r="J148" s="135" t="str">
        <f t="shared" si="26"/>
        <v>ARTWELL</v>
      </c>
      <c r="K148" s="88">
        <v>0</v>
      </c>
      <c r="L148" s="88">
        <v>0.49236111111111108</v>
      </c>
      <c r="M148" s="217">
        <v>44172</v>
      </c>
      <c r="N148" s="143" t="s">
        <v>4409</v>
      </c>
      <c r="O148" s="90">
        <f t="shared" si="27"/>
        <v>709</v>
      </c>
      <c r="P148" s="100">
        <f t="shared" si="28"/>
        <v>2127</v>
      </c>
      <c r="Q148" s="48" t="s">
        <v>2035</v>
      </c>
      <c r="R148" s="48" t="s">
        <v>2038</v>
      </c>
    </row>
    <row r="149" spans="1:18" x14ac:dyDescent="0.2">
      <c r="A149" s="210"/>
      <c r="B149" s="137">
        <v>44171.679212962961</v>
      </c>
      <c r="C149" s="52" t="s">
        <v>193</v>
      </c>
      <c r="D149" s="134" t="str">
        <f t="shared" si="23"/>
        <v>MW0004</v>
      </c>
      <c r="E149" s="135" t="str">
        <f t="shared" si="24"/>
        <v>MASH WEST</v>
      </c>
      <c r="F149" s="135" t="str">
        <f t="shared" si="25"/>
        <v>PLATINUM</v>
      </c>
      <c r="G149" s="83">
        <v>3</v>
      </c>
      <c r="H149" s="142" t="s">
        <v>2033</v>
      </c>
      <c r="I149" s="52" t="s">
        <v>2041</v>
      </c>
      <c r="J149" s="135" t="str">
        <f t="shared" si="26"/>
        <v>ARTWELL</v>
      </c>
      <c r="K149" s="88">
        <v>0</v>
      </c>
      <c r="L149" s="88">
        <v>0.49305555555555558</v>
      </c>
      <c r="M149" s="217">
        <v>44172</v>
      </c>
      <c r="N149" s="143" t="s">
        <v>4408</v>
      </c>
      <c r="O149" s="90">
        <f t="shared" si="27"/>
        <v>710</v>
      </c>
      <c r="P149" s="100">
        <f t="shared" si="28"/>
        <v>2130</v>
      </c>
      <c r="Q149" s="48" t="s">
        <v>2035</v>
      </c>
      <c r="R149" s="48" t="s">
        <v>2038</v>
      </c>
    </row>
    <row r="150" spans="1:18" x14ac:dyDescent="0.2">
      <c r="A150" s="78"/>
      <c r="B150" s="137">
        <v>44171.946006944447</v>
      </c>
      <c r="C150" s="52" t="s">
        <v>800</v>
      </c>
      <c r="D150" s="134" t="str">
        <f t="shared" si="23"/>
        <v>MC5026</v>
      </c>
      <c r="E150" s="135" t="str">
        <f t="shared" si="24"/>
        <v>MASH CENTRAL</v>
      </c>
      <c r="F150" s="135" t="str">
        <f t="shared" si="25"/>
        <v>PLATINUM</v>
      </c>
      <c r="G150" s="83">
        <v>3</v>
      </c>
      <c r="H150" s="142" t="s">
        <v>2033</v>
      </c>
      <c r="I150" s="52" t="s">
        <v>2041</v>
      </c>
      <c r="J150" s="135" t="str">
        <f t="shared" si="26"/>
        <v>KIWA</v>
      </c>
      <c r="K150" s="88">
        <v>0</v>
      </c>
      <c r="L150" s="88">
        <v>0.4993055555555555</v>
      </c>
      <c r="M150" s="217">
        <v>44172</v>
      </c>
      <c r="N150" s="143" t="s">
        <v>4447</v>
      </c>
      <c r="O150" s="90">
        <f t="shared" si="27"/>
        <v>718.99999999999989</v>
      </c>
      <c r="P150" s="100">
        <f t="shared" si="28"/>
        <v>2156.9999999999995</v>
      </c>
      <c r="Q150" s="48" t="s">
        <v>2035</v>
      </c>
      <c r="R150" s="48" t="s">
        <v>2038</v>
      </c>
    </row>
    <row r="151" spans="1:18" x14ac:dyDescent="0.2">
      <c r="A151" s="210"/>
      <c r="B151" s="137">
        <v>44171.65179398148</v>
      </c>
      <c r="C151" s="52" t="s">
        <v>613</v>
      </c>
      <c r="D151" s="134" t="str">
        <f t="shared" si="23"/>
        <v>HA1721</v>
      </c>
      <c r="E151" s="135" t="str">
        <f t="shared" si="24"/>
        <v>HARARE</v>
      </c>
      <c r="F151" s="135" t="str">
        <f t="shared" si="25"/>
        <v>PLATINUM</v>
      </c>
      <c r="G151" s="83">
        <v>3</v>
      </c>
      <c r="H151" s="142" t="s">
        <v>2033</v>
      </c>
      <c r="I151" s="52" t="s">
        <v>2041</v>
      </c>
      <c r="J151" s="135" t="str">
        <f t="shared" si="26"/>
        <v>MODESTA</v>
      </c>
      <c r="K151" s="88">
        <v>0</v>
      </c>
      <c r="L151" s="88">
        <v>0.51458333333333328</v>
      </c>
      <c r="M151" s="217">
        <v>44172</v>
      </c>
      <c r="N151" s="143" t="s">
        <v>4411</v>
      </c>
      <c r="O151" s="90">
        <f t="shared" si="27"/>
        <v>740.99999999999989</v>
      </c>
      <c r="P151" s="100">
        <f t="shared" si="28"/>
        <v>2222.9999999999995</v>
      </c>
      <c r="Q151" s="48" t="s">
        <v>2035</v>
      </c>
      <c r="R151" s="48" t="s">
        <v>2038</v>
      </c>
    </row>
    <row r="152" spans="1:18" x14ac:dyDescent="0.2">
      <c r="A152" s="210"/>
      <c r="B152" s="137">
        <v>44171.710879629631</v>
      </c>
      <c r="C152" s="52" t="s">
        <v>196</v>
      </c>
      <c r="D152" s="134" t="str">
        <f t="shared" ref="D152:D183" si="29">VLOOKUP($C152,TOTAL3,2,FALSE)</f>
        <v>MW0004</v>
      </c>
      <c r="E152" s="135" t="str">
        <f t="shared" ref="E152:E183" si="30">VLOOKUP($C152,TOTAL3,3,FALSE)</f>
        <v>MASH WEST</v>
      </c>
      <c r="F152" s="135" t="str">
        <f t="shared" ref="F152:F183" si="31">VLOOKUP(C152,TOTAL3,4,FALSE)</f>
        <v>PLATINUM</v>
      </c>
      <c r="G152" s="83">
        <v>3</v>
      </c>
      <c r="H152" s="142" t="s">
        <v>2033</v>
      </c>
      <c r="I152" s="52" t="s">
        <v>2041</v>
      </c>
      <c r="J152" s="135" t="str">
        <f t="shared" ref="J152:J183" si="32">VLOOKUP($C152,TOTAL3,5,FALSE)</f>
        <v>ARTWELL</v>
      </c>
      <c r="K152" s="88">
        <v>0</v>
      </c>
      <c r="L152" s="88">
        <v>0.52500000000000002</v>
      </c>
      <c r="M152" s="217">
        <v>44172</v>
      </c>
      <c r="N152" s="143" t="s">
        <v>4480</v>
      </c>
      <c r="O152" s="90">
        <f t="shared" si="27"/>
        <v>756</v>
      </c>
      <c r="P152" s="100">
        <f t="shared" si="28"/>
        <v>2268</v>
      </c>
      <c r="Q152" s="48" t="s">
        <v>2035</v>
      </c>
      <c r="R152" s="48" t="s">
        <v>2038</v>
      </c>
    </row>
    <row r="153" spans="1:18" x14ac:dyDescent="0.2">
      <c r="A153" s="210"/>
      <c r="B153" s="137">
        <v>44171.709652777776</v>
      </c>
      <c r="C153" s="52" t="s">
        <v>201</v>
      </c>
      <c r="D153" s="134" t="str">
        <f t="shared" si="29"/>
        <v>MW5208</v>
      </c>
      <c r="E153" s="135" t="str">
        <f t="shared" si="30"/>
        <v>MASH WEST</v>
      </c>
      <c r="F153" s="135" t="str">
        <f t="shared" si="31"/>
        <v>PLATINUM</v>
      </c>
      <c r="G153" s="83">
        <v>3</v>
      </c>
      <c r="H153" s="142" t="s">
        <v>2033</v>
      </c>
      <c r="I153" s="52" t="s">
        <v>2041</v>
      </c>
      <c r="J153" s="135" t="str">
        <f t="shared" si="32"/>
        <v>ARTWELL</v>
      </c>
      <c r="K153" s="88">
        <v>0</v>
      </c>
      <c r="L153" s="88">
        <v>0.52708333333333335</v>
      </c>
      <c r="M153" s="217">
        <v>44172</v>
      </c>
      <c r="N153" s="143" t="s">
        <v>4483</v>
      </c>
      <c r="O153" s="90">
        <f t="shared" si="27"/>
        <v>759</v>
      </c>
      <c r="P153" s="100">
        <f t="shared" si="28"/>
        <v>2277</v>
      </c>
      <c r="Q153" s="48" t="s">
        <v>2035</v>
      </c>
      <c r="R153" s="48" t="s">
        <v>2038</v>
      </c>
    </row>
    <row r="154" spans="1:18" x14ac:dyDescent="0.2">
      <c r="A154" s="99"/>
      <c r="B154" s="137" t="s">
        <v>3437</v>
      </c>
      <c r="C154" s="48" t="s">
        <v>1932</v>
      </c>
      <c r="D154" s="134" t="str">
        <f t="shared" si="29"/>
        <v>HA0105</v>
      </c>
      <c r="E154" s="135" t="str">
        <f t="shared" si="30"/>
        <v>HARARE</v>
      </c>
      <c r="F154" s="135" t="str">
        <f t="shared" si="31"/>
        <v>PLATINUM</v>
      </c>
      <c r="G154" s="83">
        <v>3</v>
      </c>
      <c r="H154" s="142" t="s">
        <v>2033</v>
      </c>
      <c r="I154" s="52" t="s">
        <v>2042</v>
      </c>
      <c r="J154" s="135" t="str">
        <f t="shared" si="32"/>
        <v>MODESTA</v>
      </c>
      <c r="K154" s="88">
        <v>0</v>
      </c>
      <c r="L154" s="88">
        <v>0.55138888888888882</v>
      </c>
      <c r="M154" s="217">
        <v>44172</v>
      </c>
      <c r="N154" s="143" t="s">
        <v>4120</v>
      </c>
      <c r="O154" s="90">
        <f t="shared" si="27"/>
        <v>793.99999999999989</v>
      </c>
      <c r="P154" s="100">
        <f t="shared" si="28"/>
        <v>2381.9999999999995</v>
      </c>
      <c r="Q154" s="48" t="s">
        <v>2035</v>
      </c>
      <c r="R154" s="48" t="s">
        <v>2038</v>
      </c>
    </row>
    <row r="155" spans="1:18" x14ac:dyDescent="0.2">
      <c r="A155" s="78"/>
      <c r="B155" s="137">
        <v>44171.898854166669</v>
      </c>
      <c r="C155" s="52" t="s">
        <v>2039</v>
      </c>
      <c r="D155" s="134" t="str">
        <f t="shared" si="29"/>
        <v>MA0116</v>
      </c>
      <c r="E155" s="135" t="str">
        <f t="shared" si="30"/>
        <v>MANICALAND</v>
      </c>
      <c r="F155" s="135" t="str">
        <f t="shared" si="31"/>
        <v>PLATINUM</v>
      </c>
      <c r="G155" s="83">
        <v>3</v>
      </c>
      <c r="H155" s="142" t="s">
        <v>2033</v>
      </c>
      <c r="I155" s="52" t="s">
        <v>2041</v>
      </c>
      <c r="J155" s="135" t="str">
        <f t="shared" si="32"/>
        <v>MAPFUMBA</v>
      </c>
      <c r="K155" s="88">
        <v>0</v>
      </c>
      <c r="L155" s="88">
        <v>0.56111111111111112</v>
      </c>
      <c r="M155" s="217">
        <v>44172</v>
      </c>
      <c r="N155" s="143" t="s">
        <v>4463</v>
      </c>
      <c r="O155" s="90">
        <f t="shared" si="27"/>
        <v>808</v>
      </c>
      <c r="P155" s="100">
        <f t="shared" si="28"/>
        <v>2424</v>
      </c>
      <c r="Q155" s="48" t="s">
        <v>2035</v>
      </c>
      <c r="R155" s="48" t="s">
        <v>2038</v>
      </c>
    </row>
    <row r="156" spans="1:18" x14ac:dyDescent="0.2">
      <c r="A156" s="78"/>
      <c r="B156" s="137">
        <v>44171.917349537034</v>
      </c>
      <c r="C156" s="52" t="s">
        <v>464</v>
      </c>
      <c r="D156" s="134" t="str">
        <f t="shared" si="29"/>
        <v>MA1713</v>
      </c>
      <c r="E156" s="135" t="str">
        <f t="shared" si="30"/>
        <v>MANICALAND</v>
      </c>
      <c r="F156" s="135" t="str">
        <f t="shared" si="31"/>
        <v>PLATINUM</v>
      </c>
      <c r="G156" s="83">
        <v>3</v>
      </c>
      <c r="H156" s="142" t="s">
        <v>2033</v>
      </c>
      <c r="I156" s="52" t="s">
        <v>2041</v>
      </c>
      <c r="J156" s="135" t="str">
        <f t="shared" si="32"/>
        <v>MAPFUMBA</v>
      </c>
      <c r="K156" s="88">
        <v>0</v>
      </c>
      <c r="L156" s="88">
        <v>0.5805555555555556</v>
      </c>
      <c r="M156" s="217">
        <v>44172</v>
      </c>
      <c r="N156" s="143" t="s">
        <v>4465</v>
      </c>
      <c r="O156" s="90">
        <f t="shared" si="27"/>
        <v>836</v>
      </c>
      <c r="P156" s="100">
        <f t="shared" si="28"/>
        <v>2508</v>
      </c>
      <c r="Q156" s="48" t="s">
        <v>2035</v>
      </c>
      <c r="R156" s="48" t="s">
        <v>2038</v>
      </c>
    </row>
    <row r="157" spans="1:18" x14ac:dyDescent="0.2">
      <c r="A157" s="78"/>
      <c r="B157" s="137">
        <v>44171.80327546296</v>
      </c>
      <c r="C157" s="52" t="s">
        <v>457</v>
      </c>
      <c r="D157" s="134" t="str">
        <f t="shared" si="29"/>
        <v>MA6006</v>
      </c>
      <c r="E157" s="135" t="str">
        <f t="shared" si="30"/>
        <v>MANICALAND</v>
      </c>
      <c r="F157" s="135" t="str">
        <f t="shared" si="31"/>
        <v>PLATINUM</v>
      </c>
      <c r="G157" s="83">
        <v>3</v>
      </c>
      <c r="H157" s="142" t="s">
        <v>2033</v>
      </c>
      <c r="I157" s="52" t="s">
        <v>2041</v>
      </c>
      <c r="J157" s="135" t="str">
        <f t="shared" si="32"/>
        <v>MAPFUMBA</v>
      </c>
      <c r="K157" s="88">
        <v>0</v>
      </c>
      <c r="L157" s="88">
        <v>0.58402777777777781</v>
      </c>
      <c r="M157" s="217">
        <v>44172</v>
      </c>
      <c r="N157" s="143" t="s">
        <v>4495</v>
      </c>
      <c r="O157" s="90">
        <f t="shared" si="27"/>
        <v>841.00000000000011</v>
      </c>
      <c r="P157" s="100">
        <f t="shared" si="28"/>
        <v>2523.0000000000005</v>
      </c>
      <c r="Q157" s="48" t="s">
        <v>2035</v>
      </c>
      <c r="R157" s="48" t="s">
        <v>2038</v>
      </c>
    </row>
    <row r="158" spans="1:18" x14ac:dyDescent="0.2">
      <c r="A158" s="214"/>
      <c r="B158" s="136">
        <v>44172.900879629633</v>
      </c>
      <c r="C158" s="5" t="s">
        <v>1085</v>
      </c>
      <c r="D158" s="134" t="str">
        <f t="shared" si="29"/>
        <v>ME9009</v>
      </c>
      <c r="E158" s="135" t="str">
        <f t="shared" si="30"/>
        <v>MASH EAST</v>
      </c>
      <c r="F158" s="135" t="str">
        <f t="shared" si="31"/>
        <v>PLATINUM</v>
      </c>
      <c r="G158" s="83">
        <v>3</v>
      </c>
      <c r="H158" s="142" t="s">
        <v>2033</v>
      </c>
      <c r="I158" s="52" t="s">
        <v>2034</v>
      </c>
      <c r="J158" s="135" t="str">
        <f t="shared" si="32"/>
        <v>RICHARD</v>
      </c>
      <c r="K158" s="144">
        <v>0.90087962962962964</v>
      </c>
      <c r="L158" s="144">
        <v>0.91362268518518519</v>
      </c>
      <c r="M158" s="136">
        <v>44172</v>
      </c>
      <c r="N158" s="143" t="s">
        <v>4614</v>
      </c>
      <c r="O158" s="90">
        <f t="shared" si="27"/>
        <v>18.349999999999991</v>
      </c>
      <c r="P158" s="100">
        <f t="shared" si="28"/>
        <v>55.049999999999969</v>
      </c>
      <c r="Q158" s="48" t="s">
        <v>2035</v>
      </c>
      <c r="R158" s="48" t="s">
        <v>2038</v>
      </c>
    </row>
    <row r="159" spans="1:18" x14ac:dyDescent="0.2">
      <c r="A159" s="214"/>
      <c r="B159" s="136">
        <v>44172.619687500002</v>
      </c>
      <c r="C159" s="5" t="s">
        <v>102</v>
      </c>
      <c r="D159" s="134" t="str">
        <f t="shared" si="29"/>
        <v>HA5038</v>
      </c>
      <c r="E159" s="135" t="str">
        <f t="shared" si="30"/>
        <v>HARARE</v>
      </c>
      <c r="F159" s="135" t="str">
        <f t="shared" si="31"/>
        <v>PLATINUM</v>
      </c>
      <c r="G159" s="83">
        <v>3</v>
      </c>
      <c r="H159" s="142" t="s">
        <v>2033</v>
      </c>
      <c r="I159" s="52" t="s">
        <v>2034</v>
      </c>
      <c r="J159" s="135" t="str">
        <f t="shared" si="32"/>
        <v>ENIA</v>
      </c>
      <c r="K159" s="144">
        <v>0.61968750000000006</v>
      </c>
      <c r="L159" s="144">
        <v>0.6341782407407407</v>
      </c>
      <c r="M159" s="136">
        <v>44172</v>
      </c>
      <c r="N159" s="143" t="s">
        <v>4617</v>
      </c>
      <c r="O159" s="90">
        <f t="shared" si="27"/>
        <v>20.866666666666518</v>
      </c>
      <c r="P159" s="100">
        <f t="shared" si="28"/>
        <v>62.599999999999554</v>
      </c>
      <c r="Q159" s="48" t="s">
        <v>2035</v>
      </c>
      <c r="R159" s="48" t="s">
        <v>2038</v>
      </c>
    </row>
    <row r="160" spans="1:18" x14ac:dyDescent="0.2">
      <c r="A160" s="214"/>
      <c r="B160" s="136">
        <v>44172.62195601852</v>
      </c>
      <c r="C160" s="5" t="s">
        <v>2004</v>
      </c>
      <c r="D160" s="134" t="str">
        <f t="shared" si="29"/>
        <v>HA5033</v>
      </c>
      <c r="E160" s="135" t="str">
        <f t="shared" si="30"/>
        <v>HARARE</v>
      </c>
      <c r="F160" s="135" t="str">
        <f t="shared" si="31"/>
        <v>PLATINUM</v>
      </c>
      <c r="G160" s="83">
        <v>3</v>
      </c>
      <c r="H160" s="142" t="s">
        <v>2033</v>
      </c>
      <c r="I160" s="52" t="s">
        <v>2034</v>
      </c>
      <c r="J160" s="135" t="str">
        <f t="shared" si="32"/>
        <v>ENIA</v>
      </c>
      <c r="K160" s="144">
        <v>0.62195601851851856</v>
      </c>
      <c r="L160" s="144">
        <v>0.63687499999999997</v>
      </c>
      <c r="M160" s="136">
        <v>44172</v>
      </c>
      <c r="N160" s="143" t="s">
        <v>4618</v>
      </c>
      <c r="O160" s="90">
        <f t="shared" si="27"/>
        <v>21.483333333333228</v>
      </c>
      <c r="P160" s="100">
        <f t="shared" si="28"/>
        <v>64.449999999999676</v>
      </c>
      <c r="Q160" s="48" t="s">
        <v>2035</v>
      </c>
      <c r="R160" s="48" t="s">
        <v>2038</v>
      </c>
    </row>
    <row r="161" spans="1:18" x14ac:dyDescent="0.2">
      <c r="A161" s="214"/>
      <c r="B161" s="136">
        <v>44172.62195601852</v>
      </c>
      <c r="C161" s="5" t="s">
        <v>857</v>
      </c>
      <c r="D161" s="134" t="str">
        <f t="shared" si="29"/>
        <v>HA6033</v>
      </c>
      <c r="E161" s="135" t="str">
        <f t="shared" si="30"/>
        <v>HARARE</v>
      </c>
      <c r="F161" s="135" t="str">
        <f t="shared" si="31"/>
        <v>PLATINUM</v>
      </c>
      <c r="G161" s="83">
        <v>3</v>
      </c>
      <c r="H161" s="142" t="s">
        <v>2033</v>
      </c>
      <c r="I161" s="52" t="s">
        <v>2034</v>
      </c>
      <c r="J161" s="135" t="str">
        <f t="shared" si="32"/>
        <v>ENIA</v>
      </c>
      <c r="K161" s="144">
        <v>0.62195601851851856</v>
      </c>
      <c r="L161" s="144">
        <v>0.63694444444444442</v>
      </c>
      <c r="M161" s="136">
        <v>44172</v>
      </c>
      <c r="N161" s="143" t="s">
        <v>4619</v>
      </c>
      <c r="O161" s="90">
        <f t="shared" si="27"/>
        <v>21.583333333333243</v>
      </c>
      <c r="P161" s="100">
        <f t="shared" si="28"/>
        <v>64.74999999999973</v>
      </c>
      <c r="Q161" s="48" t="s">
        <v>2035</v>
      </c>
      <c r="R161" s="48" t="s">
        <v>2038</v>
      </c>
    </row>
    <row r="162" spans="1:18" x14ac:dyDescent="0.2">
      <c r="A162" s="214"/>
      <c r="B162" s="136">
        <v>44172.621944444443</v>
      </c>
      <c r="C162" s="5" t="s">
        <v>107</v>
      </c>
      <c r="D162" s="134" t="str">
        <f t="shared" si="29"/>
        <v>HA5038</v>
      </c>
      <c r="E162" s="135" t="str">
        <f t="shared" si="30"/>
        <v>HARARE</v>
      </c>
      <c r="F162" s="135" t="str">
        <f t="shared" si="31"/>
        <v>PLATINUM</v>
      </c>
      <c r="G162" s="83">
        <v>3</v>
      </c>
      <c r="H162" s="142" t="s">
        <v>2033</v>
      </c>
      <c r="I162" s="52" t="s">
        <v>2034</v>
      </c>
      <c r="J162" s="135" t="str">
        <f t="shared" si="32"/>
        <v>ENIA</v>
      </c>
      <c r="K162" s="144">
        <v>0.62194444444444441</v>
      </c>
      <c r="L162" s="144">
        <v>0.63717592592592587</v>
      </c>
      <c r="M162" s="136">
        <v>44172</v>
      </c>
      <c r="N162" s="143" t="s">
        <v>4620</v>
      </c>
      <c r="O162" s="90">
        <f t="shared" si="27"/>
        <v>21.933333333333298</v>
      </c>
      <c r="P162" s="100">
        <f t="shared" si="28"/>
        <v>65.799999999999898</v>
      </c>
      <c r="Q162" s="48" t="s">
        <v>2035</v>
      </c>
      <c r="R162" s="48" t="s">
        <v>2038</v>
      </c>
    </row>
    <row r="163" spans="1:18" x14ac:dyDescent="0.2">
      <c r="A163" s="214"/>
      <c r="B163" s="136">
        <v>44172.821886574071</v>
      </c>
      <c r="C163" s="5" t="s">
        <v>542</v>
      </c>
      <c r="D163" s="134" t="str">
        <f t="shared" si="29"/>
        <v>HA6048</v>
      </c>
      <c r="E163" s="135" t="str">
        <f t="shared" si="30"/>
        <v>HARARE</v>
      </c>
      <c r="F163" s="135" t="str">
        <f t="shared" si="31"/>
        <v>PLATINUM</v>
      </c>
      <c r="G163" s="83">
        <v>3</v>
      </c>
      <c r="H163" s="142" t="s">
        <v>2033</v>
      </c>
      <c r="I163" s="52" t="s">
        <v>2034</v>
      </c>
      <c r="J163" s="135" t="str">
        <f t="shared" si="32"/>
        <v>ENIA</v>
      </c>
      <c r="K163" s="144">
        <v>0.82188657407407406</v>
      </c>
      <c r="L163" s="144">
        <v>0.83763888888888882</v>
      </c>
      <c r="M163" s="136">
        <v>44172</v>
      </c>
      <c r="N163" s="143" t="s">
        <v>4621</v>
      </c>
      <c r="O163" s="90">
        <f t="shared" si="27"/>
        <v>22.683333333333255</v>
      </c>
      <c r="P163" s="100">
        <f t="shared" si="28"/>
        <v>68.04999999999977</v>
      </c>
      <c r="Q163" s="48" t="s">
        <v>2035</v>
      </c>
      <c r="R163" s="48" t="s">
        <v>2038</v>
      </c>
    </row>
    <row r="164" spans="1:18" x14ac:dyDescent="0.2">
      <c r="A164" s="214"/>
      <c r="B164" s="136">
        <v>44172.619687500002</v>
      </c>
      <c r="C164" s="5" t="s">
        <v>2002</v>
      </c>
      <c r="D164" s="134" t="str">
        <f t="shared" si="29"/>
        <v>HA5033</v>
      </c>
      <c r="E164" s="135" t="str">
        <f t="shared" si="30"/>
        <v>HARARE</v>
      </c>
      <c r="F164" s="135" t="str">
        <f t="shared" si="31"/>
        <v>PLATINUM</v>
      </c>
      <c r="G164" s="83">
        <v>3</v>
      </c>
      <c r="H164" s="142" t="s">
        <v>2033</v>
      </c>
      <c r="I164" s="52" t="s">
        <v>2034</v>
      </c>
      <c r="J164" s="135" t="str">
        <f t="shared" si="32"/>
        <v>ENIA</v>
      </c>
      <c r="K164" s="144">
        <v>0.61968750000000006</v>
      </c>
      <c r="L164" s="144">
        <v>0.63548611111111108</v>
      </c>
      <c r="M164" s="136">
        <v>44172</v>
      </c>
      <c r="N164" s="143" t="s">
        <v>4622</v>
      </c>
      <c r="O164" s="90">
        <f t="shared" si="27"/>
        <v>22.749999999999879</v>
      </c>
      <c r="P164" s="100">
        <f t="shared" si="28"/>
        <v>68.249999999999631</v>
      </c>
      <c r="Q164" s="48" t="s">
        <v>2035</v>
      </c>
      <c r="R164" s="48" t="s">
        <v>2038</v>
      </c>
    </row>
    <row r="165" spans="1:18" x14ac:dyDescent="0.2">
      <c r="A165" s="214"/>
      <c r="B165" s="136">
        <v>44172.619803240741</v>
      </c>
      <c r="C165" s="5" t="s">
        <v>854</v>
      </c>
      <c r="D165" s="134" t="str">
        <f t="shared" si="29"/>
        <v>HA6033</v>
      </c>
      <c r="E165" s="135" t="str">
        <f t="shared" si="30"/>
        <v>HARARE</v>
      </c>
      <c r="F165" s="135" t="str">
        <f t="shared" si="31"/>
        <v>PLATINUM</v>
      </c>
      <c r="G165" s="83">
        <v>3</v>
      </c>
      <c r="H165" s="142" t="s">
        <v>2033</v>
      </c>
      <c r="I165" s="52" t="s">
        <v>2034</v>
      </c>
      <c r="J165" s="135" t="str">
        <f t="shared" si="32"/>
        <v>ENIA</v>
      </c>
      <c r="K165" s="144">
        <v>0.61980324074074067</v>
      </c>
      <c r="L165" s="144">
        <v>0.63567129629629626</v>
      </c>
      <c r="M165" s="136">
        <v>44172</v>
      </c>
      <c r="N165" s="143" t="s">
        <v>4623</v>
      </c>
      <c r="O165" s="90">
        <f t="shared" si="27"/>
        <v>22.850000000000055</v>
      </c>
      <c r="P165" s="100">
        <f t="shared" si="28"/>
        <v>68.550000000000168</v>
      </c>
      <c r="Q165" s="48" t="s">
        <v>2035</v>
      </c>
      <c r="R165" s="48" t="s">
        <v>2038</v>
      </c>
    </row>
    <row r="166" spans="1:18" x14ac:dyDescent="0.2">
      <c r="A166" s="214"/>
      <c r="B166" s="136">
        <v>44172.743506944447</v>
      </c>
      <c r="C166" s="5" t="s">
        <v>1686</v>
      </c>
      <c r="D166" s="134" t="str">
        <f t="shared" si="29"/>
        <v>ME0093</v>
      </c>
      <c r="E166" s="135" t="str">
        <f t="shared" si="30"/>
        <v>MASH EAST</v>
      </c>
      <c r="F166" s="135" t="str">
        <f t="shared" si="31"/>
        <v>PLATINUM</v>
      </c>
      <c r="G166" s="83">
        <v>3</v>
      </c>
      <c r="H166" s="142" t="s">
        <v>2033</v>
      </c>
      <c r="I166" s="52" t="s">
        <v>2034</v>
      </c>
      <c r="J166" s="135" t="str">
        <f t="shared" si="32"/>
        <v>DHLAKAMA</v>
      </c>
      <c r="K166" s="144">
        <v>0.74350694444444443</v>
      </c>
      <c r="L166" s="144">
        <v>0.75958333333333339</v>
      </c>
      <c r="M166" s="136">
        <v>44172</v>
      </c>
      <c r="N166" s="143" t="s">
        <v>4624</v>
      </c>
      <c r="O166" s="90">
        <f t="shared" si="27"/>
        <v>23.150000000000102</v>
      </c>
      <c r="P166" s="100">
        <f t="shared" si="28"/>
        <v>69.450000000000301</v>
      </c>
      <c r="Q166" s="48" t="s">
        <v>2035</v>
      </c>
      <c r="R166" s="48" t="s">
        <v>2038</v>
      </c>
    </row>
    <row r="167" spans="1:18" x14ac:dyDescent="0.2">
      <c r="A167" s="214"/>
      <c r="B167" s="136">
        <v>44172.599004629628</v>
      </c>
      <c r="C167" s="5" t="s">
        <v>429</v>
      </c>
      <c r="D167" s="134" t="str">
        <f t="shared" si="29"/>
        <v>MW6032</v>
      </c>
      <c r="E167" s="135" t="str">
        <f t="shared" si="30"/>
        <v>MASH WEST</v>
      </c>
      <c r="F167" s="135" t="str">
        <f t="shared" si="31"/>
        <v>PLATINUM</v>
      </c>
      <c r="G167" s="83">
        <v>3</v>
      </c>
      <c r="H167" s="142" t="s">
        <v>2033</v>
      </c>
      <c r="I167" s="52" t="s">
        <v>2034</v>
      </c>
      <c r="J167" s="135" t="str">
        <f t="shared" si="32"/>
        <v>ARTWELL</v>
      </c>
      <c r="K167" s="144">
        <v>0.59900462962962964</v>
      </c>
      <c r="L167" s="144">
        <v>0.61630787037037038</v>
      </c>
      <c r="M167" s="136">
        <v>44172</v>
      </c>
      <c r="N167" s="143" t="s">
        <v>4625</v>
      </c>
      <c r="O167" s="90">
        <f t="shared" si="27"/>
        <v>24.916666666666671</v>
      </c>
      <c r="P167" s="100">
        <f t="shared" si="28"/>
        <v>74.750000000000014</v>
      </c>
      <c r="Q167" s="48" t="s">
        <v>2035</v>
      </c>
      <c r="R167" s="48" t="s">
        <v>2038</v>
      </c>
    </row>
    <row r="168" spans="1:18" x14ac:dyDescent="0.2">
      <c r="A168" s="214"/>
      <c r="B168" s="136">
        <v>44172.783460648148</v>
      </c>
      <c r="C168" s="5" t="s">
        <v>1579</v>
      </c>
      <c r="D168" s="134" t="str">
        <f t="shared" si="29"/>
        <v>HA6050</v>
      </c>
      <c r="E168" s="135" t="str">
        <f t="shared" si="30"/>
        <v>HARARE</v>
      </c>
      <c r="F168" s="135" t="str">
        <f t="shared" si="31"/>
        <v>PLATINUM</v>
      </c>
      <c r="G168" s="83">
        <v>3</v>
      </c>
      <c r="H168" s="142" t="s">
        <v>2033</v>
      </c>
      <c r="I168" s="52" t="s">
        <v>2034</v>
      </c>
      <c r="J168" s="135" t="str">
        <f t="shared" si="32"/>
        <v>RITA</v>
      </c>
      <c r="K168" s="144">
        <v>0.7834606481481482</v>
      </c>
      <c r="L168" s="144">
        <v>0.80569444444444438</v>
      </c>
      <c r="M168" s="136">
        <v>44172</v>
      </c>
      <c r="N168" s="143" t="s">
        <v>4627</v>
      </c>
      <c r="O168" s="90">
        <f t="shared" si="27"/>
        <v>32.016666666666502</v>
      </c>
      <c r="P168" s="100">
        <f t="shared" si="28"/>
        <v>96.0499999999995</v>
      </c>
      <c r="Q168" s="48" t="s">
        <v>2035</v>
      </c>
      <c r="R168" s="48" t="s">
        <v>2038</v>
      </c>
    </row>
    <row r="169" spans="1:18" x14ac:dyDescent="0.2">
      <c r="A169" s="214"/>
      <c r="B169" s="136">
        <v>44172.785358796296</v>
      </c>
      <c r="C169" s="5" t="s">
        <v>1582</v>
      </c>
      <c r="D169" s="134" t="str">
        <f t="shared" si="29"/>
        <v>HA6050</v>
      </c>
      <c r="E169" s="135" t="str">
        <f t="shared" si="30"/>
        <v>HARARE</v>
      </c>
      <c r="F169" s="135" t="str">
        <f t="shared" si="31"/>
        <v>PLATINUM</v>
      </c>
      <c r="G169" s="83">
        <v>3</v>
      </c>
      <c r="H169" s="142" t="s">
        <v>2033</v>
      </c>
      <c r="I169" s="52" t="s">
        <v>2034</v>
      </c>
      <c r="J169" s="135" t="str">
        <f t="shared" si="32"/>
        <v>RITA</v>
      </c>
      <c r="K169" s="144">
        <v>0.78535879629629635</v>
      </c>
      <c r="L169" s="144">
        <v>0.80865740740740744</v>
      </c>
      <c r="M169" s="136">
        <v>44172</v>
      </c>
      <c r="N169" s="143" t="s">
        <v>4628</v>
      </c>
      <c r="O169" s="90">
        <f t="shared" si="27"/>
        <v>33.549999999999969</v>
      </c>
      <c r="P169" s="100">
        <f t="shared" si="28"/>
        <v>100.64999999999991</v>
      </c>
      <c r="Q169" s="48" t="s">
        <v>2035</v>
      </c>
      <c r="R169" s="48" t="s">
        <v>2038</v>
      </c>
    </row>
    <row r="170" spans="1:18" x14ac:dyDescent="0.2">
      <c r="A170" s="214"/>
      <c r="B170" s="136">
        <v>44172.73777777778</v>
      </c>
      <c r="C170" s="5" t="s">
        <v>1159</v>
      </c>
      <c r="D170" s="134" t="str">
        <f t="shared" si="29"/>
        <v>HA3019</v>
      </c>
      <c r="E170" s="135" t="str">
        <f t="shared" si="30"/>
        <v>HARARE</v>
      </c>
      <c r="F170" s="135" t="str">
        <f t="shared" si="31"/>
        <v>PLATINUM</v>
      </c>
      <c r="G170" s="83">
        <v>3</v>
      </c>
      <c r="H170" s="142" t="s">
        <v>2033</v>
      </c>
      <c r="I170" s="52" t="s">
        <v>2034</v>
      </c>
      <c r="J170" s="135" t="str">
        <f t="shared" si="32"/>
        <v>RICHARD</v>
      </c>
      <c r="K170" s="144">
        <v>0.73777777777777775</v>
      </c>
      <c r="L170" s="144">
        <v>0.76171296296296298</v>
      </c>
      <c r="M170" s="136">
        <v>44172</v>
      </c>
      <c r="N170" s="143" t="s">
        <v>4629</v>
      </c>
      <c r="O170" s="90">
        <f t="shared" si="27"/>
        <v>34.466666666666725</v>
      </c>
      <c r="P170" s="100">
        <f t="shared" si="28"/>
        <v>103.40000000000018</v>
      </c>
      <c r="Q170" s="48" t="s">
        <v>2035</v>
      </c>
      <c r="R170" s="48" t="s">
        <v>2038</v>
      </c>
    </row>
    <row r="171" spans="1:18" x14ac:dyDescent="0.2">
      <c r="A171" s="214"/>
      <c r="B171" s="136">
        <v>44172.656307870369</v>
      </c>
      <c r="C171" s="5" t="s">
        <v>1967</v>
      </c>
      <c r="D171" s="134" t="str">
        <f t="shared" si="29"/>
        <v>ME6019</v>
      </c>
      <c r="E171" s="135" t="str">
        <f t="shared" si="30"/>
        <v>MASH EAST</v>
      </c>
      <c r="F171" s="135" t="str">
        <f t="shared" si="31"/>
        <v>PLATINUM</v>
      </c>
      <c r="G171" s="83">
        <v>3</v>
      </c>
      <c r="H171" s="142" t="s">
        <v>2033</v>
      </c>
      <c r="I171" s="52" t="s">
        <v>2034</v>
      </c>
      <c r="J171" s="135" t="str">
        <f t="shared" si="32"/>
        <v>DHLAKAMA</v>
      </c>
      <c r="K171" s="144">
        <v>0.65630787037037031</v>
      </c>
      <c r="L171" s="144">
        <v>0.68489583333333337</v>
      </c>
      <c r="M171" s="136">
        <v>44172</v>
      </c>
      <c r="N171" s="143" t="s">
        <v>4630</v>
      </c>
      <c r="O171" s="90">
        <f t="shared" si="27"/>
        <v>41.166666666666814</v>
      </c>
      <c r="P171" s="100">
        <f t="shared" si="28"/>
        <v>123.50000000000044</v>
      </c>
      <c r="Q171" s="48" t="s">
        <v>2035</v>
      </c>
      <c r="R171" s="48" t="s">
        <v>2038</v>
      </c>
    </row>
    <row r="172" spans="1:18" x14ac:dyDescent="0.2">
      <c r="A172" s="214"/>
      <c r="B172" s="136">
        <v>44172.687175925923</v>
      </c>
      <c r="C172" s="5" t="s">
        <v>1969</v>
      </c>
      <c r="D172" s="134" t="str">
        <f t="shared" si="29"/>
        <v>ME6019</v>
      </c>
      <c r="E172" s="135" t="str">
        <f t="shared" si="30"/>
        <v>MASH EAST</v>
      </c>
      <c r="F172" s="135" t="str">
        <f t="shared" si="31"/>
        <v>PLATINUM</v>
      </c>
      <c r="G172" s="83">
        <v>3</v>
      </c>
      <c r="H172" s="142" t="s">
        <v>2033</v>
      </c>
      <c r="I172" s="52" t="s">
        <v>2034</v>
      </c>
      <c r="J172" s="135" t="str">
        <f t="shared" si="32"/>
        <v>DHLAKAMA</v>
      </c>
      <c r="K172" s="144">
        <v>0.68717592592592591</v>
      </c>
      <c r="L172" s="144">
        <v>0.71616898148148145</v>
      </c>
      <c r="M172" s="136">
        <v>44172</v>
      </c>
      <c r="N172" s="143" t="s">
        <v>4631</v>
      </c>
      <c r="O172" s="90">
        <f t="shared" si="27"/>
        <v>41.749999999999972</v>
      </c>
      <c r="P172" s="100">
        <f t="shared" si="28"/>
        <v>125.24999999999991</v>
      </c>
      <c r="Q172" s="48" t="s">
        <v>2035</v>
      </c>
      <c r="R172" s="48" t="s">
        <v>2038</v>
      </c>
    </row>
    <row r="173" spans="1:18" x14ac:dyDescent="0.2">
      <c r="A173" s="214"/>
      <c r="B173" s="136">
        <v>44172.87127314815</v>
      </c>
      <c r="C173" s="5" t="s">
        <v>963</v>
      </c>
      <c r="D173" s="134" t="str">
        <f t="shared" si="29"/>
        <v>HA0376</v>
      </c>
      <c r="E173" s="135" t="str">
        <f t="shared" si="30"/>
        <v>HARARE</v>
      </c>
      <c r="F173" s="135" t="str">
        <f t="shared" si="31"/>
        <v>PLATINUM</v>
      </c>
      <c r="G173" s="83">
        <v>3</v>
      </c>
      <c r="H173" s="142" t="s">
        <v>2033</v>
      </c>
      <c r="I173" s="52" t="s">
        <v>2034</v>
      </c>
      <c r="J173" s="135" t="str">
        <f t="shared" si="32"/>
        <v>MODESTA</v>
      </c>
      <c r="K173" s="144">
        <v>0.87127314814814805</v>
      </c>
      <c r="L173" s="144">
        <v>0.9008680555555556</v>
      </c>
      <c r="M173" s="136">
        <v>44172</v>
      </c>
      <c r="N173" s="143" t="s">
        <v>4632</v>
      </c>
      <c r="O173" s="90">
        <f t="shared" si="27"/>
        <v>42.61666666666688</v>
      </c>
      <c r="P173" s="100">
        <f t="shared" si="28"/>
        <v>127.85000000000065</v>
      </c>
      <c r="Q173" s="48" t="s">
        <v>2035</v>
      </c>
      <c r="R173" s="48" t="s">
        <v>2038</v>
      </c>
    </row>
    <row r="174" spans="1:18" x14ac:dyDescent="0.2">
      <c r="A174" s="214"/>
      <c r="B174" s="136">
        <v>44172.634155092594</v>
      </c>
      <c r="C174" s="5" t="s">
        <v>773</v>
      </c>
      <c r="D174" s="134" t="str">
        <f t="shared" si="29"/>
        <v>MC0125</v>
      </c>
      <c r="E174" s="135" t="str">
        <f t="shared" si="30"/>
        <v>MASH CENTRAL</v>
      </c>
      <c r="F174" s="135" t="str">
        <f t="shared" si="31"/>
        <v>PLATINUM</v>
      </c>
      <c r="G174" s="83">
        <v>3</v>
      </c>
      <c r="H174" s="142" t="s">
        <v>2033</v>
      </c>
      <c r="I174" s="52" t="s">
        <v>2034</v>
      </c>
      <c r="J174" s="135" t="str">
        <f t="shared" si="32"/>
        <v>ARTWELL</v>
      </c>
      <c r="K174" s="144">
        <v>0.63415509259259262</v>
      </c>
      <c r="L174" s="144">
        <v>0.66797453703703702</v>
      </c>
      <c r="M174" s="136">
        <v>44172</v>
      </c>
      <c r="N174" s="143" t="s">
        <v>4633</v>
      </c>
      <c r="O174" s="90">
        <f t="shared" si="27"/>
        <v>48.699999999999939</v>
      </c>
      <c r="P174" s="100">
        <f t="shared" si="28"/>
        <v>146.09999999999982</v>
      </c>
      <c r="Q174" s="48" t="s">
        <v>2035</v>
      </c>
      <c r="R174" s="48" t="s">
        <v>2038</v>
      </c>
    </row>
    <row r="175" spans="1:18" x14ac:dyDescent="0.2">
      <c r="A175" s="214"/>
      <c r="B175" s="136">
        <v>44172.665763888886</v>
      </c>
      <c r="C175" s="5" t="s">
        <v>775</v>
      </c>
      <c r="D175" s="134" t="str">
        <f t="shared" si="29"/>
        <v>MC0125</v>
      </c>
      <c r="E175" s="135" t="str">
        <f t="shared" si="30"/>
        <v>MASH CENTRAL</v>
      </c>
      <c r="F175" s="135" t="str">
        <f t="shared" si="31"/>
        <v>PLATINUM</v>
      </c>
      <c r="G175" s="83">
        <v>3</v>
      </c>
      <c r="H175" s="142" t="s">
        <v>2033</v>
      </c>
      <c r="I175" s="52" t="s">
        <v>2034</v>
      </c>
      <c r="J175" s="135" t="str">
        <f t="shared" si="32"/>
        <v>ARTWELL</v>
      </c>
      <c r="K175" s="144">
        <v>0.66576388888888893</v>
      </c>
      <c r="L175" s="144">
        <v>0.70103009259259252</v>
      </c>
      <c r="M175" s="136">
        <v>44172</v>
      </c>
      <c r="N175" s="143" t="s">
        <v>4634</v>
      </c>
      <c r="O175" s="90">
        <f t="shared" si="27"/>
        <v>50.783333333333175</v>
      </c>
      <c r="P175" s="100">
        <f t="shared" si="28"/>
        <v>152.34999999999951</v>
      </c>
      <c r="Q175" s="48" t="s">
        <v>2035</v>
      </c>
      <c r="R175" s="48" t="s">
        <v>2038</v>
      </c>
    </row>
    <row r="176" spans="1:18" x14ac:dyDescent="0.2">
      <c r="A176" s="214"/>
      <c r="B176" s="136">
        <v>44172.710902777777</v>
      </c>
      <c r="C176" s="5" t="s">
        <v>1424</v>
      </c>
      <c r="D176" s="134" t="str">
        <f t="shared" si="29"/>
        <v>MW0145</v>
      </c>
      <c r="E176" s="135" t="str">
        <f t="shared" si="30"/>
        <v>MASH WEST</v>
      </c>
      <c r="F176" s="135" t="str">
        <f t="shared" si="31"/>
        <v>PLATINUM</v>
      </c>
      <c r="G176" s="83">
        <v>3</v>
      </c>
      <c r="H176" s="142" t="s">
        <v>2033</v>
      </c>
      <c r="I176" s="52" t="s">
        <v>2034</v>
      </c>
      <c r="J176" s="135" t="str">
        <f t="shared" si="32"/>
        <v>NGIRAZI</v>
      </c>
      <c r="K176" s="144">
        <v>0.71090277777777777</v>
      </c>
      <c r="L176" s="144">
        <v>0.76452546296296298</v>
      </c>
      <c r="M176" s="136">
        <v>44172</v>
      </c>
      <c r="N176" s="143" t="s">
        <v>4637</v>
      </c>
      <c r="O176" s="90">
        <f t="shared" si="27"/>
        <v>77.216666666666697</v>
      </c>
      <c r="P176" s="100">
        <f t="shared" si="28"/>
        <v>231.65000000000009</v>
      </c>
      <c r="Q176" s="48" t="s">
        <v>2035</v>
      </c>
      <c r="R176" s="48" t="s">
        <v>2038</v>
      </c>
    </row>
    <row r="177" spans="1:18" x14ac:dyDescent="0.2">
      <c r="A177" s="214"/>
      <c r="B177" s="136">
        <v>44172.75712962963</v>
      </c>
      <c r="C177" s="5" t="s">
        <v>1728</v>
      </c>
      <c r="D177" s="134" t="str">
        <f t="shared" si="29"/>
        <v>HA6047</v>
      </c>
      <c r="E177" s="135" t="str">
        <f t="shared" si="30"/>
        <v>HARARE</v>
      </c>
      <c r="F177" s="135" t="str">
        <f t="shared" si="31"/>
        <v>PLATINUM</v>
      </c>
      <c r="G177" s="83">
        <v>3</v>
      </c>
      <c r="H177" s="142" t="s">
        <v>2033</v>
      </c>
      <c r="I177" s="52" t="s">
        <v>2034</v>
      </c>
      <c r="J177" s="135" t="str">
        <f t="shared" si="32"/>
        <v>RICHARD</v>
      </c>
      <c r="K177" s="144">
        <v>0.7571296296296296</v>
      </c>
      <c r="L177" s="144">
        <v>0.81366898148148159</v>
      </c>
      <c r="M177" s="136">
        <v>44172</v>
      </c>
      <c r="N177" s="143" t="s">
        <v>4638</v>
      </c>
      <c r="O177" s="90">
        <f t="shared" si="27"/>
        <v>81.41666666666687</v>
      </c>
      <c r="P177" s="100">
        <f t="shared" si="28"/>
        <v>244.25000000000063</v>
      </c>
      <c r="Q177" s="48" t="s">
        <v>2035</v>
      </c>
      <c r="R177" s="48" t="s">
        <v>2038</v>
      </c>
    </row>
    <row r="178" spans="1:18" x14ac:dyDescent="0.2">
      <c r="A178" s="214"/>
      <c r="B178" s="136">
        <v>44172.759317129632</v>
      </c>
      <c r="C178" s="5" t="s">
        <v>1730</v>
      </c>
      <c r="D178" s="134" t="str">
        <f t="shared" si="29"/>
        <v>HA6047</v>
      </c>
      <c r="E178" s="135" t="str">
        <f t="shared" si="30"/>
        <v>HARARE</v>
      </c>
      <c r="F178" s="135" t="str">
        <f t="shared" si="31"/>
        <v>PLATINUM</v>
      </c>
      <c r="G178" s="83">
        <v>3</v>
      </c>
      <c r="H178" s="142" t="s">
        <v>2033</v>
      </c>
      <c r="I178" s="52" t="s">
        <v>2034</v>
      </c>
      <c r="J178" s="135" t="str">
        <f t="shared" si="32"/>
        <v>RICHARD</v>
      </c>
      <c r="K178" s="144">
        <v>0.75931712962962961</v>
      </c>
      <c r="L178" s="144">
        <v>0.81671296296296303</v>
      </c>
      <c r="M178" s="136">
        <v>44172</v>
      </c>
      <c r="N178" s="143" t="s">
        <v>4639</v>
      </c>
      <c r="O178" s="90">
        <f t="shared" si="27"/>
        <v>82.650000000000134</v>
      </c>
      <c r="P178" s="100">
        <f t="shared" si="28"/>
        <v>247.95000000000039</v>
      </c>
      <c r="Q178" s="48" t="s">
        <v>2035</v>
      </c>
      <c r="R178" s="48" t="s">
        <v>2038</v>
      </c>
    </row>
    <row r="179" spans="1:18" x14ac:dyDescent="0.2">
      <c r="A179" s="214"/>
      <c r="B179" s="136">
        <v>44172.737766203703</v>
      </c>
      <c r="C179" s="5" t="s">
        <v>277</v>
      </c>
      <c r="D179" s="134" t="str">
        <f t="shared" si="29"/>
        <v>HA0008</v>
      </c>
      <c r="E179" s="135" t="str">
        <f t="shared" si="30"/>
        <v>HARARE</v>
      </c>
      <c r="F179" s="135" t="str">
        <f t="shared" si="31"/>
        <v>PLATINUM</v>
      </c>
      <c r="G179" s="83">
        <v>3</v>
      </c>
      <c r="H179" s="142" t="s">
        <v>2033</v>
      </c>
      <c r="I179" s="52" t="s">
        <v>2034</v>
      </c>
      <c r="J179" s="135" t="str">
        <f t="shared" si="32"/>
        <v>DHLAKAMA</v>
      </c>
      <c r="K179" s="144">
        <v>0.73776620370370372</v>
      </c>
      <c r="L179" s="144">
        <v>0.84148148148148139</v>
      </c>
      <c r="M179" s="136">
        <v>44172</v>
      </c>
      <c r="N179" s="143" t="s">
        <v>4640</v>
      </c>
      <c r="O179" s="90">
        <f t="shared" si="27"/>
        <v>149.34999999999985</v>
      </c>
      <c r="P179" s="100">
        <f t="shared" si="28"/>
        <v>448.04999999999956</v>
      </c>
      <c r="Q179" s="48" t="s">
        <v>2035</v>
      </c>
      <c r="R179" s="48" t="s">
        <v>2038</v>
      </c>
    </row>
    <row r="180" spans="1:18" x14ac:dyDescent="0.2">
      <c r="A180" s="214"/>
      <c r="B180" s="136">
        <v>44172.49863425926</v>
      </c>
      <c r="C180" s="5" t="s">
        <v>1014</v>
      </c>
      <c r="D180" s="134" t="str">
        <f t="shared" si="29"/>
        <v>HA0059</v>
      </c>
      <c r="E180" s="135" t="str">
        <f t="shared" si="30"/>
        <v>HARARE</v>
      </c>
      <c r="F180" s="135" t="str">
        <f t="shared" si="31"/>
        <v>PLATINUM</v>
      </c>
      <c r="G180" s="83">
        <v>3</v>
      </c>
      <c r="H180" s="142" t="s">
        <v>2033</v>
      </c>
      <c r="I180" s="52" t="s">
        <v>2034</v>
      </c>
      <c r="J180" s="135" t="str">
        <f t="shared" si="32"/>
        <v>KIWA</v>
      </c>
      <c r="K180" s="144">
        <v>0.49863425925925925</v>
      </c>
      <c r="L180" s="144">
        <v>0.60673611111111114</v>
      </c>
      <c r="M180" s="136">
        <v>44172</v>
      </c>
      <c r="N180" s="143" t="s">
        <v>4641</v>
      </c>
      <c r="O180" s="90">
        <f t="shared" si="27"/>
        <v>155.66666666666671</v>
      </c>
      <c r="P180" s="100">
        <f t="shared" si="28"/>
        <v>467.00000000000011</v>
      </c>
      <c r="Q180" s="48" t="s">
        <v>2035</v>
      </c>
      <c r="R180" s="48" t="s">
        <v>2038</v>
      </c>
    </row>
    <row r="181" spans="1:18" x14ac:dyDescent="0.2">
      <c r="A181" s="214"/>
      <c r="B181" s="136">
        <v>44172.855914351851</v>
      </c>
      <c r="C181" s="5" t="s">
        <v>1583</v>
      </c>
      <c r="D181" s="134" t="str">
        <f t="shared" si="29"/>
        <v>HA0207</v>
      </c>
      <c r="E181" s="135" t="str">
        <f t="shared" si="30"/>
        <v>HARARE</v>
      </c>
      <c r="F181" s="135" t="str">
        <f t="shared" si="31"/>
        <v>PLATINUM</v>
      </c>
      <c r="G181" s="83">
        <v>3</v>
      </c>
      <c r="H181" s="142" t="s">
        <v>2033</v>
      </c>
      <c r="I181" s="52" t="s">
        <v>2034</v>
      </c>
      <c r="J181" s="135" t="str">
        <f t="shared" si="32"/>
        <v>ENIA</v>
      </c>
      <c r="K181" s="144">
        <v>0.85591435185185183</v>
      </c>
      <c r="L181" s="144">
        <v>0.97917824074074078</v>
      </c>
      <c r="M181" s="136">
        <v>44172</v>
      </c>
      <c r="N181" s="143" t="s">
        <v>4643</v>
      </c>
      <c r="O181" s="90">
        <f t="shared" si="27"/>
        <v>177.50000000000011</v>
      </c>
      <c r="P181" s="100">
        <f t="shared" si="28"/>
        <v>532.50000000000034</v>
      </c>
      <c r="Q181" s="48" t="s">
        <v>2035</v>
      </c>
      <c r="R181" s="48" t="s">
        <v>2038</v>
      </c>
    </row>
    <row r="182" spans="1:18" x14ac:dyDescent="0.2">
      <c r="A182" s="214"/>
      <c r="B182" s="136">
        <v>44172.858136574076</v>
      </c>
      <c r="C182" s="5" t="s">
        <v>1585</v>
      </c>
      <c r="D182" s="134" t="str">
        <f t="shared" si="29"/>
        <v>HA0207</v>
      </c>
      <c r="E182" s="135" t="str">
        <f t="shared" si="30"/>
        <v>HARARE</v>
      </c>
      <c r="F182" s="135" t="str">
        <f t="shared" si="31"/>
        <v>PLATINUM</v>
      </c>
      <c r="G182" s="83">
        <v>3</v>
      </c>
      <c r="H182" s="142" t="s">
        <v>2033</v>
      </c>
      <c r="I182" s="52" t="s">
        <v>2034</v>
      </c>
      <c r="J182" s="135" t="str">
        <f t="shared" si="32"/>
        <v>ENIA</v>
      </c>
      <c r="K182" s="144">
        <v>0.85813657407407407</v>
      </c>
      <c r="L182" s="144">
        <v>0.98229166666666667</v>
      </c>
      <c r="M182" s="136">
        <v>44172</v>
      </c>
      <c r="N182" s="143" t="s">
        <v>4644</v>
      </c>
      <c r="O182" s="90">
        <f t="shared" si="27"/>
        <v>178.78333333333336</v>
      </c>
      <c r="P182" s="100">
        <f t="shared" si="28"/>
        <v>536.35000000000014</v>
      </c>
      <c r="Q182" s="48" t="s">
        <v>2035</v>
      </c>
      <c r="R182" s="48" t="s">
        <v>2038</v>
      </c>
    </row>
    <row r="183" spans="1:18" x14ac:dyDescent="0.2">
      <c r="A183" s="214"/>
      <c r="B183" s="136">
        <v>44172.842662037037</v>
      </c>
      <c r="C183" s="5" t="s">
        <v>1238</v>
      </c>
      <c r="D183" s="134" t="str">
        <f t="shared" si="29"/>
        <v>HA0067</v>
      </c>
      <c r="E183" s="135" t="str">
        <f t="shared" si="30"/>
        <v>HARARE</v>
      </c>
      <c r="F183" s="135" t="str">
        <f t="shared" si="31"/>
        <v>PLATINUM</v>
      </c>
      <c r="G183" s="83">
        <v>3</v>
      </c>
      <c r="H183" s="142" t="s">
        <v>2033</v>
      </c>
      <c r="I183" s="52" t="s">
        <v>2034</v>
      </c>
      <c r="J183" s="135" t="str">
        <f t="shared" si="32"/>
        <v>ENIA</v>
      </c>
      <c r="K183" s="144">
        <v>0.84266203703703713</v>
      </c>
      <c r="L183" s="144">
        <v>0.98609953703703701</v>
      </c>
      <c r="M183" s="136">
        <v>44172</v>
      </c>
      <c r="N183" s="143" t="s">
        <v>4645</v>
      </c>
      <c r="O183" s="90">
        <f t="shared" si="27"/>
        <v>206.54999999999981</v>
      </c>
      <c r="P183" s="100">
        <f t="shared" si="28"/>
        <v>619.64999999999941</v>
      </c>
      <c r="Q183" s="48" t="s">
        <v>2035</v>
      </c>
      <c r="R183" s="48" t="s">
        <v>2038</v>
      </c>
    </row>
    <row r="184" spans="1:18" x14ac:dyDescent="0.2">
      <c r="A184" s="214"/>
      <c r="B184" s="136">
        <v>44172.842719907407</v>
      </c>
      <c r="C184" s="5" t="s">
        <v>1537</v>
      </c>
      <c r="D184" s="134" t="str">
        <f t="shared" ref="D184:D215" si="33">VLOOKUP($C184,TOTAL3,2,FALSE)</f>
        <v>HA3026</v>
      </c>
      <c r="E184" s="135" t="str">
        <f t="shared" ref="E184:E215" si="34">VLOOKUP($C184,TOTAL3,3,FALSE)</f>
        <v>HARARE</v>
      </c>
      <c r="F184" s="135" t="str">
        <f t="shared" ref="F184:F215" si="35">VLOOKUP(C184,TOTAL3,4,FALSE)</f>
        <v>PLATINUM</v>
      </c>
      <c r="G184" s="83">
        <v>3</v>
      </c>
      <c r="H184" s="142" t="s">
        <v>2033</v>
      </c>
      <c r="I184" s="52" t="s">
        <v>2034</v>
      </c>
      <c r="J184" s="135" t="str">
        <f t="shared" ref="J184:J215" si="36">VLOOKUP($C184,TOTAL3,5,FALSE)</f>
        <v>ARCHIE</v>
      </c>
      <c r="K184" s="144">
        <v>0.84271990740740732</v>
      </c>
      <c r="L184" s="144">
        <v>0.98636574074074079</v>
      </c>
      <c r="M184" s="136">
        <v>44172</v>
      </c>
      <c r="N184" s="143" t="s">
        <v>4646</v>
      </c>
      <c r="O184" s="90">
        <f t="shared" si="27"/>
        <v>206.85000000000022</v>
      </c>
      <c r="P184" s="100">
        <f t="shared" si="28"/>
        <v>620.55000000000064</v>
      </c>
      <c r="Q184" s="48" t="s">
        <v>2035</v>
      </c>
      <c r="R184" s="48" t="s">
        <v>2038</v>
      </c>
    </row>
    <row r="185" spans="1:18" x14ac:dyDescent="0.2">
      <c r="A185" s="214"/>
      <c r="B185" s="136">
        <v>44172.842719907407</v>
      </c>
      <c r="C185" s="5" t="s">
        <v>1544</v>
      </c>
      <c r="D185" s="134" t="str">
        <f t="shared" si="33"/>
        <v>HA0208</v>
      </c>
      <c r="E185" s="135" t="str">
        <f t="shared" si="34"/>
        <v>HARARE</v>
      </c>
      <c r="F185" s="135" t="str">
        <f t="shared" si="35"/>
        <v>PLATINUM</v>
      </c>
      <c r="G185" s="83">
        <v>3</v>
      </c>
      <c r="H185" s="142" t="s">
        <v>2033</v>
      </c>
      <c r="I185" s="52" t="s">
        <v>2034</v>
      </c>
      <c r="J185" s="135" t="str">
        <f t="shared" si="36"/>
        <v>ENIA</v>
      </c>
      <c r="K185" s="144">
        <v>0.84271990740740732</v>
      </c>
      <c r="L185" s="144">
        <v>0.98644675925925929</v>
      </c>
      <c r="M185" s="136">
        <v>44172</v>
      </c>
      <c r="N185" s="143" t="s">
        <v>4647</v>
      </c>
      <c r="O185" s="90">
        <f t="shared" si="27"/>
        <v>206.96666666666681</v>
      </c>
      <c r="P185" s="100">
        <f t="shared" si="28"/>
        <v>620.90000000000043</v>
      </c>
      <c r="Q185" s="48" t="s">
        <v>2035</v>
      </c>
      <c r="R185" s="48" t="s">
        <v>2038</v>
      </c>
    </row>
    <row r="186" spans="1:18" x14ac:dyDescent="0.2">
      <c r="A186" s="214"/>
      <c r="B186" s="136">
        <v>44172.842719907407</v>
      </c>
      <c r="C186" s="5" t="s">
        <v>1236</v>
      </c>
      <c r="D186" s="134" t="str">
        <f t="shared" si="33"/>
        <v>HA0067</v>
      </c>
      <c r="E186" s="135" t="str">
        <f t="shared" si="34"/>
        <v>HARARE</v>
      </c>
      <c r="F186" s="135" t="str">
        <f t="shared" si="35"/>
        <v>PLATINUM</v>
      </c>
      <c r="G186" s="83">
        <v>3</v>
      </c>
      <c r="H186" s="142" t="s">
        <v>2033</v>
      </c>
      <c r="I186" s="52" t="s">
        <v>2034</v>
      </c>
      <c r="J186" s="135" t="str">
        <f t="shared" si="36"/>
        <v>ENIA</v>
      </c>
      <c r="K186" s="144">
        <v>0.84271990740740732</v>
      </c>
      <c r="L186" s="144">
        <v>0.9864814814814814</v>
      </c>
      <c r="M186" s="136">
        <v>44172</v>
      </c>
      <c r="N186" s="143" t="s">
        <v>4648</v>
      </c>
      <c r="O186" s="90">
        <f t="shared" si="27"/>
        <v>207.01666666666668</v>
      </c>
      <c r="P186" s="100">
        <f t="shared" si="28"/>
        <v>621.05000000000007</v>
      </c>
      <c r="Q186" s="48" t="s">
        <v>2035</v>
      </c>
      <c r="R186" s="48" t="s">
        <v>2038</v>
      </c>
    </row>
    <row r="187" spans="1:18" x14ac:dyDescent="0.2">
      <c r="A187" s="214"/>
      <c r="B187" s="136">
        <v>44172.844942129632</v>
      </c>
      <c r="C187" s="5" t="s">
        <v>1239</v>
      </c>
      <c r="D187" s="134" t="str">
        <f t="shared" si="33"/>
        <v>HA0067</v>
      </c>
      <c r="E187" s="135" t="str">
        <f t="shared" si="34"/>
        <v>HARARE</v>
      </c>
      <c r="F187" s="135" t="str">
        <f t="shared" si="35"/>
        <v>PLATINUM</v>
      </c>
      <c r="G187" s="83">
        <v>3</v>
      </c>
      <c r="H187" s="142" t="s">
        <v>2033</v>
      </c>
      <c r="I187" s="52" t="s">
        <v>2034</v>
      </c>
      <c r="J187" s="135" t="str">
        <f t="shared" si="36"/>
        <v>ENIA</v>
      </c>
      <c r="K187" s="144">
        <v>0.84494212962962967</v>
      </c>
      <c r="L187" s="144">
        <v>0.98910879629629633</v>
      </c>
      <c r="M187" s="136">
        <v>44172</v>
      </c>
      <c r="N187" s="143" t="s">
        <v>4649</v>
      </c>
      <c r="O187" s="90">
        <f t="shared" si="27"/>
        <v>207.60000000000002</v>
      </c>
      <c r="P187" s="100">
        <f t="shared" si="28"/>
        <v>622.80000000000007</v>
      </c>
      <c r="Q187" s="48" t="s">
        <v>2035</v>
      </c>
      <c r="R187" s="48" t="s">
        <v>2038</v>
      </c>
    </row>
    <row r="188" spans="1:18" x14ac:dyDescent="0.2">
      <c r="A188" s="214"/>
      <c r="B188" s="136">
        <v>44172.844918981478</v>
      </c>
      <c r="C188" s="5" t="s">
        <v>1546</v>
      </c>
      <c r="D188" s="134" t="str">
        <f t="shared" si="33"/>
        <v>HA0208</v>
      </c>
      <c r="E188" s="135" t="str">
        <f t="shared" si="34"/>
        <v>HARARE</v>
      </c>
      <c r="F188" s="135" t="str">
        <f t="shared" si="35"/>
        <v>PLATINUM</v>
      </c>
      <c r="G188" s="83">
        <v>3</v>
      </c>
      <c r="H188" s="142" t="s">
        <v>2033</v>
      </c>
      <c r="I188" s="52" t="s">
        <v>2034</v>
      </c>
      <c r="J188" s="135" t="str">
        <f t="shared" si="36"/>
        <v>ENIA</v>
      </c>
      <c r="K188" s="144">
        <v>0.84491898148148159</v>
      </c>
      <c r="L188" s="144">
        <v>0.98909722222222218</v>
      </c>
      <c r="M188" s="136">
        <v>44172</v>
      </c>
      <c r="N188" s="143" t="s">
        <v>4650</v>
      </c>
      <c r="O188" s="90">
        <f t="shared" si="27"/>
        <v>207.61666666666648</v>
      </c>
      <c r="P188" s="100">
        <f t="shared" si="28"/>
        <v>622.84999999999945</v>
      </c>
      <c r="Q188" s="48" t="s">
        <v>2035</v>
      </c>
      <c r="R188" s="48" t="s">
        <v>2038</v>
      </c>
    </row>
    <row r="189" spans="1:18" x14ac:dyDescent="0.2">
      <c r="A189" s="214"/>
      <c r="B189" s="136">
        <v>44172.842719907407</v>
      </c>
      <c r="C189" s="5" t="s">
        <v>849</v>
      </c>
      <c r="D189" s="134" t="str">
        <f t="shared" si="33"/>
        <v>HA6058</v>
      </c>
      <c r="E189" s="135" t="str">
        <f t="shared" si="34"/>
        <v>HARARE</v>
      </c>
      <c r="F189" s="135" t="str">
        <f t="shared" si="35"/>
        <v>PLATINUM</v>
      </c>
      <c r="G189" s="83">
        <v>3</v>
      </c>
      <c r="H189" s="142" t="s">
        <v>2033</v>
      </c>
      <c r="I189" s="52" t="s">
        <v>2034</v>
      </c>
      <c r="J189" s="135" t="str">
        <f t="shared" si="36"/>
        <v>ARCHIE</v>
      </c>
      <c r="K189" s="144">
        <v>0.84271990740740732</v>
      </c>
      <c r="L189" s="144">
        <v>0.98701388888888886</v>
      </c>
      <c r="M189" s="136">
        <v>44172</v>
      </c>
      <c r="N189" s="143" t="s">
        <v>4652</v>
      </c>
      <c r="O189" s="90">
        <f t="shared" si="27"/>
        <v>207.78333333333342</v>
      </c>
      <c r="P189" s="100">
        <f t="shared" si="28"/>
        <v>623.35000000000025</v>
      </c>
      <c r="Q189" s="48" t="s">
        <v>2035</v>
      </c>
      <c r="R189" s="48" t="s">
        <v>2038</v>
      </c>
    </row>
    <row r="190" spans="1:18" x14ac:dyDescent="0.2">
      <c r="A190" s="214"/>
      <c r="B190" s="136">
        <v>44172.844907407409</v>
      </c>
      <c r="C190" s="5" t="s">
        <v>1540</v>
      </c>
      <c r="D190" s="134" t="str">
        <f t="shared" si="33"/>
        <v>HA3026</v>
      </c>
      <c r="E190" s="135" t="str">
        <f t="shared" si="34"/>
        <v>HARARE</v>
      </c>
      <c r="F190" s="135" t="str">
        <f t="shared" si="35"/>
        <v>PLATINUM</v>
      </c>
      <c r="G190" s="83">
        <v>3</v>
      </c>
      <c r="H190" s="142" t="s">
        <v>2033</v>
      </c>
      <c r="I190" s="52" t="s">
        <v>2034</v>
      </c>
      <c r="J190" s="135" t="str">
        <f t="shared" si="36"/>
        <v>ARCHIE</v>
      </c>
      <c r="K190" s="144">
        <v>0.84490740740740744</v>
      </c>
      <c r="L190" s="144">
        <v>0.98942129629629638</v>
      </c>
      <c r="M190" s="136">
        <v>44172</v>
      </c>
      <c r="N190" s="143" t="s">
        <v>4653</v>
      </c>
      <c r="O190" s="90">
        <f t="shared" si="27"/>
        <v>208.10000000000008</v>
      </c>
      <c r="P190" s="100">
        <f t="shared" si="28"/>
        <v>624.30000000000018</v>
      </c>
      <c r="Q190" s="48" t="s">
        <v>2035</v>
      </c>
      <c r="R190" s="48" t="s">
        <v>2038</v>
      </c>
    </row>
    <row r="191" spans="1:18" x14ac:dyDescent="0.2">
      <c r="A191" s="214"/>
      <c r="B191" s="136">
        <v>44172.844918981478</v>
      </c>
      <c r="C191" s="5" t="s">
        <v>1533</v>
      </c>
      <c r="D191" s="134" t="str">
        <f t="shared" si="33"/>
        <v>HA7033</v>
      </c>
      <c r="E191" s="135" t="str">
        <f t="shared" si="34"/>
        <v>HARARE</v>
      </c>
      <c r="F191" s="135" t="str">
        <f t="shared" si="35"/>
        <v>PLATINUM</v>
      </c>
      <c r="G191" s="83">
        <v>3</v>
      </c>
      <c r="H191" s="142" t="s">
        <v>2033</v>
      </c>
      <c r="I191" s="52" t="s">
        <v>2034</v>
      </c>
      <c r="J191" s="135" t="str">
        <f t="shared" si="36"/>
        <v>ARCHIE</v>
      </c>
      <c r="K191" s="144">
        <v>0.84491898148148159</v>
      </c>
      <c r="L191" s="144">
        <v>0.98959490740740741</v>
      </c>
      <c r="M191" s="136">
        <v>44172</v>
      </c>
      <c r="N191" s="143" t="s">
        <v>4654</v>
      </c>
      <c r="O191" s="90">
        <f t="shared" si="27"/>
        <v>208.3333333333332</v>
      </c>
      <c r="P191" s="100">
        <f t="shared" si="28"/>
        <v>624.99999999999955</v>
      </c>
      <c r="Q191" s="48" t="s">
        <v>2035</v>
      </c>
      <c r="R191" s="48" t="s">
        <v>2038</v>
      </c>
    </row>
    <row r="192" spans="1:18" x14ac:dyDescent="0.2">
      <c r="A192" s="214"/>
      <c r="B192" s="136">
        <v>44172.844907407409</v>
      </c>
      <c r="C192" s="5" t="s">
        <v>851</v>
      </c>
      <c r="D192" s="134" t="str">
        <f t="shared" si="33"/>
        <v>HA6058</v>
      </c>
      <c r="E192" s="135" t="str">
        <f t="shared" si="34"/>
        <v>HARARE</v>
      </c>
      <c r="F192" s="135" t="str">
        <f t="shared" si="35"/>
        <v>PLATINUM</v>
      </c>
      <c r="G192" s="83">
        <v>3</v>
      </c>
      <c r="H192" s="142" t="s">
        <v>2033</v>
      </c>
      <c r="I192" s="52" t="s">
        <v>2034</v>
      </c>
      <c r="J192" s="135" t="str">
        <f t="shared" si="36"/>
        <v>ARCHIE</v>
      </c>
      <c r="K192" s="144">
        <v>0.84490740740740744</v>
      </c>
      <c r="L192" s="144">
        <v>0.9899768518518518</v>
      </c>
      <c r="M192" s="136">
        <v>44172</v>
      </c>
      <c r="N192" s="143" t="s">
        <v>4655</v>
      </c>
      <c r="O192" s="90">
        <f t="shared" si="27"/>
        <v>208.89999999999989</v>
      </c>
      <c r="P192" s="100">
        <f t="shared" si="28"/>
        <v>626.6999999999997</v>
      </c>
      <c r="Q192" s="48" t="s">
        <v>2035</v>
      </c>
      <c r="R192" s="48" t="s">
        <v>2038</v>
      </c>
    </row>
    <row r="193" spans="1:18" x14ac:dyDescent="0.2">
      <c r="A193" s="214"/>
      <c r="B193" s="136">
        <v>44172.842719907407</v>
      </c>
      <c r="C193" s="5" t="s">
        <v>1531</v>
      </c>
      <c r="D193" s="134" t="str">
        <f t="shared" si="33"/>
        <v>HA7033</v>
      </c>
      <c r="E193" s="135" t="str">
        <f t="shared" si="34"/>
        <v>HARARE</v>
      </c>
      <c r="F193" s="135" t="str">
        <f t="shared" si="35"/>
        <v>PLATINUM</v>
      </c>
      <c r="G193" s="83">
        <v>3</v>
      </c>
      <c r="H193" s="142" t="s">
        <v>2033</v>
      </c>
      <c r="I193" s="52" t="s">
        <v>2034</v>
      </c>
      <c r="J193" s="135" t="str">
        <f t="shared" si="36"/>
        <v>ARCHIE</v>
      </c>
      <c r="K193" s="144">
        <v>0.84271990740740732</v>
      </c>
      <c r="L193" s="144">
        <v>0.98790509259259263</v>
      </c>
      <c r="M193" s="136">
        <v>44172</v>
      </c>
      <c r="N193" s="143" t="s">
        <v>4656</v>
      </c>
      <c r="O193" s="90">
        <f t="shared" si="27"/>
        <v>209.06666666666686</v>
      </c>
      <c r="P193" s="100">
        <f t="shared" si="28"/>
        <v>627.20000000000061</v>
      </c>
      <c r="Q193" s="48" t="s">
        <v>2035</v>
      </c>
      <c r="R193" s="48" t="s">
        <v>2038</v>
      </c>
    </row>
    <row r="194" spans="1:18" x14ac:dyDescent="0.2">
      <c r="A194" s="214"/>
      <c r="B194" s="136">
        <v>44172.518125000002</v>
      </c>
      <c r="C194" s="5" t="s">
        <v>573</v>
      </c>
      <c r="D194" s="134" t="str">
        <f t="shared" si="33"/>
        <v>MA0025</v>
      </c>
      <c r="E194" s="135" t="str">
        <f t="shared" si="34"/>
        <v>MANICALAND</v>
      </c>
      <c r="F194" s="135" t="str">
        <f t="shared" si="35"/>
        <v>PLATINUM</v>
      </c>
      <c r="G194" s="83">
        <v>3</v>
      </c>
      <c r="H194" s="142" t="s">
        <v>2033</v>
      </c>
      <c r="I194" s="52" t="s">
        <v>2034</v>
      </c>
      <c r="J194" s="135" t="str">
        <f t="shared" si="36"/>
        <v>MAPFUMBA</v>
      </c>
      <c r="K194" s="144">
        <v>0.51812500000000006</v>
      </c>
      <c r="L194" s="144">
        <v>0.71070601851851845</v>
      </c>
      <c r="M194" s="136">
        <v>44172</v>
      </c>
      <c r="N194" s="143" t="s">
        <v>4657</v>
      </c>
      <c r="O194" s="90">
        <f t="shared" ref="O194:O257" si="37">(L194-K194)*60*24</f>
        <v>277.31666666666649</v>
      </c>
      <c r="P194" s="100">
        <f t="shared" ref="P194:P257" si="38">O194*G194</f>
        <v>831.94999999999948</v>
      </c>
      <c r="Q194" s="48" t="s">
        <v>2035</v>
      </c>
      <c r="R194" s="48" t="s">
        <v>2038</v>
      </c>
    </row>
    <row r="195" spans="1:18" x14ac:dyDescent="0.2">
      <c r="A195" s="214"/>
      <c r="B195" s="136">
        <v>44172.536550925928</v>
      </c>
      <c r="C195" s="5" t="s">
        <v>570</v>
      </c>
      <c r="D195" s="134" t="str">
        <f t="shared" si="33"/>
        <v>MA0261</v>
      </c>
      <c r="E195" s="135" t="str">
        <f t="shared" si="34"/>
        <v>MANICALAND</v>
      </c>
      <c r="F195" s="135" t="str">
        <f t="shared" si="35"/>
        <v>PLATINUM</v>
      </c>
      <c r="G195" s="83">
        <v>3</v>
      </c>
      <c r="H195" s="142" t="s">
        <v>2033</v>
      </c>
      <c r="I195" s="52" t="s">
        <v>2034</v>
      </c>
      <c r="J195" s="135" t="str">
        <f t="shared" si="36"/>
        <v>MAPFUMBA</v>
      </c>
      <c r="K195" s="144">
        <v>0.5365509259259259</v>
      </c>
      <c r="L195" s="144">
        <v>0.72971064814814823</v>
      </c>
      <c r="M195" s="136">
        <v>44172</v>
      </c>
      <c r="N195" s="143" t="s">
        <v>4659</v>
      </c>
      <c r="O195" s="90">
        <f t="shared" si="37"/>
        <v>278.1500000000002</v>
      </c>
      <c r="P195" s="100">
        <f t="shared" si="38"/>
        <v>834.45000000000061</v>
      </c>
      <c r="Q195" s="48" t="s">
        <v>2035</v>
      </c>
      <c r="R195" s="48" t="s">
        <v>2038</v>
      </c>
    </row>
    <row r="196" spans="1:18" x14ac:dyDescent="0.2">
      <c r="A196" s="214"/>
      <c r="B196" s="136">
        <v>44172.536527777775</v>
      </c>
      <c r="C196" s="5" t="s">
        <v>2001</v>
      </c>
      <c r="D196" s="134" t="str">
        <f t="shared" si="33"/>
        <v>MA0272</v>
      </c>
      <c r="E196" s="135" t="str">
        <f t="shared" si="34"/>
        <v>MANICALAND</v>
      </c>
      <c r="F196" s="135" t="str">
        <f t="shared" si="35"/>
        <v>PLATINUM</v>
      </c>
      <c r="G196" s="83">
        <v>3</v>
      </c>
      <c r="H196" s="142" t="s">
        <v>2033</v>
      </c>
      <c r="I196" s="52" t="s">
        <v>2034</v>
      </c>
      <c r="J196" s="135" t="str">
        <f t="shared" si="36"/>
        <v>MAPFUMBA</v>
      </c>
      <c r="K196" s="144">
        <v>0.53652777777777783</v>
      </c>
      <c r="L196" s="144">
        <v>0.72973379629629631</v>
      </c>
      <c r="M196" s="136">
        <v>44172</v>
      </c>
      <c r="N196" s="143" t="s">
        <v>4660</v>
      </c>
      <c r="O196" s="90">
        <f t="shared" si="37"/>
        <v>278.21666666666664</v>
      </c>
      <c r="P196" s="100">
        <f t="shared" si="38"/>
        <v>834.64999999999986</v>
      </c>
      <c r="Q196" s="48" t="s">
        <v>2035</v>
      </c>
      <c r="R196" s="48" t="s">
        <v>2038</v>
      </c>
    </row>
    <row r="197" spans="1:18" x14ac:dyDescent="0.2">
      <c r="A197" s="214"/>
      <c r="B197" s="136">
        <v>44172.536527777775</v>
      </c>
      <c r="C197" s="5" t="s">
        <v>574</v>
      </c>
      <c r="D197" s="134" t="str">
        <f t="shared" si="33"/>
        <v>MA0025</v>
      </c>
      <c r="E197" s="135" t="str">
        <f t="shared" si="34"/>
        <v>MANICALAND</v>
      </c>
      <c r="F197" s="135" t="str">
        <f t="shared" si="35"/>
        <v>PLATINUM</v>
      </c>
      <c r="G197" s="83">
        <v>3</v>
      </c>
      <c r="H197" s="142" t="s">
        <v>2033</v>
      </c>
      <c r="I197" s="52" t="s">
        <v>2034</v>
      </c>
      <c r="J197" s="135" t="str">
        <f t="shared" si="36"/>
        <v>MAPFUMBA</v>
      </c>
      <c r="K197" s="144">
        <v>0.53652777777777783</v>
      </c>
      <c r="L197" s="144">
        <v>0.72976851851851843</v>
      </c>
      <c r="M197" s="136">
        <v>44172</v>
      </c>
      <c r="N197" s="143" t="s">
        <v>4661</v>
      </c>
      <c r="O197" s="90">
        <f t="shared" si="37"/>
        <v>278.26666666666648</v>
      </c>
      <c r="P197" s="100">
        <f t="shared" si="38"/>
        <v>834.7999999999995</v>
      </c>
      <c r="Q197" s="48" t="s">
        <v>2035</v>
      </c>
      <c r="R197" s="48" t="s">
        <v>2038</v>
      </c>
    </row>
    <row r="198" spans="1:18" x14ac:dyDescent="0.2">
      <c r="A198" s="214"/>
      <c r="B198" s="136">
        <v>44172.518125000002</v>
      </c>
      <c r="C198" s="5" t="s">
        <v>568</v>
      </c>
      <c r="D198" s="134" t="str">
        <f t="shared" si="33"/>
        <v>MA0261</v>
      </c>
      <c r="E198" s="135" t="str">
        <f t="shared" si="34"/>
        <v>MANICALAND</v>
      </c>
      <c r="F198" s="135" t="str">
        <f t="shared" si="35"/>
        <v>PLATINUM</v>
      </c>
      <c r="G198" s="83">
        <v>3</v>
      </c>
      <c r="H198" s="142" t="s">
        <v>2033</v>
      </c>
      <c r="I198" s="52" t="s">
        <v>2034</v>
      </c>
      <c r="J198" s="135" t="str">
        <f t="shared" si="36"/>
        <v>MAPFUMBA</v>
      </c>
      <c r="K198" s="144">
        <v>0.51812500000000006</v>
      </c>
      <c r="L198" s="144">
        <v>0.71206018518518521</v>
      </c>
      <c r="M198" s="136">
        <v>44172</v>
      </c>
      <c r="N198" s="143" t="s">
        <v>4662</v>
      </c>
      <c r="O198" s="90">
        <f t="shared" si="37"/>
        <v>279.26666666666665</v>
      </c>
      <c r="P198" s="100">
        <f t="shared" si="38"/>
        <v>837.8</v>
      </c>
      <c r="Q198" s="48" t="s">
        <v>2035</v>
      </c>
      <c r="R198" s="48" t="s">
        <v>2038</v>
      </c>
    </row>
    <row r="199" spans="1:18" x14ac:dyDescent="0.2">
      <c r="A199" s="214"/>
      <c r="B199" s="136">
        <v>44172.435567129629</v>
      </c>
      <c r="C199" s="5" t="s">
        <v>1816</v>
      </c>
      <c r="D199" s="134" t="str">
        <f t="shared" si="33"/>
        <v>HA1756</v>
      </c>
      <c r="E199" s="135" t="str">
        <f t="shared" si="34"/>
        <v>HARARE</v>
      </c>
      <c r="F199" s="135" t="str">
        <f t="shared" si="35"/>
        <v>PLATINUM</v>
      </c>
      <c r="G199" s="83">
        <v>3</v>
      </c>
      <c r="H199" s="142" t="s">
        <v>2033</v>
      </c>
      <c r="I199" s="52" t="s">
        <v>2034</v>
      </c>
      <c r="J199" s="135" t="str">
        <f t="shared" si="36"/>
        <v>ENIA</v>
      </c>
      <c r="K199" s="144">
        <v>0.43556712962962968</v>
      </c>
      <c r="L199" s="144">
        <v>0.72231481481481474</v>
      </c>
      <c r="M199" s="136">
        <v>44172</v>
      </c>
      <c r="N199" s="143" t="s">
        <v>4663</v>
      </c>
      <c r="O199" s="90">
        <f t="shared" si="37"/>
        <v>412.91666666666652</v>
      </c>
      <c r="P199" s="100">
        <f t="shared" si="38"/>
        <v>1238.7499999999995</v>
      </c>
      <c r="Q199" s="48" t="s">
        <v>2035</v>
      </c>
      <c r="R199" s="48" t="s">
        <v>2038</v>
      </c>
    </row>
    <row r="200" spans="1:18" x14ac:dyDescent="0.2">
      <c r="A200" s="214"/>
      <c r="B200" s="136">
        <v>44169.661932870367</v>
      </c>
      <c r="C200" s="5" t="s">
        <v>1919</v>
      </c>
      <c r="D200" s="134" t="str">
        <f t="shared" si="33"/>
        <v>MW7043</v>
      </c>
      <c r="E200" s="135" t="str">
        <f t="shared" si="34"/>
        <v>MASH WEST</v>
      </c>
      <c r="F200" s="135" t="str">
        <f t="shared" si="35"/>
        <v>PLATINUM</v>
      </c>
      <c r="G200" s="83">
        <v>3</v>
      </c>
      <c r="H200" s="142" t="s">
        <v>2033</v>
      </c>
      <c r="I200" s="52" t="s">
        <v>2034</v>
      </c>
      <c r="J200" s="135" t="str">
        <f t="shared" si="36"/>
        <v>NGIRZAI</v>
      </c>
      <c r="K200" s="144">
        <v>0</v>
      </c>
      <c r="L200" s="144">
        <v>0.62615740740740744</v>
      </c>
      <c r="M200" s="136">
        <v>44172</v>
      </c>
      <c r="N200" s="143" t="s">
        <v>4664</v>
      </c>
      <c r="O200" s="90">
        <f t="shared" si="37"/>
        <v>901.66666666666663</v>
      </c>
      <c r="P200" s="100">
        <f t="shared" si="38"/>
        <v>2705</v>
      </c>
      <c r="Q200" s="48" t="s">
        <v>2035</v>
      </c>
      <c r="R200" s="48" t="s">
        <v>2038</v>
      </c>
    </row>
    <row r="201" spans="1:18" x14ac:dyDescent="0.2">
      <c r="A201" s="214"/>
      <c r="B201" s="136">
        <v>44171.799884259257</v>
      </c>
      <c r="C201" s="5" t="s">
        <v>1155</v>
      </c>
      <c r="D201" s="134" t="str">
        <f t="shared" si="33"/>
        <v>MD0284</v>
      </c>
      <c r="E201" s="135" t="str">
        <f t="shared" si="34"/>
        <v>MIDLANDS</v>
      </c>
      <c r="F201" s="135" t="str">
        <f t="shared" si="35"/>
        <v>PLATINUM</v>
      </c>
      <c r="G201" s="83">
        <v>3</v>
      </c>
      <c r="H201" s="142" t="s">
        <v>2033</v>
      </c>
      <c r="I201" s="52" t="s">
        <v>2034</v>
      </c>
      <c r="J201" s="135" t="str">
        <f t="shared" si="36"/>
        <v>CHIKWAVAVA</v>
      </c>
      <c r="K201" s="144">
        <v>0</v>
      </c>
      <c r="L201" s="144">
        <v>0.65577546296296296</v>
      </c>
      <c r="M201" s="136">
        <v>44172</v>
      </c>
      <c r="N201" s="143" t="s">
        <v>4665</v>
      </c>
      <c r="O201" s="90">
        <f t="shared" si="37"/>
        <v>944.31666666666672</v>
      </c>
      <c r="P201" s="100">
        <f t="shared" si="38"/>
        <v>2832.9500000000003</v>
      </c>
      <c r="Q201" s="48" t="s">
        <v>2035</v>
      </c>
      <c r="R201" s="48" t="s">
        <v>2038</v>
      </c>
    </row>
    <row r="202" spans="1:18" x14ac:dyDescent="0.2">
      <c r="A202" s="214"/>
      <c r="B202" s="136">
        <v>44170.842152777775</v>
      </c>
      <c r="C202" s="5" t="s">
        <v>1675</v>
      </c>
      <c r="D202" s="134" t="str">
        <f t="shared" si="33"/>
        <v>MC0154</v>
      </c>
      <c r="E202" s="135" t="str">
        <f t="shared" si="34"/>
        <v>MASH CENTRAL</v>
      </c>
      <c r="F202" s="135" t="str">
        <f t="shared" si="35"/>
        <v>PLATINUM</v>
      </c>
      <c r="G202" s="83">
        <v>3</v>
      </c>
      <c r="H202" s="142" t="s">
        <v>2033</v>
      </c>
      <c r="I202" s="52" t="s">
        <v>2034</v>
      </c>
      <c r="J202" s="135" t="str">
        <f t="shared" si="36"/>
        <v>KIWA</v>
      </c>
      <c r="K202" s="144">
        <v>0</v>
      </c>
      <c r="L202" s="144">
        <v>0.69371527777777775</v>
      </c>
      <c r="M202" s="136">
        <v>44172</v>
      </c>
      <c r="N202" s="143" t="s">
        <v>4668</v>
      </c>
      <c r="O202" s="90">
        <f t="shared" si="37"/>
        <v>998.95</v>
      </c>
      <c r="P202" s="100">
        <f t="shared" si="38"/>
        <v>2996.8500000000004</v>
      </c>
      <c r="Q202" s="48" t="s">
        <v>2035</v>
      </c>
      <c r="R202" s="48" t="s">
        <v>2038</v>
      </c>
    </row>
    <row r="203" spans="1:18" x14ac:dyDescent="0.2">
      <c r="A203" s="214"/>
      <c r="B203" s="136">
        <v>44171.853773148148</v>
      </c>
      <c r="C203" s="5" t="s">
        <v>907</v>
      </c>
      <c r="D203" s="134" t="str">
        <f t="shared" si="33"/>
        <v>MA0128</v>
      </c>
      <c r="E203" s="135" t="str">
        <f t="shared" si="34"/>
        <v>MANICALAND</v>
      </c>
      <c r="F203" s="135" t="str">
        <f t="shared" si="35"/>
        <v>PLATINUM</v>
      </c>
      <c r="G203" s="83">
        <v>3</v>
      </c>
      <c r="H203" s="142" t="s">
        <v>2033</v>
      </c>
      <c r="I203" s="52" t="s">
        <v>2034</v>
      </c>
      <c r="J203" s="135" t="str">
        <f t="shared" si="36"/>
        <v>MANGWIRO</v>
      </c>
      <c r="K203" s="144">
        <v>0</v>
      </c>
      <c r="L203" s="144">
        <v>0.84976851851851853</v>
      </c>
      <c r="M203" s="136">
        <v>44172</v>
      </c>
      <c r="N203" s="143" t="s">
        <v>4669</v>
      </c>
      <c r="O203" s="90">
        <f t="shared" si="37"/>
        <v>1223.6666666666667</v>
      </c>
      <c r="P203" s="100">
        <f t="shared" si="38"/>
        <v>3671</v>
      </c>
      <c r="Q203" s="48" t="s">
        <v>2035</v>
      </c>
      <c r="R203" s="48" t="s">
        <v>2038</v>
      </c>
    </row>
    <row r="204" spans="1:18" x14ac:dyDescent="0.2">
      <c r="A204" s="214"/>
      <c r="B204" s="136">
        <v>44171.718055555553</v>
      </c>
      <c r="C204" s="5" t="s">
        <v>1939</v>
      </c>
      <c r="D204" s="134" t="str">
        <f t="shared" si="33"/>
        <v>ME0166</v>
      </c>
      <c r="E204" s="135" t="str">
        <f t="shared" si="34"/>
        <v>MASH EAST</v>
      </c>
      <c r="F204" s="135" t="str">
        <f t="shared" si="35"/>
        <v>PLATINUM</v>
      </c>
      <c r="G204" s="83">
        <v>3</v>
      </c>
      <c r="H204" s="142" t="s">
        <v>2033</v>
      </c>
      <c r="I204" s="52" t="s">
        <v>2034</v>
      </c>
      <c r="J204" s="135" t="str">
        <f t="shared" si="36"/>
        <v>RICHARD</v>
      </c>
      <c r="K204" s="144">
        <v>0</v>
      </c>
      <c r="L204" s="144">
        <v>0.99662037037037043</v>
      </c>
      <c r="M204" s="136">
        <v>44172</v>
      </c>
      <c r="N204" s="143" t="s">
        <v>4671</v>
      </c>
      <c r="O204" s="90">
        <f t="shared" si="37"/>
        <v>1435.1333333333334</v>
      </c>
      <c r="P204" s="100">
        <f t="shared" si="38"/>
        <v>4305.4000000000005</v>
      </c>
      <c r="Q204" s="48" t="s">
        <v>2035</v>
      </c>
      <c r="R204" s="48" t="s">
        <v>2038</v>
      </c>
    </row>
    <row r="205" spans="1:18" x14ac:dyDescent="0.2">
      <c r="A205" s="214"/>
      <c r="B205" s="136">
        <v>44171.71806712963</v>
      </c>
      <c r="C205" s="5" t="s">
        <v>1496</v>
      </c>
      <c r="D205" s="134" t="str">
        <f t="shared" si="33"/>
        <v>MA0151</v>
      </c>
      <c r="E205" s="135" t="str">
        <f t="shared" si="34"/>
        <v>MANICALAND</v>
      </c>
      <c r="F205" s="135" t="str">
        <f t="shared" si="35"/>
        <v>PLATINUM</v>
      </c>
      <c r="G205" s="83">
        <v>3</v>
      </c>
      <c r="H205" s="142" t="s">
        <v>2033</v>
      </c>
      <c r="I205" s="52" t="s">
        <v>2034</v>
      </c>
      <c r="J205" s="135" t="str">
        <f t="shared" si="36"/>
        <v>MANGWIRO</v>
      </c>
      <c r="K205" s="144">
        <v>0</v>
      </c>
      <c r="L205" s="144">
        <v>0.99833333333333341</v>
      </c>
      <c r="M205" s="136">
        <v>44172</v>
      </c>
      <c r="N205" s="143" t="s">
        <v>4672</v>
      </c>
      <c r="O205" s="90">
        <f t="shared" si="37"/>
        <v>1437.6000000000001</v>
      </c>
      <c r="P205" s="100">
        <f t="shared" si="38"/>
        <v>4312.8</v>
      </c>
      <c r="Q205" s="48" t="s">
        <v>2035</v>
      </c>
      <c r="R205" s="48" t="s">
        <v>2038</v>
      </c>
    </row>
    <row r="206" spans="1:18" x14ac:dyDescent="0.2">
      <c r="A206" s="214"/>
      <c r="B206" s="192" t="s">
        <v>2310</v>
      </c>
      <c r="C206" s="87" t="s">
        <v>54</v>
      </c>
      <c r="D206" s="134" t="str">
        <f t="shared" si="33"/>
        <v>MW5001</v>
      </c>
      <c r="E206" s="135" t="str">
        <f t="shared" si="34"/>
        <v>MASH WEST</v>
      </c>
      <c r="F206" s="135" t="str">
        <f t="shared" si="35"/>
        <v>PLATINUM</v>
      </c>
      <c r="G206" s="83">
        <v>3</v>
      </c>
      <c r="H206" s="142" t="s">
        <v>2033</v>
      </c>
      <c r="I206" s="52" t="s">
        <v>2042</v>
      </c>
      <c r="J206" s="135" t="str">
        <f t="shared" si="36"/>
        <v>ARTWELL</v>
      </c>
      <c r="K206" s="88">
        <v>0</v>
      </c>
      <c r="L206" s="144">
        <v>0.99998842592592585</v>
      </c>
      <c r="M206" s="136">
        <v>44172</v>
      </c>
      <c r="N206" s="143" t="s">
        <v>3995</v>
      </c>
      <c r="O206" s="90">
        <f t="shared" si="37"/>
        <v>1439.9833333333331</v>
      </c>
      <c r="P206" s="100">
        <f t="shared" si="38"/>
        <v>4319.9499999999989</v>
      </c>
      <c r="Q206" s="48" t="s">
        <v>2035</v>
      </c>
      <c r="R206" s="48" t="s">
        <v>2036</v>
      </c>
    </row>
    <row r="207" spans="1:18" x14ac:dyDescent="0.2">
      <c r="A207" s="214"/>
      <c r="B207" s="192" t="s">
        <v>2311</v>
      </c>
      <c r="C207" s="87" t="s">
        <v>60</v>
      </c>
      <c r="D207" s="134" t="str">
        <f t="shared" si="33"/>
        <v>MW5001</v>
      </c>
      <c r="E207" s="135" t="str">
        <f t="shared" si="34"/>
        <v>MASH WEST</v>
      </c>
      <c r="F207" s="135" t="str">
        <f t="shared" si="35"/>
        <v>PLATINUM</v>
      </c>
      <c r="G207" s="83">
        <v>3</v>
      </c>
      <c r="H207" s="142" t="s">
        <v>2033</v>
      </c>
      <c r="I207" s="52" t="s">
        <v>2042</v>
      </c>
      <c r="J207" s="135" t="str">
        <f t="shared" si="36"/>
        <v>ARTWELL</v>
      </c>
      <c r="K207" s="88">
        <v>0</v>
      </c>
      <c r="L207" s="144">
        <v>0.99998842592592585</v>
      </c>
      <c r="M207" s="136">
        <v>44172</v>
      </c>
      <c r="N207" s="143" t="s">
        <v>4031</v>
      </c>
      <c r="O207" s="90">
        <f t="shared" si="37"/>
        <v>1439.9833333333331</v>
      </c>
      <c r="P207" s="100">
        <f t="shared" si="38"/>
        <v>4319.9499999999989</v>
      </c>
      <c r="Q207" s="48" t="s">
        <v>2035</v>
      </c>
      <c r="R207" s="48" t="s">
        <v>2036</v>
      </c>
    </row>
    <row r="208" spans="1:18" x14ac:dyDescent="0.2">
      <c r="A208" s="214"/>
      <c r="B208" s="136">
        <v>44172.925393518519</v>
      </c>
      <c r="C208" s="5" t="s">
        <v>73</v>
      </c>
      <c r="D208" s="134" t="str">
        <f t="shared" si="33"/>
        <v>HA5306</v>
      </c>
      <c r="E208" s="135" t="str">
        <f t="shared" si="34"/>
        <v>HARARE</v>
      </c>
      <c r="F208" s="135" t="str">
        <f t="shared" si="35"/>
        <v>PLATINUM</v>
      </c>
      <c r="G208" s="83">
        <v>3</v>
      </c>
      <c r="H208" s="142" t="s">
        <v>2033</v>
      </c>
      <c r="I208" s="52" t="s">
        <v>2034</v>
      </c>
      <c r="J208" s="135" t="str">
        <f t="shared" si="36"/>
        <v>ENIA</v>
      </c>
      <c r="K208" s="144">
        <v>0.92539351851851848</v>
      </c>
      <c r="L208" s="144">
        <v>0.99998842592592585</v>
      </c>
      <c r="M208" s="136">
        <v>44172</v>
      </c>
      <c r="N208" s="143" t="s">
        <v>4674</v>
      </c>
      <c r="O208" s="90">
        <f t="shared" si="37"/>
        <v>107.41666666666663</v>
      </c>
      <c r="P208" s="100">
        <f t="shared" si="38"/>
        <v>322.24999999999989</v>
      </c>
      <c r="Q208" s="48" t="s">
        <v>2035</v>
      </c>
      <c r="R208" s="48" t="s">
        <v>2036</v>
      </c>
    </row>
    <row r="209" spans="1:18" x14ac:dyDescent="0.2">
      <c r="A209" s="214"/>
      <c r="B209" s="136">
        <v>44172.927719907406</v>
      </c>
      <c r="C209" s="5" t="s">
        <v>76</v>
      </c>
      <c r="D209" s="134" t="str">
        <f t="shared" si="33"/>
        <v>HA5306</v>
      </c>
      <c r="E209" s="135" t="str">
        <f t="shared" si="34"/>
        <v>HARARE</v>
      </c>
      <c r="F209" s="135" t="str">
        <f t="shared" si="35"/>
        <v>PLATINUM</v>
      </c>
      <c r="G209" s="83">
        <v>3</v>
      </c>
      <c r="H209" s="142" t="s">
        <v>2033</v>
      </c>
      <c r="I209" s="52" t="s">
        <v>2034</v>
      </c>
      <c r="J209" s="135" t="str">
        <f t="shared" si="36"/>
        <v>ENIA</v>
      </c>
      <c r="K209" s="144">
        <v>0.92771990740740751</v>
      </c>
      <c r="L209" s="144">
        <v>0.99998842592592585</v>
      </c>
      <c r="M209" s="136">
        <v>44172</v>
      </c>
      <c r="N209" s="143" t="s">
        <v>4675</v>
      </c>
      <c r="O209" s="90">
        <f t="shared" si="37"/>
        <v>104.06666666666641</v>
      </c>
      <c r="P209" s="100">
        <f t="shared" si="38"/>
        <v>312.19999999999925</v>
      </c>
      <c r="Q209" s="48" t="s">
        <v>2035</v>
      </c>
      <c r="R209" s="48" t="s">
        <v>2036</v>
      </c>
    </row>
    <row r="210" spans="1:18" x14ac:dyDescent="0.2">
      <c r="A210" s="214"/>
      <c r="B210" s="168" t="s">
        <v>4353</v>
      </c>
      <c r="C210" s="164" t="s">
        <v>94</v>
      </c>
      <c r="D210" s="134" t="str">
        <f t="shared" si="33"/>
        <v>MD0386</v>
      </c>
      <c r="E210" s="135" t="str">
        <f t="shared" si="34"/>
        <v>MIDLANDS</v>
      </c>
      <c r="F210" s="135" t="str">
        <f t="shared" si="35"/>
        <v>PLATINUM</v>
      </c>
      <c r="G210" s="83">
        <v>3</v>
      </c>
      <c r="H210" s="142" t="s">
        <v>2033</v>
      </c>
      <c r="I210" s="52" t="s">
        <v>2056</v>
      </c>
      <c r="J210" s="135" t="str">
        <f t="shared" si="36"/>
        <v>CHIKWAVAVA</v>
      </c>
      <c r="K210" s="88">
        <v>0</v>
      </c>
      <c r="L210" s="144">
        <v>0.99998842592592585</v>
      </c>
      <c r="M210" s="136">
        <v>44172</v>
      </c>
      <c r="N210" s="143" t="s">
        <v>4474</v>
      </c>
      <c r="O210" s="90">
        <f t="shared" si="37"/>
        <v>1439.9833333333331</v>
      </c>
      <c r="P210" s="100">
        <f t="shared" si="38"/>
        <v>4319.9499999999989</v>
      </c>
      <c r="Q210" s="48" t="s">
        <v>2035</v>
      </c>
      <c r="R210" s="48" t="s">
        <v>2036</v>
      </c>
    </row>
    <row r="211" spans="1:18" x14ac:dyDescent="0.2">
      <c r="A211" s="214"/>
      <c r="B211" s="137" t="s">
        <v>3445</v>
      </c>
      <c r="C211" s="87" t="s">
        <v>319</v>
      </c>
      <c r="D211" s="134" t="str">
        <f t="shared" si="33"/>
        <v>HA6074</v>
      </c>
      <c r="E211" s="135" t="str">
        <f t="shared" si="34"/>
        <v>HARARE</v>
      </c>
      <c r="F211" s="135" t="str">
        <f t="shared" si="35"/>
        <v>PLATINUM</v>
      </c>
      <c r="G211" s="83">
        <v>3</v>
      </c>
      <c r="H211" s="142" t="s">
        <v>2033</v>
      </c>
      <c r="I211" s="52" t="s">
        <v>2042</v>
      </c>
      <c r="J211" s="135" t="str">
        <f t="shared" si="36"/>
        <v>MUTYANDA</v>
      </c>
      <c r="K211" s="88">
        <v>0</v>
      </c>
      <c r="L211" s="144">
        <v>0.99998842592592585</v>
      </c>
      <c r="M211" s="136">
        <v>44172</v>
      </c>
      <c r="N211" s="143" t="s">
        <v>4012</v>
      </c>
      <c r="O211" s="90">
        <f t="shared" si="37"/>
        <v>1439.9833333333331</v>
      </c>
      <c r="P211" s="100">
        <f t="shared" si="38"/>
        <v>4319.9499999999989</v>
      </c>
      <c r="Q211" s="48" t="s">
        <v>2035</v>
      </c>
      <c r="R211" s="48" t="s">
        <v>2036</v>
      </c>
    </row>
    <row r="212" spans="1:18" x14ac:dyDescent="0.2">
      <c r="A212" s="214"/>
      <c r="B212" s="136">
        <v>44172.851319444446</v>
      </c>
      <c r="C212" s="5" t="s">
        <v>335</v>
      </c>
      <c r="D212" s="134" t="str">
        <f t="shared" si="33"/>
        <v>HA1700</v>
      </c>
      <c r="E212" s="135" t="str">
        <f t="shared" si="34"/>
        <v>HARARE</v>
      </c>
      <c r="F212" s="135" t="str">
        <f t="shared" si="35"/>
        <v>PLATINUM</v>
      </c>
      <c r="G212" s="83">
        <v>3</v>
      </c>
      <c r="H212" s="142" t="s">
        <v>2033</v>
      </c>
      <c r="I212" s="52" t="s">
        <v>2034</v>
      </c>
      <c r="J212" s="135" t="str">
        <f t="shared" si="36"/>
        <v>ARCHIE</v>
      </c>
      <c r="K212" s="144">
        <v>0.85131944444444441</v>
      </c>
      <c r="L212" s="144">
        <v>0.99998842592592585</v>
      </c>
      <c r="M212" s="136">
        <v>44172</v>
      </c>
      <c r="N212" s="143" t="s">
        <v>4683</v>
      </c>
      <c r="O212" s="90">
        <f t="shared" si="37"/>
        <v>214.08333333333326</v>
      </c>
      <c r="P212" s="100">
        <f t="shared" si="38"/>
        <v>642.24999999999977</v>
      </c>
      <c r="Q212" s="48" t="s">
        <v>2035</v>
      </c>
      <c r="R212" s="48" t="s">
        <v>2036</v>
      </c>
    </row>
    <row r="213" spans="1:18" x14ac:dyDescent="0.2">
      <c r="A213" s="214"/>
      <c r="B213" s="136">
        <v>44172.855555555558</v>
      </c>
      <c r="C213" s="5" t="s">
        <v>357</v>
      </c>
      <c r="D213" s="134" t="str">
        <f t="shared" si="33"/>
        <v>HA6042</v>
      </c>
      <c r="E213" s="135" t="str">
        <f t="shared" si="34"/>
        <v>HARARE</v>
      </c>
      <c r="F213" s="135" t="str">
        <f t="shared" si="35"/>
        <v>PLATINUM</v>
      </c>
      <c r="G213" s="83">
        <v>3</v>
      </c>
      <c r="H213" s="142" t="s">
        <v>2033</v>
      </c>
      <c r="I213" s="52" t="s">
        <v>2034</v>
      </c>
      <c r="J213" s="135" t="str">
        <f t="shared" si="36"/>
        <v>RICHARD</v>
      </c>
      <c r="K213" s="144">
        <v>0.85555555555555562</v>
      </c>
      <c r="L213" s="144">
        <v>0.99998842592592585</v>
      </c>
      <c r="M213" s="136">
        <v>44172</v>
      </c>
      <c r="N213" s="143" t="s">
        <v>4684</v>
      </c>
      <c r="O213" s="90">
        <f t="shared" si="37"/>
        <v>207.98333333333312</v>
      </c>
      <c r="P213" s="100">
        <f t="shared" si="38"/>
        <v>623.94999999999936</v>
      </c>
      <c r="Q213" s="48" t="s">
        <v>2035</v>
      </c>
      <c r="R213" s="48" t="s">
        <v>2036</v>
      </c>
    </row>
    <row r="214" spans="1:18" x14ac:dyDescent="0.2">
      <c r="A214" s="214"/>
      <c r="B214" s="136">
        <v>44172.857847222222</v>
      </c>
      <c r="C214" s="5" t="s">
        <v>360</v>
      </c>
      <c r="D214" s="134" t="str">
        <f t="shared" si="33"/>
        <v>HA6042</v>
      </c>
      <c r="E214" s="135" t="str">
        <f t="shared" si="34"/>
        <v>HARARE</v>
      </c>
      <c r="F214" s="135" t="str">
        <f t="shared" si="35"/>
        <v>PLATINUM</v>
      </c>
      <c r="G214" s="83">
        <v>3</v>
      </c>
      <c r="H214" s="142" t="s">
        <v>2033</v>
      </c>
      <c r="I214" s="52" t="s">
        <v>2034</v>
      </c>
      <c r="J214" s="135" t="str">
        <f t="shared" si="36"/>
        <v>RICHARD</v>
      </c>
      <c r="K214" s="144">
        <v>0.85784722222222232</v>
      </c>
      <c r="L214" s="144">
        <v>0.99998842592592585</v>
      </c>
      <c r="M214" s="136">
        <v>44172</v>
      </c>
      <c r="N214" s="143" t="s">
        <v>4685</v>
      </c>
      <c r="O214" s="90">
        <f t="shared" si="37"/>
        <v>204.68333333333311</v>
      </c>
      <c r="P214" s="100">
        <f t="shared" si="38"/>
        <v>614.04999999999927</v>
      </c>
      <c r="Q214" s="48" t="s">
        <v>2035</v>
      </c>
      <c r="R214" s="48" t="s">
        <v>2036</v>
      </c>
    </row>
    <row r="215" spans="1:18" x14ac:dyDescent="0.2">
      <c r="A215" s="214"/>
      <c r="B215" s="168" t="s">
        <v>4348</v>
      </c>
      <c r="C215" s="164" t="s">
        <v>389</v>
      </c>
      <c r="D215" s="134" t="str">
        <f t="shared" si="33"/>
        <v>HA0015</v>
      </c>
      <c r="E215" s="135" t="str">
        <f t="shared" si="34"/>
        <v>HARARE</v>
      </c>
      <c r="F215" s="135" t="str">
        <f t="shared" si="35"/>
        <v>PLATINUM</v>
      </c>
      <c r="G215" s="83">
        <v>3</v>
      </c>
      <c r="H215" s="142" t="s">
        <v>2033</v>
      </c>
      <c r="I215" s="52" t="s">
        <v>2056</v>
      </c>
      <c r="J215" s="135" t="str">
        <f t="shared" si="36"/>
        <v>LESLIE</v>
      </c>
      <c r="K215" s="88">
        <v>0</v>
      </c>
      <c r="L215" s="144">
        <v>0.99998842592592585</v>
      </c>
      <c r="M215" s="136">
        <v>44172</v>
      </c>
      <c r="N215" s="143" t="s">
        <v>4470</v>
      </c>
      <c r="O215" s="90">
        <f t="shared" si="37"/>
        <v>1439.9833333333331</v>
      </c>
      <c r="P215" s="100">
        <f t="shared" si="38"/>
        <v>4319.9499999999989</v>
      </c>
      <c r="Q215" s="48" t="s">
        <v>2035</v>
      </c>
      <c r="R215" s="48" t="s">
        <v>2036</v>
      </c>
    </row>
    <row r="216" spans="1:18" x14ac:dyDescent="0.2">
      <c r="A216" s="214"/>
      <c r="B216" s="168" t="s">
        <v>4347</v>
      </c>
      <c r="C216" s="164" t="s">
        <v>391</v>
      </c>
      <c r="D216" s="134" t="str">
        <f t="shared" ref="D216:D247" si="39">VLOOKUP($C216,TOTAL3,2,FALSE)</f>
        <v>HA0015</v>
      </c>
      <c r="E216" s="135" t="str">
        <f t="shared" ref="E216:E247" si="40">VLOOKUP($C216,TOTAL3,3,FALSE)</f>
        <v>HARARE</v>
      </c>
      <c r="F216" s="135" t="str">
        <f t="shared" ref="F216:F247" si="41">VLOOKUP(C216,TOTAL3,4,FALSE)</f>
        <v>PLATINUM</v>
      </c>
      <c r="G216" s="83">
        <v>3</v>
      </c>
      <c r="H216" s="142" t="s">
        <v>2033</v>
      </c>
      <c r="I216" s="52" t="s">
        <v>2056</v>
      </c>
      <c r="J216" s="135" t="str">
        <f t="shared" ref="J216:J247" si="42">VLOOKUP($C216,TOTAL3,5,FALSE)</f>
        <v>LESLIE</v>
      </c>
      <c r="K216" s="88">
        <v>0</v>
      </c>
      <c r="L216" s="144">
        <v>0.99998842592592585</v>
      </c>
      <c r="M216" s="136">
        <v>44172</v>
      </c>
      <c r="N216" s="143" t="s">
        <v>4469</v>
      </c>
      <c r="O216" s="90">
        <f t="shared" si="37"/>
        <v>1439.9833333333331</v>
      </c>
      <c r="P216" s="100">
        <f t="shared" si="38"/>
        <v>4319.9499999999989</v>
      </c>
      <c r="Q216" s="48" t="s">
        <v>2035</v>
      </c>
      <c r="R216" s="48" t="s">
        <v>2036</v>
      </c>
    </row>
    <row r="217" spans="1:18" x14ac:dyDescent="0.2">
      <c r="A217" s="214"/>
      <c r="B217" s="192" t="s">
        <v>2123</v>
      </c>
      <c r="C217" s="87" t="s">
        <v>392</v>
      </c>
      <c r="D217" s="134" t="str">
        <f t="shared" si="39"/>
        <v>HA0015</v>
      </c>
      <c r="E217" s="135" t="str">
        <f t="shared" si="40"/>
        <v>HARARE</v>
      </c>
      <c r="F217" s="135" t="str">
        <f t="shared" si="41"/>
        <v>PLATINUM</v>
      </c>
      <c r="G217" s="83">
        <v>3</v>
      </c>
      <c r="H217" s="142" t="s">
        <v>2033</v>
      </c>
      <c r="I217" s="52" t="s">
        <v>2042</v>
      </c>
      <c r="J217" s="135" t="str">
        <f t="shared" si="42"/>
        <v>LESLIE</v>
      </c>
      <c r="K217" s="88">
        <v>0</v>
      </c>
      <c r="L217" s="144">
        <v>0.99998842592592585</v>
      </c>
      <c r="M217" s="136">
        <v>44172</v>
      </c>
      <c r="N217" s="143" t="s">
        <v>4043</v>
      </c>
      <c r="O217" s="90">
        <f t="shared" si="37"/>
        <v>1439.9833333333331</v>
      </c>
      <c r="P217" s="100">
        <f t="shared" si="38"/>
        <v>4319.9499999999989</v>
      </c>
      <c r="Q217" s="48" t="s">
        <v>2035</v>
      </c>
      <c r="R217" s="48" t="s">
        <v>2036</v>
      </c>
    </row>
    <row r="218" spans="1:18" x14ac:dyDescent="0.2">
      <c r="A218" s="214"/>
      <c r="B218" s="192" t="s">
        <v>2321</v>
      </c>
      <c r="C218" s="87" t="s">
        <v>431</v>
      </c>
      <c r="D218" s="134" t="str">
        <f t="shared" si="39"/>
        <v>MW6032</v>
      </c>
      <c r="E218" s="135" t="str">
        <f t="shared" si="40"/>
        <v>MASH WEST</v>
      </c>
      <c r="F218" s="135" t="str">
        <f t="shared" si="41"/>
        <v>PLATINUM</v>
      </c>
      <c r="G218" s="83">
        <v>3</v>
      </c>
      <c r="H218" s="142" t="s">
        <v>2033</v>
      </c>
      <c r="I218" s="52" t="s">
        <v>2042</v>
      </c>
      <c r="J218" s="135" t="str">
        <f t="shared" si="42"/>
        <v>ARTWELL</v>
      </c>
      <c r="K218" s="88">
        <v>0</v>
      </c>
      <c r="L218" s="144">
        <v>0.99998842592592585</v>
      </c>
      <c r="M218" s="136">
        <v>44172</v>
      </c>
      <c r="N218" s="143" t="s">
        <v>4091</v>
      </c>
      <c r="O218" s="90">
        <f t="shared" si="37"/>
        <v>1439.9833333333331</v>
      </c>
      <c r="P218" s="100">
        <f t="shared" si="38"/>
        <v>4319.9499999999989</v>
      </c>
      <c r="Q218" s="48" t="s">
        <v>2035</v>
      </c>
      <c r="R218" s="48" t="s">
        <v>2036</v>
      </c>
    </row>
    <row r="219" spans="1:18" x14ac:dyDescent="0.2">
      <c r="A219" s="214"/>
      <c r="B219" s="136">
        <v>44172.886736111112</v>
      </c>
      <c r="C219" s="5" t="s">
        <v>440</v>
      </c>
      <c r="D219" s="134" t="str">
        <f t="shared" si="39"/>
        <v>MA0115</v>
      </c>
      <c r="E219" s="135" t="str">
        <f t="shared" si="40"/>
        <v>MANICALAND</v>
      </c>
      <c r="F219" s="135" t="str">
        <f t="shared" si="41"/>
        <v>PLATINUM</v>
      </c>
      <c r="G219" s="83">
        <v>3</v>
      </c>
      <c r="H219" s="142" t="s">
        <v>2033</v>
      </c>
      <c r="I219" s="52" t="s">
        <v>2034</v>
      </c>
      <c r="J219" s="135" t="str">
        <f t="shared" si="42"/>
        <v>MAPFUMBA</v>
      </c>
      <c r="K219" s="144">
        <v>0.88673611111111106</v>
      </c>
      <c r="L219" s="144">
        <v>0.99998842592592585</v>
      </c>
      <c r="M219" s="136">
        <v>44172</v>
      </c>
      <c r="N219" s="143" t="s">
        <v>4687</v>
      </c>
      <c r="O219" s="90">
        <f t="shared" si="37"/>
        <v>163.08333333333331</v>
      </c>
      <c r="P219" s="100">
        <f t="shared" si="38"/>
        <v>489.24999999999994</v>
      </c>
      <c r="Q219" s="48" t="s">
        <v>2035</v>
      </c>
      <c r="R219" s="48" t="s">
        <v>2036</v>
      </c>
    </row>
    <row r="220" spans="1:18" x14ac:dyDescent="0.2">
      <c r="A220" s="214"/>
      <c r="B220" s="136">
        <v>44172.68886574074</v>
      </c>
      <c r="C220" s="5" t="s">
        <v>451</v>
      </c>
      <c r="D220" s="134" t="str">
        <f t="shared" si="39"/>
        <v>MW0017</v>
      </c>
      <c r="E220" s="135" t="str">
        <f t="shared" si="40"/>
        <v>MASH WEST</v>
      </c>
      <c r="F220" s="135" t="str">
        <f t="shared" si="41"/>
        <v>PLATINUM</v>
      </c>
      <c r="G220" s="83">
        <v>3</v>
      </c>
      <c r="H220" s="142" t="s">
        <v>2033</v>
      </c>
      <c r="I220" s="52" t="s">
        <v>2034</v>
      </c>
      <c r="J220" s="135" t="str">
        <f t="shared" si="42"/>
        <v>ARTWELL</v>
      </c>
      <c r="K220" s="144">
        <v>0.6888657407407407</v>
      </c>
      <c r="L220" s="144">
        <v>0.99998842592592585</v>
      </c>
      <c r="M220" s="136">
        <v>44172</v>
      </c>
      <c r="N220" s="143" t="s">
        <v>4689</v>
      </c>
      <c r="O220" s="90">
        <f t="shared" si="37"/>
        <v>448.01666666666665</v>
      </c>
      <c r="P220" s="100">
        <f t="shared" si="38"/>
        <v>1344.05</v>
      </c>
      <c r="Q220" s="48" t="s">
        <v>2035</v>
      </c>
      <c r="R220" s="48" t="s">
        <v>2036</v>
      </c>
    </row>
    <row r="221" spans="1:18" x14ac:dyDescent="0.2">
      <c r="A221" s="214"/>
      <c r="B221" s="136">
        <v>44172.980532407404</v>
      </c>
      <c r="C221" s="5" t="s">
        <v>454</v>
      </c>
      <c r="D221" s="134" t="str">
        <f t="shared" si="39"/>
        <v>MW0017</v>
      </c>
      <c r="E221" s="135" t="str">
        <f t="shared" si="40"/>
        <v>MASH WEST</v>
      </c>
      <c r="F221" s="135" t="str">
        <f t="shared" si="41"/>
        <v>PLATINUM</v>
      </c>
      <c r="G221" s="83">
        <v>3</v>
      </c>
      <c r="H221" s="142" t="s">
        <v>2033</v>
      </c>
      <c r="I221" s="52" t="s">
        <v>2034</v>
      </c>
      <c r="J221" s="135" t="str">
        <f t="shared" si="42"/>
        <v>ARTWELL</v>
      </c>
      <c r="K221" s="144">
        <v>0.98053240740740744</v>
      </c>
      <c r="L221" s="144">
        <v>0.99998842592592585</v>
      </c>
      <c r="M221" s="136">
        <v>44172</v>
      </c>
      <c r="N221" s="143" t="s">
        <v>4690</v>
      </c>
      <c r="O221" s="90">
        <f t="shared" si="37"/>
        <v>28.016666666666517</v>
      </c>
      <c r="P221" s="100">
        <f t="shared" si="38"/>
        <v>84.049999999999557</v>
      </c>
      <c r="Q221" s="48" t="s">
        <v>2035</v>
      </c>
      <c r="R221" s="48" t="s">
        <v>2036</v>
      </c>
    </row>
    <row r="222" spans="1:18" x14ac:dyDescent="0.2">
      <c r="A222" s="214"/>
      <c r="B222" s="136">
        <v>44172.821562500001</v>
      </c>
      <c r="C222" s="5" t="s">
        <v>457</v>
      </c>
      <c r="D222" s="134" t="str">
        <f t="shared" si="39"/>
        <v>MA6006</v>
      </c>
      <c r="E222" s="135" t="str">
        <f t="shared" si="40"/>
        <v>MANICALAND</v>
      </c>
      <c r="F222" s="135" t="str">
        <f t="shared" si="41"/>
        <v>PLATINUM</v>
      </c>
      <c r="G222" s="83">
        <v>3</v>
      </c>
      <c r="H222" s="142" t="s">
        <v>2033</v>
      </c>
      <c r="I222" s="52" t="s">
        <v>2034</v>
      </c>
      <c r="J222" s="135" t="str">
        <f t="shared" si="42"/>
        <v>MAPFUMBA</v>
      </c>
      <c r="K222" s="144">
        <v>0.82156250000000008</v>
      </c>
      <c r="L222" s="144">
        <v>0.99998842592592585</v>
      </c>
      <c r="M222" s="136">
        <v>44172</v>
      </c>
      <c r="N222" s="143" t="s">
        <v>4691</v>
      </c>
      <c r="O222" s="90">
        <f t="shared" si="37"/>
        <v>256.93333333333305</v>
      </c>
      <c r="P222" s="100">
        <f t="shared" si="38"/>
        <v>770.79999999999916</v>
      </c>
      <c r="Q222" s="48" t="s">
        <v>2035</v>
      </c>
      <c r="R222" s="48" t="s">
        <v>2036</v>
      </c>
    </row>
    <row r="223" spans="1:18" x14ac:dyDescent="0.2">
      <c r="A223" s="214"/>
      <c r="B223" s="136">
        <v>44172.799027777779</v>
      </c>
      <c r="C223" s="5" t="s">
        <v>2039</v>
      </c>
      <c r="D223" s="134" t="str">
        <f t="shared" si="39"/>
        <v>MA0116</v>
      </c>
      <c r="E223" s="135" t="str">
        <f t="shared" si="40"/>
        <v>MANICALAND</v>
      </c>
      <c r="F223" s="135" t="str">
        <f t="shared" si="41"/>
        <v>PLATINUM</v>
      </c>
      <c r="G223" s="83">
        <v>3</v>
      </c>
      <c r="H223" s="142" t="s">
        <v>2033</v>
      </c>
      <c r="I223" s="52" t="s">
        <v>2034</v>
      </c>
      <c r="J223" s="135" t="str">
        <f t="shared" si="42"/>
        <v>MAPFUMBA</v>
      </c>
      <c r="K223" s="144">
        <v>0.79902777777777778</v>
      </c>
      <c r="L223" s="144">
        <v>0.99998842592592585</v>
      </c>
      <c r="M223" s="136">
        <v>44172</v>
      </c>
      <c r="N223" s="143" t="s">
        <v>4692</v>
      </c>
      <c r="O223" s="90">
        <f t="shared" si="37"/>
        <v>289.38333333333321</v>
      </c>
      <c r="P223" s="100">
        <f t="shared" si="38"/>
        <v>868.14999999999964</v>
      </c>
      <c r="Q223" s="48" t="s">
        <v>2035</v>
      </c>
      <c r="R223" s="48" t="s">
        <v>2036</v>
      </c>
    </row>
    <row r="224" spans="1:18" x14ac:dyDescent="0.2">
      <c r="A224" s="214"/>
      <c r="B224" s="136">
        <v>44172.905277777776</v>
      </c>
      <c r="C224" s="5" t="s">
        <v>464</v>
      </c>
      <c r="D224" s="134" t="str">
        <f t="shared" si="39"/>
        <v>MA1713</v>
      </c>
      <c r="E224" s="135" t="str">
        <f t="shared" si="40"/>
        <v>MANICALAND</v>
      </c>
      <c r="F224" s="135" t="str">
        <f t="shared" si="41"/>
        <v>PLATINUM</v>
      </c>
      <c r="G224" s="83">
        <v>3</v>
      </c>
      <c r="H224" s="142" t="s">
        <v>2033</v>
      </c>
      <c r="I224" s="52" t="s">
        <v>2034</v>
      </c>
      <c r="J224" s="135" t="str">
        <f t="shared" si="42"/>
        <v>MAPFUMBA</v>
      </c>
      <c r="K224" s="144">
        <v>0.90527777777777774</v>
      </c>
      <c r="L224" s="144">
        <v>0.99998842592592585</v>
      </c>
      <c r="M224" s="136">
        <v>44172</v>
      </c>
      <c r="N224" s="143" t="s">
        <v>4693</v>
      </c>
      <c r="O224" s="90">
        <f t="shared" si="37"/>
        <v>136.38333333333327</v>
      </c>
      <c r="P224" s="100">
        <f t="shared" si="38"/>
        <v>409.14999999999981</v>
      </c>
      <c r="Q224" s="48" t="s">
        <v>2035</v>
      </c>
      <c r="R224" s="48" t="s">
        <v>2036</v>
      </c>
    </row>
    <row r="225" spans="1:18" x14ac:dyDescent="0.2">
      <c r="A225" s="214"/>
      <c r="B225" s="136">
        <v>44172.957071759258</v>
      </c>
      <c r="C225" s="5" t="s">
        <v>542</v>
      </c>
      <c r="D225" s="134" t="str">
        <f t="shared" si="39"/>
        <v>HA6048</v>
      </c>
      <c r="E225" s="135" t="str">
        <f t="shared" si="40"/>
        <v>HARARE</v>
      </c>
      <c r="F225" s="135" t="str">
        <f t="shared" si="41"/>
        <v>PLATINUM</v>
      </c>
      <c r="G225" s="83">
        <v>3</v>
      </c>
      <c r="H225" s="142" t="s">
        <v>2033</v>
      </c>
      <c r="I225" s="52" t="s">
        <v>2034</v>
      </c>
      <c r="J225" s="135" t="str">
        <f t="shared" si="42"/>
        <v>ENIA</v>
      </c>
      <c r="K225" s="144">
        <v>0.95707175925925936</v>
      </c>
      <c r="L225" s="144">
        <v>0.99998842592592585</v>
      </c>
      <c r="M225" s="136">
        <v>44172</v>
      </c>
      <c r="N225" s="143" t="s">
        <v>4694</v>
      </c>
      <c r="O225" s="90">
        <f t="shared" si="37"/>
        <v>61.799999999999748</v>
      </c>
      <c r="P225" s="100">
        <f t="shared" si="38"/>
        <v>185.39999999999924</v>
      </c>
      <c r="Q225" s="48" t="s">
        <v>2035</v>
      </c>
      <c r="R225" s="48" t="s">
        <v>2036</v>
      </c>
    </row>
    <row r="226" spans="1:18" x14ac:dyDescent="0.2">
      <c r="A226" s="214"/>
      <c r="B226" s="192" t="s">
        <v>2332</v>
      </c>
      <c r="C226" s="87" t="s">
        <v>550</v>
      </c>
      <c r="D226" s="134" t="str">
        <f t="shared" si="39"/>
        <v>HA0202</v>
      </c>
      <c r="E226" s="135" t="str">
        <f t="shared" si="40"/>
        <v>HARARE</v>
      </c>
      <c r="F226" s="135" t="str">
        <f t="shared" si="41"/>
        <v>PLATINUM</v>
      </c>
      <c r="G226" s="83">
        <v>3</v>
      </c>
      <c r="H226" s="142" t="s">
        <v>2033</v>
      </c>
      <c r="I226" s="52" t="s">
        <v>2042</v>
      </c>
      <c r="J226" s="135" t="str">
        <f t="shared" si="42"/>
        <v>MODESTA</v>
      </c>
      <c r="K226" s="88">
        <v>0</v>
      </c>
      <c r="L226" s="144">
        <v>0.99998842592592585</v>
      </c>
      <c r="M226" s="136">
        <v>44172</v>
      </c>
      <c r="N226" s="143" t="s">
        <v>4026</v>
      </c>
      <c r="O226" s="90">
        <f t="shared" si="37"/>
        <v>1439.9833333333331</v>
      </c>
      <c r="P226" s="100">
        <f t="shared" si="38"/>
        <v>4319.9499999999989</v>
      </c>
      <c r="Q226" s="48" t="s">
        <v>2035</v>
      </c>
      <c r="R226" s="48" t="s">
        <v>2036</v>
      </c>
    </row>
    <row r="227" spans="1:18" x14ac:dyDescent="0.2">
      <c r="A227" s="214"/>
      <c r="B227" s="168" t="s">
        <v>4587</v>
      </c>
      <c r="C227" s="164" t="s">
        <v>567</v>
      </c>
      <c r="D227" s="134" t="str">
        <f t="shared" si="39"/>
        <v>HA5179</v>
      </c>
      <c r="E227" s="135" t="str">
        <f t="shared" si="40"/>
        <v>HARARE</v>
      </c>
      <c r="F227" s="135" t="str">
        <f t="shared" si="41"/>
        <v>PLATINUM</v>
      </c>
      <c r="G227" s="83">
        <v>3</v>
      </c>
      <c r="H227" s="142" t="s">
        <v>2033</v>
      </c>
      <c r="I227" s="52" t="s">
        <v>2041</v>
      </c>
      <c r="J227" s="135" t="str">
        <f t="shared" si="42"/>
        <v>DHLAKAMA</v>
      </c>
      <c r="K227" s="196">
        <v>0.5652314814814815</v>
      </c>
      <c r="L227" s="144">
        <v>0.99998842592592585</v>
      </c>
      <c r="M227" s="136">
        <v>44172</v>
      </c>
      <c r="N227" s="143" t="s">
        <v>4695</v>
      </c>
      <c r="O227" s="90">
        <f t="shared" si="37"/>
        <v>626.04999999999984</v>
      </c>
      <c r="P227" s="100">
        <f t="shared" si="38"/>
        <v>1878.1499999999996</v>
      </c>
      <c r="Q227" s="48" t="s">
        <v>2035</v>
      </c>
      <c r="R227" s="48" t="s">
        <v>2036</v>
      </c>
    </row>
    <row r="228" spans="1:18" x14ac:dyDescent="0.2">
      <c r="A228" s="214"/>
      <c r="B228" s="136">
        <v>44172.8987037037</v>
      </c>
      <c r="C228" s="5" t="s">
        <v>581</v>
      </c>
      <c r="D228" s="134" t="str">
        <f t="shared" si="39"/>
        <v>ME5180</v>
      </c>
      <c r="E228" s="135" t="str">
        <f t="shared" si="40"/>
        <v>MASH EAST</v>
      </c>
      <c r="F228" s="135" t="str">
        <f t="shared" si="41"/>
        <v>PLATINUM</v>
      </c>
      <c r="G228" s="83">
        <v>3</v>
      </c>
      <c r="H228" s="142" t="s">
        <v>2033</v>
      </c>
      <c r="I228" s="52" t="s">
        <v>2034</v>
      </c>
      <c r="J228" s="135" t="str">
        <f t="shared" si="42"/>
        <v>RICHARD</v>
      </c>
      <c r="K228" s="144">
        <v>0.89870370370370367</v>
      </c>
      <c r="L228" s="144">
        <v>0.99998842592592585</v>
      </c>
      <c r="M228" s="136">
        <v>44172</v>
      </c>
      <c r="N228" s="143" t="s">
        <v>4697</v>
      </c>
      <c r="O228" s="90">
        <f t="shared" si="37"/>
        <v>145.84999999999994</v>
      </c>
      <c r="P228" s="100">
        <f t="shared" si="38"/>
        <v>437.54999999999984</v>
      </c>
      <c r="Q228" s="48" t="s">
        <v>2035</v>
      </c>
      <c r="R228" s="48" t="s">
        <v>2036</v>
      </c>
    </row>
    <row r="229" spans="1:18" x14ac:dyDescent="0.2">
      <c r="A229" s="214"/>
      <c r="B229" s="136">
        <v>44172.899918981479</v>
      </c>
      <c r="C229" s="5" t="s">
        <v>583</v>
      </c>
      <c r="D229" s="134" t="str">
        <f t="shared" si="39"/>
        <v>ME5180</v>
      </c>
      <c r="E229" s="135" t="str">
        <f t="shared" si="40"/>
        <v>MASH EAST</v>
      </c>
      <c r="F229" s="135" t="str">
        <f t="shared" si="41"/>
        <v>PLATINUM</v>
      </c>
      <c r="G229" s="83">
        <v>3</v>
      </c>
      <c r="H229" s="142" t="s">
        <v>2033</v>
      </c>
      <c r="I229" s="52" t="s">
        <v>2034</v>
      </c>
      <c r="J229" s="135" t="str">
        <f t="shared" si="42"/>
        <v>RICHARD</v>
      </c>
      <c r="K229" s="144">
        <v>0.89991898148148142</v>
      </c>
      <c r="L229" s="144">
        <v>0.99998842592592585</v>
      </c>
      <c r="M229" s="136">
        <v>44172</v>
      </c>
      <c r="N229" s="143" t="s">
        <v>4698</v>
      </c>
      <c r="O229" s="90">
        <f t="shared" si="37"/>
        <v>144.1</v>
      </c>
      <c r="P229" s="100">
        <f t="shared" si="38"/>
        <v>432.29999999999995</v>
      </c>
      <c r="Q229" s="48" t="s">
        <v>2035</v>
      </c>
      <c r="R229" s="48" t="s">
        <v>2036</v>
      </c>
    </row>
    <row r="230" spans="1:18" x14ac:dyDescent="0.2">
      <c r="A230" s="214"/>
      <c r="B230" s="137" t="s">
        <v>3428</v>
      </c>
      <c r="C230" s="52" t="s">
        <v>593</v>
      </c>
      <c r="D230" s="134" t="str">
        <f t="shared" si="39"/>
        <v>HA0026</v>
      </c>
      <c r="E230" s="135" t="str">
        <f t="shared" si="40"/>
        <v>HARARE</v>
      </c>
      <c r="F230" s="135" t="str">
        <f t="shared" si="41"/>
        <v>PLATINUM</v>
      </c>
      <c r="G230" s="83">
        <v>3</v>
      </c>
      <c r="H230" s="142" t="s">
        <v>2033</v>
      </c>
      <c r="I230" s="52" t="s">
        <v>2042</v>
      </c>
      <c r="J230" s="135" t="str">
        <f t="shared" si="42"/>
        <v>KIWA</v>
      </c>
      <c r="K230" s="88">
        <v>0</v>
      </c>
      <c r="L230" s="144">
        <v>0.99998842592592585</v>
      </c>
      <c r="M230" s="136">
        <v>44172</v>
      </c>
      <c r="N230" s="143" t="s">
        <v>4054</v>
      </c>
      <c r="O230" s="90">
        <f t="shared" si="37"/>
        <v>1439.9833333333331</v>
      </c>
      <c r="P230" s="100">
        <f t="shared" si="38"/>
        <v>4319.9499999999989</v>
      </c>
      <c r="Q230" s="48" t="s">
        <v>2035</v>
      </c>
      <c r="R230" s="48" t="s">
        <v>2036</v>
      </c>
    </row>
    <row r="231" spans="1:18" x14ac:dyDescent="0.2">
      <c r="A231" s="214"/>
      <c r="B231" s="192" t="s">
        <v>2333</v>
      </c>
      <c r="C231" s="87" t="s">
        <v>598</v>
      </c>
      <c r="D231" s="134" t="str">
        <f t="shared" si="39"/>
        <v>MC5025</v>
      </c>
      <c r="E231" s="135" t="str">
        <f t="shared" si="40"/>
        <v>MASH CENTRAL</v>
      </c>
      <c r="F231" s="135" t="str">
        <f t="shared" si="41"/>
        <v>PLATINUM</v>
      </c>
      <c r="G231" s="83">
        <v>3</v>
      </c>
      <c r="H231" s="142" t="s">
        <v>2033</v>
      </c>
      <c r="I231" s="52" t="s">
        <v>2042</v>
      </c>
      <c r="J231" s="135" t="str">
        <f t="shared" si="42"/>
        <v>KIWA</v>
      </c>
      <c r="K231" s="88">
        <v>0</v>
      </c>
      <c r="L231" s="144">
        <v>0.99998842592592585</v>
      </c>
      <c r="M231" s="136">
        <v>44172</v>
      </c>
      <c r="N231" s="143" t="s">
        <v>4003</v>
      </c>
      <c r="O231" s="90">
        <f t="shared" si="37"/>
        <v>1439.9833333333331</v>
      </c>
      <c r="P231" s="100">
        <f t="shared" si="38"/>
        <v>4319.9499999999989</v>
      </c>
      <c r="Q231" s="48" t="s">
        <v>2035</v>
      </c>
      <c r="R231" s="48" t="s">
        <v>2036</v>
      </c>
    </row>
    <row r="232" spans="1:18" x14ac:dyDescent="0.2">
      <c r="A232" s="214"/>
      <c r="B232" s="136">
        <v>44172.81322916667</v>
      </c>
      <c r="C232" s="5" t="s">
        <v>655</v>
      </c>
      <c r="D232" s="134" t="str">
        <f t="shared" si="39"/>
        <v>HA0031</v>
      </c>
      <c r="E232" s="135" t="str">
        <f t="shared" si="40"/>
        <v>HARARE</v>
      </c>
      <c r="F232" s="135" t="str">
        <f t="shared" si="41"/>
        <v>PLATINUM</v>
      </c>
      <c r="G232" s="83">
        <v>3</v>
      </c>
      <c r="H232" s="142" t="s">
        <v>2033</v>
      </c>
      <c r="I232" s="52" t="s">
        <v>2034</v>
      </c>
      <c r="J232" s="135" t="str">
        <f t="shared" si="42"/>
        <v>RICHARD</v>
      </c>
      <c r="K232" s="144">
        <v>0.81322916666666656</v>
      </c>
      <c r="L232" s="144">
        <v>0.99998842592592585</v>
      </c>
      <c r="M232" s="136">
        <v>44172</v>
      </c>
      <c r="N232" s="143" t="s">
        <v>4699</v>
      </c>
      <c r="O232" s="90">
        <f t="shared" si="37"/>
        <v>268.93333333333339</v>
      </c>
      <c r="P232" s="100">
        <f t="shared" si="38"/>
        <v>806.80000000000018</v>
      </c>
      <c r="Q232" s="48" t="s">
        <v>2035</v>
      </c>
      <c r="R232" s="48" t="s">
        <v>2036</v>
      </c>
    </row>
    <row r="233" spans="1:18" x14ac:dyDescent="0.2">
      <c r="A233" s="214"/>
      <c r="B233" s="136">
        <v>44172.813275462962</v>
      </c>
      <c r="C233" s="5" t="s">
        <v>656</v>
      </c>
      <c r="D233" s="134" t="str">
        <f t="shared" si="39"/>
        <v>HA0031</v>
      </c>
      <c r="E233" s="135" t="str">
        <f t="shared" si="40"/>
        <v>HARARE</v>
      </c>
      <c r="F233" s="135" t="str">
        <f t="shared" si="41"/>
        <v>PLATINUM</v>
      </c>
      <c r="G233" s="83">
        <v>3</v>
      </c>
      <c r="H233" s="142" t="s">
        <v>2033</v>
      </c>
      <c r="I233" s="52" t="s">
        <v>2034</v>
      </c>
      <c r="J233" s="135" t="str">
        <f t="shared" si="42"/>
        <v>RICHARD</v>
      </c>
      <c r="K233" s="144">
        <v>0.81327546296296294</v>
      </c>
      <c r="L233" s="144">
        <v>0.99998842592592585</v>
      </c>
      <c r="M233" s="136">
        <v>44172</v>
      </c>
      <c r="N233" s="143" t="s">
        <v>4700</v>
      </c>
      <c r="O233" s="90">
        <f t="shared" si="37"/>
        <v>268.86666666666662</v>
      </c>
      <c r="P233" s="100">
        <f t="shared" si="38"/>
        <v>806.59999999999991</v>
      </c>
      <c r="Q233" s="48" t="s">
        <v>2035</v>
      </c>
      <c r="R233" s="48" t="s">
        <v>2036</v>
      </c>
    </row>
    <row r="234" spans="1:18" x14ac:dyDescent="0.2">
      <c r="A234" s="214"/>
      <c r="B234" s="168" t="s">
        <v>4349</v>
      </c>
      <c r="C234" s="164" t="s">
        <v>699</v>
      </c>
      <c r="D234" s="134" t="str">
        <f t="shared" si="39"/>
        <v>HA6031</v>
      </c>
      <c r="E234" s="135" t="str">
        <f t="shared" si="40"/>
        <v>HARARE</v>
      </c>
      <c r="F234" s="135" t="str">
        <f t="shared" si="41"/>
        <v>PLATINUM</v>
      </c>
      <c r="G234" s="83">
        <v>3</v>
      </c>
      <c r="H234" s="142" t="s">
        <v>2033</v>
      </c>
      <c r="I234" s="52" t="s">
        <v>2056</v>
      </c>
      <c r="J234" s="135" t="str">
        <f t="shared" si="42"/>
        <v>ARCHIE</v>
      </c>
      <c r="K234" s="88">
        <v>0</v>
      </c>
      <c r="L234" s="144">
        <v>0.99998842592592585</v>
      </c>
      <c r="M234" s="136">
        <v>44172</v>
      </c>
      <c r="N234" s="143" t="s">
        <v>4472</v>
      </c>
      <c r="O234" s="90">
        <f t="shared" si="37"/>
        <v>1439.9833333333331</v>
      </c>
      <c r="P234" s="100">
        <f t="shared" si="38"/>
        <v>4319.9499999999989</v>
      </c>
      <c r="Q234" s="48" t="s">
        <v>2035</v>
      </c>
      <c r="R234" s="48" t="s">
        <v>2036</v>
      </c>
    </row>
    <row r="235" spans="1:18" x14ac:dyDescent="0.2">
      <c r="A235" s="214"/>
      <c r="B235" s="192" t="s">
        <v>2342</v>
      </c>
      <c r="C235" s="87" t="s">
        <v>701</v>
      </c>
      <c r="D235" s="134" t="str">
        <f t="shared" si="39"/>
        <v>HA6031</v>
      </c>
      <c r="E235" s="135" t="str">
        <f t="shared" si="40"/>
        <v>HARARE</v>
      </c>
      <c r="F235" s="135" t="str">
        <f t="shared" si="41"/>
        <v>PLATINUM</v>
      </c>
      <c r="G235" s="83">
        <v>3</v>
      </c>
      <c r="H235" s="142" t="s">
        <v>2033</v>
      </c>
      <c r="I235" s="52" t="s">
        <v>2042</v>
      </c>
      <c r="J235" s="135" t="str">
        <f t="shared" si="42"/>
        <v>ARCHIE</v>
      </c>
      <c r="K235" s="88">
        <v>0</v>
      </c>
      <c r="L235" s="144">
        <v>0.99998842592592585</v>
      </c>
      <c r="M235" s="136">
        <v>44172</v>
      </c>
      <c r="N235" s="143" t="s">
        <v>3964</v>
      </c>
      <c r="O235" s="90">
        <f t="shared" si="37"/>
        <v>1439.9833333333331</v>
      </c>
      <c r="P235" s="100">
        <f t="shared" si="38"/>
        <v>4319.9499999999989</v>
      </c>
      <c r="Q235" s="48" t="s">
        <v>2035</v>
      </c>
      <c r="R235" s="48" t="s">
        <v>2036</v>
      </c>
    </row>
    <row r="236" spans="1:18" x14ac:dyDescent="0.2">
      <c r="A236" s="214"/>
      <c r="B236" s="136">
        <v>44172.766539351855</v>
      </c>
      <c r="C236" s="5" t="s">
        <v>705</v>
      </c>
      <c r="D236" s="134" t="str">
        <f t="shared" si="39"/>
        <v>ME7011</v>
      </c>
      <c r="E236" s="135" t="str">
        <f t="shared" si="40"/>
        <v>MASH EAST</v>
      </c>
      <c r="F236" s="135" t="str">
        <f t="shared" si="41"/>
        <v>PLATINUM</v>
      </c>
      <c r="G236" s="83">
        <v>3</v>
      </c>
      <c r="H236" s="142" t="s">
        <v>2033</v>
      </c>
      <c r="I236" s="52" t="s">
        <v>2034</v>
      </c>
      <c r="J236" s="135" t="str">
        <f t="shared" si="42"/>
        <v>LESLIE</v>
      </c>
      <c r="K236" s="144">
        <v>0.76653935185185185</v>
      </c>
      <c r="L236" s="144">
        <v>0.99998842592592585</v>
      </c>
      <c r="M236" s="136">
        <v>44172</v>
      </c>
      <c r="N236" s="143" t="s">
        <v>4591</v>
      </c>
      <c r="O236" s="90">
        <f t="shared" si="37"/>
        <v>336.16666666666652</v>
      </c>
      <c r="P236" s="100">
        <f t="shared" si="38"/>
        <v>1008.4999999999995</v>
      </c>
      <c r="Q236" s="48" t="s">
        <v>2035</v>
      </c>
      <c r="R236" s="48" t="s">
        <v>2036</v>
      </c>
    </row>
    <row r="237" spans="1:18" x14ac:dyDescent="0.2">
      <c r="A237" s="214"/>
      <c r="B237" s="136">
        <v>44172.812638888892</v>
      </c>
      <c r="C237" s="5" t="s">
        <v>707</v>
      </c>
      <c r="D237" s="134" t="str">
        <f t="shared" si="39"/>
        <v>ME7011</v>
      </c>
      <c r="E237" s="135" t="str">
        <f t="shared" si="40"/>
        <v>MASH EAST</v>
      </c>
      <c r="F237" s="135" t="str">
        <f t="shared" si="41"/>
        <v>PLATINUM</v>
      </c>
      <c r="G237" s="83">
        <v>3</v>
      </c>
      <c r="H237" s="142" t="s">
        <v>2033</v>
      </c>
      <c r="I237" s="52" t="s">
        <v>2034</v>
      </c>
      <c r="J237" s="135" t="str">
        <f t="shared" si="42"/>
        <v>LELSIE</v>
      </c>
      <c r="K237" s="144">
        <v>0.81263888888888891</v>
      </c>
      <c r="L237" s="144">
        <v>0.99998842592592585</v>
      </c>
      <c r="M237" s="136">
        <v>44172</v>
      </c>
      <c r="N237" s="143" t="s">
        <v>4702</v>
      </c>
      <c r="O237" s="90">
        <f t="shared" si="37"/>
        <v>269.78333333333319</v>
      </c>
      <c r="P237" s="100">
        <f t="shared" si="38"/>
        <v>809.34999999999957</v>
      </c>
      <c r="Q237" s="48" t="s">
        <v>2035</v>
      </c>
      <c r="R237" s="48" t="s">
        <v>2036</v>
      </c>
    </row>
    <row r="238" spans="1:18" x14ac:dyDescent="0.2">
      <c r="A238" s="214"/>
      <c r="B238" s="192" t="s">
        <v>4006</v>
      </c>
      <c r="C238" s="87" t="s">
        <v>731</v>
      </c>
      <c r="D238" s="134" t="str">
        <f t="shared" si="39"/>
        <v>HA7222-U</v>
      </c>
      <c r="E238" s="135" t="str">
        <f t="shared" si="40"/>
        <v>HARARE</v>
      </c>
      <c r="F238" s="135" t="str">
        <f t="shared" si="41"/>
        <v>PLATINUM</v>
      </c>
      <c r="G238" s="83">
        <v>3</v>
      </c>
      <c r="H238" s="142" t="s">
        <v>2033</v>
      </c>
      <c r="I238" s="52" t="s">
        <v>2042</v>
      </c>
      <c r="J238" s="135" t="str">
        <f t="shared" si="42"/>
        <v>MODESTA</v>
      </c>
      <c r="K238" s="88">
        <v>0</v>
      </c>
      <c r="L238" s="144">
        <v>0.99998842592592585</v>
      </c>
      <c r="M238" s="136">
        <v>44172</v>
      </c>
      <c r="N238" s="143" t="s">
        <v>3923</v>
      </c>
      <c r="O238" s="90">
        <f t="shared" si="37"/>
        <v>1439.9833333333331</v>
      </c>
      <c r="P238" s="100">
        <f t="shared" si="38"/>
        <v>4319.9499999999989</v>
      </c>
      <c r="Q238" s="48" t="s">
        <v>2035</v>
      </c>
      <c r="R238" s="48" t="s">
        <v>2036</v>
      </c>
    </row>
    <row r="239" spans="1:18" x14ac:dyDescent="0.2">
      <c r="A239" s="214"/>
      <c r="B239" s="192" t="s">
        <v>2104</v>
      </c>
      <c r="C239" s="87" t="s">
        <v>735</v>
      </c>
      <c r="D239" s="134" t="str">
        <f t="shared" si="39"/>
        <v>HA0034</v>
      </c>
      <c r="E239" s="135" t="str">
        <f t="shared" si="40"/>
        <v>HARARE</v>
      </c>
      <c r="F239" s="135" t="str">
        <f t="shared" si="41"/>
        <v>PLATINUM</v>
      </c>
      <c r="G239" s="83">
        <v>3</v>
      </c>
      <c r="H239" s="142" t="s">
        <v>2033</v>
      </c>
      <c r="I239" s="52" t="s">
        <v>2042</v>
      </c>
      <c r="J239" s="135" t="str">
        <f t="shared" si="42"/>
        <v>MODESTA</v>
      </c>
      <c r="K239" s="88">
        <v>0</v>
      </c>
      <c r="L239" s="144">
        <v>0.99998842592592585</v>
      </c>
      <c r="M239" s="136">
        <v>44172</v>
      </c>
      <c r="N239" s="143" t="s">
        <v>4042</v>
      </c>
      <c r="O239" s="90">
        <f t="shared" si="37"/>
        <v>1439.9833333333331</v>
      </c>
      <c r="P239" s="100">
        <f t="shared" si="38"/>
        <v>4319.9499999999989</v>
      </c>
      <c r="Q239" s="48" t="s">
        <v>2035</v>
      </c>
      <c r="R239" s="48" t="s">
        <v>2036</v>
      </c>
    </row>
    <row r="240" spans="1:18" x14ac:dyDescent="0.2">
      <c r="A240" s="214"/>
      <c r="B240" s="136">
        <v>44172.944953703707</v>
      </c>
      <c r="C240" s="5" t="s">
        <v>745</v>
      </c>
      <c r="D240" s="134" t="str">
        <f t="shared" si="39"/>
        <v>ME5181</v>
      </c>
      <c r="E240" s="135" t="str">
        <f t="shared" si="40"/>
        <v>MASH EAST</v>
      </c>
      <c r="F240" s="135" t="str">
        <f t="shared" si="41"/>
        <v>PLATINUM</v>
      </c>
      <c r="G240" s="83">
        <v>3</v>
      </c>
      <c r="H240" s="142" t="s">
        <v>2033</v>
      </c>
      <c r="I240" s="52" t="s">
        <v>2034</v>
      </c>
      <c r="J240" s="135" t="str">
        <f t="shared" si="42"/>
        <v>DHLAKAMA</v>
      </c>
      <c r="K240" s="144">
        <v>0.94495370370370368</v>
      </c>
      <c r="L240" s="144">
        <v>0.99998842592592585</v>
      </c>
      <c r="M240" s="136">
        <v>44172</v>
      </c>
      <c r="N240" s="143" t="s">
        <v>4703</v>
      </c>
      <c r="O240" s="90">
        <f t="shared" si="37"/>
        <v>79.249999999999915</v>
      </c>
      <c r="P240" s="100">
        <f t="shared" si="38"/>
        <v>237.74999999999974</v>
      </c>
      <c r="Q240" s="48" t="s">
        <v>2035</v>
      </c>
      <c r="R240" s="48" t="s">
        <v>2036</v>
      </c>
    </row>
    <row r="241" spans="1:18" x14ac:dyDescent="0.2">
      <c r="A241" s="214"/>
      <c r="B241" s="192" t="s">
        <v>3347</v>
      </c>
      <c r="C241" s="87" t="s">
        <v>824</v>
      </c>
      <c r="D241" s="134" t="str">
        <f t="shared" si="39"/>
        <v>MA0126</v>
      </c>
      <c r="E241" s="135" t="str">
        <f t="shared" si="40"/>
        <v>MANICALAND</v>
      </c>
      <c r="F241" s="135" t="str">
        <f t="shared" si="41"/>
        <v>PLATINUM</v>
      </c>
      <c r="G241" s="83">
        <v>3</v>
      </c>
      <c r="H241" s="142" t="s">
        <v>2033</v>
      </c>
      <c r="I241" s="52" t="s">
        <v>2042</v>
      </c>
      <c r="J241" s="135" t="str">
        <f t="shared" si="42"/>
        <v>MANGWIRO</v>
      </c>
      <c r="K241" s="88">
        <v>0</v>
      </c>
      <c r="L241" s="144">
        <v>0.99998842592592585</v>
      </c>
      <c r="M241" s="136">
        <v>44172</v>
      </c>
      <c r="N241" s="143" t="s">
        <v>4061</v>
      </c>
      <c r="O241" s="90">
        <f t="shared" si="37"/>
        <v>1439.9833333333331</v>
      </c>
      <c r="P241" s="100">
        <f t="shared" si="38"/>
        <v>4319.9499999999989</v>
      </c>
      <c r="Q241" s="48" t="s">
        <v>2035</v>
      </c>
      <c r="R241" s="48" t="s">
        <v>2036</v>
      </c>
    </row>
    <row r="242" spans="1:18" x14ac:dyDescent="0.2">
      <c r="A242" s="214"/>
      <c r="B242" s="192" t="s">
        <v>2051</v>
      </c>
      <c r="C242" s="87" t="s">
        <v>842</v>
      </c>
      <c r="D242" s="134" t="str">
        <f t="shared" si="39"/>
        <v>HA0042</v>
      </c>
      <c r="E242" s="135" t="str">
        <f t="shared" si="40"/>
        <v>HARARE</v>
      </c>
      <c r="F242" s="135" t="str">
        <f t="shared" si="41"/>
        <v>PLATINUM</v>
      </c>
      <c r="G242" s="83">
        <v>3</v>
      </c>
      <c r="H242" s="142" t="s">
        <v>2033</v>
      </c>
      <c r="I242" s="52" t="s">
        <v>2042</v>
      </c>
      <c r="J242" s="135" t="str">
        <f t="shared" si="42"/>
        <v>MODESTA</v>
      </c>
      <c r="K242" s="88">
        <v>0</v>
      </c>
      <c r="L242" s="144">
        <v>0.99998842592592585</v>
      </c>
      <c r="M242" s="136">
        <v>44172</v>
      </c>
      <c r="N242" s="143" t="s">
        <v>3970</v>
      </c>
      <c r="O242" s="90">
        <f t="shared" si="37"/>
        <v>1439.9833333333331</v>
      </c>
      <c r="P242" s="100">
        <f t="shared" si="38"/>
        <v>4319.9499999999989</v>
      </c>
      <c r="Q242" s="48" t="s">
        <v>2035</v>
      </c>
      <c r="R242" s="48" t="s">
        <v>2036</v>
      </c>
    </row>
    <row r="243" spans="1:18" x14ac:dyDescent="0.2">
      <c r="A243" s="214"/>
      <c r="B243" s="136">
        <v>44172.853252314817</v>
      </c>
      <c r="C243" s="5" t="s">
        <v>865</v>
      </c>
      <c r="D243" s="134" t="str">
        <f t="shared" si="39"/>
        <v>HA3013</v>
      </c>
      <c r="E243" s="135" t="str">
        <f t="shared" si="40"/>
        <v>HARARE</v>
      </c>
      <c r="F243" s="135" t="str">
        <f t="shared" si="41"/>
        <v>PLATINUM</v>
      </c>
      <c r="G243" s="83">
        <v>3</v>
      </c>
      <c r="H243" s="142" t="s">
        <v>2033</v>
      </c>
      <c r="I243" s="52" t="s">
        <v>2034</v>
      </c>
      <c r="J243" s="135" t="str">
        <f t="shared" si="42"/>
        <v>RICHARD</v>
      </c>
      <c r="K243" s="144">
        <v>0.85325231481481489</v>
      </c>
      <c r="L243" s="144">
        <v>0.99998842592592585</v>
      </c>
      <c r="M243" s="136">
        <v>44172</v>
      </c>
      <c r="N243" s="143" t="s">
        <v>4705</v>
      </c>
      <c r="O243" s="90">
        <f t="shared" si="37"/>
        <v>211.29999999999976</v>
      </c>
      <c r="P243" s="100">
        <f t="shared" si="38"/>
        <v>633.8999999999993</v>
      </c>
      <c r="Q243" s="48" t="s">
        <v>2035</v>
      </c>
      <c r="R243" s="48" t="s">
        <v>2036</v>
      </c>
    </row>
    <row r="244" spans="1:18" x14ac:dyDescent="0.2">
      <c r="A244" s="214"/>
      <c r="B244" s="136">
        <v>44172.855590277781</v>
      </c>
      <c r="C244" s="5" t="s">
        <v>867</v>
      </c>
      <c r="D244" s="134" t="str">
        <f t="shared" si="39"/>
        <v>HA3013</v>
      </c>
      <c r="E244" s="135" t="str">
        <f t="shared" si="40"/>
        <v>HARARE</v>
      </c>
      <c r="F244" s="135" t="str">
        <f t="shared" si="41"/>
        <v>PLATINUM</v>
      </c>
      <c r="G244" s="83">
        <v>3</v>
      </c>
      <c r="H244" s="142" t="s">
        <v>2033</v>
      </c>
      <c r="I244" s="52" t="s">
        <v>2034</v>
      </c>
      <c r="J244" s="135" t="str">
        <f t="shared" si="42"/>
        <v>RICHARD</v>
      </c>
      <c r="K244" s="144">
        <v>0.85559027777777785</v>
      </c>
      <c r="L244" s="144">
        <v>0.99998842592592585</v>
      </c>
      <c r="M244" s="136">
        <v>44172</v>
      </c>
      <c r="N244" s="143" t="s">
        <v>4706</v>
      </c>
      <c r="O244" s="90">
        <f t="shared" si="37"/>
        <v>207.93333333333314</v>
      </c>
      <c r="P244" s="100">
        <f t="shared" si="38"/>
        <v>623.79999999999939</v>
      </c>
      <c r="Q244" s="48" t="s">
        <v>2035</v>
      </c>
      <c r="R244" s="48" t="s">
        <v>2036</v>
      </c>
    </row>
    <row r="245" spans="1:18" x14ac:dyDescent="0.2">
      <c r="A245" s="214"/>
      <c r="B245" s="192" t="s">
        <v>3432</v>
      </c>
      <c r="C245" s="87" t="s">
        <v>931</v>
      </c>
      <c r="D245" s="134" t="str">
        <f t="shared" si="39"/>
        <v>MC5027</v>
      </c>
      <c r="E245" s="135" t="str">
        <f t="shared" si="40"/>
        <v>MASH CENTRAL</v>
      </c>
      <c r="F245" s="135" t="str">
        <f t="shared" si="41"/>
        <v>PLATINUM</v>
      </c>
      <c r="G245" s="83">
        <v>3</v>
      </c>
      <c r="H245" s="142" t="s">
        <v>2033</v>
      </c>
      <c r="I245" s="52" t="s">
        <v>2042</v>
      </c>
      <c r="J245" s="135" t="str">
        <f t="shared" si="42"/>
        <v>ARTWELL</v>
      </c>
      <c r="K245" s="88">
        <v>0</v>
      </c>
      <c r="L245" s="144">
        <v>0.99998842592592585</v>
      </c>
      <c r="M245" s="136">
        <v>44172</v>
      </c>
      <c r="N245" s="143" t="s">
        <v>4117</v>
      </c>
      <c r="O245" s="90">
        <f t="shared" si="37"/>
        <v>1439.9833333333331</v>
      </c>
      <c r="P245" s="100">
        <f t="shared" si="38"/>
        <v>4319.9499999999989</v>
      </c>
      <c r="Q245" s="48" t="s">
        <v>2035</v>
      </c>
      <c r="R245" s="48" t="s">
        <v>2036</v>
      </c>
    </row>
    <row r="246" spans="1:18" x14ac:dyDescent="0.2">
      <c r="A246" s="214"/>
      <c r="B246" s="192" t="s">
        <v>2124</v>
      </c>
      <c r="C246" s="87" t="s">
        <v>933</v>
      </c>
      <c r="D246" s="134" t="str">
        <f t="shared" si="39"/>
        <v>MC5027</v>
      </c>
      <c r="E246" s="135" t="str">
        <f t="shared" si="40"/>
        <v>MASH CENTRAL</v>
      </c>
      <c r="F246" s="135" t="str">
        <f t="shared" si="41"/>
        <v>PLATINUM</v>
      </c>
      <c r="G246" s="83">
        <v>3</v>
      </c>
      <c r="H246" s="142" t="s">
        <v>2033</v>
      </c>
      <c r="I246" s="52" t="s">
        <v>2042</v>
      </c>
      <c r="J246" s="135" t="str">
        <f t="shared" si="42"/>
        <v>ARTWELL</v>
      </c>
      <c r="K246" s="88">
        <v>0</v>
      </c>
      <c r="L246" s="144">
        <v>0.99998842592592585</v>
      </c>
      <c r="M246" s="136">
        <v>44172</v>
      </c>
      <c r="N246" s="143" t="s">
        <v>4007</v>
      </c>
      <c r="O246" s="90">
        <f t="shared" si="37"/>
        <v>1439.9833333333331</v>
      </c>
      <c r="P246" s="100">
        <f t="shared" si="38"/>
        <v>4319.9499999999989</v>
      </c>
      <c r="Q246" s="48" t="s">
        <v>2035</v>
      </c>
      <c r="R246" s="48" t="s">
        <v>2036</v>
      </c>
    </row>
    <row r="247" spans="1:18" x14ac:dyDescent="0.2">
      <c r="A247" s="214"/>
      <c r="B247" s="192" t="s">
        <v>2208</v>
      </c>
      <c r="C247" s="87" t="s">
        <v>934</v>
      </c>
      <c r="D247" s="134" t="str">
        <f t="shared" si="39"/>
        <v>MC6009</v>
      </c>
      <c r="E247" s="135" t="str">
        <f t="shared" si="40"/>
        <v>MASH CENTRAL</v>
      </c>
      <c r="F247" s="135" t="str">
        <f t="shared" si="41"/>
        <v>PLATINUM</v>
      </c>
      <c r="G247" s="83">
        <v>3</v>
      </c>
      <c r="H247" s="142" t="s">
        <v>2033</v>
      </c>
      <c r="I247" s="52" t="s">
        <v>2042</v>
      </c>
      <c r="J247" s="135" t="str">
        <f t="shared" si="42"/>
        <v>KIWA</v>
      </c>
      <c r="K247" s="88">
        <v>0</v>
      </c>
      <c r="L247" s="144">
        <v>0.99998842592592585</v>
      </c>
      <c r="M247" s="136">
        <v>44172</v>
      </c>
      <c r="N247" s="143" t="s">
        <v>4086</v>
      </c>
      <c r="O247" s="90">
        <f t="shared" si="37"/>
        <v>1439.9833333333331</v>
      </c>
      <c r="P247" s="100">
        <f t="shared" si="38"/>
        <v>4319.9499999999989</v>
      </c>
      <c r="Q247" s="48" t="s">
        <v>2035</v>
      </c>
      <c r="R247" s="48" t="s">
        <v>2036</v>
      </c>
    </row>
    <row r="248" spans="1:18" x14ac:dyDescent="0.2">
      <c r="A248" s="214"/>
      <c r="B248" s="192" t="s">
        <v>2272</v>
      </c>
      <c r="C248" s="87" t="s">
        <v>941</v>
      </c>
      <c r="D248" s="134" t="str">
        <f t="shared" ref="D248:D279" si="43">VLOOKUP($C248,TOTAL3,2,FALSE)</f>
        <v>MW0051</v>
      </c>
      <c r="E248" s="135" t="str">
        <f t="shared" ref="E248:E279" si="44">VLOOKUP($C248,TOTAL3,3,FALSE)</f>
        <v>MASH WEST</v>
      </c>
      <c r="F248" s="135" t="str">
        <f t="shared" ref="F248:F279" si="45">VLOOKUP(C248,TOTAL3,4,FALSE)</f>
        <v>PLATINUM</v>
      </c>
      <c r="G248" s="83">
        <v>3</v>
      </c>
      <c r="H248" s="142" t="s">
        <v>2033</v>
      </c>
      <c r="I248" s="52" t="s">
        <v>2042</v>
      </c>
      <c r="J248" s="135" t="str">
        <f t="shared" ref="J248:J279" si="46">VLOOKUP($C248,TOTAL3,5,FALSE)</f>
        <v>ARTWELL</v>
      </c>
      <c r="K248" s="88">
        <v>0</v>
      </c>
      <c r="L248" s="144">
        <v>0.99998842592592585</v>
      </c>
      <c r="M248" s="136">
        <v>44172</v>
      </c>
      <c r="N248" s="143" t="s">
        <v>4040</v>
      </c>
      <c r="O248" s="90">
        <f t="shared" si="37"/>
        <v>1439.9833333333331</v>
      </c>
      <c r="P248" s="100">
        <f t="shared" si="38"/>
        <v>4319.9499999999989</v>
      </c>
      <c r="Q248" s="48" t="s">
        <v>2035</v>
      </c>
      <c r="R248" s="48" t="s">
        <v>2036</v>
      </c>
    </row>
    <row r="249" spans="1:18" x14ac:dyDescent="0.2">
      <c r="A249" s="214"/>
      <c r="B249" s="192" t="s">
        <v>2348</v>
      </c>
      <c r="C249" s="87" t="s">
        <v>944</v>
      </c>
      <c r="D249" s="134" t="str">
        <f t="shared" si="43"/>
        <v>MW0052</v>
      </c>
      <c r="E249" s="135" t="str">
        <f t="shared" si="44"/>
        <v>MASH WEST</v>
      </c>
      <c r="F249" s="135" t="str">
        <f t="shared" si="45"/>
        <v>PLATINUM</v>
      </c>
      <c r="G249" s="83">
        <v>3</v>
      </c>
      <c r="H249" s="142" t="s">
        <v>2033</v>
      </c>
      <c r="I249" s="52" t="s">
        <v>2042</v>
      </c>
      <c r="J249" s="135" t="str">
        <f t="shared" si="46"/>
        <v>ARTWELL</v>
      </c>
      <c r="K249" s="88">
        <v>0</v>
      </c>
      <c r="L249" s="144">
        <v>0.99998842592592585</v>
      </c>
      <c r="M249" s="136">
        <v>44172</v>
      </c>
      <c r="N249" s="143" t="s">
        <v>4090</v>
      </c>
      <c r="O249" s="90">
        <f t="shared" si="37"/>
        <v>1439.9833333333331</v>
      </c>
      <c r="P249" s="100">
        <f t="shared" si="38"/>
        <v>4319.9499999999989</v>
      </c>
      <c r="Q249" s="48" t="s">
        <v>2035</v>
      </c>
      <c r="R249" s="48" t="s">
        <v>2036</v>
      </c>
    </row>
    <row r="250" spans="1:18" x14ac:dyDescent="0.2">
      <c r="A250" s="214"/>
      <c r="B250" s="168" t="s">
        <v>4578</v>
      </c>
      <c r="C250" s="164" t="s">
        <v>967</v>
      </c>
      <c r="D250" s="134" t="str">
        <f t="shared" si="43"/>
        <v>ME0130</v>
      </c>
      <c r="E250" s="135" t="str">
        <f t="shared" si="44"/>
        <v>MASH EAST</v>
      </c>
      <c r="F250" s="135" t="str">
        <f t="shared" si="45"/>
        <v>PLATINUM</v>
      </c>
      <c r="G250" s="83">
        <v>3</v>
      </c>
      <c r="H250" s="142" t="s">
        <v>2033</v>
      </c>
      <c r="I250" s="52" t="s">
        <v>2041</v>
      </c>
      <c r="J250" s="135" t="str">
        <f t="shared" si="46"/>
        <v>WASHI</v>
      </c>
      <c r="K250" s="196">
        <v>0.52495370370370364</v>
      </c>
      <c r="L250" s="144">
        <v>0.99998842592592585</v>
      </c>
      <c r="M250" s="136">
        <v>44172</v>
      </c>
      <c r="N250" s="143" t="s">
        <v>4683</v>
      </c>
      <c r="O250" s="90">
        <f t="shared" si="37"/>
        <v>684.05</v>
      </c>
      <c r="P250" s="100">
        <f t="shared" si="38"/>
        <v>2052.1499999999996</v>
      </c>
      <c r="Q250" s="48" t="s">
        <v>2035</v>
      </c>
      <c r="R250" s="48" t="s">
        <v>2036</v>
      </c>
    </row>
    <row r="251" spans="1:18" x14ac:dyDescent="0.2">
      <c r="A251" s="214"/>
      <c r="B251" s="192" t="s">
        <v>2350</v>
      </c>
      <c r="C251" s="87" t="s">
        <v>1015</v>
      </c>
      <c r="D251" s="134" t="str">
        <f t="shared" si="43"/>
        <v>MW5010</v>
      </c>
      <c r="E251" s="135" t="str">
        <f t="shared" si="44"/>
        <v>MASH WEST</v>
      </c>
      <c r="F251" s="135" t="str">
        <f t="shared" si="45"/>
        <v>PLATINUM</v>
      </c>
      <c r="G251" s="83">
        <v>3</v>
      </c>
      <c r="H251" s="142" t="s">
        <v>2033</v>
      </c>
      <c r="I251" s="52" t="s">
        <v>2042</v>
      </c>
      <c r="J251" s="135" t="str">
        <f t="shared" si="46"/>
        <v>ARTWELL</v>
      </c>
      <c r="K251" s="88">
        <v>0</v>
      </c>
      <c r="L251" s="144">
        <v>0.99998842592592585</v>
      </c>
      <c r="M251" s="136">
        <v>44172</v>
      </c>
      <c r="N251" s="143" t="s">
        <v>4121</v>
      </c>
      <c r="O251" s="90">
        <f t="shared" si="37"/>
        <v>1439.9833333333331</v>
      </c>
      <c r="P251" s="100">
        <f t="shared" si="38"/>
        <v>4319.9499999999989</v>
      </c>
      <c r="Q251" s="48" t="s">
        <v>2035</v>
      </c>
      <c r="R251" s="48" t="s">
        <v>2036</v>
      </c>
    </row>
    <row r="252" spans="1:18" x14ac:dyDescent="0.2">
      <c r="A252" s="214"/>
      <c r="B252" s="192" t="s">
        <v>2351</v>
      </c>
      <c r="C252" s="87" t="s">
        <v>1017</v>
      </c>
      <c r="D252" s="134" t="str">
        <f t="shared" si="43"/>
        <v>MW5010</v>
      </c>
      <c r="E252" s="135" t="str">
        <f t="shared" si="44"/>
        <v>MASH WEST</v>
      </c>
      <c r="F252" s="135" t="str">
        <f t="shared" si="45"/>
        <v>PLATINUM</v>
      </c>
      <c r="G252" s="83">
        <v>3</v>
      </c>
      <c r="H252" s="142" t="s">
        <v>2033</v>
      </c>
      <c r="I252" s="52" t="s">
        <v>2042</v>
      </c>
      <c r="J252" s="135" t="str">
        <f t="shared" si="46"/>
        <v>ARTWELL</v>
      </c>
      <c r="K252" s="88">
        <v>0</v>
      </c>
      <c r="L252" s="144">
        <v>0.99998842592592585</v>
      </c>
      <c r="M252" s="136">
        <v>44172</v>
      </c>
      <c r="N252" s="143" t="s">
        <v>3934</v>
      </c>
      <c r="O252" s="90">
        <f t="shared" si="37"/>
        <v>1439.9833333333331</v>
      </c>
      <c r="P252" s="100">
        <f t="shared" si="38"/>
        <v>4319.9499999999989</v>
      </c>
      <c r="Q252" s="48" t="s">
        <v>2035</v>
      </c>
      <c r="R252" s="48" t="s">
        <v>2036</v>
      </c>
    </row>
    <row r="253" spans="1:18" x14ac:dyDescent="0.2">
      <c r="A253" s="214"/>
      <c r="B253" s="168" t="s">
        <v>4579</v>
      </c>
      <c r="C253" s="164" t="s">
        <v>1047</v>
      </c>
      <c r="D253" s="134" t="str">
        <f t="shared" si="43"/>
        <v>HA5224</v>
      </c>
      <c r="E253" s="135" t="str">
        <f t="shared" si="44"/>
        <v>HARARE</v>
      </c>
      <c r="F253" s="135" t="str">
        <f t="shared" si="45"/>
        <v>PLATINUM</v>
      </c>
      <c r="G253" s="83">
        <v>3</v>
      </c>
      <c r="H253" s="142" t="s">
        <v>2033</v>
      </c>
      <c r="I253" s="52" t="s">
        <v>2041</v>
      </c>
      <c r="J253" s="135" t="str">
        <f t="shared" si="46"/>
        <v>ARCHIE</v>
      </c>
      <c r="K253" s="196">
        <v>0.40971064814814812</v>
      </c>
      <c r="L253" s="144">
        <v>0.99998842592592585</v>
      </c>
      <c r="M253" s="136">
        <v>44172</v>
      </c>
      <c r="N253" s="143" t="s">
        <v>4689</v>
      </c>
      <c r="O253" s="90">
        <f t="shared" si="37"/>
        <v>849.99999999999977</v>
      </c>
      <c r="P253" s="100">
        <f t="shared" si="38"/>
        <v>2549.9999999999991</v>
      </c>
      <c r="Q253" s="48" t="s">
        <v>2035</v>
      </c>
      <c r="R253" s="48" t="s">
        <v>2036</v>
      </c>
    </row>
    <row r="254" spans="1:18" x14ac:dyDescent="0.2">
      <c r="A254" s="214"/>
      <c r="B254" s="168" t="s">
        <v>4580</v>
      </c>
      <c r="C254" s="164" t="s">
        <v>1049</v>
      </c>
      <c r="D254" s="134" t="str">
        <f t="shared" si="43"/>
        <v>HA5224</v>
      </c>
      <c r="E254" s="135" t="str">
        <f t="shared" si="44"/>
        <v>HARARE</v>
      </c>
      <c r="F254" s="135" t="str">
        <f t="shared" si="45"/>
        <v>PLATINUM</v>
      </c>
      <c r="G254" s="83">
        <v>3</v>
      </c>
      <c r="H254" s="142" t="s">
        <v>2033</v>
      </c>
      <c r="I254" s="52" t="s">
        <v>2041</v>
      </c>
      <c r="J254" s="135" t="str">
        <f t="shared" si="46"/>
        <v>ARCHIE</v>
      </c>
      <c r="K254" s="196">
        <v>0.41189814814814812</v>
      </c>
      <c r="L254" s="144">
        <v>0.99998842592592585</v>
      </c>
      <c r="M254" s="136">
        <v>44172</v>
      </c>
      <c r="N254" s="143" t="s">
        <v>4708</v>
      </c>
      <c r="O254" s="90">
        <f t="shared" si="37"/>
        <v>846.84999999999991</v>
      </c>
      <c r="P254" s="100">
        <f t="shared" si="38"/>
        <v>2540.5499999999997</v>
      </c>
      <c r="Q254" s="48" t="s">
        <v>2035</v>
      </c>
      <c r="R254" s="48" t="s">
        <v>2036</v>
      </c>
    </row>
    <row r="255" spans="1:18" x14ac:dyDescent="0.2">
      <c r="A255" s="214"/>
      <c r="B255" s="192" t="s">
        <v>2209</v>
      </c>
      <c r="C255" s="87" t="s">
        <v>1189</v>
      </c>
      <c r="D255" s="134" t="str">
        <f t="shared" si="43"/>
        <v>MC5029</v>
      </c>
      <c r="E255" s="135" t="str">
        <f t="shared" si="44"/>
        <v>MASH CENTRAL</v>
      </c>
      <c r="F255" s="135" t="str">
        <f t="shared" si="45"/>
        <v>PLATINUM</v>
      </c>
      <c r="G255" s="83">
        <v>3</v>
      </c>
      <c r="H255" s="142" t="s">
        <v>2033</v>
      </c>
      <c r="I255" s="52" t="s">
        <v>2042</v>
      </c>
      <c r="J255" s="135" t="str">
        <f t="shared" si="46"/>
        <v>MUTYANDA</v>
      </c>
      <c r="K255" s="88">
        <v>0</v>
      </c>
      <c r="L255" s="144">
        <v>0.99998842592592585</v>
      </c>
      <c r="M255" s="136">
        <v>44172</v>
      </c>
      <c r="N255" s="143" t="s">
        <v>4087</v>
      </c>
      <c r="O255" s="90">
        <f t="shared" si="37"/>
        <v>1439.9833333333331</v>
      </c>
      <c r="P255" s="100">
        <f t="shared" si="38"/>
        <v>4319.9499999999989</v>
      </c>
      <c r="Q255" s="48" t="s">
        <v>2035</v>
      </c>
      <c r="R255" s="48" t="s">
        <v>2036</v>
      </c>
    </row>
    <row r="256" spans="1:18" x14ac:dyDescent="0.2">
      <c r="A256" s="214"/>
      <c r="B256" s="192" t="s">
        <v>2106</v>
      </c>
      <c r="C256" s="87" t="s">
        <v>1199</v>
      </c>
      <c r="D256" s="134" t="str">
        <f t="shared" si="43"/>
        <v>MC7025</v>
      </c>
      <c r="E256" s="135" t="str">
        <f t="shared" si="44"/>
        <v>MASH CENTRAL</v>
      </c>
      <c r="F256" s="135" t="str">
        <f t="shared" si="45"/>
        <v>PLATINUM</v>
      </c>
      <c r="G256" s="83">
        <v>3</v>
      </c>
      <c r="H256" s="142" t="s">
        <v>2033</v>
      </c>
      <c r="I256" s="52" t="s">
        <v>2042</v>
      </c>
      <c r="J256" s="135" t="str">
        <f t="shared" si="46"/>
        <v>ARCHIE</v>
      </c>
      <c r="K256" s="88">
        <v>0</v>
      </c>
      <c r="L256" s="144">
        <v>0.99998842592592585</v>
      </c>
      <c r="M256" s="136">
        <v>44172</v>
      </c>
      <c r="N256" s="143" t="s">
        <v>3937</v>
      </c>
      <c r="O256" s="90">
        <f t="shared" si="37"/>
        <v>1439.9833333333331</v>
      </c>
      <c r="P256" s="100">
        <f t="shared" si="38"/>
        <v>4319.9499999999989</v>
      </c>
      <c r="Q256" s="48" t="s">
        <v>2035</v>
      </c>
      <c r="R256" s="48" t="s">
        <v>2036</v>
      </c>
    </row>
    <row r="257" spans="1:18" x14ac:dyDescent="0.2">
      <c r="A257" s="214"/>
      <c r="B257" s="192" t="s">
        <v>2107</v>
      </c>
      <c r="C257" s="87" t="s">
        <v>1201</v>
      </c>
      <c r="D257" s="134" t="str">
        <f t="shared" si="43"/>
        <v>MC7025</v>
      </c>
      <c r="E257" s="135" t="str">
        <f t="shared" si="44"/>
        <v>MASH CENTRAL</v>
      </c>
      <c r="F257" s="135" t="str">
        <f t="shared" si="45"/>
        <v>PLATINUM</v>
      </c>
      <c r="G257" s="83">
        <v>3</v>
      </c>
      <c r="H257" s="142" t="s">
        <v>2033</v>
      </c>
      <c r="I257" s="52" t="s">
        <v>2042</v>
      </c>
      <c r="J257" s="135" t="str">
        <f t="shared" si="46"/>
        <v>ARCHIE</v>
      </c>
      <c r="K257" s="88">
        <v>0</v>
      </c>
      <c r="L257" s="144">
        <v>0.99998842592592585</v>
      </c>
      <c r="M257" s="136">
        <v>44172</v>
      </c>
      <c r="N257" s="143" t="s">
        <v>4037</v>
      </c>
      <c r="O257" s="90">
        <f t="shared" si="37"/>
        <v>1439.9833333333331</v>
      </c>
      <c r="P257" s="100">
        <f t="shared" si="38"/>
        <v>4319.9499999999989</v>
      </c>
      <c r="Q257" s="48" t="s">
        <v>2035</v>
      </c>
      <c r="R257" s="48" t="s">
        <v>2036</v>
      </c>
    </row>
    <row r="258" spans="1:18" x14ac:dyDescent="0.2">
      <c r="A258" s="214"/>
      <c r="B258" s="136">
        <v>44172.619618055556</v>
      </c>
      <c r="C258" s="5" t="s">
        <v>1204</v>
      </c>
      <c r="D258" s="134" t="str">
        <f t="shared" si="43"/>
        <v>HA0066</v>
      </c>
      <c r="E258" s="135" t="str">
        <f t="shared" si="44"/>
        <v>HARARE</v>
      </c>
      <c r="F258" s="135" t="str">
        <f t="shared" si="45"/>
        <v>PLATINUM</v>
      </c>
      <c r="G258" s="83">
        <v>3</v>
      </c>
      <c r="H258" s="142" t="s">
        <v>2033</v>
      </c>
      <c r="I258" s="52" t="s">
        <v>2034</v>
      </c>
      <c r="J258" s="135" t="str">
        <f t="shared" si="46"/>
        <v>ARCHIE</v>
      </c>
      <c r="K258" s="144">
        <v>0.6196180555555556</v>
      </c>
      <c r="L258" s="144">
        <v>0.99998842592592585</v>
      </c>
      <c r="M258" s="136">
        <v>44172</v>
      </c>
      <c r="N258" s="143" t="s">
        <v>4709</v>
      </c>
      <c r="O258" s="90">
        <f t="shared" ref="O258:O321" si="47">(L258-K258)*60*24</f>
        <v>547.73333333333312</v>
      </c>
      <c r="P258" s="100">
        <f t="shared" ref="P258:P321" si="48">O258*G258</f>
        <v>1643.1999999999994</v>
      </c>
      <c r="Q258" s="48" t="s">
        <v>2035</v>
      </c>
      <c r="R258" s="48" t="s">
        <v>2036</v>
      </c>
    </row>
    <row r="259" spans="1:18" x14ac:dyDescent="0.2">
      <c r="A259" s="214"/>
      <c r="B259" s="136">
        <v>44172.619560185187</v>
      </c>
      <c r="C259" s="5" t="s">
        <v>1206</v>
      </c>
      <c r="D259" s="134" t="str">
        <f t="shared" si="43"/>
        <v>HA0066</v>
      </c>
      <c r="E259" s="135" t="str">
        <f t="shared" si="44"/>
        <v>HARARE</v>
      </c>
      <c r="F259" s="135" t="str">
        <f t="shared" si="45"/>
        <v>PLATINUM</v>
      </c>
      <c r="G259" s="83">
        <v>3</v>
      </c>
      <c r="H259" s="142" t="s">
        <v>2033</v>
      </c>
      <c r="I259" s="52" t="s">
        <v>2034</v>
      </c>
      <c r="J259" s="135" t="str">
        <f t="shared" si="46"/>
        <v>ARCHIE</v>
      </c>
      <c r="K259" s="144">
        <v>0.61956018518518519</v>
      </c>
      <c r="L259" s="144">
        <v>0.99998842592592585</v>
      </c>
      <c r="M259" s="136">
        <v>44172</v>
      </c>
      <c r="N259" s="143" t="s">
        <v>4710</v>
      </c>
      <c r="O259" s="90">
        <f t="shared" si="47"/>
        <v>547.81666666666661</v>
      </c>
      <c r="P259" s="100">
        <f t="shared" si="48"/>
        <v>1643.4499999999998</v>
      </c>
      <c r="Q259" s="48" t="s">
        <v>2035</v>
      </c>
      <c r="R259" s="48" t="s">
        <v>2036</v>
      </c>
    </row>
    <row r="260" spans="1:18" x14ac:dyDescent="0.2">
      <c r="A260" s="214"/>
      <c r="B260" s="136">
        <v>44172.621944444443</v>
      </c>
      <c r="C260" s="5" t="s">
        <v>1207</v>
      </c>
      <c r="D260" s="134" t="str">
        <f t="shared" si="43"/>
        <v>HA0066</v>
      </c>
      <c r="E260" s="135" t="str">
        <f t="shared" si="44"/>
        <v>HARARE</v>
      </c>
      <c r="F260" s="135" t="str">
        <f t="shared" si="45"/>
        <v>PLATINUM</v>
      </c>
      <c r="G260" s="83">
        <v>3</v>
      </c>
      <c r="H260" s="142" t="s">
        <v>2033</v>
      </c>
      <c r="I260" s="52" t="s">
        <v>2034</v>
      </c>
      <c r="J260" s="135" t="str">
        <f t="shared" si="46"/>
        <v>ARCHIE</v>
      </c>
      <c r="K260" s="144">
        <v>0.62194444444444441</v>
      </c>
      <c r="L260" s="144">
        <v>0.99998842592592585</v>
      </c>
      <c r="M260" s="136">
        <v>44172</v>
      </c>
      <c r="N260" s="143" t="s">
        <v>4711</v>
      </c>
      <c r="O260" s="90">
        <f t="shared" si="47"/>
        <v>544.38333333333321</v>
      </c>
      <c r="P260" s="100">
        <f t="shared" si="48"/>
        <v>1633.1499999999996</v>
      </c>
      <c r="Q260" s="48" t="s">
        <v>2035</v>
      </c>
      <c r="R260" s="48" t="s">
        <v>2036</v>
      </c>
    </row>
    <row r="261" spans="1:18" x14ac:dyDescent="0.2">
      <c r="A261" s="214"/>
      <c r="B261" s="136">
        <v>44172.993715277778</v>
      </c>
      <c r="C261" s="5" t="s">
        <v>1284</v>
      </c>
      <c r="D261" s="134" t="str">
        <f t="shared" si="43"/>
        <v>MC1757</v>
      </c>
      <c r="E261" s="135" t="str">
        <f t="shared" si="44"/>
        <v>MASH CENTRAL</v>
      </c>
      <c r="F261" s="135" t="str">
        <f t="shared" si="45"/>
        <v>PLATINUM</v>
      </c>
      <c r="G261" s="83">
        <v>3</v>
      </c>
      <c r="H261" s="142" t="s">
        <v>2033</v>
      </c>
      <c r="I261" s="52" t="s">
        <v>2034</v>
      </c>
      <c r="J261" s="135" t="str">
        <f t="shared" si="46"/>
        <v>KIWA</v>
      </c>
      <c r="K261" s="144">
        <v>0.99371527777777768</v>
      </c>
      <c r="L261" s="144">
        <v>0.99998842592592585</v>
      </c>
      <c r="M261" s="136">
        <v>44172</v>
      </c>
      <c r="N261" s="143" t="s">
        <v>4713</v>
      </c>
      <c r="O261" s="90">
        <f t="shared" si="47"/>
        <v>9.0333333333333599</v>
      </c>
      <c r="P261" s="100">
        <f t="shared" si="48"/>
        <v>27.10000000000008</v>
      </c>
      <c r="Q261" s="48" t="s">
        <v>2035</v>
      </c>
      <c r="R261" s="48" t="s">
        <v>2036</v>
      </c>
    </row>
    <row r="262" spans="1:18" x14ac:dyDescent="0.2">
      <c r="A262" s="214"/>
      <c r="B262" s="192" t="s">
        <v>2048</v>
      </c>
      <c r="C262" s="87" t="s">
        <v>1287</v>
      </c>
      <c r="D262" s="134" t="str">
        <f t="shared" si="43"/>
        <v>MW5222</v>
      </c>
      <c r="E262" s="135" t="str">
        <f t="shared" si="44"/>
        <v>MASH WEST</v>
      </c>
      <c r="F262" s="135" t="str">
        <f t="shared" si="45"/>
        <v>PLATINUM</v>
      </c>
      <c r="G262" s="83">
        <v>3</v>
      </c>
      <c r="H262" s="142" t="s">
        <v>2033</v>
      </c>
      <c r="I262" s="52" t="s">
        <v>2042</v>
      </c>
      <c r="J262" s="135" t="str">
        <f t="shared" si="46"/>
        <v>MASIMBA</v>
      </c>
      <c r="K262" s="88">
        <v>0</v>
      </c>
      <c r="L262" s="144">
        <v>0.99998842592592585</v>
      </c>
      <c r="M262" s="136">
        <v>44172</v>
      </c>
      <c r="N262" s="143" t="s">
        <v>4050</v>
      </c>
      <c r="O262" s="90">
        <f t="shared" si="47"/>
        <v>1439.9833333333331</v>
      </c>
      <c r="P262" s="100">
        <f t="shared" si="48"/>
        <v>4319.9499999999989</v>
      </c>
      <c r="Q262" s="48" t="s">
        <v>2035</v>
      </c>
      <c r="R262" s="48" t="s">
        <v>2036</v>
      </c>
    </row>
    <row r="263" spans="1:18" x14ac:dyDescent="0.2">
      <c r="A263" s="214"/>
      <c r="B263" s="52" t="s">
        <v>2046</v>
      </c>
      <c r="C263" s="48" t="s">
        <v>1289</v>
      </c>
      <c r="D263" s="134" t="str">
        <f t="shared" si="43"/>
        <v>MW5222</v>
      </c>
      <c r="E263" s="135" t="str">
        <f t="shared" si="44"/>
        <v>MASH WEST</v>
      </c>
      <c r="F263" s="135" t="str">
        <f t="shared" si="45"/>
        <v>PLATINUM</v>
      </c>
      <c r="G263" s="83">
        <v>3</v>
      </c>
      <c r="H263" s="142" t="s">
        <v>2033</v>
      </c>
      <c r="I263" s="52" t="s">
        <v>2042</v>
      </c>
      <c r="J263" s="135" t="str">
        <f t="shared" si="46"/>
        <v>MASIMBA</v>
      </c>
      <c r="K263" s="88">
        <v>0</v>
      </c>
      <c r="L263" s="144">
        <v>0.99998842592592585</v>
      </c>
      <c r="M263" s="136">
        <v>44172</v>
      </c>
      <c r="N263" s="143" t="s">
        <v>4016</v>
      </c>
      <c r="O263" s="90">
        <f t="shared" si="47"/>
        <v>1439.9833333333331</v>
      </c>
      <c r="P263" s="100">
        <f t="shared" si="48"/>
        <v>4319.9499999999989</v>
      </c>
      <c r="Q263" s="48" t="s">
        <v>2035</v>
      </c>
      <c r="R263" s="48" t="s">
        <v>2036</v>
      </c>
    </row>
    <row r="264" spans="1:18" x14ac:dyDescent="0.2">
      <c r="A264" s="214"/>
      <c r="B264" s="52" t="s">
        <v>2095</v>
      </c>
      <c r="C264" s="48" t="s">
        <v>1296</v>
      </c>
      <c r="D264" s="134" t="str">
        <f t="shared" si="43"/>
        <v>MA5170</v>
      </c>
      <c r="E264" s="135" t="str">
        <f t="shared" si="44"/>
        <v>MANICALAND</v>
      </c>
      <c r="F264" s="135" t="str">
        <f t="shared" si="45"/>
        <v>PLATINUM</v>
      </c>
      <c r="G264" s="83">
        <v>3</v>
      </c>
      <c r="H264" s="142" t="s">
        <v>2033</v>
      </c>
      <c r="I264" s="52" t="s">
        <v>2042</v>
      </c>
      <c r="J264" s="135" t="str">
        <f t="shared" si="46"/>
        <v>MAPFUMBA</v>
      </c>
      <c r="K264" s="88">
        <v>0</v>
      </c>
      <c r="L264" s="144">
        <v>0.99998842592592585</v>
      </c>
      <c r="M264" s="136">
        <v>44172</v>
      </c>
      <c r="N264" s="143" t="s">
        <v>4714</v>
      </c>
      <c r="O264" s="90">
        <f t="shared" si="47"/>
        <v>1439.9833333333331</v>
      </c>
      <c r="P264" s="100">
        <f t="shared" si="48"/>
        <v>4319.9499999999989</v>
      </c>
      <c r="Q264" s="48" t="s">
        <v>2035</v>
      </c>
      <c r="R264" s="48" t="s">
        <v>2036</v>
      </c>
    </row>
    <row r="265" spans="1:18" x14ac:dyDescent="0.2">
      <c r="A265" s="214"/>
      <c r="B265" s="168" t="s">
        <v>4581</v>
      </c>
      <c r="C265" s="164" t="s">
        <v>1313</v>
      </c>
      <c r="D265" s="134" t="str">
        <f t="shared" si="43"/>
        <v>ME0139</v>
      </c>
      <c r="E265" s="135" t="str">
        <f t="shared" si="44"/>
        <v>MASH EAST</v>
      </c>
      <c r="F265" s="135" t="str">
        <f t="shared" si="45"/>
        <v>PLATINUM</v>
      </c>
      <c r="G265" s="83">
        <v>3</v>
      </c>
      <c r="H265" s="142" t="s">
        <v>2033</v>
      </c>
      <c r="I265" s="52" t="s">
        <v>2041</v>
      </c>
      <c r="J265" s="135" t="str">
        <f t="shared" si="46"/>
        <v>WASHI</v>
      </c>
      <c r="K265" s="196">
        <v>0.52500000000000002</v>
      </c>
      <c r="L265" s="144">
        <v>0.99998842592592585</v>
      </c>
      <c r="M265" s="136">
        <v>44172</v>
      </c>
      <c r="N265" s="143" t="s">
        <v>4715</v>
      </c>
      <c r="O265" s="90">
        <f t="shared" si="47"/>
        <v>683.98333333333323</v>
      </c>
      <c r="P265" s="100">
        <f t="shared" si="48"/>
        <v>2051.9499999999998</v>
      </c>
      <c r="Q265" s="48" t="s">
        <v>2035</v>
      </c>
      <c r="R265" s="48" t="s">
        <v>2036</v>
      </c>
    </row>
    <row r="266" spans="1:18" x14ac:dyDescent="0.2">
      <c r="A266" s="214"/>
      <c r="B266" s="192" t="s">
        <v>2358</v>
      </c>
      <c r="C266" s="87" t="s">
        <v>1324</v>
      </c>
      <c r="D266" s="134" t="str">
        <f t="shared" si="43"/>
        <v>HA6072</v>
      </c>
      <c r="E266" s="135" t="str">
        <f t="shared" si="44"/>
        <v>HARARE</v>
      </c>
      <c r="F266" s="135" t="str">
        <f t="shared" si="45"/>
        <v>PLATINUM</v>
      </c>
      <c r="G266" s="83">
        <v>3</v>
      </c>
      <c r="H266" s="142" t="s">
        <v>2033</v>
      </c>
      <c r="I266" s="52" t="s">
        <v>2042</v>
      </c>
      <c r="J266" s="135" t="str">
        <f t="shared" si="46"/>
        <v>LESLIE</v>
      </c>
      <c r="K266" s="88">
        <v>0</v>
      </c>
      <c r="L266" s="144">
        <v>0.99998842592592585</v>
      </c>
      <c r="M266" s="136">
        <v>44172</v>
      </c>
      <c r="N266" s="143" t="s">
        <v>3987</v>
      </c>
      <c r="O266" s="90">
        <f t="shared" si="47"/>
        <v>1439.9833333333331</v>
      </c>
      <c r="P266" s="100">
        <f t="shared" si="48"/>
        <v>4319.9499999999989</v>
      </c>
      <c r="Q266" s="48" t="s">
        <v>2035</v>
      </c>
      <c r="R266" s="48" t="s">
        <v>2036</v>
      </c>
    </row>
    <row r="267" spans="1:18" x14ac:dyDescent="0.2">
      <c r="A267" s="214"/>
      <c r="B267" s="192" t="s">
        <v>3429</v>
      </c>
      <c r="C267" s="87" t="s">
        <v>1346</v>
      </c>
      <c r="D267" s="134" t="str">
        <f t="shared" si="43"/>
        <v>MC5210</v>
      </c>
      <c r="E267" s="135" t="str">
        <f t="shared" si="44"/>
        <v>MASH CENTRAL</v>
      </c>
      <c r="F267" s="135" t="str">
        <f t="shared" si="45"/>
        <v>PLATINUM</v>
      </c>
      <c r="G267" s="83">
        <v>3</v>
      </c>
      <c r="H267" s="142" t="s">
        <v>2033</v>
      </c>
      <c r="I267" s="52" t="s">
        <v>2042</v>
      </c>
      <c r="J267" s="135" t="str">
        <f t="shared" si="46"/>
        <v>ARTWELL</v>
      </c>
      <c r="K267" s="88">
        <v>0</v>
      </c>
      <c r="L267" s="144">
        <v>0.99998842592592585</v>
      </c>
      <c r="M267" s="136">
        <v>44172</v>
      </c>
      <c r="N267" s="143" t="s">
        <v>4057</v>
      </c>
      <c r="O267" s="90">
        <f t="shared" si="47"/>
        <v>1439.9833333333331</v>
      </c>
      <c r="P267" s="100">
        <f t="shared" si="48"/>
        <v>4319.9499999999989</v>
      </c>
      <c r="Q267" s="48" t="s">
        <v>2035</v>
      </c>
      <c r="R267" s="48" t="s">
        <v>2036</v>
      </c>
    </row>
    <row r="268" spans="1:18" x14ac:dyDescent="0.2">
      <c r="A268" s="214"/>
      <c r="B268" s="168" t="s">
        <v>4582</v>
      </c>
      <c r="C268" s="164" t="s">
        <v>1371</v>
      </c>
      <c r="D268" s="134" t="str">
        <f t="shared" si="43"/>
        <v>ME0075</v>
      </c>
      <c r="E268" s="135" t="str">
        <f t="shared" si="44"/>
        <v>MASH EAST</v>
      </c>
      <c r="F268" s="135" t="str">
        <f t="shared" si="45"/>
        <v>PLATINUM</v>
      </c>
      <c r="G268" s="83">
        <v>3</v>
      </c>
      <c r="H268" s="142" t="s">
        <v>2033</v>
      </c>
      <c r="I268" s="52" t="s">
        <v>2041</v>
      </c>
      <c r="J268" s="135" t="str">
        <f t="shared" si="46"/>
        <v>WASHI</v>
      </c>
      <c r="K268" s="196">
        <v>0.52487268518518515</v>
      </c>
      <c r="L268" s="144">
        <v>0.99998842592592585</v>
      </c>
      <c r="M268" s="136">
        <v>44172</v>
      </c>
      <c r="N268" s="143" t="s">
        <v>4705</v>
      </c>
      <c r="O268" s="90">
        <f t="shared" si="47"/>
        <v>684.16666666666663</v>
      </c>
      <c r="P268" s="100">
        <f t="shared" si="48"/>
        <v>2052.5</v>
      </c>
      <c r="Q268" s="48" t="s">
        <v>2035</v>
      </c>
      <c r="R268" s="48" t="s">
        <v>2036</v>
      </c>
    </row>
    <row r="269" spans="1:18" x14ac:dyDescent="0.2">
      <c r="A269" s="214"/>
      <c r="B269" s="168" t="s">
        <v>4583</v>
      </c>
      <c r="C269" s="164" t="s">
        <v>1373</v>
      </c>
      <c r="D269" s="134" t="str">
        <f t="shared" si="43"/>
        <v>ME0075</v>
      </c>
      <c r="E269" s="135" t="str">
        <f t="shared" si="44"/>
        <v>MASH EAST</v>
      </c>
      <c r="F269" s="135" t="str">
        <f t="shared" si="45"/>
        <v>PLATINUM</v>
      </c>
      <c r="G269" s="83">
        <v>3</v>
      </c>
      <c r="H269" s="142" t="s">
        <v>2033</v>
      </c>
      <c r="I269" s="52" t="s">
        <v>2041</v>
      </c>
      <c r="J269" s="135" t="str">
        <f t="shared" si="46"/>
        <v>WASHI</v>
      </c>
      <c r="K269" s="196">
        <v>0.55659722222222219</v>
      </c>
      <c r="L269" s="144">
        <v>0.99998842592592585</v>
      </c>
      <c r="M269" s="136">
        <v>44172</v>
      </c>
      <c r="N269" s="143" t="s">
        <v>4702</v>
      </c>
      <c r="O269" s="90">
        <f t="shared" si="47"/>
        <v>638.48333333333323</v>
      </c>
      <c r="P269" s="100">
        <f t="shared" si="48"/>
        <v>1915.4499999999998</v>
      </c>
      <c r="Q269" s="48" t="s">
        <v>2035</v>
      </c>
      <c r="R269" s="48" t="s">
        <v>2036</v>
      </c>
    </row>
    <row r="270" spans="1:18" x14ac:dyDescent="0.2">
      <c r="A270" s="214"/>
      <c r="B270" s="137" t="s">
        <v>3431</v>
      </c>
      <c r="C270" s="52" t="s">
        <v>1376</v>
      </c>
      <c r="D270" s="134" t="str">
        <f t="shared" si="43"/>
        <v>MC5270</v>
      </c>
      <c r="E270" s="135" t="str">
        <f t="shared" si="44"/>
        <v>MASH CENTRAL</v>
      </c>
      <c r="F270" s="135" t="str">
        <f t="shared" si="45"/>
        <v>PLATINUM</v>
      </c>
      <c r="G270" s="83">
        <v>3</v>
      </c>
      <c r="H270" s="142" t="s">
        <v>2033</v>
      </c>
      <c r="I270" s="52" t="s">
        <v>2042</v>
      </c>
      <c r="J270" s="135" t="str">
        <f t="shared" si="46"/>
        <v>ARCHIE</v>
      </c>
      <c r="K270" s="88">
        <v>0</v>
      </c>
      <c r="L270" s="144">
        <v>0.99998842592592585</v>
      </c>
      <c r="M270" s="136">
        <v>44172</v>
      </c>
      <c r="N270" s="143" t="s">
        <v>4058</v>
      </c>
      <c r="O270" s="90">
        <f t="shared" si="47"/>
        <v>1439.9833333333331</v>
      </c>
      <c r="P270" s="100">
        <f t="shared" si="48"/>
        <v>4319.9499999999989</v>
      </c>
      <c r="Q270" s="48" t="s">
        <v>2035</v>
      </c>
      <c r="R270" s="48" t="s">
        <v>2036</v>
      </c>
    </row>
    <row r="271" spans="1:18" x14ac:dyDescent="0.2">
      <c r="A271" s="214"/>
      <c r="B271" s="136">
        <v>44172.885625000003</v>
      </c>
      <c r="C271" s="5" t="s">
        <v>1394</v>
      </c>
      <c r="D271" s="134" t="str">
        <f t="shared" si="43"/>
        <v>MA3022</v>
      </c>
      <c r="E271" s="135" t="str">
        <f t="shared" si="44"/>
        <v>MANICALAND</v>
      </c>
      <c r="F271" s="135" t="str">
        <f t="shared" si="45"/>
        <v>PLATINUM</v>
      </c>
      <c r="G271" s="83">
        <v>3</v>
      </c>
      <c r="H271" s="142" t="s">
        <v>2033</v>
      </c>
      <c r="I271" s="52" t="s">
        <v>2034</v>
      </c>
      <c r="J271" s="135" t="str">
        <f t="shared" si="46"/>
        <v>MANGWIRO</v>
      </c>
      <c r="K271" s="144">
        <v>0.885625</v>
      </c>
      <c r="L271" s="144">
        <v>0.99998842592592585</v>
      </c>
      <c r="M271" s="136">
        <v>44172</v>
      </c>
      <c r="N271" s="143" t="s">
        <v>4718</v>
      </c>
      <c r="O271" s="90">
        <f t="shared" si="47"/>
        <v>164.68333333333322</v>
      </c>
      <c r="P271" s="100">
        <f t="shared" si="48"/>
        <v>494.04999999999967</v>
      </c>
      <c r="Q271" s="48" t="s">
        <v>2035</v>
      </c>
      <c r="R271" s="48" t="s">
        <v>2036</v>
      </c>
    </row>
    <row r="272" spans="1:18" x14ac:dyDescent="0.2">
      <c r="A272" s="214"/>
      <c r="B272" s="168" t="s">
        <v>4360</v>
      </c>
      <c r="C272" s="164" t="s">
        <v>1420</v>
      </c>
      <c r="D272" s="134" t="str">
        <f t="shared" si="43"/>
        <v>MW0145</v>
      </c>
      <c r="E272" s="135" t="str">
        <f t="shared" si="44"/>
        <v>MASH WEST</v>
      </c>
      <c r="F272" s="135" t="str">
        <f t="shared" si="45"/>
        <v>PLATINUM</v>
      </c>
      <c r="G272" s="83">
        <v>3</v>
      </c>
      <c r="H272" s="142" t="s">
        <v>2033</v>
      </c>
      <c r="I272" s="52" t="s">
        <v>2056</v>
      </c>
      <c r="J272" s="135" t="str">
        <f t="shared" si="46"/>
        <v>COLLEN</v>
      </c>
      <c r="K272" s="88">
        <v>0</v>
      </c>
      <c r="L272" s="144">
        <v>0.99998842592592585</v>
      </c>
      <c r="M272" s="136">
        <v>44172</v>
      </c>
      <c r="N272" s="143" t="s">
        <v>4485</v>
      </c>
      <c r="O272" s="90">
        <f t="shared" si="47"/>
        <v>1439.9833333333331</v>
      </c>
      <c r="P272" s="100">
        <f t="shared" si="48"/>
        <v>4319.9499999999989</v>
      </c>
      <c r="Q272" s="48" t="s">
        <v>2035</v>
      </c>
      <c r="R272" s="48" t="s">
        <v>2036</v>
      </c>
    </row>
    <row r="273" spans="1:18" x14ac:dyDescent="0.2">
      <c r="A273" s="214"/>
      <c r="B273" s="52" t="s">
        <v>2043</v>
      </c>
      <c r="C273" s="48" t="s">
        <v>1431</v>
      </c>
      <c r="D273" s="134" t="str">
        <f t="shared" si="43"/>
        <v>ME5184</v>
      </c>
      <c r="E273" s="135" t="str">
        <f t="shared" si="44"/>
        <v>MASH EAST</v>
      </c>
      <c r="F273" s="135" t="str">
        <f t="shared" si="45"/>
        <v>PLATINUM</v>
      </c>
      <c r="G273" s="83">
        <v>3</v>
      </c>
      <c r="H273" s="142" t="s">
        <v>2033</v>
      </c>
      <c r="I273" s="52" t="s">
        <v>2042</v>
      </c>
      <c r="J273" s="135" t="str">
        <f t="shared" si="46"/>
        <v>DHLAKAMA</v>
      </c>
      <c r="K273" s="88">
        <v>0</v>
      </c>
      <c r="L273" s="144">
        <v>0.99998842592592585</v>
      </c>
      <c r="M273" s="136">
        <v>44172</v>
      </c>
      <c r="N273" s="143" t="s">
        <v>4051</v>
      </c>
      <c r="O273" s="90">
        <f t="shared" si="47"/>
        <v>1439.9833333333331</v>
      </c>
      <c r="P273" s="100">
        <f t="shared" si="48"/>
        <v>4319.9499999999989</v>
      </c>
      <c r="Q273" s="48" t="s">
        <v>2035</v>
      </c>
      <c r="R273" s="48" t="s">
        <v>2036</v>
      </c>
    </row>
    <row r="274" spans="1:18" x14ac:dyDescent="0.2">
      <c r="A274" s="214"/>
      <c r="B274" s="136">
        <v>44172.953946759262</v>
      </c>
      <c r="C274" s="5" t="s">
        <v>1463</v>
      </c>
      <c r="D274" s="134" t="str">
        <f t="shared" si="43"/>
        <v>MW0080</v>
      </c>
      <c r="E274" s="135" t="str">
        <f t="shared" si="44"/>
        <v>MASH WEST</v>
      </c>
      <c r="F274" s="135" t="str">
        <f t="shared" si="45"/>
        <v>PLATINUM</v>
      </c>
      <c r="G274" s="83">
        <v>3</v>
      </c>
      <c r="H274" s="142" t="s">
        <v>2033</v>
      </c>
      <c r="I274" s="52" t="s">
        <v>2034</v>
      </c>
      <c r="J274" s="135" t="str">
        <f t="shared" si="46"/>
        <v>NGIRAZI</v>
      </c>
      <c r="K274" s="144">
        <v>0.9539467592592592</v>
      </c>
      <c r="L274" s="144">
        <v>0.99998842592592585</v>
      </c>
      <c r="M274" s="136">
        <v>44172</v>
      </c>
      <c r="N274" s="143" t="s">
        <v>4719</v>
      </c>
      <c r="O274" s="90">
        <f t="shared" si="47"/>
        <v>66.299999999999969</v>
      </c>
      <c r="P274" s="100">
        <f t="shared" si="48"/>
        <v>198.89999999999992</v>
      </c>
      <c r="Q274" s="48" t="s">
        <v>2035</v>
      </c>
      <c r="R274" s="48" t="s">
        <v>2036</v>
      </c>
    </row>
    <row r="275" spans="1:18" x14ac:dyDescent="0.2">
      <c r="A275" s="214"/>
      <c r="B275" s="136">
        <v>44172.956226851849</v>
      </c>
      <c r="C275" s="5" t="s">
        <v>1465</v>
      </c>
      <c r="D275" s="134" t="str">
        <f t="shared" si="43"/>
        <v>MW0080</v>
      </c>
      <c r="E275" s="135" t="str">
        <f t="shared" si="44"/>
        <v>MASH WEST</v>
      </c>
      <c r="F275" s="135" t="str">
        <f t="shared" si="45"/>
        <v>PLATINUM</v>
      </c>
      <c r="G275" s="83">
        <v>3</v>
      </c>
      <c r="H275" s="142" t="s">
        <v>2033</v>
      </c>
      <c r="I275" s="52" t="s">
        <v>2034</v>
      </c>
      <c r="J275" s="135" t="str">
        <f t="shared" si="46"/>
        <v>NGIRAZI</v>
      </c>
      <c r="K275" s="144">
        <v>0.95622685185185186</v>
      </c>
      <c r="L275" s="144">
        <v>0.99998842592592585</v>
      </c>
      <c r="M275" s="136">
        <v>44172</v>
      </c>
      <c r="N275" s="143" t="s">
        <v>4720</v>
      </c>
      <c r="O275" s="90">
        <f t="shared" si="47"/>
        <v>63.016666666666552</v>
      </c>
      <c r="P275" s="100">
        <f t="shared" si="48"/>
        <v>189.04999999999967</v>
      </c>
      <c r="Q275" s="48" t="s">
        <v>2035</v>
      </c>
      <c r="R275" s="48" t="s">
        <v>2036</v>
      </c>
    </row>
    <row r="276" spans="1:18" x14ac:dyDescent="0.2">
      <c r="A276" s="214"/>
      <c r="B276" s="136">
        <v>44172.767314814817</v>
      </c>
      <c r="C276" s="5" t="s">
        <v>1471</v>
      </c>
      <c r="D276" s="134" t="str">
        <f t="shared" si="43"/>
        <v>MW5206</v>
      </c>
      <c r="E276" s="135" t="str">
        <f t="shared" si="44"/>
        <v>MASH WEST</v>
      </c>
      <c r="F276" s="135" t="str">
        <f t="shared" si="45"/>
        <v>PLATINUM</v>
      </c>
      <c r="G276" s="83">
        <v>3</v>
      </c>
      <c r="H276" s="142" t="s">
        <v>2033</v>
      </c>
      <c r="I276" s="52" t="s">
        <v>2034</v>
      </c>
      <c r="J276" s="135" t="str">
        <f t="shared" si="46"/>
        <v>MASIMBA</v>
      </c>
      <c r="K276" s="144">
        <v>0.76731481481481489</v>
      </c>
      <c r="L276" s="144">
        <v>0.99998842592592585</v>
      </c>
      <c r="M276" s="136">
        <v>44172</v>
      </c>
      <c r="N276" s="143" t="s">
        <v>4695</v>
      </c>
      <c r="O276" s="90">
        <f t="shared" si="47"/>
        <v>335.04999999999973</v>
      </c>
      <c r="P276" s="100">
        <f t="shared" si="48"/>
        <v>1005.1499999999992</v>
      </c>
      <c r="Q276" s="48" t="s">
        <v>2035</v>
      </c>
      <c r="R276" s="48" t="s">
        <v>2036</v>
      </c>
    </row>
    <row r="277" spans="1:18" x14ac:dyDescent="0.2">
      <c r="A277" s="214"/>
      <c r="B277" s="136">
        <v>44172.79896990741</v>
      </c>
      <c r="C277" s="5" t="s">
        <v>1473</v>
      </c>
      <c r="D277" s="134" t="str">
        <f t="shared" si="43"/>
        <v>MW5206</v>
      </c>
      <c r="E277" s="135" t="str">
        <f t="shared" si="44"/>
        <v>MASH WEST</v>
      </c>
      <c r="F277" s="135" t="str">
        <f t="shared" si="45"/>
        <v>PLATINUM</v>
      </c>
      <c r="G277" s="83">
        <v>3</v>
      </c>
      <c r="H277" s="142" t="s">
        <v>2033</v>
      </c>
      <c r="I277" s="52" t="s">
        <v>2034</v>
      </c>
      <c r="J277" s="135" t="str">
        <f t="shared" si="46"/>
        <v>MASIMBA</v>
      </c>
      <c r="K277" s="144">
        <v>0.79896990740740748</v>
      </c>
      <c r="L277" s="144">
        <v>0.99998842592592585</v>
      </c>
      <c r="M277" s="136">
        <v>44172</v>
      </c>
      <c r="N277" s="143" t="s">
        <v>4721</v>
      </c>
      <c r="O277" s="90">
        <f t="shared" si="47"/>
        <v>289.46666666666647</v>
      </c>
      <c r="P277" s="100">
        <f t="shared" si="48"/>
        <v>868.39999999999941</v>
      </c>
      <c r="Q277" s="48" t="s">
        <v>2035</v>
      </c>
      <c r="R277" s="48" t="s">
        <v>2036</v>
      </c>
    </row>
    <row r="278" spans="1:18" x14ac:dyDescent="0.2">
      <c r="A278" s="214"/>
      <c r="B278" s="168" t="s">
        <v>4578</v>
      </c>
      <c r="C278" s="164" t="s">
        <v>1477</v>
      </c>
      <c r="D278" s="134" t="str">
        <f t="shared" si="43"/>
        <v>ME3094</v>
      </c>
      <c r="E278" s="135" t="str">
        <f t="shared" si="44"/>
        <v>MASH EAST</v>
      </c>
      <c r="F278" s="135" t="str">
        <f t="shared" si="45"/>
        <v>PLATINUM</v>
      </c>
      <c r="G278" s="83">
        <v>3</v>
      </c>
      <c r="H278" s="142" t="s">
        <v>2033</v>
      </c>
      <c r="I278" s="52" t="s">
        <v>2041</v>
      </c>
      <c r="J278" s="135" t="str">
        <f t="shared" si="46"/>
        <v>WASHI</v>
      </c>
      <c r="K278" s="196">
        <v>0.52495370370370364</v>
      </c>
      <c r="L278" s="144">
        <v>0.99998842592592585</v>
      </c>
      <c r="M278" s="136">
        <v>44172</v>
      </c>
      <c r="N278" s="143" t="s">
        <v>4723</v>
      </c>
      <c r="O278" s="90">
        <f t="shared" si="47"/>
        <v>684.05</v>
      </c>
      <c r="P278" s="100">
        <f t="shared" si="48"/>
        <v>2052.1499999999996</v>
      </c>
      <c r="Q278" s="48" t="s">
        <v>2035</v>
      </c>
      <c r="R278" s="48" t="s">
        <v>2036</v>
      </c>
    </row>
    <row r="279" spans="1:18" x14ac:dyDescent="0.2">
      <c r="A279" s="214"/>
      <c r="B279" s="168" t="s">
        <v>4576</v>
      </c>
      <c r="C279" s="164" t="s">
        <v>1479</v>
      </c>
      <c r="D279" s="134" t="str">
        <f t="shared" si="43"/>
        <v>ME3094</v>
      </c>
      <c r="E279" s="135" t="str">
        <f t="shared" si="44"/>
        <v>MASH EAST</v>
      </c>
      <c r="F279" s="135" t="str">
        <f t="shared" si="45"/>
        <v>PLATINUM</v>
      </c>
      <c r="G279" s="83">
        <v>3</v>
      </c>
      <c r="H279" s="142" t="s">
        <v>2033</v>
      </c>
      <c r="I279" s="52" t="s">
        <v>2041</v>
      </c>
      <c r="J279" s="135" t="str">
        <f t="shared" si="46"/>
        <v>WASHI</v>
      </c>
      <c r="K279" s="196">
        <v>0.55660879629629634</v>
      </c>
      <c r="L279" s="144">
        <v>0.99998842592592585</v>
      </c>
      <c r="M279" s="136">
        <v>44172</v>
      </c>
      <c r="N279" s="143" t="s">
        <v>4688</v>
      </c>
      <c r="O279" s="90">
        <f t="shared" si="47"/>
        <v>638.46666666666647</v>
      </c>
      <c r="P279" s="100">
        <f t="shared" si="48"/>
        <v>1915.3999999999994</v>
      </c>
      <c r="Q279" s="48" t="s">
        <v>2035</v>
      </c>
      <c r="R279" s="48" t="s">
        <v>2036</v>
      </c>
    </row>
    <row r="280" spans="1:18" x14ac:dyDescent="0.2">
      <c r="A280" s="214"/>
      <c r="B280" s="192" t="s">
        <v>2054</v>
      </c>
      <c r="C280" s="87" t="s">
        <v>1484</v>
      </c>
      <c r="D280" s="134" t="str">
        <f t="shared" ref="D280:D300" si="49">VLOOKUP($C280,TOTAL3,2,FALSE)</f>
        <v>MW5238</v>
      </c>
      <c r="E280" s="135" t="str">
        <f t="shared" ref="E280:E300" si="50">VLOOKUP($C280,TOTAL3,3,FALSE)</f>
        <v>MASH WEST</v>
      </c>
      <c r="F280" s="135" t="str">
        <f t="shared" ref="F280:F300" si="51">VLOOKUP(C280,TOTAL3,4,FALSE)</f>
        <v>PLATINUM</v>
      </c>
      <c r="G280" s="83">
        <v>3</v>
      </c>
      <c r="H280" s="142" t="s">
        <v>2033</v>
      </c>
      <c r="I280" s="52" t="s">
        <v>2042</v>
      </c>
      <c r="J280" s="135" t="str">
        <f t="shared" ref="J280:J300" si="52">VLOOKUP($C280,TOTAL3,5,FALSE)</f>
        <v>ARTWELL</v>
      </c>
      <c r="K280" s="88">
        <v>0</v>
      </c>
      <c r="L280" s="144">
        <v>0.99998842592592585</v>
      </c>
      <c r="M280" s="136">
        <v>44172</v>
      </c>
      <c r="N280" s="143" t="s">
        <v>4114</v>
      </c>
      <c r="O280" s="90">
        <f t="shared" si="47"/>
        <v>1439.9833333333331</v>
      </c>
      <c r="P280" s="100">
        <f t="shared" si="48"/>
        <v>4319.9499999999989</v>
      </c>
      <c r="Q280" s="48" t="s">
        <v>2035</v>
      </c>
      <c r="R280" s="48" t="s">
        <v>2036</v>
      </c>
    </row>
    <row r="281" spans="1:18" x14ac:dyDescent="0.2">
      <c r="A281" s="214"/>
      <c r="B281" s="192" t="s">
        <v>2366</v>
      </c>
      <c r="C281" s="87" t="s">
        <v>1487</v>
      </c>
      <c r="D281" s="134" t="str">
        <f t="shared" si="49"/>
        <v>MW5238</v>
      </c>
      <c r="E281" s="135" t="str">
        <f t="shared" si="50"/>
        <v>MASH WEST</v>
      </c>
      <c r="F281" s="135" t="str">
        <f t="shared" si="51"/>
        <v>PLATINUM</v>
      </c>
      <c r="G281" s="83">
        <v>3</v>
      </c>
      <c r="H281" s="142" t="s">
        <v>2033</v>
      </c>
      <c r="I281" s="52" t="s">
        <v>2042</v>
      </c>
      <c r="J281" s="135" t="str">
        <f t="shared" si="52"/>
        <v>ARTWELL</v>
      </c>
      <c r="K281" s="88">
        <v>0</v>
      </c>
      <c r="L281" s="144">
        <v>0.99998842592592585</v>
      </c>
      <c r="M281" s="136">
        <v>44172</v>
      </c>
      <c r="N281" s="143" t="s">
        <v>4082</v>
      </c>
      <c r="O281" s="90">
        <f t="shared" si="47"/>
        <v>1439.9833333333331</v>
      </c>
      <c r="P281" s="100">
        <f t="shared" si="48"/>
        <v>4319.9499999999989</v>
      </c>
      <c r="Q281" s="48" t="s">
        <v>2035</v>
      </c>
      <c r="R281" s="48" t="s">
        <v>2036</v>
      </c>
    </row>
    <row r="282" spans="1:18" x14ac:dyDescent="0.2">
      <c r="A282" s="214"/>
      <c r="B282" s="192" t="s">
        <v>2096</v>
      </c>
      <c r="C282" s="87" t="s">
        <v>1488</v>
      </c>
      <c r="D282" s="134" t="str">
        <f t="shared" si="49"/>
        <v>MA1749</v>
      </c>
      <c r="E282" s="135" t="str">
        <f t="shared" si="50"/>
        <v>MANICALAND</v>
      </c>
      <c r="F282" s="135" t="str">
        <f t="shared" si="51"/>
        <v>PLATINUM</v>
      </c>
      <c r="G282" s="83">
        <v>3</v>
      </c>
      <c r="H282" s="142" t="s">
        <v>2033</v>
      </c>
      <c r="I282" s="52" t="s">
        <v>2042</v>
      </c>
      <c r="J282" s="135" t="str">
        <f t="shared" si="52"/>
        <v>MANGWIRO</v>
      </c>
      <c r="K282" s="88">
        <v>0</v>
      </c>
      <c r="L282" s="144">
        <v>0.99998842592592585</v>
      </c>
      <c r="M282" s="136">
        <v>44172</v>
      </c>
      <c r="N282" s="143" t="s">
        <v>3986</v>
      </c>
      <c r="O282" s="90">
        <f t="shared" si="47"/>
        <v>1439.9833333333331</v>
      </c>
      <c r="P282" s="100">
        <f t="shared" si="48"/>
        <v>4319.9499999999989</v>
      </c>
      <c r="Q282" s="48" t="s">
        <v>2035</v>
      </c>
      <c r="R282" s="48" t="s">
        <v>2036</v>
      </c>
    </row>
    <row r="283" spans="1:18" x14ac:dyDescent="0.2">
      <c r="A283" s="214"/>
      <c r="B283" s="192" t="s">
        <v>2206</v>
      </c>
      <c r="C283" s="87" t="s">
        <v>1529</v>
      </c>
      <c r="D283" s="134" t="str">
        <f t="shared" si="49"/>
        <v>HA0205</v>
      </c>
      <c r="E283" s="135" t="str">
        <f t="shared" si="50"/>
        <v>HARARE</v>
      </c>
      <c r="F283" s="135" t="str">
        <f t="shared" si="51"/>
        <v>PLATINUM</v>
      </c>
      <c r="G283" s="83">
        <v>3</v>
      </c>
      <c r="H283" s="142" t="s">
        <v>2033</v>
      </c>
      <c r="I283" s="52" t="s">
        <v>2042</v>
      </c>
      <c r="J283" s="135" t="str">
        <f t="shared" si="52"/>
        <v>RICHARD</v>
      </c>
      <c r="K283" s="88">
        <v>0</v>
      </c>
      <c r="L283" s="144">
        <v>0.99998842592592585</v>
      </c>
      <c r="M283" s="136">
        <v>44172</v>
      </c>
      <c r="N283" s="143" t="s">
        <v>3967</v>
      </c>
      <c r="O283" s="90">
        <f t="shared" si="47"/>
        <v>1439.9833333333331</v>
      </c>
      <c r="P283" s="100">
        <f t="shared" si="48"/>
        <v>4319.9499999999989</v>
      </c>
      <c r="Q283" s="48" t="s">
        <v>2035</v>
      </c>
      <c r="R283" s="48" t="s">
        <v>2036</v>
      </c>
    </row>
    <row r="284" spans="1:18" x14ac:dyDescent="0.2">
      <c r="A284" s="214"/>
      <c r="B284" s="192" t="s">
        <v>2206</v>
      </c>
      <c r="C284" s="87" t="s">
        <v>1530</v>
      </c>
      <c r="D284" s="134" t="str">
        <f t="shared" si="49"/>
        <v>HA0205</v>
      </c>
      <c r="E284" s="135" t="str">
        <f t="shared" si="50"/>
        <v>HARARE</v>
      </c>
      <c r="F284" s="135" t="str">
        <f t="shared" si="51"/>
        <v>PLATINUM</v>
      </c>
      <c r="G284" s="83">
        <v>3</v>
      </c>
      <c r="H284" s="142" t="s">
        <v>2033</v>
      </c>
      <c r="I284" s="52" t="s">
        <v>2042</v>
      </c>
      <c r="J284" s="135" t="str">
        <f t="shared" si="52"/>
        <v>RICHARD</v>
      </c>
      <c r="K284" s="88">
        <v>0</v>
      </c>
      <c r="L284" s="144">
        <v>0.99998842592592585</v>
      </c>
      <c r="M284" s="136">
        <v>44172</v>
      </c>
      <c r="N284" s="143" t="s">
        <v>4019</v>
      </c>
      <c r="O284" s="90">
        <f t="shared" si="47"/>
        <v>1439.9833333333331</v>
      </c>
      <c r="P284" s="100">
        <f t="shared" si="48"/>
        <v>4319.9499999999989</v>
      </c>
      <c r="Q284" s="48" t="s">
        <v>2035</v>
      </c>
      <c r="R284" s="48" t="s">
        <v>2036</v>
      </c>
    </row>
    <row r="285" spans="1:18" x14ac:dyDescent="0.2">
      <c r="A285" s="214"/>
      <c r="B285" s="137">
        <v>44171.994537037041</v>
      </c>
      <c r="C285" s="52" t="s">
        <v>1691</v>
      </c>
      <c r="D285" s="134" t="str">
        <f t="shared" si="49"/>
        <v>MA5269</v>
      </c>
      <c r="E285" s="135" t="str">
        <f t="shared" si="50"/>
        <v>MANICALAND</v>
      </c>
      <c r="F285" s="135" t="str">
        <f t="shared" si="51"/>
        <v>PLATINUM</v>
      </c>
      <c r="G285" s="83">
        <v>3</v>
      </c>
      <c r="H285" s="142" t="s">
        <v>2033</v>
      </c>
      <c r="I285" s="52" t="s">
        <v>2041</v>
      </c>
      <c r="J285" s="135" t="str">
        <f t="shared" si="52"/>
        <v>MANGWIRO</v>
      </c>
      <c r="K285" s="88">
        <v>0</v>
      </c>
      <c r="L285" s="144">
        <v>0.99998842592592585</v>
      </c>
      <c r="M285" s="136">
        <v>44172</v>
      </c>
      <c r="N285" s="143" t="s">
        <v>4454</v>
      </c>
      <c r="O285" s="90">
        <f t="shared" si="47"/>
        <v>1439.9833333333331</v>
      </c>
      <c r="P285" s="100">
        <f t="shared" si="48"/>
        <v>4319.9499999999989</v>
      </c>
      <c r="Q285" s="48" t="s">
        <v>2035</v>
      </c>
      <c r="R285" s="48" t="s">
        <v>2036</v>
      </c>
    </row>
    <row r="286" spans="1:18" x14ac:dyDescent="0.2">
      <c r="A286" s="214"/>
      <c r="B286" s="192" t="s">
        <v>2075</v>
      </c>
      <c r="C286" s="87" t="s">
        <v>1697</v>
      </c>
      <c r="D286" s="134" t="str">
        <f t="shared" si="49"/>
        <v>MA0271</v>
      </c>
      <c r="E286" s="135" t="str">
        <f t="shared" si="50"/>
        <v>MANICALAND</v>
      </c>
      <c r="F286" s="135" t="str">
        <f t="shared" si="51"/>
        <v>PLATINUM</v>
      </c>
      <c r="G286" s="83">
        <v>3</v>
      </c>
      <c r="H286" s="142" t="s">
        <v>2033</v>
      </c>
      <c r="I286" s="52" t="s">
        <v>2042</v>
      </c>
      <c r="J286" s="135" t="str">
        <f t="shared" si="52"/>
        <v>MAPFUMBA</v>
      </c>
      <c r="K286" s="88">
        <v>0</v>
      </c>
      <c r="L286" s="144">
        <v>0.99998842592592585</v>
      </c>
      <c r="M286" s="136">
        <v>44172</v>
      </c>
      <c r="N286" s="143" t="s">
        <v>4014</v>
      </c>
      <c r="O286" s="90">
        <f t="shared" si="47"/>
        <v>1439.9833333333331</v>
      </c>
      <c r="P286" s="100">
        <f t="shared" si="48"/>
        <v>4319.9499999999989</v>
      </c>
      <c r="Q286" s="48" t="s">
        <v>2035</v>
      </c>
      <c r="R286" s="48" t="s">
        <v>2036</v>
      </c>
    </row>
    <row r="287" spans="1:18" x14ac:dyDescent="0.2">
      <c r="A287" s="214"/>
      <c r="B287" s="168" t="s">
        <v>4348</v>
      </c>
      <c r="C287" s="164" t="s">
        <v>1716</v>
      </c>
      <c r="D287" s="134" t="str">
        <f t="shared" si="49"/>
        <v>HA6046</v>
      </c>
      <c r="E287" s="135" t="str">
        <f t="shared" si="50"/>
        <v>HARARE</v>
      </c>
      <c r="F287" s="135" t="str">
        <f t="shared" si="51"/>
        <v>PLATINUM</v>
      </c>
      <c r="G287" s="83">
        <v>3</v>
      </c>
      <c r="H287" s="142" t="s">
        <v>2033</v>
      </c>
      <c r="I287" s="52" t="s">
        <v>2056</v>
      </c>
      <c r="J287" s="135" t="str">
        <f t="shared" si="52"/>
        <v>RICHARD</v>
      </c>
      <c r="K287" s="88">
        <v>0</v>
      </c>
      <c r="L287" s="144">
        <v>0.99998842592592585</v>
      </c>
      <c r="M287" s="136">
        <v>44172</v>
      </c>
      <c r="N287" s="143" t="s">
        <v>4471</v>
      </c>
      <c r="O287" s="90">
        <f t="shared" si="47"/>
        <v>1439.9833333333331</v>
      </c>
      <c r="P287" s="100">
        <f t="shared" si="48"/>
        <v>4319.9499999999989</v>
      </c>
      <c r="Q287" s="48" t="s">
        <v>2035</v>
      </c>
      <c r="R287" s="48" t="s">
        <v>2036</v>
      </c>
    </row>
    <row r="288" spans="1:18" x14ac:dyDescent="0.2">
      <c r="A288" s="214"/>
      <c r="B288" s="192" t="s">
        <v>2212</v>
      </c>
      <c r="C288" s="87" t="s">
        <v>1719</v>
      </c>
      <c r="D288" s="134" t="str">
        <f t="shared" si="49"/>
        <v>HA6046</v>
      </c>
      <c r="E288" s="135" t="str">
        <f t="shared" si="50"/>
        <v>HARARE</v>
      </c>
      <c r="F288" s="135" t="str">
        <f t="shared" si="51"/>
        <v>PLATINUM</v>
      </c>
      <c r="G288" s="83">
        <v>3</v>
      </c>
      <c r="H288" s="142" t="s">
        <v>2033</v>
      </c>
      <c r="I288" s="52" t="s">
        <v>2042</v>
      </c>
      <c r="J288" s="135" t="str">
        <f t="shared" si="52"/>
        <v>RICHARD</v>
      </c>
      <c r="K288" s="88">
        <v>0</v>
      </c>
      <c r="L288" s="144">
        <v>0.99998842592592585</v>
      </c>
      <c r="M288" s="136">
        <v>44172</v>
      </c>
      <c r="N288" s="143" t="s">
        <v>4020</v>
      </c>
      <c r="O288" s="90">
        <f t="shared" si="47"/>
        <v>1439.9833333333331</v>
      </c>
      <c r="P288" s="100">
        <f t="shared" si="48"/>
        <v>4319.9499999999989</v>
      </c>
      <c r="Q288" s="48" t="s">
        <v>2035</v>
      </c>
      <c r="R288" s="48" t="s">
        <v>2036</v>
      </c>
    </row>
    <row r="289" spans="1:18" x14ac:dyDescent="0.2">
      <c r="A289" s="214"/>
      <c r="B289" s="137" t="s">
        <v>3513</v>
      </c>
      <c r="C289" s="48" t="s">
        <v>1727</v>
      </c>
      <c r="D289" s="134" t="str">
        <f t="shared" si="49"/>
        <v>HA3027</v>
      </c>
      <c r="E289" s="135" t="str">
        <f t="shared" si="50"/>
        <v>HARARE</v>
      </c>
      <c r="F289" s="135" t="str">
        <f t="shared" si="51"/>
        <v>PLATINUM</v>
      </c>
      <c r="G289" s="83">
        <v>3</v>
      </c>
      <c r="H289" s="142" t="s">
        <v>2033</v>
      </c>
      <c r="I289" s="52" t="s">
        <v>2042</v>
      </c>
      <c r="J289" s="135" t="str">
        <f t="shared" si="52"/>
        <v>RICHARD</v>
      </c>
      <c r="K289" s="88">
        <v>0</v>
      </c>
      <c r="L289" s="144">
        <v>0.99998842592592585</v>
      </c>
      <c r="M289" s="136">
        <v>44172</v>
      </c>
      <c r="N289" s="143" t="s">
        <v>3959</v>
      </c>
      <c r="O289" s="90">
        <f t="shared" si="47"/>
        <v>1439.9833333333331</v>
      </c>
      <c r="P289" s="100">
        <f t="shared" si="48"/>
        <v>4319.9499999999989</v>
      </c>
      <c r="Q289" s="48" t="s">
        <v>2035</v>
      </c>
      <c r="R289" s="48" t="s">
        <v>2036</v>
      </c>
    </row>
    <row r="290" spans="1:18" x14ac:dyDescent="0.2">
      <c r="A290" s="214"/>
      <c r="B290" s="136">
        <v>44172.594976851855</v>
      </c>
      <c r="C290" s="5" t="s">
        <v>1752</v>
      </c>
      <c r="D290" s="134" t="str">
        <f t="shared" si="49"/>
        <v>MC0159</v>
      </c>
      <c r="E290" s="135" t="str">
        <f t="shared" si="50"/>
        <v>MASH CENTRAL</v>
      </c>
      <c r="F290" s="135" t="str">
        <f t="shared" si="51"/>
        <v>PLATINUM</v>
      </c>
      <c r="G290" s="83">
        <v>3</v>
      </c>
      <c r="H290" s="142" t="s">
        <v>2033</v>
      </c>
      <c r="I290" s="52" t="s">
        <v>2034</v>
      </c>
      <c r="J290" s="135" t="str">
        <f t="shared" si="52"/>
        <v>KIWA</v>
      </c>
      <c r="K290" s="144">
        <v>0.59497685185185178</v>
      </c>
      <c r="L290" s="144">
        <v>0.99998842592592585</v>
      </c>
      <c r="M290" s="136">
        <v>44172</v>
      </c>
      <c r="N290" s="143" t="s">
        <v>4727</v>
      </c>
      <c r="O290" s="90">
        <f t="shared" si="47"/>
        <v>583.2166666666667</v>
      </c>
      <c r="P290" s="100">
        <f t="shared" si="48"/>
        <v>1749.65</v>
      </c>
      <c r="Q290" s="48" t="s">
        <v>2035</v>
      </c>
      <c r="R290" s="48" t="s">
        <v>2036</v>
      </c>
    </row>
    <row r="291" spans="1:18" x14ac:dyDescent="0.2">
      <c r="A291" s="214"/>
      <c r="B291" s="136">
        <v>44172.855578703704</v>
      </c>
      <c r="C291" s="5" t="s">
        <v>1813</v>
      </c>
      <c r="D291" s="134" t="str">
        <f t="shared" si="49"/>
        <v>HA0096</v>
      </c>
      <c r="E291" s="135" t="str">
        <f t="shared" si="50"/>
        <v>HARARE</v>
      </c>
      <c r="F291" s="135" t="str">
        <f t="shared" si="51"/>
        <v>PLATINUM</v>
      </c>
      <c r="G291" s="83">
        <v>3</v>
      </c>
      <c r="H291" s="142" t="s">
        <v>2033</v>
      </c>
      <c r="I291" s="52" t="s">
        <v>2034</v>
      </c>
      <c r="J291" s="135" t="str">
        <f t="shared" si="52"/>
        <v>RICHARD</v>
      </c>
      <c r="K291" s="144">
        <v>0.8555787037037037</v>
      </c>
      <c r="L291" s="144">
        <v>0.99998842592592585</v>
      </c>
      <c r="M291" s="136">
        <v>44172</v>
      </c>
      <c r="N291" s="143" t="s">
        <v>4729</v>
      </c>
      <c r="O291" s="90">
        <f t="shared" si="47"/>
        <v>207.9499999999999</v>
      </c>
      <c r="P291" s="100">
        <f t="shared" si="48"/>
        <v>623.84999999999968</v>
      </c>
      <c r="Q291" s="48" t="s">
        <v>2035</v>
      </c>
      <c r="R291" s="48" t="s">
        <v>2036</v>
      </c>
    </row>
    <row r="292" spans="1:18" x14ac:dyDescent="0.2">
      <c r="A292" s="214"/>
      <c r="B292" s="136">
        <v>44172.857847222222</v>
      </c>
      <c r="C292" s="5" t="s">
        <v>1815</v>
      </c>
      <c r="D292" s="134" t="str">
        <f t="shared" si="49"/>
        <v>HA0096</v>
      </c>
      <c r="E292" s="135" t="str">
        <f t="shared" si="50"/>
        <v>HARARE</v>
      </c>
      <c r="F292" s="135" t="str">
        <f t="shared" si="51"/>
        <v>PLATINUM</v>
      </c>
      <c r="G292" s="83">
        <v>3</v>
      </c>
      <c r="H292" s="142" t="s">
        <v>2033</v>
      </c>
      <c r="I292" s="52" t="s">
        <v>2034</v>
      </c>
      <c r="J292" s="135" t="str">
        <f t="shared" si="52"/>
        <v>RICHARD</v>
      </c>
      <c r="K292" s="144">
        <v>0.85784722222222232</v>
      </c>
      <c r="L292" s="144">
        <v>0.99998842592592585</v>
      </c>
      <c r="M292" s="136">
        <v>44172</v>
      </c>
      <c r="N292" s="143" t="s">
        <v>4730</v>
      </c>
      <c r="O292" s="90">
        <f t="shared" si="47"/>
        <v>204.68333333333311</v>
      </c>
      <c r="P292" s="100">
        <f t="shared" si="48"/>
        <v>614.04999999999927</v>
      </c>
      <c r="Q292" s="48" t="s">
        <v>2035</v>
      </c>
      <c r="R292" s="48" t="s">
        <v>2036</v>
      </c>
    </row>
    <row r="293" spans="1:18" x14ac:dyDescent="0.2">
      <c r="A293" s="214"/>
      <c r="B293" s="52" t="s">
        <v>2045</v>
      </c>
      <c r="C293" s="48" t="s">
        <v>1833</v>
      </c>
      <c r="D293" s="134" t="str">
        <f t="shared" si="49"/>
        <v>ME7041</v>
      </c>
      <c r="E293" s="135" t="str">
        <f t="shared" si="50"/>
        <v>MASH EAST</v>
      </c>
      <c r="F293" s="135" t="str">
        <f t="shared" si="51"/>
        <v>PLATINUM</v>
      </c>
      <c r="G293" s="83">
        <v>3</v>
      </c>
      <c r="H293" s="142" t="s">
        <v>2033</v>
      </c>
      <c r="I293" s="52" t="s">
        <v>2042</v>
      </c>
      <c r="J293" s="135" t="str">
        <f t="shared" si="52"/>
        <v>WASHI</v>
      </c>
      <c r="K293" s="88">
        <v>0</v>
      </c>
      <c r="L293" s="144">
        <v>0.99998842592592585</v>
      </c>
      <c r="M293" s="136">
        <v>44172</v>
      </c>
      <c r="N293" s="143" t="s">
        <v>4068</v>
      </c>
      <c r="O293" s="90">
        <f t="shared" si="47"/>
        <v>1439.9833333333331</v>
      </c>
      <c r="P293" s="100">
        <f t="shared" si="48"/>
        <v>4319.9499999999989</v>
      </c>
      <c r="Q293" s="48" t="s">
        <v>2035</v>
      </c>
      <c r="R293" s="48" t="s">
        <v>2036</v>
      </c>
    </row>
    <row r="294" spans="1:18" x14ac:dyDescent="0.2">
      <c r="A294" s="214"/>
      <c r="B294" s="136">
        <v>44172.849027777775</v>
      </c>
      <c r="C294" s="5" t="s">
        <v>1852</v>
      </c>
      <c r="D294" s="134" t="str">
        <f t="shared" si="49"/>
        <v>HA3001</v>
      </c>
      <c r="E294" s="135" t="str">
        <f t="shared" si="50"/>
        <v>HARARE</v>
      </c>
      <c r="F294" s="135" t="str">
        <f t="shared" si="51"/>
        <v>PLATINUM</v>
      </c>
      <c r="G294" s="83">
        <v>3</v>
      </c>
      <c r="H294" s="142" t="s">
        <v>2033</v>
      </c>
      <c r="I294" s="52" t="s">
        <v>2034</v>
      </c>
      <c r="J294" s="135" t="str">
        <f t="shared" si="52"/>
        <v>ARCHIE</v>
      </c>
      <c r="K294" s="144">
        <v>0.84902777777777771</v>
      </c>
      <c r="L294" s="144">
        <v>0.99998842592592585</v>
      </c>
      <c r="M294" s="136">
        <v>44172</v>
      </c>
      <c r="N294" s="143" t="s">
        <v>4715</v>
      </c>
      <c r="O294" s="90">
        <f t="shared" si="47"/>
        <v>217.38333333333333</v>
      </c>
      <c r="P294" s="100">
        <f t="shared" si="48"/>
        <v>652.15</v>
      </c>
      <c r="Q294" s="48" t="s">
        <v>2035</v>
      </c>
      <c r="R294" s="48" t="s">
        <v>2036</v>
      </c>
    </row>
    <row r="295" spans="1:18" x14ac:dyDescent="0.2">
      <c r="A295" s="214"/>
      <c r="B295" s="136">
        <v>44172.849027777775</v>
      </c>
      <c r="C295" s="5" t="s">
        <v>1854</v>
      </c>
      <c r="D295" s="134" t="str">
        <f t="shared" si="49"/>
        <v>HA3001</v>
      </c>
      <c r="E295" s="135" t="str">
        <f t="shared" si="50"/>
        <v>HARARE</v>
      </c>
      <c r="F295" s="135" t="str">
        <f t="shared" si="51"/>
        <v>PLATINUM</v>
      </c>
      <c r="G295" s="83">
        <v>3</v>
      </c>
      <c r="H295" s="142" t="s">
        <v>2033</v>
      </c>
      <c r="I295" s="52" t="s">
        <v>2034</v>
      </c>
      <c r="J295" s="135" t="str">
        <f t="shared" si="52"/>
        <v>ARCHIE</v>
      </c>
      <c r="K295" s="144">
        <v>0.84902777777777771</v>
      </c>
      <c r="L295" s="144">
        <v>0.99998842592592585</v>
      </c>
      <c r="M295" s="136">
        <v>44172</v>
      </c>
      <c r="N295" s="143" t="s">
        <v>4731</v>
      </c>
      <c r="O295" s="90">
        <f t="shared" si="47"/>
        <v>217.38333333333333</v>
      </c>
      <c r="P295" s="100">
        <f t="shared" si="48"/>
        <v>652.15</v>
      </c>
      <c r="Q295" s="48" t="s">
        <v>2035</v>
      </c>
      <c r="R295" s="48" t="s">
        <v>2036</v>
      </c>
    </row>
    <row r="296" spans="1:18" x14ac:dyDescent="0.2">
      <c r="A296" s="214"/>
      <c r="B296" s="136">
        <v>44172.851319444446</v>
      </c>
      <c r="C296" s="5" t="s">
        <v>1855</v>
      </c>
      <c r="D296" s="134" t="str">
        <f t="shared" si="49"/>
        <v>HA3001</v>
      </c>
      <c r="E296" s="135" t="str">
        <f t="shared" si="50"/>
        <v>HARARE</v>
      </c>
      <c r="F296" s="135" t="str">
        <f t="shared" si="51"/>
        <v>PLATINUM</v>
      </c>
      <c r="G296" s="83">
        <v>3</v>
      </c>
      <c r="H296" s="142" t="s">
        <v>2033</v>
      </c>
      <c r="I296" s="52" t="s">
        <v>2034</v>
      </c>
      <c r="J296" s="135" t="str">
        <f t="shared" si="52"/>
        <v>ARCHIE</v>
      </c>
      <c r="K296" s="144">
        <v>0.85131944444444441</v>
      </c>
      <c r="L296" s="144">
        <v>0.99998842592592585</v>
      </c>
      <c r="M296" s="136">
        <v>44172</v>
      </c>
      <c r="N296" s="143" t="s">
        <v>4723</v>
      </c>
      <c r="O296" s="90">
        <f t="shared" si="47"/>
        <v>214.08333333333326</v>
      </c>
      <c r="P296" s="100">
        <f t="shared" si="48"/>
        <v>642.24999999999977</v>
      </c>
      <c r="Q296" s="48" t="s">
        <v>2035</v>
      </c>
      <c r="R296" s="48" t="s">
        <v>2036</v>
      </c>
    </row>
    <row r="297" spans="1:18" x14ac:dyDescent="0.2">
      <c r="A297" s="214"/>
      <c r="B297" s="137" t="s">
        <v>3430</v>
      </c>
      <c r="C297" s="48" t="s">
        <v>1906</v>
      </c>
      <c r="D297" s="134" t="str">
        <f t="shared" si="49"/>
        <v>MC5247</v>
      </c>
      <c r="E297" s="135" t="str">
        <f t="shared" si="50"/>
        <v>MASH CENTRAL</v>
      </c>
      <c r="F297" s="135" t="str">
        <f t="shared" si="51"/>
        <v>PLATINUM</v>
      </c>
      <c r="G297" s="83">
        <v>3</v>
      </c>
      <c r="H297" s="142" t="s">
        <v>2033</v>
      </c>
      <c r="I297" s="52" t="s">
        <v>2042</v>
      </c>
      <c r="J297" s="135" t="str">
        <f t="shared" si="52"/>
        <v>ARTWELL</v>
      </c>
      <c r="K297" s="88">
        <v>0</v>
      </c>
      <c r="L297" s="144">
        <v>0.99998842592592585</v>
      </c>
      <c r="M297" s="136">
        <v>44172</v>
      </c>
      <c r="N297" s="143" t="s">
        <v>3994</v>
      </c>
      <c r="O297" s="90">
        <f t="shared" si="47"/>
        <v>1439.9833333333331</v>
      </c>
      <c r="P297" s="100">
        <f t="shared" si="48"/>
        <v>4319.9499999999989</v>
      </c>
      <c r="Q297" s="48" t="s">
        <v>2035</v>
      </c>
      <c r="R297" s="48" t="s">
        <v>2036</v>
      </c>
    </row>
    <row r="298" spans="1:18" x14ac:dyDescent="0.2">
      <c r="A298" s="214"/>
      <c r="B298" s="136">
        <v>44172.855590277781</v>
      </c>
      <c r="C298" s="5" t="s">
        <v>1978</v>
      </c>
      <c r="D298" s="134" t="str">
        <f t="shared" si="49"/>
        <v>HA1720</v>
      </c>
      <c r="E298" s="135" t="str">
        <f t="shared" si="50"/>
        <v>HARARE</v>
      </c>
      <c r="F298" s="135" t="str">
        <f t="shared" si="51"/>
        <v>PLATINUM</v>
      </c>
      <c r="G298" s="83">
        <v>3</v>
      </c>
      <c r="H298" s="142" t="s">
        <v>2033</v>
      </c>
      <c r="I298" s="52" t="s">
        <v>2034</v>
      </c>
      <c r="J298" s="135" t="str">
        <f t="shared" si="52"/>
        <v>RICHARD</v>
      </c>
      <c r="K298" s="144">
        <v>0.85559027777777785</v>
      </c>
      <c r="L298" s="144">
        <v>0.99998842592592585</v>
      </c>
      <c r="M298" s="136">
        <v>44172</v>
      </c>
      <c r="N298" s="143" t="s">
        <v>4732</v>
      </c>
      <c r="O298" s="90">
        <f t="shared" si="47"/>
        <v>207.93333333333314</v>
      </c>
      <c r="P298" s="100">
        <f t="shared" si="48"/>
        <v>623.79999999999939</v>
      </c>
      <c r="Q298" s="48" t="s">
        <v>2035</v>
      </c>
      <c r="R298" s="48" t="s">
        <v>2036</v>
      </c>
    </row>
    <row r="299" spans="1:18" x14ac:dyDescent="0.2">
      <c r="A299" s="214"/>
      <c r="B299" s="136">
        <v>44172.85328703704</v>
      </c>
      <c r="C299" s="5" t="s">
        <v>1983</v>
      </c>
      <c r="D299" s="134" t="str">
        <f t="shared" si="49"/>
        <v>HA3032</v>
      </c>
      <c r="E299" s="135" t="str">
        <f t="shared" si="50"/>
        <v>HARARE</v>
      </c>
      <c r="F299" s="135" t="str">
        <f t="shared" si="51"/>
        <v>PLATINUM</v>
      </c>
      <c r="G299" s="83">
        <v>3</v>
      </c>
      <c r="H299" s="142" t="s">
        <v>2033</v>
      </c>
      <c r="I299" s="52" t="s">
        <v>2034</v>
      </c>
      <c r="J299" s="135" t="str">
        <f t="shared" si="52"/>
        <v>RICHARD</v>
      </c>
      <c r="K299" s="144">
        <v>0.85328703703703701</v>
      </c>
      <c r="L299" s="144">
        <v>0.99998842592592585</v>
      </c>
      <c r="M299" s="136">
        <v>44172</v>
      </c>
      <c r="N299" s="143" t="s">
        <v>4676</v>
      </c>
      <c r="O299" s="90">
        <f t="shared" si="47"/>
        <v>211.24999999999994</v>
      </c>
      <c r="P299" s="100">
        <f t="shared" si="48"/>
        <v>633.74999999999977</v>
      </c>
      <c r="Q299" s="48" t="s">
        <v>2035</v>
      </c>
      <c r="R299" s="48" t="s">
        <v>2036</v>
      </c>
    </row>
    <row r="300" spans="1:18" x14ac:dyDescent="0.2">
      <c r="A300" s="214"/>
      <c r="B300" s="136">
        <v>44172.855590277781</v>
      </c>
      <c r="C300" s="5" t="s">
        <v>1984</v>
      </c>
      <c r="D300" s="134" t="str">
        <f t="shared" si="49"/>
        <v>HA6043</v>
      </c>
      <c r="E300" s="135" t="str">
        <f t="shared" si="50"/>
        <v>HARARE</v>
      </c>
      <c r="F300" s="135" t="str">
        <f t="shared" si="51"/>
        <v>PLATINUM</v>
      </c>
      <c r="G300" s="83">
        <v>3</v>
      </c>
      <c r="H300" s="142" t="s">
        <v>2033</v>
      </c>
      <c r="I300" s="52" t="s">
        <v>2034</v>
      </c>
      <c r="J300" s="135" t="str">
        <f t="shared" si="52"/>
        <v>RICHARD</v>
      </c>
      <c r="K300" s="144">
        <v>0.85559027777777785</v>
      </c>
      <c r="L300" s="144">
        <v>0.99998842592592585</v>
      </c>
      <c r="M300" s="136">
        <v>44172</v>
      </c>
      <c r="N300" s="143" t="s">
        <v>4733</v>
      </c>
      <c r="O300" s="90">
        <f t="shared" si="47"/>
        <v>207.93333333333314</v>
      </c>
      <c r="P300" s="100">
        <f t="shared" si="48"/>
        <v>623.79999999999939</v>
      </c>
      <c r="Q300" s="48" t="s">
        <v>2035</v>
      </c>
      <c r="R300" s="48" t="s">
        <v>2036</v>
      </c>
    </row>
    <row r="301" spans="1:18" x14ac:dyDescent="0.2">
      <c r="A301" s="78"/>
      <c r="B301" s="140">
        <v>44172.138032407405</v>
      </c>
      <c r="C301" s="43" t="s">
        <v>1281</v>
      </c>
      <c r="D301" s="82" t="str">
        <f t="shared" ref="D301:D332" si="53">VLOOKUP($C301,TOTAL4,2,FALSE)</f>
        <v>MD5189</v>
      </c>
      <c r="E301" s="91" t="str">
        <f t="shared" ref="E301:E332" si="54">VLOOKUP($C301,TOTAL4,3,FALSE)</f>
        <v>MIDLANDS</v>
      </c>
      <c r="F301" s="82" t="str">
        <f t="shared" ref="F301:F332" si="55">VLOOKUP(C301,TOTAL4,4,FALSE)</f>
        <v>PLATINUM</v>
      </c>
      <c r="G301" s="83">
        <v>3</v>
      </c>
      <c r="H301" s="96" t="s">
        <v>2033</v>
      </c>
      <c r="I301" s="68" t="s">
        <v>2058</v>
      </c>
      <c r="J301" s="82" t="str">
        <f t="shared" ref="J301:J332" si="56">VLOOKUP($C301,TOTAL4,5,FALSE)</f>
        <v>CHARI</v>
      </c>
      <c r="K301" s="151">
        <v>9.555555555555556E-2</v>
      </c>
      <c r="L301" s="151">
        <v>0.13803240740740741</v>
      </c>
      <c r="M301" s="150">
        <v>44172</v>
      </c>
      <c r="N301" s="94" t="s">
        <v>4740</v>
      </c>
      <c r="O301" s="90">
        <f t="shared" si="47"/>
        <v>61.166666666666657</v>
      </c>
      <c r="P301" s="100">
        <f t="shared" si="48"/>
        <v>183.49999999999997</v>
      </c>
      <c r="Q301" s="80" t="s">
        <v>2035</v>
      </c>
      <c r="R301" s="80" t="s">
        <v>2038</v>
      </c>
    </row>
    <row r="302" spans="1:18" x14ac:dyDescent="0.2">
      <c r="A302" s="78"/>
      <c r="B302" s="140">
        <v>44172.210393518515</v>
      </c>
      <c r="C302" s="43" t="s">
        <v>234</v>
      </c>
      <c r="D302" s="82" t="str">
        <f t="shared" si="53"/>
        <v>HA6037</v>
      </c>
      <c r="E302" s="91" t="str">
        <f t="shared" si="54"/>
        <v>HARARE</v>
      </c>
      <c r="F302" s="82" t="str">
        <f t="shared" si="55"/>
        <v>PLATINUM</v>
      </c>
      <c r="G302" s="83">
        <v>3</v>
      </c>
      <c r="H302" s="96" t="s">
        <v>2033</v>
      </c>
      <c r="I302" s="68" t="s">
        <v>2058</v>
      </c>
      <c r="J302" s="82" t="str">
        <f t="shared" si="56"/>
        <v>ENIA</v>
      </c>
      <c r="K302" s="151">
        <v>7.2372685185185193E-2</v>
      </c>
      <c r="L302" s="151">
        <v>0.21039351851851851</v>
      </c>
      <c r="M302" s="150">
        <v>44172</v>
      </c>
      <c r="N302" s="94" t="s">
        <v>4743</v>
      </c>
      <c r="O302" s="90">
        <f t="shared" si="47"/>
        <v>198.74999999999994</v>
      </c>
      <c r="P302" s="100">
        <f t="shared" si="48"/>
        <v>596.24999999999977</v>
      </c>
      <c r="Q302" s="80" t="s">
        <v>2035</v>
      </c>
      <c r="R302" s="80" t="s">
        <v>2038</v>
      </c>
    </row>
    <row r="303" spans="1:18" x14ac:dyDescent="0.2">
      <c r="A303" s="78"/>
      <c r="B303" s="140">
        <v>44172.210393518515</v>
      </c>
      <c r="C303" s="43" t="s">
        <v>1034</v>
      </c>
      <c r="D303" s="82" t="str">
        <f t="shared" si="53"/>
        <v>HA0061</v>
      </c>
      <c r="E303" s="91" t="str">
        <f t="shared" si="54"/>
        <v>HARARE</v>
      </c>
      <c r="F303" s="82" t="str">
        <f t="shared" si="55"/>
        <v>PLATINUM</v>
      </c>
      <c r="G303" s="83">
        <v>3</v>
      </c>
      <c r="H303" s="96" t="s">
        <v>2033</v>
      </c>
      <c r="I303" s="68" t="s">
        <v>2058</v>
      </c>
      <c r="J303" s="82" t="str">
        <f t="shared" si="56"/>
        <v>ENIA</v>
      </c>
      <c r="K303" s="151">
        <v>7.2372685185185193E-2</v>
      </c>
      <c r="L303" s="151">
        <v>0.21039351851851851</v>
      </c>
      <c r="M303" s="150">
        <v>44172</v>
      </c>
      <c r="N303" s="94" t="s">
        <v>4744</v>
      </c>
      <c r="O303" s="90">
        <f t="shared" si="47"/>
        <v>198.74999999999994</v>
      </c>
      <c r="P303" s="100">
        <f t="shared" si="48"/>
        <v>596.24999999999977</v>
      </c>
      <c r="Q303" s="80" t="s">
        <v>2035</v>
      </c>
      <c r="R303" s="80" t="s">
        <v>2038</v>
      </c>
    </row>
    <row r="304" spans="1:18" x14ac:dyDescent="0.2">
      <c r="A304" s="93"/>
      <c r="B304" s="140">
        <v>44172.211782407408</v>
      </c>
      <c r="C304" s="43" t="s">
        <v>961</v>
      </c>
      <c r="D304" s="82" t="str">
        <f t="shared" si="53"/>
        <v>HA0376</v>
      </c>
      <c r="E304" s="91" t="str">
        <f t="shared" si="54"/>
        <v>HARARE</v>
      </c>
      <c r="F304" s="82" t="str">
        <f t="shared" si="55"/>
        <v>PLATINUM</v>
      </c>
      <c r="G304" s="83">
        <v>3</v>
      </c>
      <c r="H304" s="96" t="s">
        <v>2033</v>
      </c>
      <c r="I304" s="68" t="s">
        <v>2058</v>
      </c>
      <c r="J304" s="82" t="str">
        <f t="shared" si="56"/>
        <v>MODESTA</v>
      </c>
      <c r="K304" s="151">
        <v>0</v>
      </c>
      <c r="L304" s="151">
        <v>0.21178240740740739</v>
      </c>
      <c r="M304" s="150">
        <v>44172</v>
      </c>
      <c r="N304" s="94" t="s">
        <v>4745</v>
      </c>
      <c r="O304" s="90">
        <f t="shared" si="47"/>
        <v>304.96666666666664</v>
      </c>
      <c r="P304" s="100">
        <f t="shared" si="48"/>
        <v>914.89999999999986</v>
      </c>
      <c r="Q304" s="80" t="s">
        <v>2035</v>
      </c>
      <c r="R304" s="80" t="s">
        <v>2038</v>
      </c>
    </row>
    <row r="305" spans="1:18" x14ac:dyDescent="0.2">
      <c r="A305" s="93"/>
      <c r="B305" s="140">
        <v>44172.211944444447</v>
      </c>
      <c r="C305" s="43" t="s">
        <v>1741</v>
      </c>
      <c r="D305" s="82" t="str">
        <f t="shared" si="53"/>
        <v>HA0158</v>
      </c>
      <c r="E305" s="91" t="str">
        <f t="shared" si="54"/>
        <v>HARARE</v>
      </c>
      <c r="F305" s="82" t="str">
        <f t="shared" si="55"/>
        <v>PLATINUM</v>
      </c>
      <c r="G305" s="83">
        <v>3</v>
      </c>
      <c r="H305" s="96" t="s">
        <v>2033</v>
      </c>
      <c r="I305" s="68" t="s">
        <v>2058</v>
      </c>
      <c r="J305" s="82" t="str">
        <f t="shared" si="56"/>
        <v>MASIMBA</v>
      </c>
      <c r="K305" s="151">
        <v>7.2222222222222229E-2</v>
      </c>
      <c r="L305" s="151">
        <v>0.21194444444444446</v>
      </c>
      <c r="M305" s="150">
        <v>44172</v>
      </c>
      <c r="N305" s="94" t="s">
        <v>4746</v>
      </c>
      <c r="O305" s="90">
        <f t="shared" si="47"/>
        <v>201.20000000000005</v>
      </c>
      <c r="P305" s="100">
        <f t="shared" si="48"/>
        <v>603.60000000000014</v>
      </c>
      <c r="Q305" s="80" t="s">
        <v>2035</v>
      </c>
      <c r="R305" s="80" t="s">
        <v>2038</v>
      </c>
    </row>
    <row r="306" spans="1:18" x14ac:dyDescent="0.2">
      <c r="A306" s="211"/>
      <c r="B306" s="141">
        <v>44170.955937500003</v>
      </c>
      <c r="C306" s="98" t="s">
        <v>612</v>
      </c>
      <c r="D306" s="82" t="str">
        <f t="shared" si="53"/>
        <v>MS5124</v>
      </c>
      <c r="E306" s="91" t="str">
        <f t="shared" si="54"/>
        <v>MAT SOUTH</v>
      </c>
      <c r="F306" s="82" t="str">
        <f t="shared" si="55"/>
        <v>PLATINUM</v>
      </c>
      <c r="G306" s="83">
        <v>3</v>
      </c>
      <c r="H306" s="96" t="s">
        <v>2033</v>
      </c>
      <c r="I306" s="68" t="s">
        <v>2058</v>
      </c>
      <c r="J306" s="82" t="str">
        <f t="shared" si="56"/>
        <v>BEN</v>
      </c>
      <c r="K306" s="153">
        <v>0</v>
      </c>
      <c r="L306" s="153">
        <v>0.46180555555555558</v>
      </c>
      <c r="M306" s="150">
        <v>44172</v>
      </c>
      <c r="N306" s="143" t="s">
        <v>4750</v>
      </c>
      <c r="O306" s="90">
        <f t="shared" si="47"/>
        <v>665</v>
      </c>
      <c r="P306" s="100">
        <f t="shared" si="48"/>
        <v>1995</v>
      </c>
      <c r="Q306" s="80" t="s">
        <v>2035</v>
      </c>
      <c r="R306" s="80" t="s">
        <v>2038</v>
      </c>
    </row>
    <row r="307" spans="1:18" x14ac:dyDescent="0.2">
      <c r="A307" s="211"/>
      <c r="B307" s="141">
        <v>44171.716898148145</v>
      </c>
      <c r="C307" s="98" t="s">
        <v>756</v>
      </c>
      <c r="D307" s="82" t="str">
        <f t="shared" si="53"/>
        <v>HA1733</v>
      </c>
      <c r="E307" s="91" t="str">
        <f t="shared" si="54"/>
        <v>HARARE</v>
      </c>
      <c r="F307" s="82" t="str">
        <f t="shared" si="55"/>
        <v>PLATINUM</v>
      </c>
      <c r="G307" s="83">
        <v>3</v>
      </c>
      <c r="H307" s="96" t="s">
        <v>2033</v>
      </c>
      <c r="I307" s="68" t="s">
        <v>2058</v>
      </c>
      <c r="J307" s="82" t="str">
        <f t="shared" si="56"/>
        <v>KIWA</v>
      </c>
      <c r="K307" s="153">
        <v>0</v>
      </c>
      <c r="L307" s="153">
        <v>0.51250000000000007</v>
      </c>
      <c r="M307" s="150">
        <v>44172</v>
      </c>
      <c r="N307" s="143" t="s">
        <v>4751</v>
      </c>
      <c r="O307" s="90">
        <f t="shared" si="47"/>
        <v>738.00000000000011</v>
      </c>
      <c r="P307" s="100">
        <f t="shared" si="48"/>
        <v>2214.0000000000005</v>
      </c>
      <c r="Q307" s="80" t="s">
        <v>2035</v>
      </c>
      <c r="R307" s="80" t="s">
        <v>2038</v>
      </c>
    </row>
    <row r="308" spans="1:18" x14ac:dyDescent="0.2">
      <c r="A308" s="211"/>
      <c r="B308" s="119">
        <v>44172.72693287037</v>
      </c>
      <c r="C308" s="98" t="s">
        <v>244</v>
      </c>
      <c r="D308" s="82" t="str">
        <f t="shared" si="53"/>
        <v>MS6027</v>
      </c>
      <c r="E308" s="91" t="str">
        <f t="shared" si="54"/>
        <v>MAT SOUTH</v>
      </c>
      <c r="F308" s="82" t="str">
        <f t="shared" si="55"/>
        <v>PLATINUM</v>
      </c>
      <c r="G308" s="83">
        <v>3</v>
      </c>
      <c r="H308" s="96" t="s">
        <v>2033</v>
      </c>
      <c r="I308" s="68" t="s">
        <v>2060</v>
      </c>
      <c r="J308" s="82" t="str">
        <f t="shared" si="56"/>
        <v>BEN</v>
      </c>
      <c r="K308" s="114">
        <v>44172.72693287037</v>
      </c>
      <c r="L308" s="114">
        <v>44172.784386574072</v>
      </c>
      <c r="M308" s="113">
        <v>44172</v>
      </c>
      <c r="N308" s="94" t="s">
        <v>4738</v>
      </c>
      <c r="O308" s="90">
        <f t="shared" si="47"/>
        <v>82.733333331998438</v>
      </c>
      <c r="P308" s="100">
        <f t="shared" si="48"/>
        <v>248.19999999599531</v>
      </c>
      <c r="Q308" s="80" t="s">
        <v>2035</v>
      </c>
      <c r="R308" s="80" t="s">
        <v>2038</v>
      </c>
    </row>
    <row r="309" spans="1:18" x14ac:dyDescent="0.2">
      <c r="A309" s="211"/>
      <c r="B309" s="119">
        <v>44172.542650462965</v>
      </c>
      <c r="C309" s="98" t="s">
        <v>1679</v>
      </c>
      <c r="D309" s="82" t="str">
        <f t="shared" si="53"/>
        <v>MD6016</v>
      </c>
      <c r="E309" s="91" t="str">
        <f t="shared" si="54"/>
        <v>MIDLANDS</v>
      </c>
      <c r="F309" s="82" t="str">
        <f t="shared" si="55"/>
        <v>PLATINUM</v>
      </c>
      <c r="G309" s="83">
        <v>3</v>
      </c>
      <c r="H309" s="96" t="s">
        <v>2033</v>
      </c>
      <c r="I309" s="68" t="s">
        <v>2060</v>
      </c>
      <c r="J309" s="82" t="str">
        <f t="shared" si="56"/>
        <v>CHIKWAVAVA</v>
      </c>
      <c r="K309" s="114">
        <v>44172.542650462965</v>
      </c>
      <c r="L309" s="114">
        <v>44172.599259259259</v>
      </c>
      <c r="M309" s="113">
        <v>44172</v>
      </c>
      <c r="N309" s="94" t="s">
        <v>4755</v>
      </c>
      <c r="O309" s="90">
        <f t="shared" si="47"/>
        <v>81.516666663810611</v>
      </c>
      <c r="P309" s="100">
        <f t="shared" si="48"/>
        <v>244.54999999143183</v>
      </c>
      <c r="Q309" s="80" t="s">
        <v>2035</v>
      </c>
      <c r="R309" s="80" t="s">
        <v>2038</v>
      </c>
    </row>
    <row r="310" spans="1:18" x14ac:dyDescent="0.2">
      <c r="A310" s="211"/>
      <c r="B310" s="119">
        <v>44172.542453703703</v>
      </c>
      <c r="C310" s="98" t="s">
        <v>1868</v>
      </c>
      <c r="D310" s="82" t="str">
        <f t="shared" si="53"/>
        <v>MD0412</v>
      </c>
      <c r="E310" s="91" t="str">
        <f t="shared" si="54"/>
        <v>MIDLANDS</v>
      </c>
      <c r="F310" s="82" t="str">
        <f t="shared" si="55"/>
        <v>PLATINUM</v>
      </c>
      <c r="G310" s="83">
        <v>3</v>
      </c>
      <c r="H310" s="96" t="s">
        <v>2033</v>
      </c>
      <c r="I310" s="68" t="s">
        <v>2060</v>
      </c>
      <c r="J310" s="82" t="str">
        <f t="shared" si="56"/>
        <v>CHIKWAVAVA</v>
      </c>
      <c r="K310" s="114">
        <v>44172.542453703703</v>
      </c>
      <c r="L310" s="114">
        <v>44172.599259259259</v>
      </c>
      <c r="M310" s="113">
        <v>44172</v>
      </c>
      <c r="N310" s="94" t="s">
        <v>4756</v>
      </c>
      <c r="O310" s="90">
        <f t="shared" si="47"/>
        <v>81.800000000512227</v>
      </c>
      <c r="P310" s="100">
        <f t="shared" si="48"/>
        <v>245.40000000153668</v>
      </c>
      <c r="Q310" s="80" t="s">
        <v>2035</v>
      </c>
      <c r="R310" s="80" t="s">
        <v>2038</v>
      </c>
    </row>
    <row r="311" spans="1:18" x14ac:dyDescent="0.2">
      <c r="A311" s="211"/>
      <c r="B311" s="119">
        <v>44172.532037037039</v>
      </c>
      <c r="C311" s="98" t="s">
        <v>1012</v>
      </c>
      <c r="D311" s="82" t="str">
        <f t="shared" si="53"/>
        <v>HA0059</v>
      </c>
      <c r="E311" s="91" t="str">
        <f t="shared" si="54"/>
        <v>HARARE</v>
      </c>
      <c r="F311" s="82" t="str">
        <f t="shared" si="55"/>
        <v>PLATINUM</v>
      </c>
      <c r="G311" s="83">
        <v>3</v>
      </c>
      <c r="H311" s="96" t="s">
        <v>2033</v>
      </c>
      <c r="I311" s="68" t="s">
        <v>2060</v>
      </c>
      <c r="J311" s="82" t="str">
        <f t="shared" si="56"/>
        <v>KIWA</v>
      </c>
      <c r="K311" s="114">
        <v>44172.532037037039</v>
      </c>
      <c r="L311" s="114">
        <v>44172.640474537038</v>
      </c>
      <c r="M311" s="113">
        <v>44172</v>
      </c>
      <c r="N311" s="94" t="s">
        <v>4761</v>
      </c>
      <c r="O311" s="90">
        <f t="shared" si="47"/>
        <v>156.14999999874271</v>
      </c>
      <c r="P311" s="100">
        <f t="shared" si="48"/>
        <v>468.44999999622814</v>
      </c>
      <c r="Q311" s="80" t="s">
        <v>2035</v>
      </c>
      <c r="R311" s="80" t="s">
        <v>2038</v>
      </c>
    </row>
    <row r="312" spans="1:18" x14ac:dyDescent="0.2">
      <c r="A312" s="211"/>
      <c r="B312" s="119">
        <v>44172.345439814817</v>
      </c>
      <c r="C312" s="98" t="s">
        <v>273</v>
      </c>
      <c r="D312" s="82" t="str">
        <f t="shared" si="53"/>
        <v>HA0008</v>
      </c>
      <c r="E312" s="91" t="str">
        <f t="shared" si="54"/>
        <v>HARARE</v>
      </c>
      <c r="F312" s="82" t="str">
        <f t="shared" si="55"/>
        <v>PLATINUM</v>
      </c>
      <c r="G312" s="83">
        <v>3</v>
      </c>
      <c r="H312" s="96" t="s">
        <v>2033</v>
      </c>
      <c r="I312" s="68" t="s">
        <v>2060</v>
      </c>
      <c r="J312" s="82" t="str">
        <f t="shared" si="56"/>
        <v>DHLAKAMA</v>
      </c>
      <c r="K312" s="114">
        <v>44172.345439814817</v>
      </c>
      <c r="L312" s="114">
        <v>44172.661898148152</v>
      </c>
      <c r="M312" s="113">
        <v>44172</v>
      </c>
      <c r="N312" s="94" t="s">
        <v>4734</v>
      </c>
      <c r="O312" s="90">
        <f t="shared" si="47"/>
        <v>455.70000000181608</v>
      </c>
      <c r="P312" s="100">
        <f t="shared" si="48"/>
        <v>1367.1000000054482</v>
      </c>
      <c r="Q312" s="80" t="s">
        <v>2035</v>
      </c>
      <c r="R312" s="80" t="s">
        <v>2038</v>
      </c>
    </row>
    <row r="313" spans="1:18" x14ac:dyDescent="0.2">
      <c r="A313" s="211"/>
      <c r="B313" s="119">
        <v>44172.664571759262</v>
      </c>
      <c r="C313" s="98" t="s">
        <v>739</v>
      </c>
      <c r="D313" s="82" t="str">
        <f t="shared" si="53"/>
        <v>MD6014</v>
      </c>
      <c r="E313" s="91" t="str">
        <f t="shared" si="54"/>
        <v>MIDLANDS</v>
      </c>
      <c r="F313" s="82" t="str">
        <f t="shared" si="55"/>
        <v>PLATINUM</v>
      </c>
      <c r="G313" s="83">
        <v>3</v>
      </c>
      <c r="H313" s="96" t="s">
        <v>2033</v>
      </c>
      <c r="I313" s="68" t="s">
        <v>2060</v>
      </c>
      <c r="J313" s="82" t="str">
        <f t="shared" si="56"/>
        <v>CHIKWAVAVA</v>
      </c>
      <c r="K313" s="114">
        <v>44172.664571759262</v>
      </c>
      <c r="L313" s="114">
        <v>44172.677881944444</v>
      </c>
      <c r="M313" s="113">
        <v>44172</v>
      </c>
      <c r="N313" s="94" t="s">
        <v>4763</v>
      </c>
      <c r="O313" s="90">
        <f t="shared" si="47"/>
        <v>19.166666662786156</v>
      </c>
      <c r="P313" s="100">
        <f t="shared" si="48"/>
        <v>57.499999988358468</v>
      </c>
      <c r="Q313" s="80" t="s">
        <v>2035</v>
      </c>
      <c r="R313" s="80" t="s">
        <v>2038</v>
      </c>
    </row>
    <row r="314" spans="1:18" x14ac:dyDescent="0.2">
      <c r="A314" s="211"/>
      <c r="B314" s="119">
        <v>44172.664629629631</v>
      </c>
      <c r="C314" s="98" t="s">
        <v>1129</v>
      </c>
      <c r="D314" s="82" t="str">
        <f t="shared" si="53"/>
        <v>MD6016</v>
      </c>
      <c r="E314" s="91" t="str">
        <f t="shared" si="54"/>
        <v>MIDLANDS</v>
      </c>
      <c r="F314" s="82" t="str">
        <f t="shared" si="55"/>
        <v>PLATINUM</v>
      </c>
      <c r="G314" s="83">
        <v>3</v>
      </c>
      <c r="H314" s="96" t="s">
        <v>2033</v>
      </c>
      <c r="I314" s="68" t="s">
        <v>2060</v>
      </c>
      <c r="J314" s="82" t="str">
        <f t="shared" si="56"/>
        <v>CHIKWAVAVA</v>
      </c>
      <c r="K314" s="114">
        <v>44172.664629629631</v>
      </c>
      <c r="L314" s="114">
        <v>44172.677881944444</v>
      </c>
      <c r="M314" s="113">
        <v>44172</v>
      </c>
      <c r="N314" s="94" t="s">
        <v>4765</v>
      </c>
      <c r="O314" s="90">
        <f t="shared" si="47"/>
        <v>19.083333330927417</v>
      </c>
      <c r="P314" s="100">
        <f t="shared" si="48"/>
        <v>57.24999999278225</v>
      </c>
      <c r="Q314" s="80" t="s">
        <v>2035</v>
      </c>
      <c r="R314" s="80" t="s">
        <v>2038</v>
      </c>
    </row>
    <row r="315" spans="1:18" x14ac:dyDescent="0.2">
      <c r="A315" s="211"/>
      <c r="B315" s="119">
        <v>44172.667291666665</v>
      </c>
      <c r="C315" s="98" t="s">
        <v>741</v>
      </c>
      <c r="D315" s="82" t="str">
        <f t="shared" si="53"/>
        <v>MD6014</v>
      </c>
      <c r="E315" s="91" t="str">
        <f t="shared" si="54"/>
        <v>MIDLANDS</v>
      </c>
      <c r="F315" s="82" t="str">
        <f t="shared" si="55"/>
        <v>PLATINUM</v>
      </c>
      <c r="G315" s="83">
        <v>3</v>
      </c>
      <c r="H315" s="96" t="s">
        <v>2033</v>
      </c>
      <c r="I315" s="68" t="s">
        <v>2060</v>
      </c>
      <c r="J315" s="82" t="str">
        <f t="shared" si="56"/>
        <v>CHIKWAVAVA</v>
      </c>
      <c r="K315" s="114">
        <v>44172.667291666665</v>
      </c>
      <c r="L315" s="114">
        <v>44172.68037037037</v>
      </c>
      <c r="M315" s="113">
        <v>44172</v>
      </c>
      <c r="N315" s="94" t="s">
        <v>4768</v>
      </c>
      <c r="O315" s="90">
        <f t="shared" si="47"/>
        <v>18.833333335351199</v>
      </c>
      <c r="P315" s="100">
        <f t="shared" si="48"/>
        <v>56.500000006053597</v>
      </c>
      <c r="Q315" s="80" t="s">
        <v>2035</v>
      </c>
      <c r="R315" s="80" t="s">
        <v>2038</v>
      </c>
    </row>
    <row r="316" spans="1:18" x14ac:dyDescent="0.2">
      <c r="A316" s="211"/>
      <c r="B316" s="119">
        <v>44172.66715277778</v>
      </c>
      <c r="C316" s="98" t="s">
        <v>1132</v>
      </c>
      <c r="D316" s="82" t="str">
        <f t="shared" si="53"/>
        <v>MD6016</v>
      </c>
      <c r="E316" s="91" t="str">
        <f t="shared" si="54"/>
        <v>MIDLANDS</v>
      </c>
      <c r="F316" s="82" t="str">
        <f t="shared" si="55"/>
        <v>PLATINUM</v>
      </c>
      <c r="G316" s="83">
        <v>3</v>
      </c>
      <c r="H316" s="96" t="s">
        <v>2033</v>
      </c>
      <c r="I316" s="68" t="s">
        <v>2060</v>
      </c>
      <c r="J316" s="82" t="str">
        <f t="shared" si="56"/>
        <v>CHIKWAVAVA</v>
      </c>
      <c r="K316" s="114">
        <v>44172.66715277778</v>
      </c>
      <c r="L316" s="114">
        <v>44172.680393518516</v>
      </c>
      <c r="M316" s="113">
        <v>44172</v>
      </c>
      <c r="N316" s="94" t="s">
        <v>4769</v>
      </c>
      <c r="O316" s="90">
        <f t="shared" si="47"/>
        <v>19.066666660364717</v>
      </c>
      <c r="P316" s="100">
        <f t="shared" si="48"/>
        <v>57.199999981094152</v>
      </c>
      <c r="Q316" s="80" t="s">
        <v>2035</v>
      </c>
      <c r="R316" s="80" t="s">
        <v>2038</v>
      </c>
    </row>
    <row r="317" spans="1:18" x14ac:dyDescent="0.2">
      <c r="A317" s="211"/>
      <c r="B317" s="119">
        <v>44172.641469907408</v>
      </c>
      <c r="C317" s="98" t="s">
        <v>1281</v>
      </c>
      <c r="D317" s="82" t="str">
        <f t="shared" si="53"/>
        <v>MD5189</v>
      </c>
      <c r="E317" s="91" t="str">
        <f t="shared" si="54"/>
        <v>MIDLANDS</v>
      </c>
      <c r="F317" s="82" t="str">
        <f t="shared" si="55"/>
        <v>PLATINUM</v>
      </c>
      <c r="G317" s="83">
        <v>3</v>
      </c>
      <c r="H317" s="96" t="s">
        <v>2033</v>
      </c>
      <c r="I317" s="68" t="s">
        <v>2060</v>
      </c>
      <c r="J317" s="82" t="str">
        <f t="shared" si="56"/>
        <v>CHARI</v>
      </c>
      <c r="K317" s="114">
        <v>44172.641469907408</v>
      </c>
      <c r="L317" s="114">
        <v>44172.683958333335</v>
      </c>
      <c r="M317" s="113">
        <v>44172</v>
      </c>
      <c r="N317" s="94" t="s">
        <v>4771</v>
      </c>
      <c r="O317" s="90">
        <f t="shared" si="47"/>
        <v>61.183333334047347</v>
      </c>
      <c r="P317" s="100">
        <f t="shared" si="48"/>
        <v>183.55000000214204</v>
      </c>
      <c r="Q317" s="80" t="s">
        <v>2035</v>
      </c>
      <c r="R317" s="80" t="s">
        <v>2038</v>
      </c>
    </row>
    <row r="318" spans="1:18" x14ac:dyDescent="0.2">
      <c r="A318" s="211"/>
      <c r="B318" s="119">
        <v>44172.562847222223</v>
      </c>
      <c r="C318" s="98" t="s">
        <v>639</v>
      </c>
      <c r="D318" s="82" t="str">
        <f t="shared" si="53"/>
        <v>BU0029</v>
      </c>
      <c r="E318" s="91" t="str">
        <f t="shared" si="54"/>
        <v>BULAWAYO</v>
      </c>
      <c r="F318" s="82" t="str">
        <f t="shared" si="55"/>
        <v>PLATINUM</v>
      </c>
      <c r="G318" s="83">
        <v>3</v>
      </c>
      <c r="H318" s="96" t="s">
        <v>2033</v>
      </c>
      <c r="I318" s="68" t="s">
        <v>2060</v>
      </c>
      <c r="J318" s="82" t="str">
        <f t="shared" si="56"/>
        <v>BHEKANI</v>
      </c>
      <c r="K318" s="114">
        <v>44172.562847222223</v>
      </c>
      <c r="L318" s="114">
        <v>44172.686921296299</v>
      </c>
      <c r="M318" s="113">
        <v>44172</v>
      </c>
      <c r="N318" s="94" t="s">
        <v>4772</v>
      </c>
      <c r="O318" s="90">
        <f t="shared" si="47"/>
        <v>178.66666666930541</v>
      </c>
      <c r="P318" s="100">
        <f t="shared" si="48"/>
        <v>536.00000000791624</v>
      </c>
      <c r="Q318" s="80" t="s">
        <v>2035</v>
      </c>
      <c r="R318" s="80" t="s">
        <v>2038</v>
      </c>
    </row>
    <row r="319" spans="1:18" x14ac:dyDescent="0.2">
      <c r="A319" s="211"/>
      <c r="B319" s="119">
        <v>44172.562847222223</v>
      </c>
      <c r="C319" s="98" t="s">
        <v>640</v>
      </c>
      <c r="D319" s="82" t="str">
        <f t="shared" si="53"/>
        <v>BU0029</v>
      </c>
      <c r="E319" s="91" t="str">
        <f t="shared" si="54"/>
        <v>BULAWAYO</v>
      </c>
      <c r="F319" s="82" t="str">
        <f t="shared" si="55"/>
        <v>PLATINUM</v>
      </c>
      <c r="G319" s="83">
        <v>3</v>
      </c>
      <c r="H319" s="96" t="s">
        <v>2033</v>
      </c>
      <c r="I319" s="68" t="s">
        <v>2060</v>
      </c>
      <c r="J319" s="82" t="str">
        <f t="shared" si="56"/>
        <v>BHEKANI</v>
      </c>
      <c r="K319" s="114">
        <v>44172.562847222223</v>
      </c>
      <c r="L319" s="114">
        <v>44172.689293981479</v>
      </c>
      <c r="M319" s="113">
        <v>44172</v>
      </c>
      <c r="N319" s="94" t="s">
        <v>4773</v>
      </c>
      <c r="O319" s="90">
        <f t="shared" si="47"/>
        <v>182.08333332790062</v>
      </c>
      <c r="P319" s="100">
        <f t="shared" si="48"/>
        <v>546.24999998370185</v>
      </c>
      <c r="Q319" s="80" t="s">
        <v>2035</v>
      </c>
      <c r="R319" s="80" t="s">
        <v>2038</v>
      </c>
    </row>
    <row r="320" spans="1:18" x14ac:dyDescent="0.2">
      <c r="A320" s="211"/>
      <c r="B320" s="119">
        <v>44172.733530092592</v>
      </c>
      <c r="C320" s="98" t="s">
        <v>1679</v>
      </c>
      <c r="D320" s="82" t="str">
        <f t="shared" si="53"/>
        <v>MD6016</v>
      </c>
      <c r="E320" s="91" t="str">
        <f t="shared" si="54"/>
        <v>MIDLANDS</v>
      </c>
      <c r="F320" s="82" t="str">
        <f t="shared" si="55"/>
        <v>PLATINUM</v>
      </c>
      <c r="G320" s="83">
        <v>3</v>
      </c>
      <c r="H320" s="96" t="s">
        <v>2033</v>
      </c>
      <c r="I320" s="68" t="s">
        <v>2060</v>
      </c>
      <c r="J320" s="82" t="str">
        <f t="shared" si="56"/>
        <v>CHIKWAVAVA</v>
      </c>
      <c r="K320" s="114">
        <v>44172.733530092592</v>
      </c>
      <c r="L320" s="114">
        <v>44172.752627314818</v>
      </c>
      <c r="M320" s="113">
        <v>44172</v>
      </c>
      <c r="N320" s="94" t="s">
        <v>4778</v>
      </c>
      <c r="O320" s="90">
        <f t="shared" si="47"/>
        <v>27.500000005820766</v>
      </c>
      <c r="P320" s="100">
        <f t="shared" si="48"/>
        <v>82.500000017462298</v>
      </c>
      <c r="Q320" s="80" t="s">
        <v>2035</v>
      </c>
      <c r="R320" s="80" t="s">
        <v>2038</v>
      </c>
    </row>
    <row r="321" spans="1:18" x14ac:dyDescent="0.2">
      <c r="A321" s="211"/>
      <c r="B321" s="119">
        <v>44172.761516203704</v>
      </c>
      <c r="C321" s="98" t="s">
        <v>1868</v>
      </c>
      <c r="D321" s="82" t="str">
        <f t="shared" si="53"/>
        <v>MD0412</v>
      </c>
      <c r="E321" s="91" t="str">
        <f t="shared" si="54"/>
        <v>MIDLANDS</v>
      </c>
      <c r="F321" s="82" t="str">
        <f t="shared" si="55"/>
        <v>PLATINUM</v>
      </c>
      <c r="G321" s="83">
        <v>3</v>
      </c>
      <c r="H321" s="96" t="s">
        <v>2033</v>
      </c>
      <c r="I321" s="68" t="s">
        <v>2060</v>
      </c>
      <c r="J321" s="82" t="str">
        <f t="shared" si="56"/>
        <v>CHIKWAVAVA</v>
      </c>
      <c r="K321" s="114">
        <v>44172.761516203704</v>
      </c>
      <c r="L321" s="114">
        <v>44172.77784722222</v>
      </c>
      <c r="M321" s="113">
        <v>44172</v>
      </c>
      <c r="N321" s="94" t="s">
        <v>4784</v>
      </c>
      <c r="O321" s="90">
        <f t="shared" si="47"/>
        <v>23.516666663344949</v>
      </c>
      <c r="P321" s="100">
        <f t="shared" si="48"/>
        <v>70.549999990034848</v>
      </c>
      <c r="Q321" s="80" t="s">
        <v>2035</v>
      </c>
      <c r="R321" s="80" t="s">
        <v>2038</v>
      </c>
    </row>
    <row r="322" spans="1:18" x14ac:dyDescent="0.2">
      <c r="A322" s="211"/>
      <c r="B322" s="119">
        <v>44172.726817129631</v>
      </c>
      <c r="C322" s="98" t="s">
        <v>611</v>
      </c>
      <c r="D322" s="82" t="str">
        <f t="shared" si="53"/>
        <v>MS5124</v>
      </c>
      <c r="E322" s="91" t="str">
        <f t="shared" si="54"/>
        <v>MAT SOUTH</v>
      </c>
      <c r="F322" s="82" t="str">
        <f t="shared" si="55"/>
        <v>PLATINUM</v>
      </c>
      <c r="G322" s="83">
        <v>3</v>
      </c>
      <c r="H322" s="96" t="s">
        <v>2033</v>
      </c>
      <c r="I322" s="68" t="s">
        <v>2060</v>
      </c>
      <c r="J322" s="82" t="str">
        <f t="shared" si="56"/>
        <v>BEN</v>
      </c>
      <c r="K322" s="114">
        <v>44172.726817129631</v>
      </c>
      <c r="L322" s="114">
        <v>44172.784386574072</v>
      </c>
      <c r="M322" s="113">
        <v>44172</v>
      </c>
      <c r="N322" s="94" t="s">
        <v>4786</v>
      </c>
      <c r="O322" s="90">
        <f t="shared" ref="O322:O385" si="57">(L322-K322)*60*24</f>
        <v>82.899999995715916</v>
      </c>
      <c r="P322" s="100">
        <f t="shared" ref="P322:P385" si="58">O322*G322</f>
        <v>248.69999998714775</v>
      </c>
      <c r="Q322" s="80" t="s">
        <v>2035</v>
      </c>
      <c r="R322" s="80" t="s">
        <v>2038</v>
      </c>
    </row>
    <row r="323" spans="1:18" x14ac:dyDescent="0.2">
      <c r="A323" s="211"/>
      <c r="B323" s="119">
        <v>44172.72693287037</v>
      </c>
      <c r="C323" s="98" t="s">
        <v>1508</v>
      </c>
      <c r="D323" s="82" t="str">
        <f t="shared" si="53"/>
        <v>MS0006</v>
      </c>
      <c r="E323" s="91" t="str">
        <f t="shared" si="54"/>
        <v>MAT SOUTH</v>
      </c>
      <c r="F323" s="82" t="str">
        <f t="shared" si="55"/>
        <v>PLATINUM</v>
      </c>
      <c r="G323" s="83">
        <v>3</v>
      </c>
      <c r="H323" s="96" t="s">
        <v>2033</v>
      </c>
      <c r="I323" s="68" t="s">
        <v>2060</v>
      </c>
      <c r="J323" s="82" t="str">
        <f t="shared" si="56"/>
        <v>BEN</v>
      </c>
      <c r="K323" s="114">
        <v>44172.72693287037</v>
      </c>
      <c r="L323" s="114">
        <v>44172.784386574072</v>
      </c>
      <c r="M323" s="113">
        <v>44172</v>
      </c>
      <c r="N323" s="94" t="s">
        <v>4791</v>
      </c>
      <c r="O323" s="90">
        <f t="shared" si="57"/>
        <v>82.733333331998438</v>
      </c>
      <c r="P323" s="100">
        <f t="shared" si="58"/>
        <v>248.19999999599531</v>
      </c>
      <c r="Q323" s="80" t="s">
        <v>2035</v>
      </c>
      <c r="R323" s="80" t="s">
        <v>2038</v>
      </c>
    </row>
    <row r="324" spans="1:18" x14ac:dyDescent="0.2">
      <c r="A324" s="211"/>
      <c r="B324" s="119">
        <v>44172.732199074075</v>
      </c>
      <c r="C324" s="98" t="s">
        <v>1114</v>
      </c>
      <c r="D324" s="82" t="str">
        <f t="shared" si="53"/>
        <v>MD0277</v>
      </c>
      <c r="E324" s="91" t="str">
        <f t="shared" si="54"/>
        <v>MIDLANDS</v>
      </c>
      <c r="F324" s="82" t="str">
        <f t="shared" si="55"/>
        <v>PLATINUM</v>
      </c>
      <c r="G324" s="83">
        <v>3</v>
      </c>
      <c r="H324" s="96" t="s">
        <v>2033</v>
      </c>
      <c r="I324" s="68" t="s">
        <v>2060</v>
      </c>
      <c r="J324" s="82" t="str">
        <f t="shared" si="56"/>
        <v>CHARI</v>
      </c>
      <c r="K324" s="114">
        <v>44172.732199074075</v>
      </c>
      <c r="L324" s="114">
        <v>44172.809166666666</v>
      </c>
      <c r="M324" s="113">
        <v>44172</v>
      </c>
      <c r="N324" s="94" t="s">
        <v>4795</v>
      </c>
      <c r="O324" s="90">
        <f t="shared" si="57"/>
        <v>110.83333333139308</v>
      </c>
      <c r="P324" s="100">
        <f t="shared" si="58"/>
        <v>332.49999999417923</v>
      </c>
      <c r="Q324" s="80" t="s">
        <v>2035</v>
      </c>
      <c r="R324" s="80" t="s">
        <v>2038</v>
      </c>
    </row>
    <row r="325" spans="1:18" x14ac:dyDescent="0.2">
      <c r="A325" s="211"/>
      <c r="B325" s="119">
        <v>44172.732025462959</v>
      </c>
      <c r="C325" s="98" t="s">
        <v>1278</v>
      </c>
      <c r="D325" s="82" t="str">
        <f t="shared" si="53"/>
        <v>MD5189</v>
      </c>
      <c r="E325" s="91" t="str">
        <f t="shared" si="54"/>
        <v>MIDLANDS</v>
      </c>
      <c r="F325" s="82" t="str">
        <f t="shared" si="55"/>
        <v>PLATINUM</v>
      </c>
      <c r="G325" s="83">
        <v>3</v>
      </c>
      <c r="H325" s="96" t="s">
        <v>2033</v>
      </c>
      <c r="I325" s="68" t="s">
        <v>2060</v>
      </c>
      <c r="J325" s="82" t="str">
        <f t="shared" si="56"/>
        <v>CHARI</v>
      </c>
      <c r="K325" s="114">
        <v>44172.732025462959</v>
      </c>
      <c r="L325" s="114">
        <v>44172.809224537035</v>
      </c>
      <c r="M325" s="113">
        <v>44172</v>
      </c>
      <c r="N325" s="94" t="s">
        <v>4796</v>
      </c>
      <c r="O325" s="90">
        <f t="shared" si="57"/>
        <v>111.16666666930541</v>
      </c>
      <c r="P325" s="100">
        <f t="shared" si="58"/>
        <v>333.50000000791624</v>
      </c>
      <c r="Q325" s="80" t="s">
        <v>2035</v>
      </c>
      <c r="R325" s="80" t="s">
        <v>2038</v>
      </c>
    </row>
    <row r="326" spans="1:18" x14ac:dyDescent="0.2">
      <c r="A326" s="211"/>
      <c r="B326" s="119">
        <v>44172.733090277776</v>
      </c>
      <c r="C326" s="98" t="s">
        <v>1281</v>
      </c>
      <c r="D326" s="82" t="str">
        <f t="shared" si="53"/>
        <v>MD5189</v>
      </c>
      <c r="E326" s="91" t="str">
        <f t="shared" si="54"/>
        <v>MIDLANDS</v>
      </c>
      <c r="F326" s="82" t="str">
        <f t="shared" si="55"/>
        <v>PLATINUM</v>
      </c>
      <c r="G326" s="83">
        <v>3</v>
      </c>
      <c r="H326" s="96" t="s">
        <v>2033</v>
      </c>
      <c r="I326" s="68" t="s">
        <v>2060</v>
      </c>
      <c r="J326" s="82" t="str">
        <f t="shared" si="56"/>
        <v>CHARI</v>
      </c>
      <c r="K326" s="114">
        <v>44172.733090277776</v>
      </c>
      <c r="L326" s="114">
        <v>44172.81145833333</v>
      </c>
      <c r="M326" s="113">
        <v>44172</v>
      </c>
      <c r="N326" s="94" t="s">
        <v>4797</v>
      </c>
      <c r="O326" s="90">
        <f t="shared" si="57"/>
        <v>112.84999999799766</v>
      </c>
      <c r="P326" s="100">
        <f t="shared" si="58"/>
        <v>338.54999999399297</v>
      </c>
      <c r="Q326" s="80" t="s">
        <v>2035</v>
      </c>
      <c r="R326" s="80" t="s">
        <v>2038</v>
      </c>
    </row>
    <row r="327" spans="1:18" x14ac:dyDescent="0.2">
      <c r="A327" s="211"/>
      <c r="B327" s="119">
        <v>44172.733090277776</v>
      </c>
      <c r="C327" s="98" t="s">
        <v>1112</v>
      </c>
      <c r="D327" s="82" t="str">
        <f t="shared" si="53"/>
        <v>MD0254</v>
      </c>
      <c r="E327" s="91" t="str">
        <f t="shared" si="54"/>
        <v>MIDLANDS</v>
      </c>
      <c r="F327" s="82" t="str">
        <f t="shared" si="55"/>
        <v>PLATINUM</v>
      </c>
      <c r="G327" s="83">
        <v>3</v>
      </c>
      <c r="H327" s="96" t="s">
        <v>2033</v>
      </c>
      <c r="I327" s="68" t="s">
        <v>2060</v>
      </c>
      <c r="J327" s="82" t="str">
        <f t="shared" si="56"/>
        <v>CHARI</v>
      </c>
      <c r="K327" s="114">
        <v>44172.733090277776</v>
      </c>
      <c r="L327" s="114">
        <v>44172.811516203707</v>
      </c>
      <c r="M327" s="113">
        <v>44172</v>
      </c>
      <c r="N327" s="94" t="s">
        <v>4798</v>
      </c>
      <c r="O327" s="90">
        <f t="shared" si="57"/>
        <v>112.93333334033377</v>
      </c>
      <c r="P327" s="100">
        <f t="shared" si="58"/>
        <v>338.80000002100132</v>
      </c>
      <c r="Q327" s="80" t="s">
        <v>2035</v>
      </c>
      <c r="R327" s="80" t="s">
        <v>2038</v>
      </c>
    </row>
    <row r="328" spans="1:18" x14ac:dyDescent="0.2">
      <c r="A328" s="211"/>
      <c r="B328" s="119">
        <v>44172.805995370371</v>
      </c>
      <c r="C328" s="98" t="s">
        <v>1679</v>
      </c>
      <c r="D328" s="82" t="str">
        <f t="shared" si="53"/>
        <v>MD6016</v>
      </c>
      <c r="E328" s="91" t="str">
        <f t="shared" si="54"/>
        <v>MIDLANDS</v>
      </c>
      <c r="F328" s="82" t="str">
        <f t="shared" si="55"/>
        <v>PLATINUM</v>
      </c>
      <c r="G328" s="83">
        <v>3</v>
      </c>
      <c r="H328" s="96" t="s">
        <v>2033</v>
      </c>
      <c r="I328" s="68" t="s">
        <v>2060</v>
      </c>
      <c r="J328" s="82" t="str">
        <f t="shared" si="56"/>
        <v>CHIKWAVAVA</v>
      </c>
      <c r="K328" s="114">
        <v>44172.805995370371</v>
      </c>
      <c r="L328" s="114">
        <v>44172.818495370368</v>
      </c>
      <c r="M328" s="113">
        <v>44172</v>
      </c>
      <c r="N328" s="94" t="s">
        <v>4799</v>
      </c>
      <c r="O328" s="90">
        <f t="shared" si="57"/>
        <v>17.999999995809048</v>
      </c>
      <c r="P328" s="100">
        <f t="shared" si="58"/>
        <v>53.999999987427145</v>
      </c>
      <c r="Q328" s="80" t="s">
        <v>2035</v>
      </c>
      <c r="R328" s="80" t="s">
        <v>2038</v>
      </c>
    </row>
    <row r="329" spans="1:18" x14ac:dyDescent="0.2">
      <c r="A329" s="211"/>
      <c r="B329" s="119">
        <v>44172.659791666665</v>
      </c>
      <c r="C329" s="98" t="s">
        <v>995</v>
      </c>
      <c r="D329" s="82" t="str">
        <f t="shared" si="53"/>
        <v>HA6034</v>
      </c>
      <c r="E329" s="91" t="str">
        <f t="shared" si="54"/>
        <v>HARARE</v>
      </c>
      <c r="F329" s="82" t="str">
        <f t="shared" si="55"/>
        <v>PLATINUM</v>
      </c>
      <c r="G329" s="83">
        <v>3</v>
      </c>
      <c r="H329" s="96" t="s">
        <v>2033</v>
      </c>
      <c r="I329" s="68" t="s">
        <v>2060</v>
      </c>
      <c r="J329" s="82" t="str">
        <f t="shared" si="56"/>
        <v>DHLAKAMA</v>
      </c>
      <c r="K329" s="114">
        <v>44172.659791666665</v>
      </c>
      <c r="L329" s="114">
        <v>44172.830937500003</v>
      </c>
      <c r="M329" s="113">
        <v>44172</v>
      </c>
      <c r="N329" s="94" t="s">
        <v>4801</v>
      </c>
      <c r="O329" s="90">
        <f t="shared" si="57"/>
        <v>246.45000000600703</v>
      </c>
      <c r="P329" s="100">
        <f t="shared" si="58"/>
        <v>739.35000001802109</v>
      </c>
      <c r="Q329" s="80" t="s">
        <v>2035</v>
      </c>
      <c r="R329" s="80" t="s">
        <v>2038</v>
      </c>
    </row>
    <row r="330" spans="1:18" x14ac:dyDescent="0.2">
      <c r="A330" s="211"/>
      <c r="B330" s="119">
        <v>44172.659884259258</v>
      </c>
      <c r="C330" s="98" t="s">
        <v>1057</v>
      </c>
      <c r="D330" s="82" t="str">
        <f t="shared" si="53"/>
        <v>HA3016</v>
      </c>
      <c r="E330" s="91" t="str">
        <f t="shared" si="54"/>
        <v>HARARE</v>
      </c>
      <c r="F330" s="82" t="str">
        <f t="shared" si="55"/>
        <v>PLATINUM</v>
      </c>
      <c r="G330" s="83">
        <v>3</v>
      </c>
      <c r="H330" s="96" t="s">
        <v>2033</v>
      </c>
      <c r="I330" s="68" t="s">
        <v>2060</v>
      </c>
      <c r="J330" s="82" t="str">
        <f t="shared" si="56"/>
        <v>DHLKAMA</v>
      </c>
      <c r="K330" s="114">
        <v>44172.659884259258</v>
      </c>
      <c r="L330" s="114">
        <v>44172.831076388888</v>
      </c>
      <c r="M330" s="113">
        <v>44172</v>
      </c>
      <c r="N330" s="94" t="s">
        <v>4802</v>
      </c>
      <c r="O330" s="90">
        <f t="shared" si="57"/>
        <v>246.51666666730307</v>
      </c>
      <c r="P330" s="100">
        <f t="shared" si="58"/>
        <v>739.55000000190921</v>
      </c>
      <c r="Q330" s="80" t="s">
        <v>2035</v>
      </c>
      <c r="R330" s="80" t="s">
        <v>2038</v>
      </c>
    </row>
    <row r="331" spans="1:18" x14ac:dyDescent="0.2">
      <c r="A331" s="211"/>
      <c r="B331" s="119">
        <v>44172.855185185188</v>
      </c>
      <c r="C331" s="98" t="s">
        <v>540</v>
      </c>
      <c r="D331" s="82" t="str">
        <f t="shared" si="53"/>
        <v>HA6048</v>
      </c>
      <c r="E331" s="91" t="str">
        <f t="shared" si="54"/>
        <v>HARARE</v>
      </c>
      <c r="F331" s="82" t="str">
        <f t="shared" si="55"/>
        <v>PLATINUM</v>
      </c>
      <c r="G331" s="83">
        <v>3</v>
      </c>
      <c r="H331" s="96" t="s">
        <v>2033</v>
      </c>
      <c r="I331" s="68" t="s">
        <v>2060</v>
      </c>
      <c r="J331" s="82" t="str">
        <f t="shared" si="56"/>
        <v>ENIA</v>
      </c>
      <c r="K331" s="114">
        <v>44172.855185185188</v>
      </c>
      <c r="L331" s="114">
        <v>44172.870324074072</v>
      </c>
      <c r="M331" s="113">
        <v>44172</v>
      </c>
      <c r="N331" s="94" t="s">
        <v>4735</v>
      </c>
      <c r="O331" s="90">
        <f t="shared" si="57"/>
        <v>21.799999993527308</v>
      </c>
      <c r="P331" s="100">
        <f t="shared" si="58"/>
        <v>65.399999980581924</v>
      </c>
      <c r="Q331" s="80" t="s">
        <v>2035</v>
      </c>
      <c r="R331" s="80" t="s">
        <v>2038</v>
      </c>
    </row>
    <row r="332" spans="1:18" x14ac:dyDescent="0.2">
      <c r="A332" s="211"/>
      <c r="B332" s="119">
        <v>44172.771307870367</v>
      </c>
      <c r="C332" s="98" t="s">
        <v>273</v>
      </c>
      <c r="D332" s="82" t="str">
        <f t="shared" si="53"/>
        <v>HA0008</v>
      </c>
      <c r="E332" s="91" t="str">
        <f t="shared" si="54"/>
        <v>HARARE</v>
      </c>
      <c r="F332" s="82" t="str">
        <f t="shared" si="55"/>
        <v>PLATINUM</v>
      </c>
      <c r="G332" s="83">
        <v>3</v>
      </c>
      <c r="H332" s="96" t="s">
        <v>2033</v>
      </c>
      <c r="I332" s="68" t="s">
        <v>2060</v>
      </c>
      <c r="J332" s="82" t="str">
        <f t="shared" si="56"/>
        <v>DHLAKAMA</v>
      </c>
      <c r="K332" s="114">
        <v>44172.771307870367</v>
      </c>
      <c r="L332" s="114">
        <v>44172.872361111113</v>
      </c>
      <c r="M332" s="113">
        <v>44172</v>
      </c>
      <c r="N332" s="94" t="s">
        <v>4739</v>
      </c>
      <c r="O332" s="90">
        <f t="shared" si="57"/>
        <v>145.51666667335667</v>
      </c>
      <c r="P332" s="100">
        <f t="shared" si="58"/>
        <v>436.55000002007</v>
      </c>
      <c r="Q332" s="80" t="s">
        <v>2035</v>
      </c>
      <c r="R332" s="80" t="s">
        <v>2038</v>
      </c>
    </row>
    <row r="333" spans="1:18" x14ac:dyDescent="0.2">
      <c r="A333" s="211"/>
      <c r="B333" s="119">
        <v>44172.904537037037</v>
      </c>
      <c r="C333" s="98" t="s">
        <v>961</v>
      </c>
      <c r="D333" s="82" t="str">
        <f t="shared" ref="D333:D358" si="59">VLOOKUP($C333,TOTAL4,2,FALSE)</f>
        <v>HA0376</v>
      </c>
      <c r="E333" s="91" t="str">
        <f t="shared" ref="E333:E358" si="60">VLOOKUP($C333,TOTAL4,3,FALSE)</f>
        <v>HARARE</v>
      </c>
      <c r="F333" s="82" t="str">
        <f t="shared" ref="F333:F358" si="61">VLOOKUP(C333,TOTAL4,4,FALSE)</f>
        <v>PLATINUM</v>
      </c>
      <c r="G333" s="83">
        <v>3</v>
      </c>
      <c r="H333" s="96" t="s">
        <v>2033</v>
      </c>
      <c r="I333" s="68" t="s">
        <v>2060</v>
      </c>
      <c r="J333" s="82" t="str">
        <f t="shared" ref="J333:J358" si="62">VLOOKUP($C333,TOTAL4,5,FALSE)</f>
        <v>MODESTA</v>
      </c>
      <c r="K333" s="114">
        <v>44172.904537037037</v>
      </c>
      <c r="L333" s="114">
        <v>44172.933125000003</v>
      </c>
      <c r="M333" s="113">
        <v>44172</v>
      </c>
      <c r="N333" s="94" t="s">
        <v>4806</v>
      </c>
      <c r="O333" s="90">
        <f t="shared" si="57"/>
        <v>41.16666667163372</v>
      </c>
      <c r="P333" s="100">
        <f t="shared" si="58"/>
        <v>123.50000001490116</v>
      </c>
      <c r="Q333" s="80" t="s">
        <v>2035</v>
      </c>
      <c r="R333" s="80" t="s">
        <v>2038</v>
      </c>
    </row>
    <row r="334" spans="1:18" x14ac:dyDescent="0.2">
      <c r="A334" s="211"/>
      <c r="B334" s="119">
        <v>44172.932256944441</v>
      </c>
      <c r="C334" s="98" t="s">
        <v>1281</v>
      </c>
      <c r="D334" s="82" t="str">
        <f t="shared" si="59"/>
        <v>MD5189</v>
      </c>
      <c r="E334" s="91" t="str">
        <f t="shared" si="60"/>
        <v>MIDLANDS</v>
      </c>
      <c r="F334" s="82" t="str">
        <f t="shared" si="61"/>
        <v>PLATINUM</v>
      </c>
      <c r="G334" s="83">
        <v>3</v>
      </c>
      <c r="H334" s="96" t="s">
        <v>2033</v>
      </c>
      <c r="I334" s="68" t="s">
        <v>2060</v>
      </c>
      <c r="J334" s="82" t="str">
        <f t="shared" si="62"/>
        <v>CHARI</v>
      </c>
      <c r="K334" s="114">
        <v>44172.932256944441</v>
      </c>
      <c r="L334" s="114">
        <v>44172.974733796298</v>
      </c>
      <c r="M334" s="113">
        <v>44172</v>
      </c>
      <c r="N334" s="94" t="s">
        <v>4808</v>
      </c>
      <c r="O334" s="90">
        <f t="shared" si="57"/>
        <v>61.166666673962027</v>
      </c>
      <c r="P334" s="100">
        <f t="shared" si="58"/>
        <v>183.50000002188608</v>
      </c>
      <c r="Q334" s="80" t="s">
        <v>2035</v>
      </c>
      <c r="R334" s="80" t="s">
        <v>2038</v>
      </c>
    </row>
    <row r="335" spans="1:18" x14ac:dyDescent="0.2">
      <c r="A335" s="211"/>
      <c r="B335" s="141">
        <v>44064.500925925924</v>
      </c>
      <c r="C335" s="98" t="s">
        <v>1269</v>
      </c>
      <c r="D335" s="82" t="str">
        <f t="shared" si="59"/>
        <v>BU0138</v>
      </c>
      <c r="E335" s="91" t="str">
        <f t="shared" si="60"/>
        <v>BULAWAYO</v>
      </c>
      <c r="F335" s="82" t="str">
        <f t="shared" si="61"/>
        <v>PLATINUM</v>
      </c>
      <c r="G335" s="83">
        <v>3</v>
      </c>
      <c r="H335" s="96" t="s">
        <v>2033</v>
      </c>
      <c r="I335" s="68" t="s">
        <v>2058</v>
      </c>
      <c r="J335" s="82" t="str">
        <f t="shared" si="62"/>
        <v>MAKETO</v>
      </c>
      <c r="K335" s="153">
        <v>0</v>
      </c>
      <c r="L335" s="153">
        <v>0.99930555555555556</v>
      </c>
      <c r="M335" s="113">
        <v>44172</v>
      </c>
      <c r="N335" s="143" t="s">
        <v>4811</v>
      </c>
      <c r="O335" s="90">
        <f t="shared" si="57"/>
        <v>1439</v>
      </c>
      <c r="P335" s="100">
        <f t="shared" si="58"/>
        <v>4317</v>
      </c>
      <c r="Q335" s="68" t="s">
        <v>2035</v>
      </c>
      <c r="R335" s="68" t="s">
        <v>2036</v>
      </c>
    </row>
    <row r="336" spans="1:18" x14ac:dyDescent="0.2">
      <c r="A336" s="211"/>
      <c r="B336" s="141">
        <v>44169.164907407408</v>
      </c>
      <c r="C336" s="98" t="s">
        <v>317</v>
      </c>
      <c r="D336" s="82" t="str">
        <f t="shared" si="59"/>
        <v>HA6074</v>
      </c>
      <c r="E336" s="91" t="str">
        <f t="shared" si="60"/>
        <v>HARARE</v>
      </c>
      <c r="F336" s="82" t="str">
        <f t="shared" si="61"/>
        <v>PLATINUM</v>
      </c>
      <c r="G336" s="83">
        <v>3</v>
      </c>
      <c r="H336" s="96" t="s">
        <v>2033</v>
      </c>
      <c r="I336" s="68" t="s">
        <v>2058</v>
      </c>
      <c r="J336" s="82" t="str">
        <f t="shared" si="62"/>
        <v>MUTYANDA</v>
      </c>
      <c r="K336" s="153">
        <v>0</v>
      </c>
      <c r="L336" s="153">
        <v>0.999305555555556</v>
      </c>
      <c r="M336" s="113">
        <v>44172</v>
      </c>
      <c r="N336" s="143" t="s">
        <v>4817</v>
      </c>
      <c r="O336" s="90">
        <f t="shared" si="57"/>
        <v>1439.0000000000005</v>
      </c>
      <c r="P336" s="100">
        <f t="shared" si="58"/>
        <v>4317.0000000000018</v>
      </c>
      <c r="Q336" s="68" t="s">
        <v>2035</v>
      </c>
      <c r="R336" s="68" t="s">
        <v>2036</v>
      </c>
    </row>
    <row r="337" spans="1:18" x14ac:dyDescent="0.2">
      <c r="A337" s="211"/>
      <c r="B337" s="141">
        <v>44078.052812499998</v>
      </c>
      <c r="C337" s="98" t="s">
        <v>349</v>
      </c>
      <c r="D337" s="82" t="str">
        <f t="shared" si="59"/>
        <v>BU0148</v>
      </c>
      <c r="E337" s="91" t="str">
        <f t="shared" si="60"/>
        <v>BULAWAYO</v>
      </c>
      <c r="F337" s="82" t="str">
        <f t="shared" si="61"/>
        <v>PLATINUM</v>
      </c>
      <c r="G337" s="83">
        <v>3</v>
      </c>
      <c r="H337" s="96" t="s">
        <v>2033</v>
      </c>
      <c r="I337" s="68" t="s">
        <v>2058</v>
      </c>
      <c r="J337" s="82" t="str">
        <f t="shared" si="62"/>
        <v>SIFA</v>
      </c>
      <c r="K337" s="153">
        <v>0</v>
      </c>
      <c r="L337" s="153">
        <v>0.999305555555556</v>
      </c>
      <c r="M337" s="113">
        <v>44172</v>
      </c>
      <c r="N337" s="143" t="s">
        <v>4819</v>
      </c>
      <c r="O337" s="90">
        <f t="shared" si="57"/>
        <v>1439.0000000000005</v>
      </c>
      <c r="P337" s="100">
        <f t="shared" si="58"/>
        <v>4317.0000000000018</v>
      </c>
      <c r="Q337" s="68" t="s">
        <v>2035</v>
      </c>
      <c r="R337" s="68" t="s">
        <v>2036</v>
      </c>
    </row>
    <row r="338" spans="1:18" x14ac:dyDescent="0.2">
      <c r="A338" s="211"/>
      <c r="B338" s="141">
        <v>44170.80777777778</v>
      </c>
      <c r="C338" s="98" t="s">
        <v>361</v>
      </c>
      <c r="D338" s="82" t="str">
        <f t="shared" si="59"/>
        <v>HA0206</v>
      </c>
      <c r="E338" s="91" t="str">
        <f t="shared" si="60"/>
        <v>HARARE</v>
      </c>
      <c r="F338" s="82" t="str">
        <f t="shared" si="61"/>
        <v>PLATINUM</v>
      </c>
      <c r="G338" s="83">
        <v>3</v>
      </c>
      <c r="H338" s="96" t="s">
        <v>2033</v>
      </c>
      <c r="I338" s="68" t="s">
        <v>2058</v>
      </c>
      <c r="J338" s="82" t="str">
        <f t="shared" si="62"/>
        <v>MODESTA</v>
      </c>
      <c r="K338" s="153">
        <v>0</v>
      </c>
      <c r="L338" s="153">
        <v>0.999305555555556</v>
      </c>
      <c r="M338" s="113">
        <v>44172</v>
      </c>
      <c r="N338" s="143" t="s">
        <v>4820</v>
      </c>
      <c r="O338" s="90">
        <f t="shared" si="57"/>
        <v>1439.0000000000005</v>
      </c>
      <c r="P338" s="100">
        <f t="shared" si="58"/>
        <v>4317.0000000000018</v>
      </c>
      <c r="Q338" s="68" t="s">
        <v>2035</v>
      </c>
      <c r="R338" s="68" t="s">
        <v>2036</v>
      </c>
    </row>
    <row r="339" spans="1:18" x14ac:dyDescent="0.2">
      <c r="A339" s="211"/>
      <c r="B339" s="141">
        <v>44153.311921296299</v>
      </c>
      <c r="C339" s="98" t="s">
        <v>396</v>
      </c>
      <c r="D339" s="82" t="str">
        <f t="shared" si="59"/>
        <v>MA5301</v>
      </c>
      <c r="E339" s="91" t="str">
        <f t="shared" si="60"/>
        <v>MANICALAND</v>
      </c>
      <c r="F339" s="82" t="str">
        <f t="shared" si="61"/>
        <v>PLATINUM</v>
      </c>
      <c r="G339" s="83">
        <v>3</v>
      </c>
      <c r="H339" s="96" t="s">
        <v>2033</v>
      </c>
      <c r="I339" s="68" t="s">
        <v>2058</v>
      </c>
      <c r="J339" s="82" t="str">
        <f t="shared" si="62"/>
        <v>PARDON</v>
      </c>
      <c r="K339" s="153">
        <v>0</v>
      </c>
      <c r="L339" s="153">
        <v>0.999305555555556</v>
      </c>
      <c r="M339" s="113">
        <v>44172</v>
      </c>
      <c r="N339" s="143" t="s">
        <v>4823</v>
      </c>
      <c r="O339" s="90">
        <f t="shared" si="57"/>
        <v>1439.0000000000005</v>
      </c>
      <c r="P339" s="100">
        <f t="shared" si="58"/>
        <v>4317.0000000000018</v>
      </c>
      <c r="Q339" s="68" t="s">
        <v>2035</v>
      </c>
      <c r="R339" s="68" t="s">
        <v>2036</v>
      </c>
    </row>
    <row r="340" spans="1:18" x14ac:dyDescent="0.2">
      <c r="A340" s="211"/>
      <c r="B340" s="141">
        <v>44077.472939814812</v>
      </c>
      <c r="C340" s="98" t="s">
        <v>398</v>
      </c>
      <c r="D340" s="82" t="str">
        <f t="shared" si="59"/>
        <v>MA5301</v>
      </c>
      <c r="E340" s="91" t="str">
        <f t="shared" si="60"/>
        <v>MANICALAND</v>
      </c>
      <c r="F340" s="82" t="str">
        <f t="shared" si="61"/>
        <v>PLATINUM</v>
      </c>
      <c r="G340" s="83">
        <v>3</v>
      </c>
      <c r="H340" s="96" t="s">
        <v>2033</v>
      </c>
      <c r="I340" s="68" t="s">
        <v>2058</v>
      </c>
      <c r="J340" s="82" t="str">
        <f t="shared" si="62"/>
        <v>PARDON</v>
      </c>
      <c r="K340" s="153">
        <v>0</v>
      </c>
      <c r="L340" s="153">
        <v>0.999305555555556</v>
      </c>
      <c r="M340" s="113">
        <v>44172</v>
      </c>
      <c r="N340" s="143" t="s">
        <v>4824</v>
      </c>
      <c r="O340" s="90">
        <f t="shared" si="57"/>
        <v>1439.0000000000005</v>
      </c>
      <c r="P340" s="100">
        <f t="shared" si="58"/>
        <v>4317.0000000000018</v>
      </c>
      <c r="Q340" s="68" t="s">
        <v>2035</v>
      </c>
      <c r="R340" s="68" t="s">
        <v>2036</v>
      </c>
    </row>
    <row r="341" spans="1:18" x14ac:dyDescent="0.2">
      <c r="A341" s="211"/>
      <c r="B341" s="141">
        <v>44164.807303240741</v>
      </c>
      <c r="C341" s="98" t="s">
        <v>548</v>
      </c>
      <c r="D341" s="82" t="str">
        <f t="shared" si="59"/>
        <v>HA0202</v>
      </c>
      <c r="E341" s="91" t="str">
        <f t="shared" si="60"/>
        <v>HARARE</v>
      </c>
      <c r="F341" s="82" t="str">
        <f t="shared" si="61"/>
        <v>PLATINUM</v>
      </c>
      <c r="G341" s="83">
        <v>3</v>
      </c>
      <c r="H341" s="96" t="s">
        <v>2033</v>
      </c>
      <c r="I341" s="68" t="s">
        <v>2058</v>
      </c>
      <c r="J341" s="82" t="str">
        <f t="shared" si="62"/>
        <v>MODESTA</v>
      </c>
      <c r="K341" s="153">
        <v>0</v>
      </c>
      <c r="L341" s="153">
        <v>0.999305555555556</v>
      </c>
      <c r="M341" s="113">
        <v>44172</v>
      </c>
      <c r="N341" s="143" t="s">
        <v>4835</v>
      </c>
      <c r="O341" s="90">
        <f t="shared" si="57"/>
        <v>1439.0000000000005</v>
      </c>
      <c r="P341" s="100">
        <f t="shared" si="58"/>
        <v>4317.0000000000018</v>
      </c>
      <c r="Q341" s="68" t="s">
        <v>2035</v>
      </c>
      <c r="R341" s="68" t="s">
        <v>2036</v>
      </c>
    </row>
    <row r="342" spans="1:18" x14ac:dyDescent="0.2">
      <c r="A342" s="211"/>
      <c r="B342" s="141">
        <v>44167.675011574072</v>
      </c>
      <c r="C342" s="98" t="s">
        <v>591</v>
      </c>
      <c r="D342" s="82" t="str">
        <f t="shared" si="59"/>
        <v>HA0026</v>
      </c>
      <c r="E342" s="91" t="str">
        <f t="shared" si="60"/>
        <v>HARARE</v>
      </c>
      <c r="F342" s="82" t="str">
        <f t="shared" si="61"/>
        <v>PLATINUM</v>
      </c>
      <c r="G342" s="83">
        <v>3</v>
      </c>
      <c r="H342" s="96" t="s">
        <v>2033</v>
      </c>
      <c r="I342" s="68" t="s">
        <v>2058</v>
      </c>
      <c r="J342" s="82" t="str">
        <f t="shared" si="62"/>
        <v>KIWA</v>
      </c>
      <c r="K342" s="153">
        <v>0</v>
      </c>
      <c r="L342" s="153">
        <v>0.999305555555556</v>
      </c>
      <c r="M342" s="113">
        <v>44172</v>
      </c>
      <c r="N342" s="143" t="s">
        <v>4838</v>
      </c>
      <c r="O342" s="90">
        <f t="shared" si="57"/>
        <v>1439.0000000000005</v>
      </c>
      <c r="P342" s="100">
        <f t="shared" si="58"/>
        <v>4317.0000000000018</v>
      </c>
      <c r="Q342" s="68" t="s">
        <v>2035</v>
      </c>
      <c r="R342" s="68" t="s">
        <v>2036</v>
      </c>
    </row>
    <row r="343" spans="1:18" x14ac:dyDescent="0.2">
      <c r="A343" s="211"/>
      <c r="B343" s="141">
        <v>44170.957395833335</v>
      </c>
      <c r="C343" s="98" t="s">
        <v>609</v>
      </c>
      <c r="D343" s="82" t="str">
        <f t="shared" si="59"/>
        <v>MS5124</v>
      </c>
      <c r="E343" s="91" t="str">
        <f t="shared" si="60"/>
        <v>MAT SOUTH</v>
      </c>
      <c r="F343" s="82" t="str">
        <f t="shared" si="61"/>
        <v>PLATINUM</v>
      </c>
      <c r="G343" s="83">
        <v>3</v>
      </c>
      <c r="H343" s="96" t="s">
        <v>2033</v>
      </c>
      <c r="I343" s="68" t="s">
        <v>2058</v>
      </c>
      <c r="J343" s="82" t="str">
        <f t="shared" si="62"/>
        <v>BEN</v>
      </c>
      <c r="K343" s="153">
        <v>0</v>
      </c>
      <c r="L343" s="153">
        <v>0.999305555555556</v>
      </c>
      <c r="M343" s="113">
        <v>44172</v>
      </c>
      <c r="N343" s="143" t="s">
        <v>4840</v>
      </c>
      <c r="O343" s="90">
        <f t="shared" si="57"/>
        <v>1439.0000000000005</v>
      </c>
      <c r="P343" s="100">
        <f t="shared" si="58"/>
        <v>4317.0000000000018</v>
      </c>
      <c r="Q343" s="68" t="s">
        <v>2035</v>
      </c>
      <c r="R343" s="68" t="s">
        <v>2036</v>
      </c>
    </row>
    <row r="344" spans="1:18" x14ac:dyDescent="0.2">
      <c r="A344" s="211"/>
      <c r="B344" s="141">
        <v>44158.782523148147</v>
      </c>
      <c r="C344" s="98" t="s">
        <v>628</v>
      </c>
      <c r="D344" s="82" t="str">
        <f t="shared" si="59"/>
        <v>BU1723</v>
      </c>
      <c r="E344" s="91" t="str">
        <f t="shared" si="60"/>
        <v>BULAWAYO</v>
      </c>
      <c r="F344" s="82" t="str">
        <f t="shared" si="61"/>
        <v>PLATINUM</v>
      </c>
      <c r="G344" s="83">
        <v>3</v>
      </c>
      <c r="H344" s="96" t="s">
        <v>2033</v>
      </c>
      <c r="I344" s="68" t="s">
        <v>2058</v>
      </c>
      <c r="J344" s="82" t="str">
        <f t="shared" si="62"/>
        <v>MASAIRA</v>
      </c>
      <c r="K344" s="153">
        <v>0</v>
      </c>
      <c r="L344" s="153">
        <v>0.999305555555556</v>
      </c>
      <c r="M344" s="113">
        <v>44172</v>
      </c>
      <c r="N344" s="143" t="s">
        <v>4841</v>
      </c>
      <c r="O344" s="90">
        <f t="shared" si="57"/>
        <v>1439.0000000000005</v>
      </c>
      <c r="P344" s="100">
        <f t="shared" si="58"/>
        <v>4317.0000000000018</v>
      </c>
      <c r="Q344" s="68" t="s">
        <v>2035</v>
      </c>
      <c r="R344" s="68" t="s">
        <v>2036</v>
      </c>
    </row>
    <row r="345" spans="1:18" x14ac:dyDescent="0.2">
      <c r="A345" s="211"/>
      <c r="B345" s="119">
        <v>44172.978356481479</v>
      </c>
      <c r="C345" s="98" t="s">
        <v>747</v>
      </c>
      <c r="D345" s="82" t="str">
        <f t="shared" si="59"/>
        <v>ME5182</v>
      </c>
      <c r="E345" s="91" t="str">
        <f t="shared" si="60"/>
        <v>MASH EAST</v>
      </c>
      <c r="F345" s="82" t="str">
        <f t="shared" si="61"/>
        <v>PLATINUM</v>
      </c>
      <c r="G345" s="83">
        <v>3</v>
      </c>
      <c r="H345" s="96" t="s">
        <v>2033</v>
      </c>
      <c r="I345" s="68" t="s">
        <v>2058</v>
      </c>
      <c r="J345" s="82" t="str">
        <f t="shared" si="62"/>
        <v>DHLAKAMA</v>
      </c>
      <c r="K345" s="114">
        <v>0.97777777777777775</v>
      </c>
      <c r="L345" s="153">
        <v>0.999305555555556</v>
      </c>
      <c r="M345" s="113">
        <v>44172</v>
      </c>
      <c r="N345" s="94" t="s">
        <v>4741</v>
      </c>
      <c r="O345" s="90">
        <f t="shared" si="57"/>
        <v>31.000000000000689</v>
      </c>
      <c r="P345" s="100">
        <f t="shared" si="58"/>
        <v>93.000000000002075</v>
      </c>
      <c r="Q345" s="80" t="s">
        <v>2035</v>
      </c>
      <c r="R345" s="68" t="s">
        <v>2036</v>
      </c>
    </row>
    <row r="346" spans="1:18" x14ac:dyDescent="0.2">
      <c r="A346" s="211"/>
      <c r="B346" s="141">
        <v>44153.311412037037</v>
      </c>
      <c r="C346" s="98" t="s">
        <v>778</v>
      </c>
      <c r="D346" s="82" t="str">
        <f t="shared" si="59"/>
        <v>MV0038</v>
      </c>
      <c r="E346" s="91" t="str">
        <f t="shared" si="60"/>
        <v>MASVINGO</v>
      </c>
      <c r="F346" s="82" t="str">
        <f t="shared" si="61"/>
        <v>PLATINUM</v>
      </c>
      <c r="G346" s="83">
        <v>3</v>
      </c>
      <c r="H346" s="96" t="s">
        <v>2033</v>
      </c>
      <c r="I346" s="68" t="s">
        <v>2058</v>
      </c>
      <c r="J346" s="82" t="str">
        <f t="shared" si="62"/>
        <v>PARDON</v>
      </c>
      <c r="K346" s="153">
        <v>0</v>
      </c>
      <c r="L346" s="153">
        <v>0.999305555555556</v>
      </c>
      <c r="M346" s="113">
        <v>44172</v>
      </c>
      <c r="N346" s="143" t="s">
        <v>4850</v>
      </c>
      <c r="O346" s="90">
        <f t="shared" si="57"/>
        <v>1439.0000000000005</v>
      </c>
      <c r="P346" s="100">
        <f t="shared" si="58"/>
        <v>4317.0000000000018</v>
      </c>
      <c r="Q346" s="68" t="s">
        <v>2035</v>
      </c>
      <c r="R346" s="68" t="s">
        <v>2036</v>
      </c>
    </row>
    <row r="347" spans="1:18" x14ac:dyDescent="0.2">
      <c r="A347" s="211"/>
      <c r="B347" s="141">
        <v>44078.052893518521</v>
      </c>
      <c r="C347" s="98" t="s">
        <v>792</v>
      </c>
      <c r="D347" s="82" t="str">
        <f t="shared" si="59"/>
        <v>MD1729</v>
      </c>
      <c r="E347" s="91" t="str">
        <f t="shared" si="60"/>
        <v>MIDLANDS</v>
      </c>
      <c r="F347" s="82" t="str">
        <f t="shared" si="61"/>
        <v>PLATINUM</v>
      </c>
      <c r="G347" s="83">
        <v>3</v>
      </c>
      <c r="H347" s="96" t="s">
        <v>2033</v>
      </c>
      <c r="I347" s="68" t="s">
        <v>2058</v>
      </c>
      <c r="J347" s="82" t="str">
        <f t="shared" si="62"/>
        <v>CHARI</v>
      </c>
      <c r="K347" s="153">
        <v>0</v>
      </c>
      <c r="L347" s="153">
        <v>0.999305555555556</v>
      </c>
      <c r="M347" s="113">
        <v>44172</v>
      </c>
      <c r="N347" s="143" t="s">
        <v>4856</v>
      </c>
      <c r="O347" s="90">
        <f t="shared" si="57"/>
        <v>1439.0000000000005</v>
      </c>
      <c r="P347" s="100">
        <f t="shared" si="58"/>
        <v>4317.0000000000018</v>
      </c>
      <c r="Q347" s="68" t="s">
        <v>2035</v>
      </c>
      <c r="R347" s="68" t="s">
        <v>2036</v>
      </c>
    </row>
    <row r="348" spans="1:18" x14ac:dyDescent="0.2">
      <c r="A348" s="211"/>
      <c r="B348" s="141">
        <v>44169.991111111114</v>
      </c>
      <c r="C348" s="98" t="s">
        <v>868</v>
      </c>
      <c r="D348" s="82" t="str">
        <f t="shared" si="59"/>
        <v>MS52264</v>
      </c>
      <c r="E348" s="91" t="str">
        <f t="shared" si="60"/>
        <v>MAT SOUTH</v>
      </c>
      <c r="F348" s="82" t="str">
        <f t="shared" si="61"/>
        <v>PLATINUM</v>
      </c>
      <c r="G348" s="83">
        <v>3</v>
      </c>
      <c r="H348" s="96" t="s">
        <v>2033</v>
      </c>
      <c r="I348" s="68" t="s">
        <v>2058</v>
      </c>
      <c r="J348" s="82" t="str">
        <f t="shared" si="62"/>
        <v>BEN</v>
      </c>
      <c r="K348" s="153">
        <v>0</v>
      </c>
      <c r="L348" s="153">
        <v>0.999305555555556</v>
      </c>
      <c r="M348" s="113">
        <v>44172</v>
      </c>
      <c r="N348" s="143" t="s">
        <v>4860</v>
      </c>
      <c r="O348" s="90">
        <f t="shared" si="57"/>
        <v>1439.0000000000005</v>
      </c>
      <c r="P348" s="100">
        <f t="shared" si="58"/>
        <v>4317.0000000000018</v>
      </c>
      <c r="Q348" s="68" t="s">
        <v>2035</v>
      </c>
      <c r="R348" s="68" t="s">
        <v>2036</v>
      </c>
    </row>
    <row r="349" spans="1:18" x14ac:dyDescent="0.2">
      <c r="A349" s="211"/>
      <c r="B349" s="141">
        <v>44169.991597222222</v>
      </c>
      <c r="C349" s="98" t="s">
        <v>870</v>
      </c>
      <c r="D349" s="82" t="str">
        <f t="shared" si="59"/>
        <v>MS5264</v>
      </c>
      <c r="E349" s="91" t="str">
        <f t="shared" si="60"/>
        <v>MAT SOUTH</v>
      </c>
      <c r="F349" s="82" t="str">
        <f t="shared" si="61"/>
        <v>PLATINUM</v>
      </c>
      <c r="G349" s="83">
        <v>3</v>
      </c>
      <c r="H349" s="96" t="s">
        <v>2033</v>
      </c>
      <c r="I349" s="68" t="s">
        <v>2058</v>
      </c>
      <c r="J349" s="82" t="str">
        <f t="shared" si="62"/>
        <v>BEN</v>
      </c>
      <c r="K349" s="153">
        <v>0</v>
      </c>
      <c r="L349" s="153">
        <v>0.999305555555556</v>
      </c>
      <c r="M349" s="113">
        <v>44172</v>
      </c>
      <c r="N349" s="143" t="s">
        <v>4861</v>
      </c>
      <c r="O349" s="90">
        <f t="shared" si="57"/>
        <v>1439.0000000000005</v>
      </c>
      <c r="P349" s="100">
        <f t="shared" si="58"/>
        <v>4317.0000000000018</v>
      </c>
      <c r="Q349" s="68" t="s">
        <v>2035</v>
      </c>
      <c r="R349" s="68" t="s">
        <v>2036</v>
      </c>
    </row>
    <row r="350" spans="1:18" x14ac:dyDescent="0.2">
      <c r="A350" s="211"/>
      <c r="B350" s="141">
        <v>44134.215995370374</v>
      </c>
      <c r="C350" s="98" t="s">
        <v>872</v>
      </c>
      <c r="D350" s="82" t="str">
        <f t="shared" si="59"/>
        <v>MS5264</v>
      </c>
      <c r="E350" s="91" t="str">
        <f t="shared" si="60"/>
        <v>MAT SOUTH</v>
      </c>
      <c r="F350" s="82" t="str">
        <f t="shared" si="61"/>
        <v>PLATINUM</v>
      </c>
      <c r="G350" s="83">
        <v>3</v>
      </c>
      <c r="H350" s="96" t="s">
        <v>2033</v>
      </c>
      <c r="I350" s="68" t="s">
        <v>2058</v>
      </c>
      <c r="J350" s="82" t="str">
        <f t="shared" si="62"/>
        <v>BEN</v>
      </c>
      <c r="K350" s="153">
        <v>0</v>
      </c>
      <c r="L350" s="153">
        <v>0.999305555555556</v>
      </c>
      <c r="M350" s="113">
        <v>44172</v>
      </c>
      <c r="N350" s="143" t="s">
        <v>4862</v>
      </c>
      <c r="O350" s="90">
        <f t="shared" si="57"/>
        <v>1439.0000000000005</v>
      </c>
      <c r="P350" s="100">
        <f t="shared" si="58"/>
        <v>4317.0000000000018</v>
      </c>
      <c r="Q350" s="68" t="s">
        <v>2035</v>
      </c>
      <c r="R350" s="68" t="s">
        <v>2036</v>
      </c>
    </row>
    <row r="351" spans="1:18" x14ac:dyDescent="0.2">
      <c r="A351" s="219"/>
      <c r="B351" s="141">
        <v>44156.311666666668</v>
      </c>
      <c r="C351" s="98" t="s">
        <v>1527</v>
      </c>
      <c r="D351" s="82" t="str">
        <f t="shared" si="59"/>
        <v>HA0205</v>
      </c>
      <c r="E351" s="91" t="str">
        <f t="shared" si="60"/>
        <v>HARARE</v>
      </c>
      <c r="F351" s="82" t="str">
        <f t="shared" si="61"/>
        <v>PLATINUM</v>
      </c>
      <c r="G351" s="83">
        <v>3</v>
      </c>
      <c r="H351" s="96" t="s">
        <v>2033</v>
      </c>
      <c r="I351" s="68" t="s">
        <v>2058</v>
      </c>
      <c r="J351" s="82" t="str">
        <f t="shared" si="62"/>
        <v>RICHARD</v>
      </c>
      <c r="K351" s="153">
        <v>0</v>
      </c>
      <c r="L351" s="153">
        <v>0.999305555555556</v>
      </c>
      <c r="M351" s="113">
        <v>44172</v>
      </c>
      <c r="N351" s="143" t="s">
        <v>4907</v>
      </c>
      <c r="O351" s="90">
        <f t="shared" si="57"/>
        <v>1439.0000000000005</v>
      </c>
      <c r="P351" s="100">
        <f t="shared" si="58"/>
        <v>4317.0000000000018</v>
      </c>
      <c r="Q351" s="68" t="s">
        <v>2035</v>
      </c>
      <c r="R351" s="68" t="s">
        <v>2036</v>
      </c>
    </row>
    <row r="352" spans="1:18" x14ac:dyDescent="0.2">
      <c r="A352" s="219"/>
      <c r="B352" s="141">
        <v>44170.95385416667</v>
      </c>
      <c r="C352" s="98" t="s">
        <v>1566</v>
      </c>
      <c r="D352" s="82" t="str">
        <f t="shared" si="59"/>
        <v>MD0388</v>
      </c>
      <c r="E352" s="91" t="str">
        <f t="shared" si="60"/>
        <v>MIDLANDS</v>
      </c>
      <c r="F352" s="82" t="str">
        <f t="shared" si="61"/>
        <v>PLATINUM</v>
      </c>
      <c r="G352" s="83">
        <v>3</v>
      </c>
      <c r="H352" s="96" t="s">
        <v>2033</v>
      </c>
      <c r="I352" s="68" t="s">
        <v>2058</v>
      </c>
      <c r="J352" s="82" t="str">
        <f t="shared" si="62"/>
        <v>CHARI</v>
      </c>
      <c r="K352" s="153">
        <v>0</v>
      </c>
      <c r="L352" s="153">
        <v>0.999305555555556</v>
      </c>
      <c r="M352" s="113">
        <v>44172</v>
      </c>
      <c r="N352" s="143" t="s">
        <v>4910</v>
      </c>
      <c r="O352" s="90">
        <f t="shared" si="57"/>
        <v>1439.0000000000005</v>
      </c>
      <c r="P352" s="100">
        <f t="shared" si="58"/>
        <v>4317.0000000000018</v>
      </c>
      <c r="Q352" s="68" t="s">
        <v>2035</v>
      </c>
      <c r="R352" s="68" t="s">
        <v>2036</v>
      </c>
    </row>
    <row r="353" spans="1:18" x14ac:dyDescent="0.2">
      <c r="A353" s="219"/>
      <c r="B353" s="141">
        <v>44170.748287037037</v>
      </c>
      <c r="C353" s="98" t="s">
        <v>1568</v>
      </c>
      <c r="D353" s="82" t="str">
        <f t="shared" si="59"/>
        <v>MD0388</v>
      </c>
      <c r="E353" s="91" t="str">
        <f t="shared" si="60"/>
        <v>MIDLANDS</v>
      </c>
      <c r="F353" s="82" t="str">
        <f t="shared" si="61"/>
        <v>PLATINUM</v>
      </c>
      <c r="G353" s="83">
        <v>3</v>
      </c>
      <c r="H353" s="96" t="s">
        <v>2033</v>
      </c>
      <c r="I353" s="68" t="s">
        <v>2058</v>
      </c>
      <c r="J353" s="82" t="str">
        <f t="shared" si="62"/>
        <v>CHARI</v>
      </c>
      <c r="K353" s="153">
        <v>0</v>
      </c>
      <c r="L353" s="153">
        <v>0.999305555555556</v>
      </c>
      <c r="M353" s="113">
        <v>44172</v>
      </c>
      <c r="N353" s="143" t="s">
        <v>4911</v>
      </c>
      <c r="O353" s="90">
        <f t="shared" si="57"/>
        <v>1439.0000000000005</v>
      </c>
      <c r="P353" s="100">
        <f t="shared" si="58"/>
        <v>4317.0000000000018</v>
      </c>
      <c r="Q353" s="68" t="s">
        <v>2035</v>
      </c>
      <c r="R353" s="68" t="s">
        <v>2036</v>
      </c>
    </row>
    <row r="354" spans="1:18" x14ac:dyDescent="0.2">
      <c r="A354" s="219"/>
      <c r="B354" s="141">
        <v>44153.311412037037</v>
      </c>
      <c r="C354" s="98" t="s">
        <v>1873</v>
      </c>
      <c r="D354" s="82" t="str">
        <f t="shared" si="59"/>
        <v>MV0164</v>
      </c>
      <c r="E354" s="91" t="str">
        <f t="shared" si="60"/>
        <v>MASVINGO</v>
      </c>
      <c r="F354" s="82" t="str">
        <f t="shared" si="61"/>
        <v>PLATINUM</v>
      </c>
      <c r="G354" s="83">
        <v>3</v>
      </c>
      <c r="H354" s="96" t="s">
        <v>2033</v>
      </c>
      <c r="I354" s="68" t="s">
        <v>2058</v>
      </c>
      <c r="J354" s="82" t="str">
        <f t="shared" si="62"/>
        <v>PARDON</v>
      </c>
      <c r="K354" s="153">
        <v>0</v>
      </c>
      <c r="L354" s="153">
        <v>0.999305555555556</v>
      </c>
      <c r="M354" s="113">
        <v>44172</v>
      </c>
      <c r="N354" s="143" t="s">
        <v>4928</v>
      </c>
      <c r="O354" s="90">
        <f t="shared" si="57"/>
        <v>1439.0000000000005</v>
      </c>
      <c r="P354" s="100">
        <f t="shared" si="58"/>
        <v>4317.0000000000018</v>
      </c>
      <c r="Q354" s="68" t="s">
        <v>2035</v>
      </c>
      <c r="R354" s="68" t="s">
        <v>2036</v>
      </c>
    </row>
    <row r="355" spans="1:18" x14ac:dyDescent="0.2">
      <c r="A355" s="219"/>
      <c r="B355" s="141">
        <v>44078.052361111113</v>
      </c>
      <c r="C355" s="98" t="s">
        <v>1875</v>
      </c>
      <c r="D355" s="82" t="str">
        <f t="shared" si="59"/>
        <v>MV0164</v>
      </c>
      <c r="E355" s="91" t="str">
        <f t="shared" si="60"/>
        <v>MASVINGO</v>
      </c>
      <c r="F355" s="82" t="str">
        <f t="shared" si="61"/>
        <v>PLATINUM</v>
      </c>
      <c r="G355" s="83">
        <v>3</v>
      </c>
      <c r="H355" s="96" t="s">
        <v>2033</v>
      </c>
      <c r="I355" s="68" t="s">
        <v>2058</v>
      </c>
      <c r="J355" s="82" t="str">
        <f t="shared" si="62"/>
        <v>PARDON</v>
      </c>
      <c r="K355" s="153">
        <v>0</v>
      </c>
      <c r="L355" s="153">
        <v>0.999305555555556</v>
      </c>
      <c r="M355" s="113">
        <v>44172</v>
      </c>
      <c r="N355" s="143" t="s">
        <v>4929</v>
      </c>
      <c r="O355" s="90">
        <f t="shared" si="57"/>
        <v>1439.0000000000005</v>
      </c>
      <c r="P355" s="100">
        <f t="shared" si="58"/>
        <v>4317.0000000000018</v>
      </c>
      <c r="Q355" s="68" t="s">
        <v>2035</v>
      </c>
      <c r="R355" s="68" t="s">
        <v>2036</v>
      </c>
    </row>
    <row r="356" spans="1:18" x14ac:dyDescent="0.2">
      <c r="A356" s="219"/>
      <c r="B356" s="141">
        <v>44171.808425925927</v>
      </c>
      <c r="C356" s="98" t="s">
        <v>1950</v>
      </c>
      <c r="D356" s="82" t="str">
        <f t="shared" si="59"/>
        <v>MS0326</v>
      </c>
      <c r="E356" s="91" t="str">
        <f t="shared" si="60"/>
        <v>MAT NORTH</v>
      </c>
      <c r="F356" s="82" t="str">
        <f t="shared" si="61"/>
        <v>PLATINUM</v>
      </c>
      <c r="G356" s="83">
        <v>3</v>
      </c>
      <c r="H356" s="96" t="s">
        <v>2033</v>
      </c>
      <c r="I356" s="68" t="s">
        <v>2058</v>
      </c>
      <c r="J356" s="82" t="str">
        <f t="shared" si="62"/>
        <v>MASAIRA</v>
      </c>
      <c r="K356" s="153">
        <v>0</v>
      </c>
      <c r="L356" s="153">
        <v>0.999305555555556</v>
      </c>
      <c r="M356" s="113">
        <v>44172</v>
      </c>
      <c r="N356" s="143" t="s">
        <v>4934</v>
      </c>
      <c r="O356" s="90">
        <f t="shared" si="57"/>
        <v>1439.0000000000005</v>
      </c>
      <c r="P356" s="100">
        <f t="shared" si="58"/>
        <v>4317.0000000000018</v>
      </c>
      <c r="Q356" s="68" t="s">
        <v>2035</v>
      </c>
      <c r="R356" s="68" t="s">
        <v>2036</v>
      </c>
    </row>
    <row r="357" spans="1:18" x14ac:dyDescent="0.2">
      <c r="A357" s="219"/>
      <c r="B357" s="141">
        <v>44153.311412037037</v>
      </c>
      <c r="C357" s="98" t="s">
        <v>2007</v>
      </c>
      <c r="D357" s="82" t="str">
        <f t="shared" si="59"/>
        <v>MD0109</v>
      </c>
      <c r="E357" s="91" t="str">
        <f t="shared" si="60"/>
        <v>MIDLANDS</v>
      </c>
      <c r="F357" s="82" t="str">
        <f t="shared" si="61"/>
        <v>PLATINUM</v>
      </c>
      <c r="G357" s="83">
        <v>3</v>
      </c>
      <c r="H357" s="96" t="s">
        <v>2033</v>
      </c>
      <c r="I357" s="68" t="s">
        <v>2058</v>
      </c>
      <c r="J357" s="82" t="str">
        <f t="shared" si="62"/>
        <v>CHARI</v>
      </c>
      <c r="K357" s="153">
        <v>0</v>
      </c>
      <c r="L357" s="153">
        <v>0.999305555555556</v>
      </c>
      <c r="M357" s="113">
        <v>44172</v>
      </c>
      <c r="N357" s="143" t="s">
        <v>4938</v>
      </c>
      <c r="O357" s="90">
        <f t="shared" si="57"/>
        <v>1439.0000000000005</v>
      </c>
      <c r="P357" s="100">
        <f t="shared" si="58"/>
        <v>4317.0000000000018</v>
      </c>
      <c r="Q357" s="68" t="s">
        <v>2035</v>
      </c>
      <c r="R357" s="68" t="s">
        <v>2036</v>
      </c>
    </row>
    <row r="358" spans="1:18" x14ac:dyDescent="0.2">
      <c r="A358" s="219"/>
      <c r="B358" s="141">
        <v>44170.95380787037</v>
      </c>
      <c r="C358" s="98" t="s">
        <v>2009</v>
      </c>
      <c r="D358" s="82" t="str">
        <f t="shared" si="59"/>
        <v>MD0109</v>
      </c>
      <c r="E358" s="91" t="str">
        <f t="shared" si="60"/>
        <v>MIDLANDS</v>
      </c>
      <c r="F358" s="82" t="str">
        <f t="shared" si="61"/>
        <v>PLATINUM</v>
      </c>
      <c r="G358" s="83">
        <v>3</v>
      </c>
      <c r="H358" s="96" t="s">
        <v>2033</v>
      </c>
      <c r="I358" s="68" t="s">
        <v>2058</v>
      </c>
      <c r="J358" s="82" t="str">
        <f t="shared" si="62"/>
        <v>CHARI</v>
      </c>
      <c r="K358" s="153">
        <v>0</v>
      </c>
      <c r="L358" s="153">
        <v>0.999305555555556</v>
      </c>
      <c r="M358" s="113">
        <v>44172</v>
      </c>
      <c r="N358" s="143" t="s">
        <v>4939</v>
      </c>
      <c r="O358" s="90">
        <f t="shared" si="57"/>
        <v>1439.0000000000005</v>
      </c>
      <c r="P358" s="100">
        <f t="shared" si="58"/>
        <v>4317.0000000000018</v>
      </c>
      <c r="Q358" s="68" t="s">
        <v>2035</v>
      </c>
      <c r="R358" s="68" t="s">
        <v>2036</v>
      </c>
    </row>
    <row r="359" spans="1:18" x14ac:dyDescent="0.2">
      <c r="A359" s="218"/>
      <c r="B359" s="192" t="s">
        <v>4065</v>
      </c>
      <c r="C359" s="87" t="s">
        <v>1423</v>
      </c>
      <c r="D359" s="134" t="str">
        <f>VLOOKUP($C359,TOTAL3,2,FALSE)</f>
        <v>MW0145</v>
      </c>
      <c r="E359" s="135" t="str">
        <f>VLOOKUP($C359,TOTAL3,3,FALSE)</f>
        <v>MASH WEST</v>
      </c>
      <c r="F359" s="135" t="str">
        <f>VLOOKUP(C359,TOTAL3,4,FALSE)</f>
        <v>PLATINUM</v>
      </c>
      <c r="G359" s="83">
        <v>3</v>
      </c>
      <c r="H359" s="96" t="s">
        <v>2033</v>
      </c>
      <c r="I359" s="52" t="s">
        <v>2042</v>
      </c>
      <c r="J359" s="135" t="str">
        <f>VLOOKUP($C359,TOTAL3,5,FALSE)</f>
        <v>COLLEN</v>
      </c>
      <c r="K359" s="88">
        <v>0</v>
      </c>
      <c r="L359" s="144">
        <v>0.99998842592592585</v>
      </c>
      <c r="M359" s="136">
        <v>44172</v>
      </c>
      <c r="N359" s="143" t="s">
        <v>4085</v>
      </c>
      <c r="O359" s="90">
        <f t="shared" si="57"/>
        <v>1439.9833333333331</v>
      </c>
      <c r="P359" s="100">
        <f t="shared" si="58"/>
        <v>4319.9499999999989</v>
      </c>
      <c r="Q359" s="48" t="s">
        <v>2035</v>
      </c>
      <c r="R359" s="48" t="s">
        <v>2036</v>
      </c>
    </row>
    <row r="360" spans="1:18" x14ac:dyDescent="0.2">
      <c r="A360" s="93"/>
      <c r="B360" s="140">
        <v>44172.202662037038</v>
      </c>
      <c r="C360" s="43" t="s">
        <v>565</v>
      </c>
      <c r="D360" s="82" t="str">
        <f t="shared" ref="D360:D368" si="63">VLOOKUP($C360,TOTAL4,2,FALSE)</f>
        <v>HA5179</v>
      </c>
      <c r="E360" s="91" t="str">
        <f t="shared" ref="E360:E368" si="64">VLOOKUP($C360,TOTAL4,3,FALSE)</f>
        <v>HARARE</v>
      </c>
      <c r="F360" s="82" t="str">
        <f t="shared" ref="F360:F368" si="65">VLOOKUP(C360,TOTAL4,4,FALSE)</f>
        <v xml:space="preserve">PRIORITY PLATINUM </v>
      </c>
      <c r="G360" s="83">
        <v>3</v>
      </c>
      <c r="H360" s="96" t="s">
        <v>2033</v>
      </c>
      <c r="I360" s="68" t="s">
        <v>2058</v>
      </c>
      <c r="J360" s="82" t="str">
        <f t="shared" ref="J360:J368" si="66">VLOOKUP($C360,TOTAL4,5,FALSE)</f>
        <v>DHLAKAMA</v>
      </c>
      <c r="K360" s="151">
        <v>5.0694444444444452E-2</v>
      </c>
      <c r="L360" s="151">
        <v>0.20266203703703703</v>
      </c>
      <c r="M360" s="150">
        <v>44172</v>
      </c>
      <c r="N360" s="94" t="s">
        <v>4742</v>
      </c>
      <c r="O360" s="90">
        <f t="shared" si="57"/>
        <v>218.83333333333329</v>
      </c>
      <c r="P360" s="100">
        <f t="shared" si="58"/>
        <v>656.49999999999989</v>
      </c>
      <c r="Q360" s="80" t="s">
        <v>2035</v>
      </c>
      <c r="R360" s="80" t="s">
        <v>2038</v>
      </c>
    </row>
    <row r="361" spans="1:18" x14ac:dyDescent="0.2">
      <c r="A361" s="211"/>
      <c r="B361" s="119">
        <v>44172.542511574073</v>
      </c>
      <c r="C361" s="98" t="s">
        <v>1628</v>
      </c>
      <c r="D361" s="82" t="str">
        <f t="shared" si="63"/>
        <v>MD0090</v>
      </c>
      <c r="E361" s="91" t="str">
        <f t="shared" si="64"/>
        <v>MIDLANDS</v>
      </c>
      <c r="F361" s="82" t="str">
        <f t="shared" si="65"/>
        <v xml:space="preserve">PRIORITY PLATINUM </v>
      </c>
      <c r="G361" s="83">
        <v>3</v>
      </c>
      <c r="H361" s="96" t="s">
        <v>2033</v>
      </c>
      <c r="I361" s="68" t="s">
        <v>2060</v>
      </c>
      <c r="J361" s="82" t="str">
        <f t="shared" si="66"/>
        <v>CHIKWAVAVA</v>
      </c>
      <c r="K361" s="114">
        <v>44172.542511574073</v>
      </c>
      <c r="L361" s="114">
        <v>44172.599259259259</v>
      </c>
      <c r="M361" s="113">
        <v>44172</v>
      </c>
      <c r="N361" s="94" t="s">
        <v>4754</v>
      </c>
      <c r="O361" s="90">
        <f t="shared" si="57"/>
        <v>81.716666668653488</v>
      </c>
      <c r="P361" s="100">
        <f t="shared" si="58"/>
        <v>245.15000000596046</v>
      </c>
      <c r="Q361" s="80" t="s">
        <v>2035</v>
      </c>
      <c r="R361" s="80" t="s">
        <v>2038</v>
      </c>
    </row>
    <row r="362" spans="1:18" x14ac:dyDescent="0.2">
      <c r="A362" s="211"/>
      <c r="B362" s="119">
        <v>44172.598611111112</v>
      </c>
      <c r="C362" s="98" t="s">
        <v>565</v>
      </c>
      <c r="D362" s="82" t="str">
        <f t="shared" si="63"/>
        <v>HA5179</v>
      </c>
      <c r="E362" s="91" t="str">
        <f t="shared" si="64"/>
        <v>HARARE</v>
      </c>
      <c r="F362" s="82" t="str">
        <f t="shared" si="65"/>
        <v xml:space="preserve">PRIORITY PLATINUM </v>
      </c>
      <c r="G362" s="83">
        <v>3</v>
      </c>
      <c r="H362" s="96" t="s">
        <v>2033</v>
      </c>
      <c r="I362" s="68" t="s">
        <v>2060</v>
      </c>
      <c r="J362" s="82" t="str">
        <f t="shared" si="66"/>
        <v>DHLAKAMA</v>
      </c>
      <c r="K362" s="114">
        <v>44172.598611111112</v>
      </c>
      <c r="L362" s="114">
        <v>44172.626261574071</v>
      </c>
      <c r="M362" s="113">
        <v>44172</v>
      </c>
      <c r="N362" s="94" t="s">
        <v>4759</v>
      </c>
      <c r="O362" s="90">
        <f t="shared" si="57"/>
        <v>39.816666659899056</v>
      </c>
      <c r="P362" s="100">
        <f t="shared" si="58"/>
        <v>119.44999997969717</v>
      </c>
      <c r="Q362" s="80" t="s">
        <v>2035</v>
      </c>
      <c r="R362" s="80" t="s">
        <v>2038</v>
      </c>
    </row>
    <row r="363" spans="1:18" x14ac:dyDescent="0.2">
      <c r="A363" s="211"/>
      <c r="B363" s="119">
        <v>44172.345347222225</v>
      </c>
      <c r="C363" s="98" t="s">
        <v>1157</v>
      </c>
      <c r="D363" s="82" t="str">
        <f t="shared" si="63"/>
        <v>HA3019</v>
      </c>
      <c r="E363" s="91" t="str">
        <f t="shared" si="64"/>
        <v>HARARE</v>
      </c>
      <c r="F363" s="82" t="str">
        <f t="shared" si="65"/>
        <v xml:space="preserve">PRIORITY PLATINUM </v>
      </c>
      <c r="G363" s="83">
        <v>3</v>
      </c>
      <c r="H363" s="96" t="s">
        <v>2033</v>
      </c>
      <c r="I363" s="68" t="s">
        <v>2060</v>
      </c>
      <c r="J363" s="82" t="str">
        <f t="shared" si="66"/>
        <v>RICHARD</v>
      </c>
      <c r="K363" s="114">
        <v>44172.345347222225</v>
      </c>
      <c r="L363" s="114">
        <v>44172.658067129632</v>
      </c>
      <c r="M363" s="113">
        <v>44172</v>
      </c>
      <c r="N363" s="94" t="s">
        <v>4762</v>
      </c>
      <c r="O363" s="90">
        <f t="shared" si="57"/>
        <v>450.31666666734964</v>
      </c>
      <c r="P363" s="100">
        <f t="shared" si="58"/>
        <v>1350.9500000020489</v>
      </c>
      <c r="Q363" s="80" t="s">
        <v>2035</v>
      </c>
      <c r="R363" s="80" t="s">
        <v>2038</v>
      </c>
    </row>
    <row r="364" spans="1:18" x14ac:dyDescent="0.2">
      <c r="A364" s="211"/>
      <c r="B364" s="119">
        <v>44172.732152777775</v>
      </c>
      <c r="C364" s="98" t="s">
        <v>1628</v>
      </c>
      <c r="D364" s="82" t="str">
        <f t="shared" si="63"/>
        <v>MD0090</v>
      </c>
      <c r="E364" s="91" t="str">
        <f t="shared" si="64"/>
        <v>MIDLANDS</v>
      </c>
      <c r="F364" s="82" t="str">
        <f t="shared" si="65"/>
        <v xml:space="preserve">PRIORITY PLATINUM </v>
      </c>
      <c r="G364" s="83">
        <v>3</v>
      </c>
      <c r="H364" s="96" t="s">
        <v>2033</v>
      </c>
      <c r="I364" s="68" t="s">
        <v>2060</v>
      </c>
      <c r="J364" s="82" t="str">
        <f t="shared" si="66"/>
        <v>CHIKWAVAVA</v>
      </c>
      <c r="K364" s="114">
        <v>44172.732152777775</v>
      </c>
      <c r="L364" s="114">
        <v>44172.747245370374</v>
      </c>
      <c r="M364" s="113">
        <v>44172</v>
      </c>
      <c r="N364" s="94" t="s">
        <v>4777</v>
      </c>
      <c r="O364" s="90">
        <f t="shared" si="57"/>
        <v>21.733333342708647</v>
      </c>
      <c r="P364" s="100">
        <f t="shared" si="58"/>
        <v>65.200000028125942</v>
      </c>
      <c r="Q364" s="80" t="s">
        <v>2035</v>
      </c>
      <c r="R364" s="80" t="s">
        <v>2038</v>
      </c>
    </row>
    <row r="365" spans="1:18" x14ac:dyDescent="0.2">
      <c r="A365" s="211"/>
      <c r="B365" s="119">
        <v>44172.77107638889</v>
      </c>
      <c r="C365" s="98" t="s">
        <v>1157</v>
      </c>
      <c r="D365" s="82" t="str">
        <f t="shared" si="63"/>
        <v>HA3019</v>
      </c>
      <c r="E365" s="91" t="str">
        <f t="shared" si="64"/>
        <v>HARARE</v>
      </c>
      <c r="F365" s="82" t="str">
        <f t="shared" si="65"/>
        <v xml:space="preserve">PRIORITY PLATINUM </v>
      </c>
      <c r="G365" s="83">
        <v>3</v>
      </c>
      <c r="H365" s="96" t="s">
        <v>2033</v>
      </c>
      <c r="I365" s="68" t="s">
        <v>2060</v>
      </c>
      <c r="J365" s="82" t="str">
        <f t="shared" si="66"/>
        <v>RICHARD</v>
      </c>
      <c r="K365" s="114">
        <v>44172.77107638889</v>
      </c>
      <c r="L365" s="114">
        <v>44172.794374999998</v>
      </c>
      <c r="M365" s="113">
        <v>44172</v>
      </c>
      <c r="N365" s="94" t="s">
        <v>4794</v>
      </c>
      <c r="O365" s="90">
        <f t="shared" si="57"/>
        <v>33.549999995157123</v>
      </c>
      <c r="P365" s="100">
        <f t="shared" si="58"/>
        <v>100.64999998547137</v>
      </c>
      <c r="Q365" s="80" t="s">
        <v>2035</v>
      </c>
      <c r="R365" s="80" t="s">
        <v>2038</v>
      </c>
    </row>
    <row r="366" spans="1:18" x14ac:dyDescent="0.2">
      <c r="A366" s="211"/>
      <c r="B366" s="141">
        <v>44171.724756944444</v>
      </c>
      <c r="C366" s="98" t="s">
        <v>653</v>
      </c>
      <c r="D366" s="82" t="str">
        <f t="shared" si="63"/>
        <v>HA0031</v>
      </c>
      <c r="E366" s="91" t="str">
        <f t="shared" si="64"/>
        <v>HARARE</v>
      </c>
      <c r="F366" s="82" t="str">
        <f t="shared" si="65"/>
        <v xml:space="preserve">PRIORITY PLATINUM </v>
      </c>
      <c r="G366" s="83">
        <v>3</v>
      </c>
      <c r="H366" s="96" t="s">
        <v>2033</v>
      </c>
      <c r="I366" s="68" t="s">
        <v>2058</v>
      </c>
      <c r="J366" s="82" t="str">
        <f t="shared" si="66"/>
        <v>RICHARD</v>
      </c>
      <c r="K366" s="153">
        <v>0</v>
      </c>
      <c r="L366" s="153">
        <v>0.999305555555556</v>
      </c>
      <c r="M366" s="113">
        <v>44172</v>
      </c>
      <c r="N366" s="143" t="s">
        <v>4845</v>
      </c>
      <c r="O366" s="90">
        <f t="shared" si="57"/>
        <v>1439.0000000000005</v>
      </c>
      <c r="P366" s="100">
        <f t="shared" si="58"/>
        <v>4317.0000000000018</v>
      </c>
      <c r="Q366" s="68" t="s">
        <v>2035</v>
      </c>
      <c r="R366" s="68" t="s">
        <v>2036</v>
      </c>
    </row>
    <row r="367" spans="1:18" x14ac:dyDescent="0.2">
      <c r="A367" s="211"/>
      <c r="B367" s="141">
        <v>44162.4765162037</v>
      </c>
      <c r="C367" s="98" t="s">
        <v>809</v>
      </c>
      <c r="D367" s="82" t="str">
        <f t="shared" si="63"/>
        <v>MD0282</v>
      </c>
      <c r="E367" s="91" t="str">
        <f t="shared" si="64"/>
        <v>MIDLANDS</v>
      </c>
      <c r="F367" s="82" t="str">
        <f t="shared" si="65"/>
        <v xml:space="preserve">PRIORITY PLATINUM </v>
      </c>
      <c r="G367" s="83">
        <v>3</v>
      </c>
      <c r="H367" s="96" t="s">
        <v>2033</v>
      </c>
      <c r="I367" s="68" t="s">
        <v>2058</v>
      </c>
      <c r="J367" s="82" t="str">
        <f t="shared" si="66"/>
        <v>CHIKWAVAVA</v>
      </c>
      <c r="K367" s="153">
        <v>0</v>
      </c>
      <c r="L367" s="153">
        <v>0.999305555555556</v>
      </c>
      <c r="M367" s="113">
        <v>44172</v>
      </c>
      <c r="N367" s="143" t="s">
        <v>4857</v>
      </c>
      <c r="O367" s="90">
        <f t="shared" si="57"/>
        <v>1439.0000000000005</v>
      </c>
      <c r="P367" s="100">
        <f t="shared" si="58"/>
        <v>4317.0000000000018</v>
      </c>
      <c r="Q367" s="68" t="s">
        <v>2035</v>
      </c>
      <c r="R367" s="68" t="s">
        <v>2036</v>
      </c>
    </row>
    <row r="368" spans="1:18" x14ac:dyDescent="0.2">
      <c r="A368" s="211"/>
      <c r="B368" s="141">
        <v>44171.517997685187</v>
      </c>
      <c r="C368" s="98" t="s">
        <v>1212</v>
      </c>
      <c r="D368" s="82" t="str">
        <f t="shared" si="63"/>
        <v>MD01737</v>
      </c>
      <c r="E368" s="91" t="str">
        <f t="shared" si="64"/>
        <v>MIDLANDS</v>
      </c>
      <c r="F368" s="82" t="str">
        <f t="shared" si="65"/>
        <v xml:space="preserve">PRIORITY PLATINUM </v>
      </c>
      <c r="G368" s="83">
        <v>3</v>
      </c>
      <c r="H368" s="96" t="s">
        <v>2033</v>
      </c>
      <c r="I368" s="68" t="s">
        <v>2058</v>
      </c>
      <c r="J368" s="82" t="str">
        <f t="shared" si="66"/>
        <v>CHIKWAVAVA</v>
      </c>
      <c r="K368" s="153">
        <v>0</v>
      </c>
      <c r="L368" s="153">
        <v>0.999305555555556</v>
      </c>
      <c r="M368" s="113">
        <v>44172</v>
      </c>
      <c r="N368" s="143" t="s">
        <v>4884</v>
      </c>
      <c r="O368" s="90">
        <f t="shared" si="57"/>
        <v>1439.0000000000005</v>
      </c>
      <c r="P368" s="100">
        <f t="shared" si="58"/>
        <v>4317.0000000000018</v>
      </c>
      <c r="Q368" s="68" t="s">
        <v>2035</v>
      </c>
      <c r="R368" s="68" t="s">
        <v>2036</v>
      </c>
    </row>
    <row r="369" spans="1:18" x14ac:dyDescent="0.2">
      <c r="A369" s="93"/>
      <c r="B369" s="137">
        <v>44171.898738425924</v>
      </c>
      <c r="C369" s="52" t="s">
        <v>659</v>
      </c>
      <c r="D369" s="134" t="str">
        <f t="shared" ref="D369:D400" si="67">VLOOKUP($C369,TOTAL3,2,FALSE)</f>
        <v>MA9003</v>
      </c>
      <c r="E369" s="135" t="str">
        <f t="shared" ref="E369:E400" si="68">VLOOKUP($C369,TOTAL3,3,FALSE)</f>
        <v>MANICALAND</v>
      </c>
      <c r="F369" s="135" t="str">
        <f t="shared" ref="F369:F400" si="69">VLOOKUP(C369,TOTAL3,4,FALSE)</f>
        <v>SILVER</v>
      </c>
      <c r="G369" s="83">
        <v>3</v>
      </c>
      <c r="H369" s="142" t="s">
        <v>2033</v>
      </c>
      <c r="I369" s="52" t="s">
        <v>2041</v>
      </c>
      <c r="J369" s="135" t="str">
        <f t="shared" ref="J369:J400" si="70">VLOOKUP($C369,TOTAL3,5,FALSE)</f>
        <v>MAPFUMBA</v>
      </c>
      <c r="K369" s="88">
        <v>0</v>
      </c>
      <c r="L369" s="196">
        <v>0.21356481481481482</v>
      </c>
      <c r="M369" s="217">
        <v>44172</v>
      </c>
      <c r="N369" s="143" t="s">
        <v>4481</v>
      </c>
      <c r="O369" s="90">
        <f t="shared" si="57"/>
        <v>307.53333333333336</v>
      </c>
      <c r="P369" s="100">
        <f t="shared" si="58"/>
        <v>922.60000000000014</v>
      </c>
      <c r="Q369" s="48" t="s">
        <v>2035</v>
      </c>
      <c r="R369" s="48" t="s">
        <v>2038</v>
      </c>
    </row>
    <row r="370" spans="1:18" x14ac:dyDescent="0.2">
      <c r="A370" s="93"/>
      <c r="B370" s="137">
        <v>44171.807152777779</v>
      </c>
      <c r="C370" s="52" t="s">
        <v>852</v>
      </c>
      <c r="D370" s="134" t="str">
        <f t="shared" si="67"/>
        <v>MA7014</v>
      </c>
      <c r="E370" s="135" t="str">
        <f t="shared" si="68"/>
        <v>MANICALAND</v>
      </c>
      <c r="F370" s="135" t="str">
        <f t="shared" si="69"/>
        <v>SILVER</v>
      </c>
      <c r="G370" s="83">
        <v>3</v>
      </c>
      <c r="H370" s="142" t="s">
        <v>2033</v>
      </c>
      <c r="I370" s="52" t="s">
        <v>2041</v>
      </c>
      <c r="J370" s="135" t="str">
        <f t="shared" si="70"/>
        <v>MAPFUMBA</v>
      </c>
      <c r="K370" s="88">
        <v>0</v>
      </c>
      <c r="L370" s="196">
        <v>0.23276620370370371</v>
      </c>
      <c r="M370" s="217">
        <v>44172</v>
      </c>
      <c r="N370" s="143" t="s">
        <v>4493</v>
      </c>
      <c r="O370" s="90">
        <f t="shared" si="57"/>
        <v>335.18333333333339</v>
      </c>
      <c r="P370" s="100">
        <f t="shared" si="58"/>
        <v>1005.5500000000002</v>
      </c>
      <c r="Q370" s="48" t="s">
        <v>2035</v>
      </c>
      <c r="R370" s="48" t="s">
        <v>2038</v>
      </c>
    </row>
    <row r="371" spans="1:18" x14ac:dyDescent="0.2">
      <c r="A371" s="218"/>
      <c r="B371" s="168" t="s">
        <v>4352</v>
      </c>
      <c r="C371" s="164" t="s">
        <v>1510</v>
      </c>
      <c r="D371" s="134" t="str">
        <f t="shared" si="67"/>
        <v>HA7082</v>
      </c>
      <c r="E371" s="135" t="str">
        <f t="shared" si="68"/>
        <v>HARARE</v>
      </c>
      <c r="F371" s="135" t="str">
        <f t="shared" si="69"/>
        <v>SILVER</v>
      </c>
      <c r="G371" s="83">
        <v>3</v>
      </c>
      <c r="H371" s="142" t="s">
        <v>2033</v>
      </c>
      <c r="I371" s="52" t="s">
        <v>2056</v>
      </c>
      <c r="J371" s="135" t="str">
        <f t="shared" si="70"/>
        <v>MUTYANDA</v>
      </c>
      <c r="K371" s="88">
        <v>0</v>
      </c>
      <c r="L371" s="196">
        <v>0.23439814814814816</v>
      </c>
      <c r="M371" s="217">
        <v>44172</v>
      </c>
      <c r="N371" s="143" t="s">
        <v>4477</v>
      </c>
      <c r="O371" s="90">
        <f t="shared" si="57"/>
        <v>337.53333333333336</v>
      </c>
      <c r="P371" s="100">
        <f t="shared" si="58"/>
        <v>1012.6000000000001</v>
      </c>
      <c r="Q371" s="48" t="s">
        <v>2035</v>
      </c>
      <c r="R371" s="48" t="s">
        <v>2038</v>
      </c>
    </row>
    <row r="372" spans="1:18" x14ac:dyDescent="0.2">
      <c r="A372" s="218"/>
      <c r="B372" s="186">
        <v>44172.221284722225</v>
      </c>
      <c r="C372" s="164" t="s">
        <v>1225</v>
      </c>
      <c r="D372" s="134" t="str">
        <f t="shared" si="67"/>
        <v>ME0407</v>
      </c>
      <c r="E372" s="135" t="str">
        <f t="shared" si="68"/>
        <v>MASH EAST</v>
      </c>
      <c r="F372" s="135" t="str">
        <f t="shared" si="69"/>
        <v>SILVER</v>
      </c>
      <c r="G372" s="83">
        <v>3</v>
      </c>
      <c r="H372" s="142" t="s">
        <v>2033</v>
      </c>
      <c r="I372" s="52" t="s">
        <v>2041</v>
      </c>
      <c r="J372" s="135" t="str">
        <f t="shared" si="70"/>
        <v>DHLAKAMA</v>
      </c>
      <c r="K372" s="88">
        <v>0.2212847222222222</v>
      </c>
      <c r="L372" s="88">
        <v>0.47638888888888892</v>
      </c>
      <c r="M372" s="217">
        <v>44172</v>
      </c>
      <c r="N372" s="143" t="s">
        <v>4600</v>
      </c>
      <c r="O372" s="90">
        <f t="shared" si="57"/>
        <v>367.35</v>
      </c>
      <c r="P372" s="100">
        <f t="shared" si="58"/>
        <v>1102.0500000000002</v>
      </c>
      <c r="Q372" s="48" t="s">
        <v>2035</v>
      </c>
      <c r="R372" s="48" t="s">
        <v>2038</v>
      </c>
    </row>
    <row r="373" spans="1:18" x14ac:dyDescent="0.2">
      <c r="A373" s="218"/>
      <c r="B373" s="186">
        <v>44172.220671296294</v>
      </c>
      <c r="C373" s="164" t="s">
        <v>1693</v>
      </c>
      <c r="D373" s="134" t="str">
        <f t="shared" si="67"/>
        <v>ME7080</v>
      </c>
      <c r="E373" s="135" t="str">
        <f t="shared" si="68"/>
        <v>MASH EAST</v>
      </c>
      <c r="F373" s="135" t="str">
        <f t="shared" si="69"/>
        <v>SILVER</v>
      </c>
      <c r="G373" s="83">
        <v>3</v>
      </c>
      <c r="H373" s="142" t="s">
        <v>2033</v>
      </c>
      <c r="I373" s="52" t="s">
        <v>2041</v>
      </c>
      <c r="J373" s="135" t="str">
        <f t="shared" si="70"/>
        <v>LESLIE</v>
      </c>
      <c r="K373" s="88">
        <v>0.22067129629629631</v>
      </c>
      <c r="L373" s="88">
        <v>0.52777777777777779</v>
      </c>
      <c r="M373" s="217">
        <v>44172</v>
      </c>
      <c r="N373" s="143" t="s">
        <v>4602</v>
      </c>
      <c r="O373" s="90">
        <f t="shared" si="57"/>
        <v>442.23333333333329</v>
      </c>
      <c r="P373" s="100">
        <f t="shared" si="58"/>
        <v>1326.6999999999998</v>
      </c>
      <c r="Q373" s="48" t="s">
        <v>2035</v>
      </c>
      <c r="R373" s="48" t="s">
        <v>2038</v>
      </c>
    </row>
    <row r="374" spans="1:18" x14ac:dyDescent="0.2">
      <c r="A374" s="211"/>
      <c r="B374" s="137">
        <v>44171.67050925926</v>
      </c>
      <c r="C374" s="52" t="s">
        <v>1735</v>
      </c>
      <c r="D374" s="134" t="str">
        <f t="shared" si="67"/>
        <v>MW0157</v>
      </c>
      <c r="E374" s="135" t="str">
        <f t="shared" si="68"/>
        <v>MASH WEST</v>
      </c>
      <c r="F374" s="135" t="str">
        <f t="shared" si="69"/>
        <v>SILVER</v>
      </c>
      <c r="G374" s="83">
        <v>3</v>
      </c>
      <c r="H374" s="142" t="s">
        <v>2033</v>
      </c>
      <c r="I374" s="52" t="s">
        <v>2041</v>
      </c>
      <c r="J374" s="135" t="str">
        <f t="shared" si="70"/>
        <v>NGIRAZI</v>
      </c>
      <c r="K374" s="88">
        <v>0</v>
      </c>
      <c r="L374" s="88">
        <v>0.46319444444444446</v>
      </c>
      <c r="M374" s="217">
        <v>44172</v>
      </c>
      <c r="N374" s="143" t="s">
        <v>4410</v>
      </c>
      <c r="O374" s="90">
        <f t="shared" si="57"/>
        <v>667</v>
      </c>
      <c r="P374" s="100">
        <f t="shared" si="58"/>
        <v>2001</v>
      </c>
      <c r="Q374" s="48" t="s">
        <v>2035</v>
      </c>
      <c r="R374" s="48" t="s">
        <v>2038</v>
      </c>
    </row>
    <row r="375" spans="1:18" x14ac:dyDescent="0.2">
      <c r="A375" s="111"/>
      <c r="B375" s="137" t="s">
        <v>3438</v>
      </c>
      <c r="C375" s="48" t="s">
        <v>1392</v>
      </c>
      <c r="D375" s="134" t="str">
        <f t="shared" si="67"/>
        <v>HA7231</v>
      </c>
      <c r="E375" s="135" t="str">
        <f t="shared" si="68"/>
        <v>HARARE</v>
      </c>
      <c r="F375" s="135" t="str">
        <f t="shared" si="69"/>
        <v>SILVER</v>
      </c>
      <c r="G375" s="83">
        <v>3</v>
      </c>
      <c r="H375" s="142" t="s">
        <v>2033</v>
      </c>
      <c r="I375" s="52" t="s">
        <v>2042</v>
      </c>
      <c r="J375" s="135" t="str">
        <f t="shared" si="70"/>
        <v>ENIA</v>
      </c>
      <c r="K375" s="88">
        <v>0</v>
      </c>
      <c r="L375" s="88">
        <v>0.55138888888888882</v>
      </c>
      <c r="M375" s="217">
        <v>44172</v>
      </c>
      <c r="N375" s="143" t="s">
        <v>4062</v>
      </c>
      <c r="O375" s="90">
        <f t="shared" si="57"/>
        <v>793.99999999999989</v>
      </c>
      <c r="P375" s="100">
        <f t="shared" si="58"/>
        <v>2381.9999999999995</v>
      </c>
      <c r="Q375" s="48" t="s">
        <v>2035</v>
      </c>
      <c r="R375" s="48" t="s">
        <v>2038</v>
      </c>
    </row>
    <row r="376" spans="1:18" x14ac:dyDescent="0.2">
      <c r="A376" s="211"/>
      <c r="B376" s="137">
        <v>44171.683657407404</v>
      </c>
      <c r="C376" s="52" t="s">
        <v>1613</v>
      </c>
      <c r="D376" s="134" t="str">
        <f t="shared" si="67"/>
        <v>HA5071</v>
      </c>
      <c r="E376" s="135" t="str">
        <f t="shared" si="68"/>
        <v>HARARE</v>
      </c>
      <c r="F376" s="135" t="str">
        <f t="shared" si="69"/>
        <v>SILVER</v>
      </c>
      <c r="G376" s="83">
        <v>3</v>
      </c>
      <c r="H376" s="142" t="s">
        <v>2033</v>
      </c>
      <c r="I376" s="52" t="s">
        <v>2041</v>
      </c>
      <c r="J376" s="135" t="str">
        <f t="shared" si="70"/>
        <v>KIWA</v>
      </c>
      <c r="K376" s="88">
        <v>0</v>
      </c>
      <c r="L376" s="88">
        <v>0.56527777777777777</v>
      </c>
      <c r="M376" s="217">
        <v>44172</v>
      </c>
      <c r="N376" s="143" t="s">
        <v>4406</v>
      </c>
      <c r="O376" s="90">
        <f t="shared" si="57"/>
        <v>814</v>
      </c>
      <c r="P376" s="100">
        <f t="shared" si="58"/>
        <v>2442</v>
      </c>
      <c r="Q376" s="48" t="s">
        <v>2035</v>
      </c>
      <c r="R376" s="48" t="s">
        <v>2038</v>
      </c>
    </row>
    <row r="377" spans="1:18" x14ac:dyDescent="0.2">
      <c r="A377" s="111"/>
      <c r="B377" s="192" t="s">
        <v>4028</v>
      </c>
      <c r="C377" s="87" t="s">
        <v>969</v>
      </c>
      <c r="D377" s="134" t="str">
        <f t="shared" si="67"/>
        <v>MA0404</v>
      </c>
      <c r="E377" s="135" t="str">
        <f t="shared" si="68"/>
        <v>MANICALAND</v>
      </c>
      <c r="F377" s="135" t="str">
        <f t="shared" si="69"/>
        <v>SILVER</v>
      </c>
      <c r="G377" s="83">
        <v>3</v>
      </c>
      <c r="H377" s="142" t="s">
        <v>2033</v>
      </c>
      <c r="I377" s="52" t="s">
        <v>2042</v>
      </c>
      <c r="J377" s="135" t="str">
        <f t="shared" si="70"/>
        <v>MANGWIRO</v>
      </c>
      <c r="K377" s="88">
        <v>0</v>
      </c>
      <c r="L377" s="88">
        <v>0.58194444444444449</v>
      </c>
      <c r="M377" s="217">
        <v>44172</v>
      </c>
      <c r="N377" s="143" t="s">
        <v>4029</v>
      </c>
      <c r="O377" s="90">
        <f t="shared" si="57"/>
        <v>838.00000000000011</v>
      </c>
      <c r="P377" s="100">
        <f t="shared" si="58"/>
        <v>2514.0000000000005</v>
      </c>
      <c r="Q377" s="48" t="s">
        <v>2035</v>
      </c>
      <c r="R377" s="48" t="s">
        <v>2038</v>
      </c>
    </row>
    <row r="378" spans="1:18" x14ac:dyDescent="0.2">
      <c r="A378" s="93"/>
      <c r="B378" s="137">
        <v>44171.807222222225</v>
      </c>
      <c r="C378" s="52" t="s">
        <v>296</v>
      </c>
      <c r="D378" s="134" t="str">
        <f t="shared" si="67"/>
        <v>MA3000</v>
      </c>
      <c r="E378" s="135" t="str">
        <f t="shared" si="68"/>
        <v>MANICALAND</v>
      </c>
      <c r="F378" s="135" t="str">
        <f t="shared" si="69"/>
        <v>SILVER</v>
      </c>
      <c r="G378" s="83">
        <v>3</v>
      </c>
      <c r="H378" s="142" t="s">
        <v>2033</v>
      </c>
      <c r="I378" s="52" t="s">
        <v>2041</v>
      </c>
      <c r="J378" s="135" t="str">
        <f t="shared" si="70"/>
        <v>MAPFUMBA</v>
      </c>
      <c r="K378" s="88">
        <v>0</v>
      </c>
      <c r="L378" s="88">
        <v>0.58263888888888882</v>
      </c>
      <c r="M378" s="217">
        <v>44172</v>
      </c>
      <c r="N378" s="143" t="s">
        <v>4492</v>
      </c>
      <c r="O378" s="90">
        <f t="shared" si="57"/>
        <v>838.99999999999989</v>
      </c>
      <c r="P378" s="100">
        <f t="shared" si="58"/>
        <v>2516.9999999999995</v>
      </c>
      <c r="Q378" s="48" t="s">
        <v>2035</v>
      </c>
      <c r="R378" s="48" t="s">
        <v>2038</v>
      </c>
    </row>
    <row r="379" spans="1:18" x14ac:dyDescent="0.2">
      <c r="A379" s="93"/>
      <c r="B379" s="137">
        <v>44171.825578703705</v>
      </c>
      <c r="C379" s="52" t="s">
        <v>298</v>
      </c>
      <c r="D379" s="134" t="str">
        <f t="shared" si="67"/>
        <v>MA3000</v>
      </c>
      <c r="E379" s="135" t="str">
        <f t="shared" si="68"/>
        <v>MANICALAND</v>
      </c>
      <c r="F379" s="135" t="str">
        <f t="shared" si="69"/>
        <v>SILVER</v>
      </c>
      <c r="G379" s="83">
        <v>3</v>
      </c>
      <c r="H379" s="142" t="s">
        <v>2033</v>
      </c>
      <c r="I379" s="52" t="s">
        <v>2041</v>
      </c>
      <c r="J379" s="135" t="str">
        <f t="shared" si="70"/>
        <v>MAPFUMBA</v>
      </c>
      <c r="K379" s="88">
        <v>0</v>
      </c>
      <c r="L379" s="88">
        <v>0.6</v>
      </c>
      <c r="M379" s="217">
        <v>44172</v>
      </c>
      <c r="N379" s="143" t="s">
        <v>4475</v>
      </c>
      <c r="O379" s="90">
        <f t="shared" si="57"/>
        <v>864</v>
      </c>
      <c r="P379" s="100">
        <f t="shared" si="58"/>
        <v>2592</v>
      </c>
      <c r="Q379" s="48" t="s">
        <v>2035</v>
      </c>
      <c r="R379" s="48" t="s">
        <v>2038</v>
      </c>
    </row>
    <row r="380" spans="1:18" x14ac:dyDescent="0.2">
      <c r="A380" s="218"/>
      <c r="B380" s="136">
        <v>44172.900925925926</v>
      </c>
      <c r="C380" s="5" t="s">
        <v>498</v>
      </c>
      <c r="D380" s="134" t="str">
        <f t="shared" si="67"/>
        <v>ME0021</v>
      </c>
      <c r="E380" s="135" t="str">
        <f t="shared" si="68"/>
        <v>MASH EAST</v>
      </c>
      <c r="F380" s="135" t="str">
        <f t="shared" si="69"/>
        <v>SILVER</v>
      </c>
      <c r="G380" s="83">
        <v>3</v>
      </c>
      <c r="H380" s="142" t="s">
        <v>2033</v>
      </c>
      <c r="I380" s="52" t="s">
        <v>2034</v>
      </c>
      <c r="J380" s="135" t="str">
        <f t="shared" si="70"/>
        <v>LESLIE</v>
      </c>
      <c r="K380" s="144">
        <v>0.90092592592592602</v>
      </c>
      <c r="L380" s="144">
        <v>0.91356481481481477</v>
      </c>
      <c r="M380" s="136">
        <v>44172</v>
      </c>
      <c r="N380" s="143" t="s">
        <v>4610</v>
      </c>
      <c r="O380" s="90">
        <f t="shared" si="57"/>
        <v>18.199999999999807</v>
      </c>
      <c r="P380" s="100">
        <f t="shared" si="58"/>
        <v>54.599999999999426</v>
      </c>
      <c r="Q380" s="48" t="s">
        <v>2035</v>
      </c>
      <c r="R380" s="48" t="s">
        <v>2038</v>
      </c>
    </row>
    <row r="381" spans="1:18" x14ac:dyDescent="0.2">
      <c r="A381" s="218"/>
      <c r="B381" s="136">
        <v>44172.900902777779</v>
      </c>
      <c r="C381" s="5" t="s">
        <v>668</v>
      </c>
      <c r="D381" s="134" t="str">
        <f t="shared" si="67"/>
        <v>ME0332</v>
      </c>
      <c r="E381" s="135" t="str">
        <f t="shared" si="68"/>
        <v>MASH EAST</v>
      </c>
      <c r="F381" s="135" t="str">
        <f t="shared" si="69"/>
        <v>SILVER</v>
      </c>
      <c r="G381" s="83">
        <v>3</v>
      </c>
      <c r="H381" s="142" t="s">
        <v>2033</v>
      </c>
      <c r="I381" s="52" t="s">
        <v>2034</v>
      </c>
      <c r="J381" s="135" t="str">
        <f t="shared" si="70"/>
        <v>LESLIE</v>
      </c>
      <c r="K381" s="144">
        <v>0.90090277777777772</v>
      </c>
      <c r="L381" s="144">
        <v>0.9135416666666667</v>
      </c>
      <c r="M381" s="136">
        <v>44172</v>
      </c>
      <c r="N381" s="143" t="s">
        <v>4611</v>
      </c>
      <c r="O381" s="90">
        <f t="shared" si="57"/>
        <v>18.200000000000127</v>
      </c>
      <c r="P381" s="100">
        <f t="shared" si="58"/>
        <v>54.600000000000378</v>
      </c>
      <c r="Q381" s="48" t="s">
        <v>2035</v>
      </c>
      <c r="R381" s="48" t="s">
        <v>2038</v>
      </c>
    </row>
    <row r="382" spans="1:18" x14ac:dyDescent="0.2">
      <c r="A382" s="218"/>
      <c r="B382" s="136">
        <v>44172.900960648149</v>
      </c>
      <c r="C382" s="5" t="s">
        <v>1948</v>
      </c>
      <c r="D382" s="134" t="str">
        <f t="shared" si="67"/>
        <v>ME7046</v>
      </c>
      <c r="E382" s="135" t="str">
        <f t="shared" si="68"/>
        <v>MASH EAST</v>
      </c>
      <c r="F382" s="135" t="str">
        <f t="shared" si="69"/>
        <v>SILVER</v>
      </c>
      <c r="G382" s="83">
        <v>3</v>
      </c>
      <c r="H382" s="142" t="s">
        <v>2033</v>
      </c>
      <c r="I382" s="52" t="s">
        <v>2034</v>
      </c>
      <c r="J382" s="135" t="str">
        <f t="shared" si="70"/>
        <v>LESLIE</v>
      </c>
      <c r="K382" s="144">
        <v>0.90096064814814814</v>
      </c>
      <c r="L382" s="144">
        <v>0.91366898148148146</v>
      </c>
      <c r="M382" s="136">
        <v>44172</v>
      </c>
      <c r="N382" s="143" t="s">
        <v>4613</v>
      </c>
      <c r="O382" s="90">
        <f t="shared" si="57"/>
        <v>18.299999999999983</v>
      </c>
      <c r="P382" s="100">
        <f t="shared" si="58"/>
        <v>54.899999999999949</v>
      </c>
      <c r="Q382" s="48" t="s">
        <v>2035</v>
      </c>
      <c r="R382" s="48" t="s">
        <v>2038</v>
      </c>
    </row>
    <row r="383" spans="1:18" x14ac:dyDescent="0.2">
      <c r="A383" s="218"/>
      <c r="B383" s="136">
        <v>44172.903368055559</v>
      </c>
      <c r="C383" s="5" t="s">
        <v>500</v>
      </c>
      <c r="D383" s="134" t="str">
        <f t="shared" si="67"/>
        <v>ME0021</v>
      </c>
      <c r="E383" s="135" t="str">
        <f t="shared" si="68"/>
        <v>MASH EAST</v>
      </c>
      <c r="F383" s="135" t="str">
        <f t="shared" si="69"/>
        <v>SILVER</v>
      </c>
      <c r="G383" s="83">
        <v>3</v>
      </c>
      <c r="H383" s="142" t="s">
        <v>2033</v>
      </c>
      <c r="I383" s="52" t="s">
        <v>2034</v>
      </c>
      <c r="J383" s="135" t="str">
        <f t="shared" si="70"/>
        <v>LESLIE</v>
      </c>
      <c r="K383" s="144">
        <v>0.90336805555555555</v>
      </c>
      <c r="L383" s="144">
        <v>0.91656249999999995</v>
      </c>
      <c r="M383" s="136">
        <v>44172</v>
      </c>
      <c r="N383" s="143" t="s">
        <v>4615</v>
      </c>
      <c r="O383" s="90">
        <f t="shared" si="57"/>
        <v>18.999999999999932</v>
      </c>
      <c r="P383" s="100">
        <f t="shared" si="58"/>
        <v>56.999999999999801</v>
      </c>
      <c r="Q383" s="48" t="s">
        <v>2035</v>
      </c>
      <c r="R383" s="48" t="s">
        <v>2038</v>
      </c>
    </row>
    <row r="384" spans="1:18" x14ac:dyDescent="0.2">
      <c r="A384" s="218"/>
      <c r="B384" s="136">
        <v>44172.623333333337</v>
      </c>
      <c r="C384" s="5" t="s">
        <v>1071</v>
      </c>
      <c r="D384" s="134" t="str">
        <f t="shared" si="67"/>
        <v>MC5028</v>
      </c>
      <c r="E384" s="135" t="str">
        <f t="shared" si="68"/>
        <v>MASH CENTRAL</v>
      </c>
      <c r="F384" s="135" t="str">
        <f t="shared" si="69"/>
        <v>SILVER</v>
      </c>
      <c r="G384" s="83">
        <v>3</v>
      </c>
      <c r="H384" s="142" t="s">
        <v>2033</v>
      </c>
      <c r="I384" s="52" t="s">
        <v>2034</v>
      </c>
      <c r="J384" s="135" t="str">
        <f t="shared" si="70"/>
        <v>KIWA</v>
      </c>
      <c r="K384" s="144">
        <v>0.62333333333333341</v>
      </c>
      <c r="L384" s="144">
        <v>0.66361111111111104</v>
      </c>
      <c r="M384" s="136">
        <v>44172</v>
      </c>
      <c r="N384" s="143" t="s">
        <v>4635</v>
      </c>
      <c r="O384" s="90">
        <f t="shared" si="57"/>
        <v>57.999999999999794</v>
      </c>
      <c r="P384" s="100">
        <f t="shared" si="58"/>
        <v>173.99999999999937</v>
      </c>
      <c r="Q384" s="48" t="s">
        <v>2035</v>
      </c>
      <c r="R384" s="48" t="s">
        <v>2038</v>
      </c>
    </row>
    <row r="385" spans="1:18" x14ac:dyDescent="0.2">
      <c r="A385" s="218"/>
      <c r="B385" s="136">
        <v>44172.714247685188</v>
      </c>
      <c r="C385" s="5" t="s">
        <v>1401</v>
      </c>
      <c r="D385" s="134" t="str">
        <f t="shared" si="67"/>
        <v>MW5272</v>
      </c>
      <c r="E385" s="135" t="str">
        <f t="shared" si="68"/>
        <v>MASH WEST</v>
      </c>
      <c r="F385" s="135" t="str">
        <f t="shared" si="69"/>
        <v>SILVER</v>
      </c>
      <c r="G385" s="83">
        <v>3</v>
      </c>
      <c r="H385" s="142" t="s">
        <v>2033</v>
      </c>
      <c r="I385" s="52" t="s">
        <v>2034</v>
      </c>
      <c r="J385" s="135" t="str">
        <f t="shared" si="70"/>
        <v>LESLIE</v>
      </c>
      <c r="K385" s="144">
        <v>0.71424768518518522</v>
      </c>
      <c r="L385" s="144">
        <v>0.75927083333333334</v>
      </c>
      <c r="M385" s="136">
        <v>44172</v>
      </c>
      <c r="N385" s="143" t="s">
        <v>4636</v>
      </c>
      <c r="O385" s="90">
        <f t="shared" si="57"/>
        <v>64.833333333333286</v>
      </c>
      <c r="P385" s="100">
        <f t="shared" si="58"/>
        <v>194.49999999999986</v>
      </c>
      <c r="Q385" s="48" t="s">
        <v>2035</v>
      </c>
      <c r="R385" s="48" t="s">
        <v>2038</v>
      </c>
    </row>
    <row r="386" spans="1:18" x14ac:dyDescent="0.2">
      <c r="A386" s="218"/>
      <c r="B386" s="136">
        <v>44172.49858796296</v>
      </c>
      <c r="C386" s="5" t="s">
        <v>830</v>
      </c>
      <c r="D386" s="134" t="str">
        <f t="shared" si="67"/>
        <v>HA5062</v>
      </c>
      <c r="E386" s="135" t="str">
        <f t="shared" si="68"/>
        <v>HARARE</v>
      </c>
      <c r="F386" s="135" t="str">
        <f t="shared" si="69"/>
        <v>SILVER</v>
      </c>
      <c r="G386" s="83">
        <v>3</v>
      </c>
      <c r="H386" s="142" t="s">
        <v>2033</v>
      </c>
      <c r="I386" s="52" t="s">
        <v>2034</v>
      </c>
      <c r="J386" s="135" t="str">
        <f t="shared" si="70"/>
        <v>KIWA</v>
      </c>
      <c r="K386" s="144">
        <v>0.49858796296296298</v>
      </c>
      <c r="L386" s="144">
        <v>0.60718749999999999</v>
      </c>
      <c r="M386" s="136">
        <v>44172</v>
      </c>
      <c r="N386" s="143" t="s">
        <v>4642</v>
      </c>
      <c r="O386" s="90">
        <f t="shared" ref="O386:O449" si="71">(L386-K386)*60*24</f>
        <v>156.3833333333333</v>
      </c>
      <c r="P386" s="100">
        <f t="shared" ref="P386:P449" si="72">O386*G386</f>
        <v>469.14999999999986</v>
      </c>
      <c r="Q386" s="48" t="s">
        <v>2035</v>
      </c>
      <c r="R386" s="48" t="s">
        <v>2038</v>
      </c>
    </row>
    <row r="387" spans="1:18" x14ac:dyDescent="0.2">
      <c r="A387" s="218"/>
      <c r="B387" s="136">
        <v>44172.844930555555</v>
      </c>
      <c r="C387" s="5" t="s">
        <v>312</v>
      </c>
      <c r="D387" s="134" t="str">
        <f t="shared" si="67"/>
        <v>HA1709</v>
      </c>
      <c r="E387" s="135" t="str">
        <f t="shared" si="68"/>
        <v>HARARE</v>
      </c>
      <c r="F387" s="135" t="str">
        <f t="shared" si="69"/>
        <v>SILVER</v>
      </c>
      <c r="G387" s="83">
        <v>3</v>
      </c>
      <c r="H387" s="142" t="s">
        <v>2033</v>
      </c>
      <c r="I387" s="52" t="s">
        <v>2034</v>
      </c>
      <c r="J387" s="135" t="str">
        <f t="shared" si="70"/>
        <v>ARCHIE</v>
      </c>
      <c r="K387" s="144">
        <v>0.84493055555555552</v>
      </c>
      <c r="L387" s="144">
        <v>0.98913194444444441</v>
      </c>
      <c r="M387" s="136">
        <v>44172</v>
      </c>
      <c r="N387" s="143" t="s">
        <v>4651</v>
      </c>
      <c r="O387" s="90">
        <f t="shared" si="71"/>
        <v>207.65</v>
      </c>
      <c r="P387" s="100">
        <f t="shared" si="72"/>
        <v>622.95000000000005</v>
      </c>
      <c r="Q387" s="48" t="s">
        <v>2035</v>
      </c>
      <c r="R387" s="48" t="s">
        <v>2038</v>
      </c>
    </row>
    <row r="388" spans="1:18" x14ac:dyDescent="0.2">
      <c r="A388" s="218"/>
      <c r="B388" s="136">
        <v>44171.718032407407</v>
      </c>
      <c r="C388" s="5" t="s">
        <v>1055</v>
      </c>
      <c r="D388" s="134" t="str">
        <f t="shared" si="67"/>
        <v>ME7207</v>
      </c>
      <c r="E388" s="135" t="str">
        <f t="shared" si="68"/>
        <v>MASH EAST</v>
      </c>
      <c r="F388" s="135" t="str">
        <f t="shared" si="69"/>
        <v>SILVER</v>
      </c>
      <c r="G388" s="83">
        <v>3</v>
      </c>
      <c r="H388" s="142" t="s">
        <v>2033</v>
      </c>
      <c r="I388" s="52" t="s">
        <v>2034</v>
      </c>
      <c r="J388" s="135" t="str">
        <f t="shared" si="70"/>
        <v>RICHARD</v>
      </c>
      <c r="K388" s="144">
        <v>0</v>
      </c>
      <c r="L388" s="144">
        <v>0.99563657407407413</v>
      </c>
      <c r="M388" s="136">
        <v>44172</v>
      </c>
      <c r="N388" s="143" t="s">
        <v>4670</v>
      </c>
      <c r="O388" s="90">
        <f t="shared" si="71"/>
        <v>1433.7166666666667</v>
      </c>
      <c r="P388" s="100">
        <f t="shared" si="72"/>
        <v>4301.1499999999996</v>
      </c>
      <c r="Q388" s="48" t="s">
        <v>2035</v>
      </c>
      <c r="R388" s="48" t="s">
        <v>2038</v>
      </c>
    </row>
    <row r="389" spans="1:18" x14ac:dyDescent="0.2">
      <c r="A389" s="218"/>
      <c r="B389" s="192" t="s">
        <v>3448</v>
      </c>
      <c r="C389" s="87" t="s">
        <v>177</v>
      </c>
      <c r="D389" s="134" t="str">
        <f t="shared" si="67"/>
        <v>MC5252</v>
      </c>
      <c r="E389" s="135" t="str">
        <f t="shared" si="68"/>
        <v>MASH CENTRAL</v>
      </c>
      <c r="F389" s="135" t="str">
        <f t="shared" si="69"/>
        <v>SILVER</v>
      </c>
      <c r="G389" s="83">
        <v>3</v>
      </c>
      <c r="H389" s="142" t="s">
        <v>2033</v>
      </c>
      <c r="I389" s="52" t="s">
        <v>2042</v>
      </c>
      <c r="J389" s="135" t="str">
        <f t="shared" si="70"/>
        <v>ARTWELL</v>
      </c>
      <c r="K389" s="88">
        <v>0</v>
      </c>
      <c r="L389" s="144">
        <v>0.99998842592592585</v>
      </c>
      <c r="M389" s="136">
        <v>44172</v>
      </c>
      <c r="N389" s="143" t="s">
        <v>4044</v>
      </c>
      <c r="O389" s="90">
        <f t="shared" si="71"/>
        <v>1439.9833333333331</v>
      </c>
      <c r="P389" s="100">
        <f t="shared" si="72"/>
        <v>4319.9499999999989</v>
      </c>
      <c r="Q389" s="48" t="s">
        <v>2035</v>
      </c>
      <c r="R389" s="48" t="s">
        <v>2036</v>
      </c>
    </row>
    <row r="390" spans="1:18" x14ac:dyDescent="0.2">
      <c r="A390" s="218"/>
      <c r="B390" s="136">
        <v>44172.821574074071</v>
      </c>
      <c r="C390" s="5" t="s">
        <v>296</v>
      </c>
      <c r="D390" s="134" t="str">
        <f t="shared" si="67"/>
        <v>MA3000</v>
      </c>
      <c r="E390" s="135" t="str">
        <f t="shared" si="68"/>
        <v>MANICALAND</v>
      </c>
      <c r="F390" s="135" t="str">
        <f t="shared" si="69"/>
        <v>SILVER</v>
      </c>
      <c r="G390" s="83">
        <v>3</v>
      </c>
      <c r="H390" s="142" t="s">
        <v>2033</v>
      </c>
      <c r="I390" s="52" t="s">
        <v>2034</v>
      </c>
      <c r="J390" s="135" t="str">
        <f t="shared" si="70"/>
        <v>MAPFUMBA</v>
      </c>
      <c r="K390" s="144">
        <v>0.82157407407407401</v>
      </c>
      <c r="L390" s="144">
        <v>0.99998842592592585</v>
      </c>
      <c r="M390" s="136">
        <v>44172</v>
      </c>
      <c r="N390" s="143" t="s">
        <v>4681</v>
      </c>
      <c r="O390" s="90">
        <f t="shared" si="71"/>
        <v>256.91666666666663</v>
      </c>
      <c r="P390" s="100">
        <f t="shared" si="72"/>
        <v>770.74999999999989</v>
      </c>
      <c r="Q390" s="48" t="s">
        <v>2035</v>
      </c>
      <c r="R390" s="48" t="s">
        <v>2036</v>
      </c>
    </row>
    <row r="391" spans="1:18" x14ac:dyDescent="0.2">
      <c r="A391" s="218"/>
      <c r="B391" s="136">
        <v>44172.840196759258</v>
      </c>
      <c r="C391" s="5" t="s">
        <v>298</v>
      </c>
      <c r="D391" s="134" t="str">
        <f t="shared" si="67"/>
        <v>MA3000</v>
      </c>
      <c r="E391" s="135" t="str">
        <f t="shared" si="68"/>
        <v>MANICALAND</v>
      </c>
      <c r="F391" s="135" t="str">
        <f t="shared" si="69"/>
        <v>SILVER</v>
      </c>
      <c r="G391" s="83">
        <v>3</v>
      </c>
      <c r="H391" s="142" t="s">
        <v>2033</v>
      </c>
      <c r="I391" s="52" t="s">
        <v>2034</v>
      </c>
      <c r="J391" s="135" t="str">
        <f t="shared" si="70"/>
        <v>MAPFUMBA</v>
      </c>
      <c r="K391" s="144">
        <v>0.8401967592592593</v>
      </c>
      <c r="L391" s="144">
        <v>0.99998842592592585</v>
      </c>
      <c r="M391" s="136">
        <v>44172</v>
      </c>
      <c r="N391" s="143" t="s">
        <v>4682</v>
      </c>
      <c r="O391" s="90">
        <f t="shared" si="71"/>
        <v>230.09999999999985</v>
      </c>
      <c r="P391" s="100">
        <f t="shared" si="72"/>
        <v>690.2999999999995</v>
      </c>
      <c r="Q391" s="48" t="s">
        <v>2035</v>
      </c>
      <c r="R391" s="48" t="s">
        <v>2036</v>
      </c>
    </row>
    <row r="392" spans="1:18" x14ac:dyDescent="0.2">
      <c r="A392" s="218"/>
      <c r="B392" s="137">
        <v>44171.718043981484</v>
      </c>
      <c r="C392" s="52" t="s">
        <v>343</v>
      </c>
      <c r="D392" s="134" t="str">
        <f t="shared" si="67"/>
        <v>MA5178</v>
      </c>
      <c r="E392" s="135" t="str">
        <f t="shared" si="68"/>
        <v>MANICALAND</v>
      </c>
      <c r="F392" s="135" t="str">
        <f t="shared" si="69"/>
        <v>SILVER</v>
      </c>
      <c r="G392" s="83">
        <v>3</v>
      </c>
      <c r="H392" s="142" t="s">
        <v>2033</v>
      </c>
      <c r="I392" s="52" t="s">
        <v>2041</v>
      </c>
      <c r="J392" s="135" t="str">
        <f t="shared" si="70"/>
        <v>MANGWIRO</v>
      </c>
      <c r="K392" s="88">
        <v>0</v>
      </c>
      <c r="L392" s="144">
        <v>0.99998842592592585</v>
      </c>
      <c r="M392" s="136">
        <v>44172</v>
      </c>
      <c r="N392" s="143" t="s">
        <v>4471</v>
      </c>
      <c r="O392" s="90">
        <f t="shared" si="71"/>
        <v>1439.9833333333331</v>
      </c>
      <c r="P392" s="100">
        <f t="shared" si="72"/>
        <v>4319.9499999999989</v>
      </c>
      <c r="Q392" s="48" t="s">
        <v>2035</v>
      </c>
      <c r="R392" s="48" t="s">
        <v>2036</v>
      </c>
    </row>
    <row r="393" spans="1:18" x14ac:dyDescent="0.2">
      <c r="A393" s="218"/>
      <c r="B393" s="192" t="s">
        <v>2054</v>
      </c>
      <c r="C393" s="87" t="s">
        <v>383</v>
      </c>
      <c r="D393" s="134" t="str">
        <f t="shared" si="67"/>
        <v>MW5004</v>
      </c>
      <c r="E393" s="135" t="str">
        <f t="shared" si="68"/>
        <v>MASH WEST</v>
      </c>
      <c r="F393" s="135" t="str">
        <f t="shared" si="69"/>
        <v>SILVER</v>
      </c>
      <c r="G393" s="83">
        <v>3</v>
      </c>
      <c r="H393" s="142" t="s">
        <v>2033</v>
      </c>
      <c r="I393" s="52" t="s">
        <v>2042</v>
      </c>
      <c r="J393" s="135" t="str">
        <f t="shared" si="70"/>
        <v>ARTWELL</v>
      </c>
      <c r="K393" s="88">
        <v>0</v>
      </c>
      <c r="L393" s="144">
        <v>0.99998842592592585</v>
      </c>
      <c r="M393" s="136">
        <v>44172</v>
      </c>
      <c r="N393" s="143" t="s">
        <v>4008</v>
      </c>
      <c r="O393" s="90">
        <f t="shared" si="71"/>
        <v>1439.9833333333331</v>
      </c>
      <c r="P393" s="100">
        <f t="shared" si="72"/>
        <v>4319.9499999999989</v>
      </c>
      <c r="Q393" s="48" t="s">
        <v>2035</v>
      </c>
      <c r="R393" s="48" t="s">
        <v>2036</v>
      </c>
    </row>
    <row r="394" spans="1:18" x14ac:dyDescent="0.2">
      <c r="A394" s="218"/>
      <c r="B394" s="192" t="s">
        <v>2319</v>
      </c>
      <c r="C394" s="87" t="s">
        <v>385</v>
      </c>
      <c r="D394" s="134" t="str">
        <f t="shared" si="67"/>
        <v>MW5004</v>
      </c>
      <c r="E394" s="135" t="str">
        <f t="shared" si="68"/>
        <v>MASH WEST</v>
      </c>
      <c r="F394" s="135" t="str">
        <f t="shared" si="69"/>
        <v>SILVER</v>
      </c>
      <c r="G394" s="83">
        <v>3</v>
      </c>
      <c r="H394" s="142" t="s">
        <v>2033</v>
      </c>
      <c r="I394" s="52" t="s">
        <v>2042</v>
      </c>
      <c r="J394" s="135" t="str">
        <f t="shared" si="70"/>
        <v>ARTWELL</v>
      </c>
      <c r="K394" s="88">
        <v>0</v>
      </c>
      <c r="L394" s="144">
        <v>0.99998842592592585</v>
      </c>
      <c r="M394" s="136">
        <v>44172</v>
      </c>
      <c r="N394" s="143" t="s">
        <v>4081</v>
      </c>
      <c r="O394" s="90">
        <f t="shared" si="71"/>
        <v>1439.9833333333331</v>
      </c>
      <c r="P394" s="100">
        <f t="shared" si="72"/>
        <v>4319.9499999999989</v>
      </c>
      <c r="Q394" s="48" t="s">
        <v>2035</v>
      </c>
      <c r="R394" s="48" t="s">
        <v>2036</v>
      </c>
    </row>
    <row r="395" spans="1:18" x14ac:dyDescent="0.2">
      <c r="A395" s="218"/>
      <c r="B395" s="192" t="s">
        <v>2049</v>
      </c>
      <c r="C395" s="87" t="s">
        <v>415</v>
      </c>
      <c r="D395" s="134" t="str">
        <f t="shared" si="67"/>
        <v>MC7061</v>
      </c>
      <c r="E395" s="135" t="str">
        <f t="shared" si="68"/>
        <v>MASH CENTRAL</v>
      </c>
      <c r="F395" s="135" t="str">
        <f t="shared" si="69"/>
        <v>SILVER</v>
      </c>
      <c r="G395" s="83">
        <v>3</v>
      </c>
      <c r="H395" s="142" t="s">
        <v>2033</v>
      </c>
      <c r="I395" s="52" t="s">
        <v>2042</v>
      </c>
      <c r="J395" s="135" t="str">
        <f t="shared" si="70"/>
        <v>ARTWELL</v>
      </c>
      <c r="K395" s="88">
        <v>0</v>
      </c>
      <c r="L395" s="144">
        <v>0.99998842592592585</v>
      </c>
      <c r="M395" s="136">
        <v>44172</v>
      </c>
      <c r="N395" s="143" t="s">
        <v>4049</v>
      </c>
      <c r="O395" s="90">
        <f t="shared" si="71"/>
        <v>1439.9833333333331</v>
      </c>
      <c r="P395" s="100">
        <f t="shared" si="72"/>
        <v>4319.9499999999989</v>
      </c>
      <c r="Q395" s="48" t="s">
        <v>2035</v>
      </c>
      <c r="R395" s="48" t="s">
        <v>2036</v>
      </c>
    </row>
    <row r="396" spans="1:18" x14ac:dyDescent="0.2">
      <c r="A396" s="218"/>
      <c r="B396" s="136">
        <v>44172.800023148149</v>
      </c>
      <c r="C396" s="5" t="s">
        <v>442</v>
      </c>
      <c r="D396" s="134" t="str">
        <f t="shared" si="67"/>
        <v>MW7007</v>
      </c>
      <c r="E396" s="135" t="str">
        <f t="shared" si="68"/>
        <v>MASH WEST</v>
      </c>
      <c r="F396" s="135" t="str">
        <f t="shared" si="69"/>
        <v>SILVER</v>
      </c>
      <c r="G396" s="83">
        <v>3</v>
      </c>
      <c r="H396" s="142" t="s">
        <v>2033</v>
      </c>
      <c r="I396" s="52" t="s">
        <v>2034</v>
      </c>
      <c r="J396" s="135" t="str">
        <f t="shared" si="70"/>
        <v>NGIRAZI</v>
      </c>
      <c r="K396" s="144">
        <v>0.80002314814814823</v>
      </c>
      <c r="L396" s="144">
        <v>0.99998842592592585</v>
      </c>
      <c r="M396" s="136">
        <v>44172</v>
      </c>
      <c r="N396" s="143" t="s">
        <v>4688</v>
      </c>
      <c r="O396" s="90">
        <f t="shared" si="71"/>
        <v>287.94999999999982</v>
      </c>
      <c r="P396" s="100">
        <f t="shared" si="72"/>
        <v>863.84999999999945</v>
      </c>
      <c r="Q396" s="48" t="s">
        <v>2035</v>
      </c>
      <c r="R396" s="48" t="s">
        <v>2036</v>
      </c>
    </row>
    <row r="397" spans="1:18" x14ac:dyDescent="0.2">
      <c r="A397" s="218"/>
      <c r="B397" s="192" t="s">
        <v>2050</v>
      </c>
      <c r="C397" s="87" t="s">
        <v>491</v>
      </c>
      <c r="D397" s="134" t="str">
        <f t="shared" si="67"/>
        <v>ME7013</v>
      </c>
      <c r="E397" s="135" t="str">
        <f t="shared" si="68"/>
        <v>MASH EAST</v>
      </c>
      <c r="F397" s="135" t="str">
        <f t="shared" si="69"/>
        <v>SILVER</v>
      </c>
      <c r="G397" s="83">
        <v>3</v>
      </c>
      <c r="H397" s="142" t="s">
        <v>2033</v>
      </c>
      <c r="I397" s="52" t="s">
        <v>2042</v>
      </c>
      <c r="J397" s="135" t="str">
        <f t="shared" si="70"/>
        <v>WASHI</v>
      </c>
      <c r="K397" s="88">
        <v>0</v>
      </c>
      <c r="L397" s="144">
        <v>0.99998842592592585</v>
      </c>
      <c r="M397" s="136">
        <v>44172</v>
      </c>
      <c r="N397" s="143" t="s">
        <v>4080</v>
      </c>
      <c r="O397" s="90">
        <f t="shared" si="71"/>
        <v>1439.9833333333331</v>
      </c>
      <c r="P397" s="100">
        <f t="shared" si="72"/>
        <v>4319.9499999999989</v>
      </c>
      <c r="Q397" s="48" t="s">
        <v>2035</v>
      </c>
      <c r="R397" s="48" t="s">
        <v>2036</v>
      </c>
    </row>
    <row r="398" spans="1:18" x14ac:dyDescent="0.2">
      <c r="A398" s="218"/>
      <c r="B398" s="136">
        <v>44172.989421296297</v>
      </c>
      <c r="C398" s="5" t="s">
        <v>575</v>
      </c>
      <c r="D398" s="134" t="str">
        <f t="shared" si="67"/>
        <v>MW5008</v>
      </c>
      <c r="E398" s="135" t="str">
        <f t="shared" si="68"/>
        <v>MASH WEST</v>
      </c>
      <c r="F398" s="135" t="str">
        <f t="shared" si="69"/>
        <v>SILVER</v>
      </c>
      <c r="G398" s="83">
        <v>3</v>
      </c>
      <c r="H398" s="142" t="s">
        <v>2033</v>
      </c>
      <c r="I398" s="52" t="s">
        <v>2034</v>
      </c>
      <c r="J398" s="135" t="str">
        <f t="shared" si="70"/>
        <v>MODESTA</v>
      </c>
      <c r="K398" s="144">
        <v>0.98942129629629638</v>
      </c>
      <c r="L398" s="144">
        <v>0.99998842592592585</v>
      </c>
      <c r="M398" s="136">
        <v>44172</v>
      </c>
      <c r="N398" s="143" t="s">
        <v>4696</v>
      </c>
      <c r="O398" s="90">
        <f t="shared" si="71"/>
        <v>15.216666666666434</v>
      </c>
      <c r="P398" s="100">
        <f t="shared" si="72"/>
        <v>45.649999999999302</v>
      </c>
      <c r="Q398" s="48" t="s">
        <v>2035</v>
      </c>
      <c r="R398" s="48" t="s">
        <v>2036</v>
      </c>
    </row>
    <row r="399" spans="1:18" x14ac:dyDescent="0.2">
      <c r="A399" s="218"/>
      <c r="B399" s="136">
        <v>44172.886701388888</v>
      </c>
      <c r="C399" s="5" t="s">
        <v>659</v>
      </c>
      <c r="D399" s="134" t="str">
        <f t="shared" si="67"/>
        <v>MA9003</v>
      </c>
      <c r="E399" s="135" t="str">
        <f t="shared" si="68"/>
        <v>MANICALAND</v>
      </c>
      <c r="F399" s="135" t="str">
        <f t="shared" si="69"/>
        <v>SILVER</v>
      </c>
      <c r="G399" s="83">
        <v>3</v>
      </c>
      <c r="H399" s="142" t="s">
        <v>2033</v>
      </c>
      <c r="I399" s="52" t="s">
        <v>2034</v>
      </c>
      <c r="J399" s="135" t="str">
        <f t="shared" si="70"/>
        <v>MAPFUMBA</v>
      </c>
      <c r="K399" s="144">
        <v>0.88670138888888894</v>
      </c>
      <c r="L399" s="144">
        <v>0.99998842592592585</v>
      </c>
      <c r="M399" s="136">
        <v>44172</v>
      </c>
      <c r="N399" s="143" t="s">
        <v>4701</v>
      </c>
      <c r="O399" s="90">
        <f t="shared" si="71"/>
        <v>163.13333333333316</v>
      </c>
      <c r="P399" s="100">
        <f t="shared" si="72"/>
        <v>489.39999999999947</v>
      </c>
      <c r="Q399" s="48" t="s">
        <v>2035</v>
      </c>
      <c r="R399" s="48" t="s">
        <v>2036</v>
      </c>
    </row>
    <row r="400" spans="1:18" x14ac:dyDescent="0.2">
      <c r="A400" s="218"/>
      <c r="B400" s="136">
        <v>44172.821562500001</v>
      </c>
      <c r="C400" s="5" t="s">
        <v>852</v>
      </c>
      <c r="D400" s="134" t="str">
        <f t="shared" si="67"/>
        <v>MA7014</v>
      </c>
      <c r="E400" s="135" t="str">
        <f t="shared" si="68"/>
        <v>MANICALAND</v>
      </c>
      <c r="F400" s="135" t="str">
        <f t="shared" si="69"/>
        <v>SILVER</v>
      </c>
      <c r="G400" s="83">
        <v>3</v>
      </c>
      <c r="H400" s="142" t="s">
        <v>2033</v>
      </c>
      <c r="I400" s="52" t="s">
        <v>2034</v>
      </c>
      <c r="J400" s="135" t="str">
        <f t="shared" si="70"/>
        <v>MAPFUMBA</v>
      </c>
      <c r="K400" s="144">
        <v>0.82156250000000008</v>
      </c>
      <c r="L400" s="144">
        <v>0.99998842592592585</v>
      </c>
      <c r="M400" s="136">
        <v>44172</v>
      </c>
      <c r="N400" s="143" t="s">
        <v>4704</v>
      </c>
      <c r="O400" s="90">
        <f t="shared" si="71"/>
        <v>256.93333333333305</v>
      </c>
      <c r="P400" s="100">
        <f t="shared" si="72"/>
        <v>770.79999999999916</v>
      </c>
      <c r="Q400" s="48" t="s">
        <v>2035</v>
      </c>
      <c r="R400" s="48" t="s">
        <v>2036</v>
      </c>
    </row>
    <row r="401" spans="1:18" x14ac:dyDescent="0.2">
      <c r="A401" s="218"/>
      <c r="B401" s="52" t="s">
        <v>2044</v>
      </c>
      <c r="C401" s="48" t="s">
        <v>896</v>
      </c>
      <c r="D401" s="134" t="str">
        <f t="shared" ref="D401:D419" si="73">VLOOKUP($C401,TOTAL3,2,FALSE)</f>
        <v>MA5156</v>
      </c>
      <c r="E401" s="135" t="str">
        <f t="shared" ref="E401:E425" si="74">VLOOKUP($C401,TOTAL3,3,FALSE)</f>
        <v>MANICALAND</v>
      </c>
      <c r="F401" s="135" t="str">
        <f t="shared" ref="F401:F425" si="75">VLOOKUP(C401,TOTAL3,4,FALSE)</f>
        <v>SILVER</v>
      </c>
      <c r="G401" s="83">
        <v>3</v>
      </c>
      <c r="H401" s="142" t="s">
        <v>2033</v>
      </c>
      <c r="I401" s="52" t="s">
        <v>2042</v>
      </c>
      <c r="J401" s="135" t="str">
        <f t="shared" ref="J401:J418" si="76">VLOOKUP($C401,TOTAL3,5,FALSE)</f>
        <v>MANGWIRO</v>
      </c>
      <c r="K401" s="88">
        <v>0</v>
      </c>
      <c r="L401" s="144">
        <v>0.99998842592592585</v>
      </c>
      <c r="M401" s="136">
        <v>44172</v>
      </c>
      <c r="N401" s="143" t="s">
        <v>3971</v>
      </c>
      <c r="O401" s="90">
        <f t="shared" si="71"/>
        <v>1439.9833333333331</v>
      </c>
      <c r="P401" s="100">
        <f t="shared" si="72"/>
        <v>4319.9499999999989</v>
      </c>
      <c r="Q401" s="48" t="s">
        <v>2035</v>
      </c>
      <c r="R401" s="48" t="s">
        <v>2036</v>
      </c>
    </row>
    <row r="402" spans="1:18" x14ac:dyDescent="0.2">
      <c r="A402" s="218"/>
      <c r="B402" s="192" t="s">
        <v>2273</v>
      </c>
      <c r="C402" s="87" t="s">
        <v>938</v>
      </c>
      <c r="D402" s="134" t="str">
        <f t="shared" si="73"/>
        <v>MW0050</v>
      </c>
      <c r="E402" s="135" t="str">
        <f t="shared" si="74"/>
        <v>MASH WEST</v>
      </c>
      <c r="F402" s="135" t="str">
        <f t="shared" si="75"/>
        <v>SILVER</v>
      </c>
      <c r="G402" s="83">
        <v>3</v>
      </c>
      <c r="H402" s="142" t="s">
        <v>2033</v>
      </c>
      <c r="I402" s="52" t="s">
        <v>2042</v>
      </c>
      <c r="J402" s="135" t="str">
        <f t="shared" si="76"/>
        <v>ARTWELL</v>
      </c>
      <c r="K402" s="88">
        <v>0</v>
      </c>
      <c r="L402" s="144">
        <v>0.99998842592592585</v>
      </c>
      <c r="M402" s="136">
        <v>44172</v>
      </c>
      <c r="N402" s="143" t="s">
        <v>4032</v>
      </c>
      <c r="O402" s="90">
        <f t="shared" si="71"/>
        <v>1439.9833333333331</v>
      </c>
      <c r="P402" s="100">
        <f t="shared" si="72"/>
        <v>4319.9499999999989</v>
      </c>
      <c r="Q402" s="48" t="s">
        <v>2035</v>
      </c>
      <c r="R402" s="48" t="s">
        <v>2036</v>
      </c>
    </row>
    <row r="403" spans="1:18" x14ac:dyDescent="0.2">
      <c r="A403" s="218"/>
      <c r="B403" s="136">
        <v>44172.711238425924</v>
      </c>
      <c r="C403" s="5" t="s">
        <v>969</v>
      </c>
      <c r="D403" s="134" t="str">
        <f t="shared" si="73"/>
        <v>MA0404</v>
      </c>
      <c r="E403" s="135" t="str">
        <f t="shared" si="74"/>
        <v>MANICALAND</v>
      </c>
      <c r="F403" s="135" t="str">
        <f t="shared" si="75"/>
        <v>SILVER</v>
      </c>
      <c r="G403" s="83">
        <v>3</v>
      </c>
      <c r="H403" s="142" t="s">
        <v>2033</v>
      </c>
      <c r="I403" s="52" t="s">
        <v>2034</v>
      </c>
      <c r="J403" s="135" t="str">
        <f t="shared" si="76"/>
        <v>MANGWIRO</v>
      </c>
      <c r="K403" s="144">
        <v>0.7112384259259259</v>
      </c>
      <c r="L403" s="144">
        <v>0.99998842592592585</v>
      </c>
      <c r="M403" s="136">
        <v>44172</v>
      </c>
      <c r="N403" s="143" t="s">
        <v>4707</v>
      </c>
      <c r="O403" s="90">
        <f t="shared" si="71"/>
        <v>415.7999999999999</v>
      </c>
      <c r="P403" s="100">
        <f t="shared" si="72"/>
        <v>1247.3999999999996</v>
      </c>
      <c r="Q403" s="48" t="s">
        <v>2035</v>
      </c>
      <c r="R403" s="48" t="s">
        <v>2036</v>
      </c>
    </row>
    <row r="404" spans="1:18" x14ac:dyDescent="0.2">
      <c r="A404" s="218"/>
      <c r="B404" s="137" t="s">
        <v>3440</v>
      </c>
      <c r="C404" s="87" t="s">
        <v>1202</v>
      </c>
      <c r="D404" s="134" t="str">
        <f t="shared" si="73"/>
        <v>MW5268</v>
      </c>
      <c r="E404" s="135" t="str">
        <f t="shared" si="74"/>
        <v>MASH WEST</v>
      </c>
      <c r="F404" s="135" t="str">
        <f t="shared" si="75"/>
        <v>SILVER</v>
      </c>
      <c r="G404" s="83">
        <v>3</v>
      </c>
      <c r="H404" s="142" t="s">
        <v>2033</v>
      </c>
      <c r="I404" s="52" t="s">
        <v>2042</v>
      </c>
      <c r="J404" s="135" t="str">
        <f t="shared" si="76"/>
        <v>ARTWELL</v>
      </c>
      <c r="K404" s="88">
        <v>0</v>
      </c>
      <c r="L404" s="144">
        <v>0.99998842592592585</v>
      </c>
      <c r="M404" s="136">
        <v>44172</v>
      </c>
      <c r="N404" s="143" t="s">
        <v>4018</v>
      </c>
      <c r="O404" s="90">
        <f t="shared" si="71"/>
        <v>1439.9833333333331</v>
      </c>
      <c r="P404" s="100">
        <f t="shared" si="72"/>
        <v>4319.9499999999989</v>
      </c>
      <c r="Q404" s="48" t="s">
        <v>2035</v>
      </c>
      <c r="R404" s="48" t="s">
        <v>2036</v>
      </c>
    </row>
    <row r="405" spans="1:18" x14ac:dyDescent="0.2">
      <c r="A405" s="218"/>
      <c r="B405" s="136">
        <v>44172.977071759262</v>
      </c>
      <c r="C405" s="5" t="s">
        <v>1225</v>
      </c>
      <c r="D405" s="134" t="str">
        <f t="shared" si="73"/>
        <v>ME0407</v>
      </c>
      <c r="E405" s="135" t="str">
        <f t="shared" si="74"/>
        <v>MASH EAST</v>
      </c>
      <c r="F405" s="135" t="str">
        <f t="shared" si="75"/>
        <v>SILVER</v>
      </c>
      <c r="G405" s="83">
        <v>3</v>
      </c>
      <c r="H405" s="142" t="s">
        <v>2033</v>
      </c>
      <c r="I405" s="52" t="s">
        <v>2034</v>
      </c>
      <c r="J405" s="135" t="str">
        <f t="shared" si="76"/>
        <v>DHLAKAMA</v>
      </c>
      <c r="K405" s="144">
        <v>0.97707175925925915</v>
      </c>
      <c r="L405" s="144">
        <v>0.99998842592592585</v>
      </c>
      <c r="M405" s="136">
        <v>44172</v>
      </c>
      <c r="N405" s="143" t="s">
        <v>4712</v>
      </c>
      <c r="O405" s="90">
        <f t="shared" si="71"/>
        <v>33.000000000000043</v>
      </c>
      <c r="P405" s="100">
        <f t="shared" si="72"/>
        <v>99.000000000000128</v>
      </c>
      <c r="Q405" s="48" t="s">
        <v>2035</v>
      </c>
      <c r="R405" s="48" t="s">
        <v>2036</v>
      </c>
    </row>
    <row r="406" spans="1:18" x14ac:dyDescent="0.2">
      <c r="A406" s="218"/>
      <c r="B406" s="137" t="s">
        <v>2360</v>
      </c>
      <c r="C406" s="87" t="s">
        <v>1334</v>
      </c>
      <c r="D406" s="134" t="str">
        <f t="shared" si="73"/>
        <v>ME1742</v>
      </c>
      <c r="E406" s="135" t="str">
        <f t="shared" si="74"/>
        <v>MASH EAST</v>
      </c>
      <c r="F406" s="135" t="str">
        <f t="shared" si="75"/>
        <v>SILVER</v>
      </c>
      <c r="G406" s="83">
        <v>3</v>
      </c>
      <c r="H406" s="142" t="s">
        <v>2033</v>
      </c>
      <c r="I406" s="52" t="s">
        <v>2042</v>
      </c>
      <c r="J406" s="135" t="str">
        <f t="shared" si="76"/>
        <v>WASHI</v>
      </c>
      <c r="K406" s="88">
        <v>0</v>
      </c>
      <c r="L406" s="144">
        <v>0.99998842592592585</v>
      </c>
      <c r="M406" s="136">
        <v>44172</v>
      </c>
      <c r="N406" s="143" t="s">
        <v>3952</v>
      </c>
      <c r="O406" s="90">
        <f t="shared" si="71"/>
        <v>1439.9833333333331</v>
      </c>
      <c r="P406" s="100">
        <f t="shared" si="72"/>
        <v>4319.9499999999989</v>
      </c>
      <c r="Q406" s="48" t="s">
        <v>2035</v>
      </c>
      <c r="R406" s="48" t="s">
        <v>2036</v>
      </c>
    </row>
    <row r="407" spans="1:18" x14ac:dyDescent="0.2">
      <c r="A407" s="218"/>
      <c r="B407" s="137">
        <v>44171.718032407407</v>
      </c>
      <c r="C407" s="52" t="s">
        <v>1429</v>
      </c>
      <c r="D407" s="134" t="str">
        <f t="shared" si="73"/>
        <v>ME7031</v>
      </c>
      <c r="E407" s="135" t="str">
        <f t="shared" si="74"/>
        <v>MASH EAST</v>
      </c>
      <c r="F407" s="135" t="str">
        <f t="shared" si="75"/>
        <v>SILVER</v>
      </c>
      <c r="G407" s="83">
        <v>3</v>
      </c>
      <c r="H407" s="142" t="s">
        <v>2033</v>
      </c>
      <c r="I407" s="52" t="s">
        <v>2041</v>
      </c>
      <c r="J407" s="135" t="str">
        <f t="shared" si="76"/>
        <v>MANGWIRO</v>
      </c>
      <c r="K407" s="88">
        <v>0</v>
      </c>
      <c r="L407" s="144">
        <v>0.99998842592592585</v>
      </c>
      <c r="M407" s="136">
        <v>44172</v>
      </c>
      <c r="N407" s="143" t="s">
        <v>4474</v>
      </c>
      <c r="O407" s="90">
        <f t="shared" si="71"/>
        <v>1439.9833333333331</v>
      </c>
      <c r="P407" s="100">
        <f t="shared" si="72"/>
        <v>4319.9499999999989</v>
      </c>
      <c r="Q407" s="48" t="s">
        <v>2035</v>
      </c>
      <c r="R407" s="48" t="s">
        <v>2036</v>
      </c>
    </row>
    <row r="408" spans="1:18" x14ac:dyDescent="0.2">
      <c r="A408" s="218"/>
      <c r="B408" s="192" t="s">
        <v>2365</v>
      </c>
      <c r="C408" s="87" t="s">
        <v>1480</v>
      </c>
      <c r="D408" s="134" t="str">
        <f t="shared" si="73"/>
        <v>MA5172</v>
      </c>
      <c r="E408" s="135" t="str">
        <f t="shared" si="74"/>
        <v>MANICALAND</v>
      </c>
      <c r="F408" s="135" t="str">
        <f t="shared" si="75"/>
        <v>SILVER</v>
      </c>
      <c r="G408" s="83">
        <v>3</v>
      </c>
      <c r="H408" s="142" t="s">
        <v>2033</v>
      </c>
      <c r="I408" s="52" t="s">
        <v>2042</v>
      </c>
      <c r="J408" s="135" t="str">
        <f t="shared" si="76"/>
        <v>MANGWIRO</v>
      </c>
      <c r="K408" s="88">
        <v>0</v>
      </c>
      <c r="L408" s="144">
        <v>0.99998842592592585</v>
      </c>
      <c r="M408" s="136">
        <v>44172</v>
      </c>
      <c r="N408" s="143" t="s">
        <v>4116</v>
      </c>
      <c r="O408" s="90">
        <f t="shared" si="71"/>
        <v>1439.9833333333331</v>
      </c>
      <c r="P408" s="100">
        <f t="shared" si="72"/>
        <v>4319.9499999999989</v>
      </c>
      <c r="Q408" s="48" t="s">
        <v>2035</v>
      </c>
      <c r="R408" s="48" t="s">
        <v>2036</v>
      </c>
    </row>
    <row r="409" spans="1:18" x14ac:dyDescent="0.2">
      <c r="A409" s="218"/>
      <c r="B409" s="136">
        <v>44172.939884259256</v>
      </c>
      <c r="C409" s="5" t="s">
        <v>1510</v>
      </c>
      <c r="D409" s="134" t="str">
        <f t="shared" si="73"/>
        <v>HA7082</v>
      </c>
      <c r="E409" s="135" t="str">
        <f t="shared" si="74"/>
        <v>HARARE</v>
      </c>
      <c r="F409" s="135" t="str">
        <f t="shared" si="75"/>
        <v>SILVER</v>
      </c>
      <c r="G409" s="83">
        <v>3</v>
      </c>
      <c r="H409" s="142" t="s">
        <v>2033</v>
      </c>
      <c r="I409" s="52" t="s">
        <v>2034</v>
      </c>
      <c r="J409" s="135" t="str">
        <f t="shared" si="76"/>
        <v>MUTYANDA</v>
      </c>
      <c r="K409" s="144">
        <v>0.93988425925925922</v>
      </c>
      <c r="L409" s="144">
        <v>0.99998842592592585</v>
      </c>
      <c r="M409" s="136">
        <v>44172</v>
      </c>
      <c r="N409" s="143" t="s">
        <v>4708</v>
      </c>
      <c r="O409" s="90">
        <f t="shared" si="71"/>
        <v>86.54999999999994</v>
      </c>
      <c r="P409" s="100">
        <f t="shared" si="72"/>
        <v>259.64999999999981</v>
      </c>
      <c r="Q409" s="48" t="s">
        <v>2035</v>
      </c>
      <c r="R409" s="48" t="s">
        <v>2036</v>
      </c>
    </row>
    <row r="410" spans="1:18" x14ac:dyDescent="0.2">
      <c r="A410" s="218"/>
      <c r="B410" s="137" t="s">
        <v>3536</v>
      </c>
      <c r="C410" s="87" t="s">
        <v>1536</v>
      </c>
      <c r="D410" s="134" t="str">
        <f t="shared" si="73"/>
        <v>HA6064</v>
      </c>
      <c r="E410" s="135" t="str">
        <f t="shared" si="74"/>
        <v>HARARE</v>
      </c>
      <c r="F410" s="135" t="str">
        <f t="shared" si="75"/>
        <v>SILVER</v>
      </c>
      <c r="G410" s="83">
        <v>3</v>
      </c>
      <c r="H410" s="142" t="s">
        <v>2033</v>
      </c>
      <c r="I410" s="52" t="s">
        <v>2042</v>
      </c>
      <c r="J410" s="135" t="str">
        <f t="shared" si="76"/>
        <v>MUTYANDA</v>
      </c>
      <c r="K410" s="88">
        <v>0</v>
      </c>
      <c r="L410" s="144">
        <v>0.99998842592592585</v>
      </c>
      <c r="M410" s="136">
        <v>44172</v>
      </c>
      <c r="N410" s="143" t="s">
        <v>4113</v>
      </c>
      <c r="O410" s="90">
        <f t="shared" si="71"/>
        <v>1439.9833333333331</v>
      </c>
      <c r="P410" s="100">
        <f t="shared" si="72"/>
        <v>4319.9499999999989</v>
      </c>
      <c r="Q410" s="48" t="s">
        <v>2035</v>
      </c>
      <c r="R410" s="48" t="s">
        <v>2036</v>
      </c>
    </row>
    <row r="411" spans="1:18" x14ac:dyDescent="0.2">
      <c r="A411" s="218"/>
      <c r="B411" s="192" t="s">
        <v>2373</v>
      </c>
      <c r="C411" s="87" t="s">
        <v>1629</v>
      </c>
      <c r="D411" s="134" t="str">
        <f t="shared" si="73"/>
        <v>MA5235</v>
      </c>
      <c r="E411" s="135" t="str">
        <f t="shared" si="74"/>
        <v>MANICALAND</v>
      </c>
      <c r="F411" s="135" t="str">
        <f t="shared" si="75"/>
        <v>SILVER</v>
      </c>
      <c r="G411" s="83">
        <v>3</v>
      </c>
      <c r="H411" s="142" t="s">
        <v>2033</v>
      </c>
      <c r="I411" s="52" t="s">
        <v>2042</v>
      </c>
      <c r="J411" s="135" t="str">
        <f t="shared" si="76"/>
        <v>MANGWIRO</v>
      </c>
      <c r="K411" s="88">
        <v>0</v>
      </c>
      <c r="L411" s="144">
        <v>0.99998842592592585</v>
      </c>
      <c r="M411" s="136">
        <v>44172</v>
      </c>
      <c r="N411" s="143" t="s">
        <v>4034</v>
      </c>
      <c r="O411" s="90">
        <f t="shared" si="71"/>
        <v>1439.9833333333331</v>
      </c>
      <c r="P411" s="100">
        <f t="shared" si="72"/>
        <v>4319.9499999999989</v>
      </c>
      <c r="Q411" s="48" t="s">
        <v>2035</v>
      </c>
      <c r="R411" s="48" t="s">
        <v>2036</v>
      </c>
    </row>
    <row r="412" spans="1:18" x14ac:dyDescent="0.2">
      <c r="A412" s="218"/>
      <c r="B412" s="192" t="s">
        <v>2375</v>
      </c>
      <c r="C412" s="87" t="s">
        <v>1662</v>
      </c>
      <c r="D412" s="134" t="str">
        <f t="shared" si="73"/>
        <v>MA5248</v>
      </c>
      <c r="E412" s="135" t="str">
        <f t="shared" si="74"/>
        <v>MANICALAND</v>
      </c>
      <c r="F412" s="135" t="str">
        <f t="shared" si="75"/>
        <v>SILVER</v>
      </c>
      <c r="G412" s="83">
        <v>3</v>
      </c>
      <c r="H412" s="142" t="s">
        <v>2033</v>
      </c>
      <c r="I412" s="52" t="s">
        <v>2042</v>
      </c>
      <c r="J412" s="135" t="str">
        <f t="shared" si="76"/>
        <v>MANGWIRO</v>
      </c>
      <c r="K412" s="88">
        <v>0</v>
      </c>
      <c r="L412" s="144">
        <v>0.99998842592592585</v>
      </c>
      <c r="M412" s="136">
        <v>44172</v>
      </c>
      <c r="N412" s="143" t="s">
        <v>4076</v>
      </c>
      <c r="O412" s="90">
        <f t="shared" si="71"/>
        <v>1439.9833333333331</v>
      </c>
      <c r="P412" s="100">
        <f t="shared" si="72"/>
        <v>4319.9499999999989</v>
      </c>
      <c r="Q412" s="48" t="s">
        <v>2035</v>
      </c>
      <c r="R412" s="48" t="s">
        <v>2036</v>
      </c>
    </row>
    <row r="413" spans="1:18" x14ac:dyDescent="0.2">
      <c r="A413" s="218"/>
      <c r="B413" s="168" t="s">
        <v>4359</v>
      </c>
      <c r="C413" s="164" t="s">
        <v>1666</v>
      </c>
      <c r="D413" s="134" t="str">
        <f t="shared" si="73"/>
        <v>HA5063</v>
      </c>
      <c r="E413" s="135" t="str">
        <f t="shared" si="74"/>
        <v>HARARE</v>
      </c>
      <c r="F413" s="135" t="str">
        <f t="shared" si="75"/>
        <v>SILVER</v>
      </c>
      <c r="G413" s="83">
        <v>3</v>
      </c>
      <c r="H413" s="142" t="s">
        <v>2033</v>
      </c>
      <c r="I413" s="52" t="s">
        <v>2056</v>
      </c>
      <c r="J413" s="135" t="str">
        <f t="shared" si="76"/>
        <v>WASHI</v>
      </c>
      <c r="K413" s="88">
        <v>0</v>
      </c>
      <c r="L413" s="144">
        <v>0.99998842592592585</v>
      </c>
      <c r="M413" s="136">
        <v>44172</v>
      </c>
      <c r="N413" s="143" t="s">
        <v>4476</v>
      </c>
      <c r="O413" s="90">
        <f t="shared" si="71"/>
        <v>1439.9833333333331</v>
      </c>
      <c r="P413" s="100">
        <f t="shared" si="72"/>
        <v>4319.9499999999989</v>
      </c>
      <c r="Q413" s="48" t="s">
        <v>2035</v>
      </c>
      <c r="R413" s="48" t="s">
        <v>2036</v>
      </c>
    </row>
    <row r="414" spans="1:18" x14ac:dyDescent="0.2">
      <c r="A414" s="218"/>
      <c r="B414" s="137" t="s">
        <v>4093</v>
      </c>
      <c r="C414" s="52" t="s">
        <v>1668</v>
      </c>
      <c r="D414" s="134" t="str">
        <f t="shared" si="73"/>
        <v>HA5063</v>
      </c>
      <c r="E414" s="135" t="str">
        <f t="shared" si="74"/>
        <v>HARARE</v>
      </c>
      <c r="F414" s="135" t="str">
        <f t="shared" si="75"/>
        <v>SILVER</v>
      </c>
      <c r="G414" s="83">
        <v>3</v>
      </c>
      <c r="H414" s="142" t="s">
        <v>2033</v>
      </c>
      <c r="I414" s="52" t="s">
        <v>2042</v>
      </c>
      <c r="J414" s="135" t="str">
        <f t="shared" si="76"/>
        <v>WASHI</v>
      </c>
      <c r="K414" s="88">
        <v>0</v>
      </c>
      <c r="L414" s="144">
        <v>0.99998842592592585</v>
      </c>
      <c r="M414" s="136">
        <v>44172</v>
      </c>
      <c r="N414" s="143" t="s">
        <v>3992</v>
      </c>
      <c r="O414" s="90">
        <f t="shared" si="71"/>
        <v>1439.9833333333331</v>
      </c>
      <c r="P414" s="100">
        <f t="shared" si="72"/>
        <v>4319.9499999999989</v>
      </c>
      <c r="Q414" s="48" t="s">
        <v>2035</v>
      </c>
      <c r="R414" s="48" t="s">
        <v>2036</v>
      </c>
    </row>
    <row r="415" spans="1:18" x14ac:dyDescent="0.2">
      <c r="A415" s="218"/>
      <c r="B415" s="192" t="s">
        <v>2108</v>
      </c>
      <c r="C415" s="87" t="s">
        <v>1689</v>
      </c>
      <c r="D415" s="134" t="str">
        <f t="shared" si="73"/>
        <v>MA7037</v>
      </c>
      <c r="E415" s="135" t="str">
        <f t="shared" si="74"/>
        <v>MANICALAND</v>
      </c>
      <c r="F415" s="135" t="str">
        <f t="shared" si="75"/>
        <v>SILVER</v>
      </c>
      <c r="G415" s="83">
        <v>3</v>
      </c>
      <c r="H415" s="142" t="s">
        <v>2033</v>
      </c>
      <c r="I415" s="52" t="s">
        <v>2042</v>
      </c>
      <c r="J415" s="135" t="str">
        <f t="shared" si="76"/>
        <v>MANGWIRO</v>
      </c>
      <c r="K415" s="88">
        <v>0</v>
      </c>
      <c r="L415" s="144">
        <v>0.99998842592592585</v>
      </c>
      <c r="M415" s="136">
        <v>44172</v>
      </c>
      <c r="N415" s="143" t="s">
        <v>4078</v>
      </c>
      <c r="O415" s="90">
        <f t="shared" si="71"/>
        <v>1439.9833333333331</v>
      </c>
      <c r="P415" s="100">
        <f t="shared" si="72"/>
        <v>4319.9499999999989</v>
      </c>
      <c r="Q415" s="48" t="s">
        <v>2035</v>
      </c>
      <c r="R415" s="48" t="s">
        <v>2036</v>
      </c>
    </row>
    <row r="416" spans="1:18" x14ac:dyDescent="0.2">
      <c r="A416" s="218"/>
      <c r="B416" s="136">
        <v>44172.943935185183</v>
      </c>
      <c r="C416" s="5" t="s">
        <v>1693</v>
      </c>
      <c r="D416" s="134" t="str">
        <f t="shared" si="73"/>
        <v>ME7080</v>
      </c>
      <c r="E416" s="135" t="str">
        <f t="shared" si="74"/>
        <v>MASH EAST</v>
      </c>
      <c r="F416" s="135" t="str">
        <f t="shared" si="75"/>
        <v>SILVER</v>
      </c>
      <c r="G416" s="83">
        <v>3</v>
      </c>
      <c r="H416" s="142" t="s">
        <v>2033</v>
      </c>
      <c r="I416" s="52" t="s">
        <v>2034</v>
      </c>
      <c r="J416" s="135" t="str">
        <f t="shared" si="76"/>
        <v>LESLIE</v>
      </c>
      <c r="K416" s="144">
        <v>0.94393518518518515</v>
      </c>
      <c r="L416" s="144">
        <v>0.99998842592592585</v>
      </c>
      <c r="M416" s="136">
        <v>44172</v>
      </c>
      <c r="N416" s="143" t="s">
        <v>4725</v>
      </c>
      <c r="O416" s="90">
        <f t="shared" si="71"/>
        <v>80.716666666666598</v>
      </c>
      <c r="P416" s="100">
        <f t="shared" si="72"/>
        <v>242.14999999999981</v>
      </c>
      <c r="Q416" s="48" t="s">
        <v>2035</v>
      </c>
      <c r="R416" s="48" t="s">
        <v>2036</v>
      </c>
    </row>
    <row r="417" spans="1:18" x14ac:dyDescent="0.2">
      <c r="A417" s="218"/>
      <c r="B417" s="136">
        <v>44172.995046296295</v>
      </c>
      <c r="C417" s="5" t="s">
        <v>1735</v>
      </c>
      <c r="D417" s="134" t="str">
        <f t="shared" si="73"/>
        <v>MW0157</v>
      </c>
      <c r="E417" s="135" t="str">
        <f t="shared" si="74"/>
        <v>MASH WEST</v>
      </c>
      <c r="F417" s="135" t="str">
        <f t="shared" si="75"/>
        <v>SILVER</v>
      </c>
      <c r="G417" s="83">
        <v>3</v>
      </c>
      <c r="H417" s="142" t="s">
        <v>2033</v>
      </c>
      <c r="I417" s="52" t="s">
        <v>2034</v>
      </c>
      <c r="J417" s="135" t="str">
        <f t="shared" si="76"/>
        <v>NGIRAZI</v>
      </c>
      <c r="K417" s="144">
        <v>0.99504629629629626</v>
      </c>
      <c r="L417" s="144">
        <v>0.99998842592592585</v>
      </c>
      <c r="M417" s="136">
        <v>44172</v>
      </c>
      <c r="N417" s="143" t="s">
        <v>4726</v>
      </c>
      <c r="O417" s="90">
        <f t="shared" si="71"/>
        <v>7.1166666666666067</v>
      </c>
      <c r="P417" s="100">
        <f t="shared" si="72"/>
        <v>21.34999999999982</v>
      </c>
      <c r="Q417" s="48" t="s">
        <v>2035</v>
      </c>
      <c r="R417" s="48" t="s">
        <v>2036</v>
      </c>
    </row>
    <row r="418" spans="1:18" x14ac:dyDescent="0.2">
      <c r="A418" s="218"/>
      <c r="B418" s="192" t="s">
        <v>2053</v>
      </c>
      <c r="C418" s="87" t="s">
        <v>1871</v>
      </c>
      <c r="D418" s="134" t="str">
        <f t="shared" si="73"/>
        <v>MW5017</v>
      </c>
      <c r="E418" s="135" t="str">
        <f t="shared" si="74"/>
        <v>MASH WEST</v>
      </c>
      <c r="F418" s="135" t="str">
        <f t="shared" si="75"/>
        <v>SILVER</v>
      </c>
      <c r="G418" s="83">
        <v>3</v>
      </c>
      <c r="H418" s="142" t="s">
        <v>2033</v>
      </c>
      <c r="I418" s="52" t="s">
        <v>2042</v>
      </c>
      <c r="J418" s="135" t="str">
        <f t="shared" si="76"/>
        <v>MODESTA</v>
      </c>
      <c r="K418" s="88">
        <v>0</v>
      </c>
      <c r="L418" s="144">
        <v>0.99998842592592585</v>
      </c>
      <c r="M418" s="136">
        <v>44172</v>
      </c>
      <c r="N418" s="143" t="s">
        <v>4099</v>
      </c>
      <c r="O418" s="90">
        <f t="shared" si="71"/>
        <v>1439.9833333333331</v>
      </c>
      <c r="P418" s="100">
        <f t="shared" si="72"/>
        <v>4319.9499999999989</v>
      </c>
      <c r="Q418" s="48" t="s">
        <v>2035</v>
      </c>
      <c r="R418" s="48" t="s">
        <v>2036</v>
      </c>
    </row>
    <row r="419" spans="1:18" x14ac:dyDescent="0.2">
      <c r="A419" s="93">
        <v>67</v>
      </c>
      <c r="B419" s="79">
        <v>44170.620833333334</v>
      </c>
      <c r="C419" s="68" t="str">
        <f t="shared" ref="C419:C425" si="77">VLOOKUP(A419,nsn,2,FALSE)</f>
        <v>PLUMTREEBORDER-G</v>
      </c>
      <c r="D419" s="81" t="str">
        <f t="shared" si="73"/>
        <v>MS0083</v>
      </c>
      <c r="E419" s="91" t="str">
        <f t="shared" si="74"/>
        <v>MAT SOUTH</v>
      </c>
      <c r="F419" s="82" t="str">
        <f t="shared" si="75"/>
        <v>SILVER</v>
      </c>
      <c r="G419" s="83">
        <v>3</v>
      </c>
      <c r="H419" s="83" t="s">
        <v>2033</v>
      </c>
      <c r="I419" s="110" t="s">
        <v>2058</v>
      </c>
      <c r="J419" s="68" t="str">
        <f t="shared" ref="J419:J425" si="78">VLOOKUP(A419,nsn,3,FALSE)</f>
        <v>STELLA</v>
      </c>
      <c r="K419" s="85">
        <v>0</v>
      </c>
      <c r="L419" s="85">
        <v>0.625</v>
      </c>
      <c r="M419" s="92">
        <v>44172</v>
      </c>
      <c r="N419" s="94" t="s">
        <v>2181</v>
      </c>
      <c r="O419" s="90">
        <f t="shared" si="71"/>
        <v>900</v>
      </c>
      <c r="P419" s="100">
        <f t="shared" si="72"/>
        <v>2700</v>
      </c>
      <c r="Q419" s="80" t="s">
        <v>2035</v>
      </c>
      <c r="R419" s="80" t="s">
        <v>2038</v>
      </c>
    </row>
    <row r="420" spans="1:18" x14ac:dyDescent="0.2">
      <c r="A420" s="93">
        <v>525</v>
      </c>
      <c r="B420" s="79">
        <v>44172.57916666667</v>
      </c>
      <c r="C420" s="68" t="str">
        <f t="shared" si="77"/>
        <v>Matsheumhlope-G</v>
      </c>
      <c r="D420" s="83" t="s">
        <v>2099</v>
      </c>
      <c r="E420" s="91" t="str">
        <f t="shared" si="74"/>
        <v>BULAWAYO</v>
      </c>
      <c r="F420" s="82" t="str">
        <f t="shared" si="75"/>
        <v>SILVER</v>
      </c>
      <c r="G420" s="83">
        <v>3</v>
      </c>
      <c r="H420" s="83" t="s">
        <v>2033</v>
      </c>
      <c r="I420" s="68" t="s">
        <v>2055</v>
      </c>
      <c r="J420" s="68" t="str">
        <f t="shared" si="78"/>
        <v>MAKETO</v>
      </c>
      <c r="K420" s="85">
        <v>0.57916666666666672</v>
      </c>
      <c r="L420" s="85">
        <v>0.76180555555555562</v>
      </c>
      <c r="M420" s="92">
        <v>44172</v>
      </c>
      <c r="N420" s="94" t="s">
        <v>2162</v>
      </c>
      <c r="O420" s="90">
        <f t="shared" si="71"/>
        <v>263</v>
      </c>
      <c r="P420" s="100">
        <f t="shared" si="72"/>
        <v>789</v>
      </c>
      <c r="Q420" s="68" t="s">
        <v>2035</v>
      </c>
      <c r="R420" s="80" t="s">
        <v>2038</v>
      </c>
    </row>
    <row r="421" spans="1:18" x14ac:dyDescent="0.2">
      <c r="A421" s="93">
        <v>133</v>
      </c>
      <c r="B421" s="79">
        <v>44145.652094907404</v>
      </c>
      <c r="C421" s="68" t="str">
        <f t="shared" si="77"/>
        <v>Queenspark-G</v>
      </c>
      <c r="D421" s="81" t="s">
        <v>1609</v>
      </c>
      <c r="E421" s="91" t="str">
        <f t="shared" si="74"/>
        <v>BULAWAYO</v>
      </c>
      <c r="F421" s="82" t="str">
        <f t="shared" si="75"/>
        <v>SILVER</v>
      </c>
      <c r="G421" s="83">
        <v>3</v>
      </c>
      <c r="H421" s="83" t="s">
        <v>2033</v>
      </c>
      <c r="I421" s="110" t="s">
        <v>2057</v>
      </c>
      <c r="J421" s="68" t="str">
        <f t="shared" si="78"/>
        <v>STELLA</v>
      </c>
      <c r="K421" s="85">
        <v>0</v>
      </c>
      <c r="L421" s="85">
        <v>0.999305555555556</v>
      </c>
      <c r="M421" s="92">
        <v>44172</v>
      </c>
      <c r="N421" s="94" t="s">
        <v>2155</v>
      </c>
      <c r="O421" s="90">
        <f t="shared" si="71"/>
        <v>1439.0000000000005</v>
      </c>
      <c r="P421" s="100">
        <f t="shared" si="72"/>
        <v>4317.0000000000018</v>
      </c>
      <c r="Q421" s="68" t="s">
        <v>2035</v>
      </c>
      <c r="R421" s="68" t="s">
        <v>2036</v>
      </c>
    </row>
    <row r="422" spans="1:18" x14ac:dyDescent="0.2">
      <c r="A422" s="93">
        <v>283</v>
      </c>
      <c r="B422" s="79">
        <v>43636.052777777775</v>
      </c>
      <c r="C422" s="68" t="str">
        <f t="shared" si="77"/>
        <v>Hwange Power-G</v>
      </c>
      <c r="D422" s="83" t="s">
        <v>873</v>
      </c>
      <c r="E422" s="91" t="str">
        <f t="shared" si="74"/>
        <v>MAT NORTH</v>
      </c>
      <c r="F422" s="82" t="str">
        <f t="shared" si="75"/>
        <v>SILVER</v>
      </c>
      <c r="G422" s="83">
        <v>3</v>
      </c>
      <c r="H422" s="83" t="s">
        <v>2033</v>
      </c>
      <c r="I422" s="68" t="s">
        <v>2055</v>
      </c>
      <c r="J422" s="68" t="str">
        <f t="shared" si="78"/>
        <v>HARRIET</v>
      </c>
      <c r="K422" s="85">
        <v>0</v>
      </c>
      <c r="L422" s="85">
        <v>0.999305555555556</v>
      </c>
      <c r="M422" s="92">
        <v>44172</v>
      </c>
      <c r="N422" s="94" t="s">
        <v>2158</v>
      </c>
      <c r="O422" s="90">
        <f t="shared" si="71"/>
        <v>1439.0000000000005</v>
      </c>
      <c r="P422" s="100">
        <f t="shared" si="72"/>
        <v>4317.0000000000018</v>
      </c>
      <c r="Q422" s="68" t="s">
        <v>2035</v>
      </c>
      <c r="R422" s="68" t="s">
        <v>2036</v>
      </c>
    </row>
    <row r="423" spans="1:18" x14ac:dyDescent="0.2">
      <c r="A423" s="93">
        <v>815</v>
      </c>
      <c r="B423" s="79">
        <v>44069.581944444442</v>
      </c>
      <c r="C423" s="68" t="str">
        <f t="shared" si="77"/>
        <v>SIYANSUNDA-G</v>
      </c>
      <c r="D423" s="81" t="str">
        <f>VLOOKUP($C423,TOTAL3,2,FALSE)</f>
        <v>MN5245</v>
      </c>
      <c r="E423" s="91" t="str">
        <f t="shared" si="74"/>
        <v>MAT NORTH</v>
      </c>
      <c r="F423" s="82" t="str">
        <f t="shared" si="75"/>
        <v>SILVER</v>
      </c>
      <c r="G423" s="83">
        <v>3</v>
      </c>
      <c r="H423" s="83" t="s">
        <v>2033</v>
      </c>
      <c r="I423" s="110" t="s">
        <v>2055</v>
      </c>
      <c r="J423" s="68" t="str">
        <f t="shared" si="78"/>
        <v>HARRIET</v>
      </c>
      <c r="K423" s="85">
        <v>0</v>
      </c>
      <c r="L423" s="85">
        <v>0.999305555555556</v>
      </c>
      <c r="M423" s="92">
        <v>44172</v>
      </c>
      <c r="N423" s="94" t="s">
        <v>2162</v>
      </c>
      <c r="O423" s="90">
        <f t="shared" si="71"/>
        <v>1439.0000000000005</v>
      </c>
      <c r="P423" s="100">
        <f t="shared" si="72"/>
        <v>4317.0000000000018</v>
      </c>
      <c r="Q423" s="68" t="s">
        <v>2035</v>
      </c>
      <c r="R423" s="68" t="s">
        <v>2036</v>
      </c>
    </row>
    <row r="424" spans="1:18" x14ac:dyDescent="0.2">
      <c r="A424" s="93">
        <v>888</v>
      </c>
      <c r="B424" s="79">
        <v>44144.73333333333</v>
      </c>
      <c r="C424" s="68" t="str">
        <f t="shared" si="77"/>
        <v>Tshabalala D</v>
      </c>
      <c r="D424" s="81" t="str">
        <f>VLOOKUP($C424,TOTAL3,2,FALSE)</f>
        <v>BU5022</v>
      </c>
      <c r="E424" s="91" t="str">
        <f t="shared" si="74"/>
        <v>BULAWAYO</v>
      </c>
      <c r="F424" s="82" t="str">
        <f t="shared" si="75"/>
        <v>SILVER</v>
      </c>
      <c r="G424" s="83">
        <v>3</v>
      </c>
      <c r="H424" s="83" t="s">
        <v>2033</v>
      </c>
      <c r="I424" s="110" t="s">
        <v>2055</v>
      </c>
      <c r="J424" s="68" t="str">
        <f t="shared" si="78"/>
        <v>SIFA</v>
      </c>
      <c r="K424" s="85">
        <v>0</v>
      </c>
      <c r="L424" s="85">
        <v>0.999305555555556</v>
      </c>
      <c r="M424" s="92">
        <v>44172</v>
      </c>
      <c r="N424" s="94" t="s">
        <v>2165</v>
      </c>
      <c r="O424" s="90">
        <f t="shared" si="71"/>
        <v>1439.0000000000005</v>
      </c>
      <c r="P424" s="100">
        <f t="shared" si="72"/>
        <v>4317.0000000000018</v>
      </c>
      <c r="Q424" s="68" t="s">
        <v>2035</v>
      </c>
      <c r="R424" s="68" t="s">
        <v>2036</v>
      </c>
    </row>
    <row r="425" spans="1:18" x14ac:dyDescent="0.2">
      <c r="A425" s="93">
        <v>912</v>
      </c>
      <c r="B425" s="79">
        <v>44069.574999999997</v>
      </c>
      <c r="C425" s="68" t="str">
        <f t="shared" si="77"/>
        <v>Granitepark-G</v>
      </c>
      <c r="D425" s="81" t="s">
        <v>755</v>
      </c>
      <c r="E425" s="91" t="str">
        <f t="shared" si="74"/>
        <v>BULAWAYO</v>
      </c>
      <c r="F425" s="82" t="str">
        <f t="shared" si="75"/>
        <v>SILVER</v>
      </c>
      <c r="G425" s="83">
        <v>3</v>
      </c>
      <c r="H425" s="83" t="s">
        <v>2033</v>
      </c>
      <c r="I425" s="110" t="s">
        <v>2055</v>
      </c>
      <c r="J425" s="68" t="str">
        <f t="shared" si="78"/>
        <v>SOFIA</v>
      </c>
      <c r="K425" s="85">
        <v>0</v>
      </c>
      <c r="L425" s="85">
        <v>0.999305555555556</v>
      </c>
      <c r="M425" s="92">
        <v>44172</v>
      </c>
      <c r="N425" s="94" t="s">
        <v>2167</v>
      </c>
      <c r="O425" s="90">
        <f t="shared" si="71"/>
        <v>1439.0000000000005</v>
      </c>
      <c r="P425" s="100">
        <f t="shared" si="72"/>
        <v>4317.0000000000018</v>
      </c>
      <c r="Q425" s="68" t="s">
        <v>2035</v>
      </c>
      <c r="R425" s="68" t="s">
        <v>2036</v>
      </c>
    </row>
    <row r="426" spans="1:18" x14ac:dyDescent="0.2">
      <c r="A426" s="93"/>
      <c r="B426" s="140">
        <v>44172.047291666669</v>
      </c>
      <c r="C426" s="43" t="s">
        <v>1258</v>
      </c>
      <c r="D426" s="82" t="str">
        <f t="shared" ref="D426:D457" si="79">VLOOKUP($C426,TOTAL4,2,FALSE)</f>
        <v>MN5227</v>
      </c>
      <c r="E426" s="91" t="str">
        <f t="shared" ref="E426:E457" si="80">VLOOKUP($C426,TOTAL4,3,FALSE)</f>
        <v>MAT NORTH</v>
      </c>
      <c r="F426" s="82" t="str">
        <f t="shared" ref="F426:F457" si="81">VLOOKUP(C426,TOTAL4,4,FALSE)</f>
        <v>SILVER</v>
      </c>
      <c r="G426" s="83">
        <v>3</v>
      </c>
      <c r="H426" s="96" t="s">
        <v>2033</v>
      </c>
      <c r="I426" s="68" t="s">
        <v>2058</v>
      </c>
      <c r="J426" s="82" t="str">
        <f t="shared" ref="J426:J457" si="82">VLOOKUP($C426,TOTAL4,5,FALSE)</f>
        <v>HARRIET</v>
      </c>
      <c r="K426" s="151">
        <v>0</v>
      </c>
      <c r="L426" s="151">
        <v>4.7291666666666669E-2</v>
      </c>
      <c r="M426" s="150">
        <v>44172</v>
      </c>
      <c r="N426" s="94" t="s">
        <v>4735</v>
      </c>
      <c r="O426" s="90">
        <f t="shared" si="71"/>
        <v>68.100000000000009</v>
      </c>
      <c r="P426" s="100">
        <f t="shared" si="72"/>
        <v>204.3</v>
      </c>
      <c r="Q426" s="80" t="s">
        <v>2035</v>
      </c>
      <c r="R426" s="80" t="s">
        <v>2038</v>
      </c>
    </row>
    <row r="427" spans="1:18" x14ac:dyDescent="0.2">
      <c r="A427" s="93"/>
      <c r="B427" s="140">
        <v>44172.047291666669</v>
      </c>
      <c r="C427" s="43" t="s">
        <v>1921</v>
      </c>
      <c r="D427" s="82" t="str">
        <f t="shared" si="79"/>
        <v>MN0102</v>
      </c>
      <c r="E427" s="91" t="str">
        <f t="shared" si="80"/>
        <v>MAT NORTH</v>
      </c>
      <c r="F427" s="82" t="str">
        <f t="shared" si="81"/>
        <v>SILVER</v>
      </c>
      <c r="G427" s="83">
        <v>3</v>
      </c>
      <c r="H427" s="96" t="s">
        <v>2033</v>
      </c>
      <c r="I427" s="68" t="s">
        <v>2058</v>
      </c>
      <c r="J427" s="82" t="str">
        <f t="shared" si="82"/>
        <v>HARRIET</v>
      </c>
      <c r="K427" s="151">
        <v>4.2337962962962966E-2</v>
      </c>
      <c r="L427" s="151">
        <v>4.7291666666666669E-2</v>
      </c>
      <c r="M427" s="150">
        <v>44172</v>
      </c>
      <c r="N427" s="94" t="s">
        <v>4736</v>
      </c>
      <c r="O427" s="90">
        <f t="shared" si="71"/>
        <v>7.133333333333332</v>
      </c>
      <c r="P427" s="100">
        <f t="shared" si="72"/>
        <v>21.399999999999995</v>
      </c>
      <c r="Q427" s="80" t="s">
        <v>2035</v>
      </c>
      <c r="R427" s="80" t="s">
        <v>2038</v>
      </c>
    </row>
    <row r="428" spans="1:18" x14ac:dyDescent="0.2">
      <c r="A428" s="93"/>
      <c r="B428" s="140">
        <v>44172.047291666669</v>
      </c>
      <c r="C428" s="43" t="s">
        <v>1925</v>
      </c>
      <c r="D428" s="82" t="str">
        <f t="shared" si="79"/>
        <v>MN0102</v>
      </c>
      <c r="E428" s="91" t="str">
        <f t="shared" si="80"/>
        <v>MAT NORTH</v>
      </c>
      <c r="F428" s="82" t="str">
        <f t="shared" si="81"/>
        <v>SILVER</v>
      </c>
      <c r="G428" s="83">
        <v>3</v>
      </c>
      <c r="H428" s="96" t="s">
        <v>2033</v>
      </c>
      <c r="I428" s="68" t="s">
        <v>2058</v>
      </c>
      <c r="J428" s="82" t="str">
        <f t="shared" si="82"/>
        <v>HARRIET</v>
      </c>
      <c r="K428" s="151">
        <v>4.2314814814814812E-2</v>
      </c>
      <c r="L428" s="151">
        <v>4.7291666666666669E-2</v>
      </c>
      <c r="M428" s="150">
        <v>44172</v>
      </c>
      <c r="N428" s="94" t="s">
        <v>4737</v>
      </c>
      <c r="O428" s="90">
        <f t="shared" si="71"/>
        <v>7.166666666666675</v>
      </c>
      <c r="P428" s="100">
        <f t="shared" si="72"/>
        <v>21.500000000000025</v>
      </c>
      <c r="Q428" s="80" t="s">
        <v>2035</v>
      </c>
      <c r="R428" s="80" t="s">
        <v>2038</v>
      </c>
    </row>
    <row r="429" spans="1:18" x14ac:dyDescent="0.2">
      <c r="A429" s="93"/>
      <c r="B429" s="140">
        <v>44172.047326388885</v>
      </c>
      <c r="C429" s="43" t="s">
        <v>877</v>
      </c>
      <c r="D429" s="82" t="str">
        <f t="shared" si="79"/>
        <v>MN0045</v>
      </c>
      <c r="E429" s="91" t="str">
        <f t="shared" si="80"/>
        <v>MAT NORTH</v>
      </c>
      <c r="F429" s="82" t="str">
        <f t="shared" si="81"/>
        <v>SILVER</v>
      </c>
      <c r="G429" s="83">
        <v>3</v>
      </c>
      <c r="H429" s="96" t="s">
        <v>2033</v>
      </c>
      <c r="I429" s="68" t="s">
        <v>2058</v>
      </c>
      <c r="J429" s="82" t="str">
        <f t="shared" si="82"/>
        <v>HARRIET</v>
      </c>
      <c r="K429" s="151">
        <v>4.2314814814814812E-2</v>
      </c>
      <c r="L429" s="151">
        <v>4.7326388888888883E-2</v>
      </c>
      <c r="M429" s="150">
        <v>44172</v>
      </c>
      <c r="N429" s="94" t="s">
        <v>4738</v>
      </c>
      <c r="O429" s="90">
        <f t="shared" si="71"/>
        <v>7.2166666666666623</v>
      </c>
      <c r="P429" s="100">
        <f t="shared" si="72"/>
        <v>21.649999999999988</v>
      </c>
      <c r="Q429" s="80" t="s">
        <v>2035</v>
      </c>
      <c r="R429" s="80" t="s">
        <v>2038</v>
      </c>
    </row>
    <row r="430" spans="1:18" x14ac:dyDescent="0.2">
      <c r="A430" s="93"/>
      <c r="B430" s="140">
        <v>44172.047326388885</v>
      </c>
      <c r="C430" s="43" t="s">
        <v>1923</v>
      </c>
      <c r="D430" s="82" t="str">
        <f t="shared" si="79"/>
        <v>MN0103</v>
      </c>
      <c r="E430" s="91" t="str">
        <f t="shared" si="80"/>
        <v>MAT NORTH</v>
      </c>
      <c r="F430" s="82" t="str">
        <f t="shared" si="81"/>
        <v>SILVER</v>
      </c>
      <c r="G430" s="83">
        <v>3</v>
      </c>
      <c r="H430" s="96" t="s">
        <v>2033</v>
      </c>
      <c r="I430" s="68" t="s">
        <v>2058</v>
      </c>
      <c r="J430" s="82" t="str">
        <f t="shared" si="82"/>
        <v>HARRIET</v>
      </c>
      <c r="K430" s="151">
        <v>4.2326388888888893E-2</v>
      </c>
      <c r="L430" s="151">
        <v>4.7326388888888883E-2</v>
      </c>
      <c r="M430" s="150">
        <v>44172</v>
      </c>
      <c r="N430" s="94" t="s">
        <v>4739</v>
      </c>
      <c r="O430" s="90">
        <f t="shared" si="71"/>
        <v>7.1999999999999869</v>
      </c>
      <c r="P430" s="100">
        <f t="shared" si="72"/>
        <v>21.599999999999959</v>
      </c>
      <c r="Q430" s="80" t="s">
        <v>2035</v>
      </c>
      <c r="R430" s="80" t="s">
        <v>2038</v>
      </c>
    </row>
    <row r="431" spans="1:18" x14ac:dyDescent="0.2">
      <c r="A431" s="93"/>
      <c r="B431" s="140">
        <v>44172.184062499997</v>
      </c>
      <c r="C431" s="43" t="s">
        <v>837</v>
      </c>
      <c r="D431" s="82" t="str">
        <f t="shared" si="79"/>
        <v>BU3107</v>
      </c>
      <c r="E431" s="91" t="str">
        <f t="shared" si="80"/>
        <v>BULAWAYO</v>
      </c>
      <c r="F431" s="82" t="str">
        <f t="shared" si="81"/>
        <v>SILVER</v>
      </c>
      <c r="G431" s="83">
        <v>3</v>
      </c>
      <c r="H431" s="96" t="s">
        <v>2033</v>
      </c>
      <c r="I431" s="68" t="s">
        <v>2058</v>
      </c>
      <c r="J431" s="82" t="str">
        <f t="shared" si="82"/>
        <v>SOFIA</v>
      </c>
      <c r="K431" s="151">
        <v>0.14158564814814814</v>
      </c>
      <c r="L431" s="151">
        <v>0.18406250000000002</v>
      </c>
      <c r="M431" s="150">
        <v>44172</v>
      </c>
      <c r="N431" s="94" t="s">
        <v>4741</v>
      </c>
      <c r="O431" s="90">
        <f t="shared" si="71"/>
        <v>61.1666666666667</v>
      </c>
      <c r="P431" s="100">
        <f t="shared" si="72"/>
        <v>183.50000000000011</v>
      </c>
      <c r="Q431" s="80" t="s">
        <v>2035</v>
      </c>
      <c r="R431" s="80" t="s">
        <v>2038</v>
      </c>
    </row>
    <row r="432" spans="1:18" x14ac:dyDescent="0.2">
      <c r="A432" s="211"/>
      <c r="B432" s="141">
        <v>44171.716898148145</v>
      </c>
      <c r="C432" s="98" t="s">
        <v>1611</v>
      </c>
      <c r="D432" s="82" t="str">
        <f t="shared" si="79"/>
        <v>HA5071</v>
      </c>
      <c r="E432" s="91" t="str">
        <f t="shared" si="80"/>
        <v>HARARE</v>
      </c>
      <c r="F432" s="82" t="str">
        <f t="shared" si="81"/>
        <v>SILVER</v>
      </c>
      <c r="G432" s="83">
        <v>3</v>
      </c>
      <c r="H432" s="96" t="s">
        <v>2033</v>
      </c>
      <c r="I432" s="68" t="s">
        <v>2058</v>
      </c>
      <c r="J432" s="82" t="str">
        <f t="shared" si="82"/>
        <v>KIWA</v>
      </c>
      <c r="K432" s="153">
        <v>0</v>
      </c>
      <c r="L432" s="153">
        <v>0.59791666666666665</v>
      </c>
      <c r="M432" s="150">
        <v>44172</v>
      </c>
      <c r="N432" s="143" t="s">
        <v>4753</v>
      </c>
      <c r="O432" s="90">
        <f t="shared" si="71"/>
        <v>861</v>
      </c>
      <c r="P432" s="100">
        <f t="shared" si="72"/>
        <v>2583</v>
      </c>
      <c r="Q432" s="80" t="s">
        <v>2035</v>
      </c>
      <c r="R432" s="80" t="s">
        <v>2038</v>
      </c>
    </row>
    <row r="433" spans="1:18" x14ac:dyDescent="0.2">
      <c r="A433" s="211"/>
      <c r="B433" s="119">
        <v>44172.579606481479</v>
      </c>
      <c r="C433" s="98" t="s">
        <v>1653</v>
      </c>
      <c r="D433" s="82" t="str">
        <f t="shared" si="79"/>
        <v>BU5092</v>
      </c>
      <c r="E433" s="91" t="str">
        <f t="shared" si="80"/>
        <v>BULAWAYO</v>
      </c>
      <c r="F433" s="82" t="str">
        <f t="shared" si="81"/>
        <v>SILVER</v>
      </c>
      <c r="G433" s="83">
        <v>3</v>
      </c>
      <c r="H433" s="96" t="s">
        <v>2033</v>
      </c>
      <c r="I433" s="68" t="s">
        <v>2060</v>
      </c>
      <c r="J433" s="82" t="str">
        <f t="shared" si="82"/>
        <v>MASAIRA</v>
      </c>
      <c r="K433" s="114">
        <v>44172.579606481479</v>
      </c>
      <c r="L433" s="114">
        <v>44172.612430555557</v>
      </c>
      <c r="M433" s="113">
        <v>44172</v>
      </c>
      <c r="N433" s="94" t="s">
        <v>4757</v>
      </c>
      <c r="O433" s="90">
        <f t="shared" si="71"/>
        <v>47.266666672658175</v>
      </c>
      <c r="P433" s="100">
        <f t="shared" si="72"/>
        <v>141.80000001797453</v>
      </c>
      <c r="Q433" s="80" t="s">
        <v>2035</v>
      </c>
      <c r="R433" s="80" t="s">
        <v>2038</v>
      </c>
    </row>
    <row r="434" spans="1:18" x14ac:dyDescent="0.2">
      <c r="A434" s="211"/>
      <c r="B434" s="119">
        <v>44172.531956018516</v>
      </c>
      <c r="C434" s="98" t="s">
        <v>828</v>
      </c>
      <c r="D434" s="82" t="str">
        <f t="shared" si="79"/>
        <v>HA5062</v>
      </c>
      <c r="E434" s="91" t="str">
        <f t="shared" si="80"/>
        <v>HARARE</v>
      </c>
      <c r="F434" s="82" t="str">
        <f t="shared" si="81"/>
        <v>SILVER</v>
      </c>
      <c r="G434" s="83">
        <v>3</v>
      </c>
      <c r="H434" s="96" t="s">
        <v>2033</v>
      </c>
      <c r="I434" s="68" t="s">
        <v>2060</v>
      </c>
      <c r="J434" s="82" t="str">
        <f t="shared" si="82"/>
        <v>KIWA</v>
      </c>
      <c r="K434" s="114">
        <v>44172.531956018516</v>
      </c>
      <c r="L434" s="114">
        <v>44172.639594907407</v>
      </c>
      <c r="M434" s="113">
        <v>44172</v>
      </c>
      <c r="N434" s="94" t="s">
        <v>4760</v>
      </c>
      <c r="O434" s="90">
        <f t="shared" si="71"/>
        <v>155.00000000232831</v>
      </c>
      <c r="P434" s="100">
        <f t="shared" si="72"/>
        <v>465.00000000698492</v>
      </c>
      <c r="Q434" s="80" t="s">
        <v>2035</v>
      </c>
      <c r="R434" s="80" t="s">
        <v>2038</v>
      </c>
    </row>
    <row r="435" spans="1:18" x14ac:dyDescent="0.2">
      <c r="A435" s="211"/>
      <c r="B435" s="119">
        <v>44172.664629629631</v>
      </c>
      <c r="C435" s="98" t="s">
        <v>1127</v>
      </c>
      <c r="D435" s="82" t="str">
        <f t="shared" si="79"/>
        <v>MD5231</v>
      </c>
      <c r="E435" s="91" t="str">
        <f t="shared" si="80"/>
        <v>MIDLANDS</v>
      </c>
      <c r="F435" s="82" t="str">
        <f t="shared" si="81"/>
        <v>SILVER</v>
      </c>
      <c r="G435" s="83">
        <v>3</v>
      </c>
      <c r="H435" s="96" t="s">
        <v>2033</v>
      </c>
      <c r="I435" s="68" t="s">
        <v>2060</v>
      </c>
      <c r="J435" s="82" t="str">
        <f t="shared" si="82"/>
        <v>CHIKWAVAVA</v>
      </c>
      <c r="K435" s="114">
        <v>44172.664629629631</v>
      </c>
      <c r="L435" s="114">
        <v>44172.677881944444</v>
      </c>
      <c r="M435" s="113">
        <v>44172</v>
      </c>
      <c r="N435" s="94" t="s">
        <v>4764</v>
      </c>
      <c r="O435" s="90">
        <f t="shared" si="71"/>
        <v>19.083333330927417</v>
      </c>
      <c r="P435" s="100">
        <f t="shared" si="72"/>
        <v>57.24999999278225</v>
      </c>
      <c r="Q435" s="80" t="s">
        <v>2035</v>
      </c>
      <c r="R435" s="80" t="s">
        <v>2038</v>
      </c>
    </row>
    <row r="436" spans="1:18" x14ac:dyDescent="0.2">
      <c r="A436" s="211"/>
      <c r="B436" s="119">
        <v>44172.664687500001</v>
      </c>
      <c r="C436" s="98" t="s">
        <v>1425</v>
      </c>
      <c r="D436" s="82" t="str">
        <f t="shared" si="79"/>
        <v>MD5230</v>
      </c>
      <c r="E436" s="91" t="str">
        <f t="shared" si="80"/>
        <v>MIDLANDS</v>
      </c>
      <c r="F436" s="82" t="str">
        <f t="shared" si="81"/>
        <v>SILVER</v>
      </c>
      <c r="G436" s="83">
        <v>3</v>
      </c>
      <c r="H436" s="96" t="s">
        <v>2033</v>
      </c>
      <c r="I436" s="68" t="s">
        <v>2060</v>
      </c>
      <c r="J436" s="82" t="str">
        <f t="shared" si="82"/>
        <v>CHIKWAVAVA</v>
      </c>
      <c r="K436" s="114">
        <v>44172.664687500001</v>
      </c>
      <c r="L436" s="114">
        <v>44172.677881944444</v>
      </c>
      <c r="M436" s="113">
        <v>44172</v>
      </c>
      <c r="N436" s="94" t="s">
        <v>4766</v>
      </c>
      <c r="O436" s="90">
        <f t="shared" si="71"/>
        <v>18.999999999068677</v>
      </c>
      <c r="P436" s="100">
        <f t="shared" si="72"/>
        <v>56.999999997206032</v>
      </c>
      <c r="Q436" s="80" t="s">
        <v>2035</v>
      </c>
      <c r="R436" s="80" t="s">
        <v>2038</v>
      </c>
    </row>
    <row r="437" spans="1:18" x14ac:dyDescent="0.2">
      <c r="A437" s="211"/>
      <c r="B437" s="119">
        <v>44172.404293981483</v>
      </c>
      <c r="C437" s="98" t="s">
        <v>837</v>
      </c>
      <c r="D437" s="82" t="str">
        <f t="shared" si="79"/>
        <v>BU3107</v>
      </c>
      <c r="E437" s="91" t="str">
        <f t="shared" si="80"/>
        <v>BULAWAYO</v>
      </c>
      <c r="F437" s="82" t="str">
        <f t="shared" si="81"/>
        <v>SILVER</v>
      </c>
      <c r="G437" s="83">
        <v>3</v>
      </c>
      <c r="H437" s="96" t="s">
        <v>2033</v>
      </c>
      <c r="I437" s="68" t="s">
        <v>2060</v>
      </c>
      <c r="J437" s="82" t="str">
        <f t="shared" si="82"/>
        <v>SOFIA</v>
      </c>
      <c r="K437" s="114">
        <v>44172.404293981483</v>
      </c>
      <c r="L437" s="114">
        <v>44172.697002314817</v>
      </c>
      <c r="M437" s="113">
        <v>44172</v>
      </c>
      <c r="N437" s="94" t="s">
        <v>4774</v>
      </c>
      <c r="O437" s="90">
        <f t="shared" si="71"/>
        <v>421.50000000139698</v>
      </c>
      <c r="P437" s="100">
        <f t="shared" si="72"/>
        <v>1264.500000004191</v>
      </c>
      <c r="Q437" s="80" t="s">
        <v>2035</v>
      </c>
      <c r="R437" s="80" t="s">
        <v>2038</v>
      </c>
    </row>
    <row r="438" spans="1:18" x14ac:dyDescent="0.2">
      <c r="A438" s="211"/>
      <c r="B438" s="119">
        <v>44172.213564814818</v>
      </c>
      <c r="C438" s="98" t="s">
        <v>672</v>
      </c>
      <c r="D438" s="82" t="str">
        <f t="shared" si="79"/>
        <v>MS5128</v>
      </c>
      <c r="E438" s="91" t="str">
        <f t="shared" si="80"/>
        <v>MAT SOUTH</v>
      </c>
      <c r="F438" s="82" t="str">
        <f t="shared" si="81"/>
        <v>SILVER</v>
      </c>
      <c r="G438" s="83">
        <v>3</v>
      </c>
      <c r="H438" s="96" t="s">
        <v>2033</v>
      </c>
      <c r="I438" s="68" t="s">
        <v>2060</v>
      </c>
      <c r="J438" s="82" t="str">
        <f t="shared" si="82"/>
        <v>SIFA</v>
      </c>
      <c r="K438" s="114">
        <v>44172.213564814818</v>
      </c>
      <c r="L438" s="114">
        <v>44172.722361111111</v>
      </c>
      <c r="M438" s="113">
        <v>44172</v>
      </c>
      <c r="N438" s="94" t="s">
        <v>4775</v>
      </c>
      <c r="O438" s="90">
        <f t="shared" si="71"/>
        <v>732.66666666255333</v>
      </c>
      <c r="P438" s="100">
        <f t="shared" si="72"/>
        <v>2197.99999998766</v>
      </c>
      <c r="Q438" s="80" t="s">
        <v>2035</v>
      </c>
      <c r="R438" s="80" t="s">
        <v>2038</v>
      </c>
    </row>
    <row r="439" spans="1:18" x14ac:dyDescent="0.2">
      <c r="A439" s="211"/>
      <c r="B439" s="119">
        <v>44172.721736111111</v>
      </c>
      <c r="C439" s="98" t="s">
        <v>1825</v>
      </c>
      <c r="D439" s="82" t="str">
        <f t="shared" si="79"/>
        <v>BU0256</v>
      </c>
      <c r="E439" s="91" t="str">
        <f t="shared" si="80"/>
        <v>BULAWAYO</v>
      </c>
      <c r="F439" s="82" t="str">
        <f t="shared" si="81"/>
        <v>SILVER</v>
      </c>
      <c r="G439" s="83">
        <v>3</v>
      </c>
      <c r="H439" s="96" t="s">
        <v>2033</v>
      </c>
      <c r="I439" s="68" t="s">
        <v>2060</v>
      </c>
      <c r="J439" s="82" t="str">
        <f t="shared" si="82"/>
        <v>MAKETO</v>
      </c>
      <c r="K439" s="114">
        <v>44172.721736111111</v>
      </c>
      <c r="L439" s="114">
        <v>44172.733912037038</v>
      </c>
      <c r="M439" s="113">
        <v>44172</v>
      </c>
      <c r="N439" s="94" t="s">
        <v>4776</v>
      </c>
      <c r="O439" s="90">
        <f t="shared" si="71"/>
        <v>17.533333335304633</v>
      </c>
      <c r="P439" s="100">
        <f t="shared" si="72"/>
        <v>52.600000005913898</v>
      </c>
      <c r="Q439" s="80" t="s">
        <v>2035</v>
      </c>
      <c r="R439" s="80" t="s">
        <v>2038</v>
      </c>
    </row>
    <row r="440" spans="1:18" x14ac:dyDescent="0.2">
      <c r="A440" s="211"/>
      <c r="B440" s="119">
        <v>44172.726875</v>
      </c>
      <c r="C440" s="98" t="s">
        <v>1427</v>
      </c>
      <c r="D440" s="82" t="str">
        <f t="shared" si="79"/>
        <v>MV0146</v>
      </c>
      <c r="E440" s="91" t="str">
        <f t="shared" si="80"/>
        <v>MASVINGO</v>
      </c>
      <c r="F440" s="82" t="str">
        <f t="shared" si="81"/>
        <v>SILVER</v>
      </c>
      <c r="G440" s="83">
        <v>3</v>
      </c>
      <c r="H440" s="96" t="s">
        <v>2033</v>
      </c>
      <c r="I440" s="68" t="s">
        <v>2060</v>
      </c>
      <c r="J440" s="82" t="str">
        <f t="shared" si="82"/>
        <v>CECIL</v>
      </c>
      <c r="K440" s="114">
        <v>44172.726875</v>
      </c>
      <c r="L440" s="114">
        <v>44172.762083333335</v>
      </c>
      <c r="M440" s="113">
        <v>44172</v>
      </c>
      <c r="N440" s="94" t="s">
        <v>4779</v>
      </c>
      <c r="O440" s="90">
        <f t="shared" si="71"/>
        <v>50.700000001816079</v>
      </c>
      <c r="P440" s="100">
        <f t="shared" si="72"/>
        <v>152.10000000544824</v>
      </c>
      <c r="Q440" s="80" t="s">
        <v>2035</v>
      </c>
      <c r="R440" s="80" t="s">
        <v>2038</v>
      </c>
    </row>
    <row r="441" spans="1:18" x14ac:dyDescent="0.2">
      <c r="A441" s="211"/>
      <c r="B441" s="119">
        <v>44172.582384259258</v>
      </c>
      <c r="C441" s="98" t="s">
        <v>1186</v>
      </c>
      <c r="D441" s="82" t="str">
        <f t="shared" si="79"/>
        <v>BU0253</v>
      </c>
      <c r="E441" s="91" t="str">
        <f t="shared" si="80"/>
        <v>BULAWAYO</v>
      </c>
      <c r="F441" s="82" t="str">
        <f t="shared" si="81"/>
        <v>SILVER</v>
      </c>
      <c r="G441" s="83">
        <v>3</v>
      </c>
      <c r="H441" s="96" t="s">
        <v>2033</v>
      </c>
      <c r="I441" s="68" t="s">
        <v>2060</v>
      </c>
      <c r="J441" s="82" t="str">
        <f t="shared" si="82"/>
        <v>MAKETO</v>
      </c>
      <c r="K441" s="114">
        <v>44172.582384259258</v>
      </c>
      <c r="L441" s="114">
        <v>44172.762974537036</v>
      </c>
      <c r="M441" s="113">
        <v>44172</v>
      </c>
      <c r="N441" s="94" t="s">
        <v>4780</v>
      </c>
      <c r="O441" s="90">
        <f t="shared" si="71"/>
        <v>260.05000000004657</v>
      </c>
      <c r="P441" s="100">
        <f t="shared" si="72"/>
        <v>780.1500000001397</v>
      </c>
      <c r="Q441" s="80" t="s">
        <v>2035</v>
      </c>
      <c r="R441" s="80" t="s">
        <v>2038</v>
      </c>
    </row>
    <row r="442" spans="1:18" x14ac:dyDescent="0.2">
      <c r="A442" s="211"/>
      <c r="B442" s="119">
        <v>44172.66746527778</v>
      </c>
      <c r="C442" s="98" t="s">
        <v>1263</v>
      </c>
      <c r="D442" s="82" t="str">
        <f t="shared" si="79"/>
        <v>MV7050</v>
      </c>
      <c r="E442" s="91" t="str">
        <f t="shared" si="80"/>
        <v>MASVINGO</v>
      </c>
      <c r="F442" s="82" t="str">
        <f t="shared" si="81"/>
        <v>SILVER</v>
      </c>
      <c r="G442" s="83">
        <v>3</v>
      </c>
      <c r="H442" s="96" t="s">
        <v>2033</v>
      </c>
      <c r="I442" s="68" t="s">
        <v>2060</v>
      </c>
      <c r="J442" s="82" t="str">
        <f t="shared" si="82"/>
        <v>CECIL</v>
      </c>
      <c r="K442" s="114">
        <v>44172.66746527778</v>
      </c>
      <c r="L442" s="114">
        <v>44172.763182870367</v>
      </c>
      <c r="M442" s="113">
        <v>44172</v>
      </c>
      <c r="N442" s="94" t="s">
        <v>4781</v>
      </c>
      <c r="O442" s="90">
        <f t="shared" si="71"/>
        <v>137.83333332510665</v>
      </c>
      <c r="P442" s="100">
        <f t="shared" si="72"/>
        <v>413.49999997531995</v>
      </c>
      <c r="Q442" s="80" t="s">
        <v>2035</v>
      </c>
      <c r="R442" s="80" t="s">
        <v>2038</v>
      </c>
    </row>
    <row r="443" spans="1:18" x14ac:dyDescent="0.2">
      <c r="A443" s="211"/>
      <c r="B443" s="119">
        <v>44172.668564814812</v>
      </c>
      <c r="C443" s="98" t="s">
        <v>1265</v>
      </c>
      <c r="D443" s="82" t="str">
        <f t="shared" si="79"/>
        <v>MV7050</v>
      </c>
      <c r="E443" s="91" t="str">
        <f t="shared" si="80"/>
        <v>MASVINGO</v>
      </c>
      <c r="F443" s="82" t="str">
        <f t="shared" si="81"/>
        <v>SILVER</v>
      </c>
      <c r="G443" s="83">
        <v>3</v>
      </c>
      <c r="H443" s="96" t="s">
        <v>2033</v>
      </c>
      <c r="I443" s="68" t="s">
        <v>2060</v>
      </c>
      <c r="J443" s="82" t="str">
        <f t="shared" si="82"/>
        <v>CECIL</v>
      </c>
      <c r="K443" s="114">
        <v>44172.668564814812</v>
      </c>
      <c r="L443" s="114">
        <v>44172.76599537037</v>
      </c>
      <c r="M443" s="113">
        <v>44172</v>
      </c>
      <c r="N443" s="94" t="s">
        <v>4782</v>
      </c>
      <c r="O443" s="90">
        <f t="shared" si="71"/>
        <v>140.3000000026077</v>
      </c>
      <c r="P443" s="100">
        <f t="shared" si="72"/>
        <v>420.90000000782311</v>
      </c>
      <c r="Q443" s="80" t="s">
        <v>2035</v>
      </c>
      <c r="R443" s="80" t="s">
        <v>2038</v>
      </c>
    </row>
    <row r="444" spans="1:18" x14ac:dyDescent="0.2">
      <c r="A444" s="211"/>
      <c r="B444" s="119">
        <v>44172.72693287037</v>
      </c>
      <c r="C444" s="98" t="s">
        <v>1680</v>
      </c>
      <c r="D444" s="82" t="str">
        <f t="shared" si="79"/>
        <v>MV0155</v>
      </c>
      <c r="E444" s="91" t="str">
        <f t="shared" si="80"/>
        <v>MASVINGO</v>
      </c>
      <c r="F444" s="82" t="str">
        <f t="shared" si="81"/>
        <v>SILVER</v>
      </c>
      <c r="G444" s="83">
        <v>3</v>
      </c>
      <c r="H444" s="96" t="s">
        <v>2033</v>
      </c>
      <c r="I444" s="68" t="s">
        <v>2060</v>
      </c>
      <c r="J444" s="82" t="str">
        <f t="shared" si="82"/>
        <v>BEN</v>
      </c>
      <c r="K444" s="114">
        <v>44172.72693287037</v>
      </c>
      <c r="L444" s="114">
        <v>44172.784212962964</v>
      </c>
      <c r="M444" s="113">
        <v>44172</v>
      </c>
      <c r="N444" s="94" t="s">
        <v>4785</v>
      </c>
      <c r="O444" s="90">
        <f t="shared" si="71"/>
        <v>82.48333333642222</v>
      </c>
      <c r="P444" s="100">
        <f t="shared" si="72"/>
        <v>247.45000000926666</v>
      </c>
      <c r="Q444" s="80" t="s">
        <v>2035</v>
      </c>
      <c r="R444" s="80" t="s">
        <v>2038</v>
      </c>
    </row>
    <row r="445" spans="1:18" x14ac:dyDescent="0.2">
      <c r="A445" s="211"/>
      <c r="B445" s="119">
        <v>44172.72693287037</v>
      </c>
      <c r="C445" s="98" t="s">
        <v>1043</v>
      </c>
      <c r="D445" s="82" t="str">
        <f t="shared" si="79"/>
        <v>MS7020</v>
      </c>
      <c r="E445" s="91" t="str">
        <f t="shared" si="80"/>
        <v>MAT SOUTH</v>
      </c>
      <c r="F445" s="82" t="str">
        <f t="shared" si="81"/>
        <v>SILVER</v>
      </c>
      <c r="G445" s="83">
        <v>3</v>
      </c>
      <c r="H445" s="96" t="s">
        <v>2033</v>
      </c>
      <c r="I445" s="68" t="s">
        <v>2060</v>
      </c>
      <c r="J445" s="82" t="str">
        <f t="shared" si="82"/>
        <v>BEN</v>
      </c>
      <c r="K445" s="114">
        <v>44172.72693287037</v>
      </c>
      <c r="L445" s="114">
        <v>44172.784386574072</v>
      </c>
      <c r="M445" s="113">
        <v>44172</v>
      </c>
      <c r="N445" s="94" t="s">
        <v>4787</v>
      </c>
      <c r="O445" s="90">
        <f t="shared" si="71"/>
        <v>82.733333331998438</v>
      </c>
      <c r="P445" s="100">
        <f t="shared" si="72"/>
        <v>248.19999999599531</v>
      </c>
      <c r="Q445" s="80" t="s">
        <v>2035</v>
      </c>
      <c r="R445" s="80" t="s">
        <v>2038</v>
      </c>
    </row>
    <row r="446" spans="1:18" x14ac:dyDescent="0.2">
      <c r="A446" s="211"/>
      <c r="B446" s="119">
        <v>44172.726817129631</v>
      </c>
      <c r="C446" s="98" t="s">
        <v>1390</v>
      </c>
      <c r="D446" s="82" t="str">
        <f t="shared" si="79"/>
        <v>MV5146</v>
      </c>
      <c r="E446" s="91" t="str">
        <f t="shared" si="80"/>
        <v>MASVINGO</v>
      </c>
      <c r="F446" s="82" t="str">
        <f t="shared" si="81"/>
        <v>SILVER</v>
      </c>
      <c r="G446" s="83">
        <v>3</v>
      </c>
      <c r="H446" s="96" t="s">
        <v>2033</v>
      </c>
      <c r="I446" s="68" t="s">
        <v>2060</v>
      </c>
      <c r="J446" s="82">
        <f t="shared" si="82"/>
        <v>0</v>
      </c>
      <c r="K446" s="114">
        <v>44172.726817129631</v>
      </c>
      <c r="L446" s="114">
        <v>44172.784386574072</v>
      </c>
      <c r="M446" s="113">
        <v>44172</v>
      </c>
      <c r="N446" s="94" t="s">
        <v>4790</v>
      </c>
      <c r="O446" s="90">
        <f t="shared" si="71"/>
        <v>82.899999995715916</v>
      </c>
      <c r="P446" s="100">
        <f t="shared" si="72"/>
        <v>248.69999998714775</v>
      </c>
      <c r="Q446" s="80" t="s">
        <v>2035</v>
      </c>
      <c r="R446" s="80" t="s">
        <v>2038</v>
      </c>
    </row>
    <row r="447" spans="1:18" x14ac:dyDescent="0.2">
      <c r="A447" s="211"/>
      <c r="B447" s="119">
        <v>44172.356990740744</v>
      </c>
      <c r="C447" s="98" t="s">
        <v>956</v>
      </c>
      <c r="D447" s="82" t="str">
        <f t="shared" si="79"/>
        <v>MS0313</v>
      </c>
      <c r="E447" s="91" t="str">
        <f t="shared" si="80"/>
        <v>MAT SOUTH</v>
      </c>
      <c r="F447" s="82" t="str">
        <f t="shared" si="81"/>
        <v>SILVER</v>
      </c>
      <c r="G447" s="83">
        <v>3</v>
      </c>
      <c r="H447" s="96" t="s">
        <v>2033</v>
      </c>
      <c r="I447" s="68" t="s">
        <v>2060</v>
      </c>
      <c r="J447" s="82" t="str">
        <f t="shared" si="82"/>
        <v>SOFIA</v>
      </c>
      <c r="K447" s="114">
        <v>44172.356990740744</v>
      </c>
      <c r="L447" s="114">
        <v>44172.785543981481</v>
      </c>
      <c r="M447" s="113">
        <v>44172</v>
      </c>
      <c r="N447" s="94" t="s">
        <v>4792</v>
      </c>
      <c r="O447" s="90">
        <f t="shared" si="71"/>
        <v>617.1166666620411</v>
      </c>
      <c r="P447" s="100">
        <f t="shared" si="72"/>
        <v>1851.3499999861233</v>
      </c>
      <c r="Q447" s="80" t="s">
        <v>2035</v>
      </c>
      <c r="R447" s="80" t="s">
        <v>2038</v>
      </c>
    </row>
    <row r="448" spans="1:18" x14ac:dyDescent="0.2">
      <c r="A448" s="211"/>
      <c r="B448" s="119">
        <v>44172.727893518517</v>
      </c>
      <c r="C448" s="98" t="s">
        <v>1682</v>
      </c>
      <c r="D448" s="82" t="str">
        <f t="shared" si="79"/>
        <v>MV0155</v>
      </c>
      <c r="E448" s="91" t="str">
        <f t="shared" si="80"/>
        <v>MASVINGO</v>
      </c>
      <c r="F448" s="82" t="str">
        <f t="shared" si="81"/>
        <v>SILVER</v>
      </c>
      <c r="G448" s="83">
        <v>3</v>
      </c>
      <c r="H448" s="96" t="s">
        <v>2033</v>
      </c>
      <c r="I448" s="68" t="s">
        <v>2060</v>
      </c>
      <c r="J448" s="82" t="str">
        <f t="shared" si="82"/>
        <v>BEN</v>
      </c>
      <c r="K448" s="114">
        <v>44172.727893518517</v>
      </c>
      <c r="L448" s="114">
        <v>44172.786782407406</v>
      </c>
      <c r="M448" s="113">
        <v>44172</v>
      </c>
      <c r="N448" s="94" t="s">
        <v>4793</v>
      </c>
      <c r="O448" s="90">
        <f t="shared" si="71"/>
        <v>84.799999999813735</v>
      </c>
      <c r="P448" s="100">
        <f t="shared" si="72"/>
        <v>254.39999999944121</v>
      </c>
      <c r="Q448" s="80" t="s">
        <v>2035</v>
      </c>
      <c r="R448" s="80" t="s">
        <v>2038</v>
      </c>
    </row>
    <row r="449" spans="1:18" x14ac:dyDescent="0.2">
      <c r="A449" s="211"/>
      <c r="B449" s="119">
        <v>44172.876736111109</v>
      </c>
      <c r="C449" s="98" t="s">
        <v>780</v>
      </c>
      <c r="D449" s="82" t="str">
        <f t="shared" si="79"/>
        <v>MS7012</v>
      </c>
      <c r="E449" s="91" t="str">
        <f t="shared" si="80"/>
        <v>MAT SOUTH</v>
      </c>
      <c r="F449" s="82" t="str">
        <f t="shared" si="81"/>
        <v>SILVER</v>
      </c>
      <c r="G449" s="83">
        <v>3</v>
      </c>
      <c r="H449" s="96" t="s">
        <v>2033</v>
      </c>
      <c r="I449" s="68" t="s">
        <v>2060</v>
      </c>
      <c r="J449" s="82" t="str">
        <f t="shared" si="82"/>
        <v>MASAIRA</v>
      </c>
      <c r="K449" s="114">
        <v>44172.876736111109</v>
      </c>
      <c r="L449" s="114">
        <v>44172.896249999998</v>
      </c>
      <c r="M449" s="113">
        <v>44172</v>
      </c>
      <c r="N449" s="94" t="s">
        <v>4804</v>
      </c>
      <c r="O449" s="90">
        <f t="shared" si="71"/>
        <v>28.09999999939464</v>
      </c>
      <c r="P449" s="100">
        <f t="shared" si="72"/>
        <v>84.299999998183921</v>
      </c>
      <c r="Q449" s="80" t="s">
        <v>2035</v>
      </c>
      <c r="R449" s="80" t="s">
        <v>2038</v>
      </c>
    </row>
    <row r="450" spans="1:18" x14ac:dyDescent="0.2">
      <c r="A450" s="211"/>
      <c r="B450" s="119">
        <v>44172.909398148149</v>
      </c>
      <c r="C450" s="98" t="s">
        <v>780</v>
      </c>
      <c r="D450" s="82" t="str">
        <f t="shared" si="79"/>
        <v>MS7012</v>
      </c>
      <c r="E450" s="91" t="str">
        <f t="shared" si="80"/>
        <v>MAT SOUTH</v>
      </c>
      <c r="F450" s="82" t="str">
        <f t="shared" si="81"/>
        <v>SILVER</v>
      </c>
      <c r="G450" s="83">
        <v>3</v>
      </c>
      <c r="H450" s="96" t="s">
        <v>2033</v>
      </c>
      <c r="I450" s="68" t="s">
        <v>2060</v>
      </c>
      <c r="J450" s="82" t="str">
        <f t="shared" si="82"/>
        <v>MASAIRA</v>
      </c>
      <c r="K450" s="114">
        <v>44172.909398148149</v>
      </c>
      <c r="L450" s="114">
        <v>44172.92050925926</v>
      </c>
      <c r="M450" s="113">
        <v>44172</v>
      </c>
      <c r="N450" s="94" t="s">
        <v>4805</v>
      </c>
      <c r="O450" s="90">
        <f t="shared" ref="O450:O517" si="83">(L450-K450)*60*24</f>
        <v>15.999999999767169</v>
      </c>
      <c r="P450" s="100">
        <f t="shared" ref="P450:P513" si="84">O450*G450</f>
        <v>47.999999999301508</v>
      </c>
      <c r="Q450" s="80" t="s">
        <v>2035</v>
      </c>
      <c r="R450" s="80" t="s">
        <v>2038</v>
      </c>
    </row>
    <row r="451" spans="1:18" x14ac:dyDescent="0.2">
      <c r="A451" s="211"/>
      <c r="B451" s="119">
        <v>44172.697118055556</v>
      </c>
      <c r="C451" s="98" t="s">
        <v>837</v>
      </c>
      <c r="D451" s="82" t="str">
        <f t="shared" si="79"/>
        <v>BU3107</v>
      </c>
      <c r="E451" s="91" t="str">
        <f t="shared" si="80"/>
        <v>BULAWAYO</v>
      </c>
      <c r="F451" s="82" t="str">
        <f t="shared" si="81"/>
        <v>SILVER</v>
      </c>
      <c r="G451" s="83">
        <v>3</v>
      </c>
      <c r="H451" s="96" t="s">
        <v>2033</v>
      </c>
      <c r="I451" s="68" t="s">
        <v>2060</v>
      </c>
      <c r="J451" s="82" t="str">
        <f t="shared" si="82"/>
        <v>SOFIA</v>
      </c>
      <c r="K451" s="114">
        <v>44172.697118055556</v>
      </c>
      <c r="L451" s="114">
        <v>44172.949884259258</v>
      </c>
      <c r="M451" s="113">
        <v>44172</v>
      </c>
      <c r="N451" s="94" t="s">
        <v>4807</v>
      </c>
      <c r="O451" s="90">
        <f t="shared" si="83"/>
        <v>363.98333333199844</v>
      </c>
      <c r="P451" s="100">
        <f t="shared" si="84"/>
        <v>1091.9499999959953</v>
      </c>
      <c r="Q451" s="80" t="s">
        <v>2035</v>
      </c>
      <c r="R451" s="80" t="s">
        <v>2038</v>
      </c>
    </row>
    <row r="452" spans="1:18" x14ac:dyDescent="0.2">
      <c r="A452" s="211"/>
      <c r="B452" s="119">
        <v>44172.960925925923</v>
      </c>
      <c r="C452" s="98" t="s">
        <v>780</v>
      </c>
      <c r="D452" s="82" t="str">
        <f t="shared" si="79"/>
        <v>MS7012</v>
      </c>
      <c r="E452" s="91" t="str">
        <f t="shared" si="80"/>
        <v>MAT SOUTH</v>
      </c>
      <c r="F452" s="82" t="str">
        <f t="shared" si="81"/>
        <v>SILVER</v>
      </c>
      <c r="G452" s="83">
        <v>3</v>
      </c>
      <c r="H452" s="96" t="s">
        <v>2033</v>
      </c>
      <c r="I452" s="68" t="s">
        <v>2060</v>
      </c>
      <c r="J452" s="82" t="str">
        <f t="shared" si="82"/>
        <v>MASAIRA</v>
      </c>
      <c r="K452" s="114">
        <v>44172.960925925923</v>
      </c>
      <c r="L452" s="114">
        <v>44172.975983796299</v>
      </c>
      <c r="M452" s="113">
        <v>44172</v>
      </c>
      <c r="N452" s="94" t="s">
        <v>4809</v>
      </c>
      <c r="O452" s="90">
        <f t="shared" si="83"/>
        <v>21.683333341497928</v>
      </c>
      <c r="P452" s="100">
        <f t="shared" si="84"/>
        <v>65.050000024493784</v>
      </c>
      <c r="Q452" s="80" t="s">
        <v>2035</v>
      </c>
      <c r="R452" s="80" t="s">
        <v>2038</v>
      </c>
    </row>
    <row r="453" spans="1:18" x14ac:dyDescent="0.2">
      <c r="A453" s="211"/>
      <c r="B453" s="119">
        <v>44172.95</v>
      </c>
      <c r="C453" s="98" t="s">
        <v>837</v>
      </c>
      <c r="D453" s="82" t="str">
        <f t="shared" si="79"/>
        <v>BU3107</v>
      </c>
      <c r="E453" s="91" t="str">
        <f t="shared" si="80"/>
        <v>BULAWAYO</v>
      </c>
      <c r="F453" s="82" t="str">
        <f t="shared" si="81"/>
        <v>SILVER</v>
      </c>
      <c r="G453" s="83">
        <v>3</v>
      </c>
      <c r="H453" s="96" t="s">
        <v>2033</v>
      </c>
      <c r="I453" s="68" t="s">
        <v>2060</v>
      </c>
      <c r="J453" s="82" t="str">
        <f t="shared" si="82"/>
        <v>SOFIA</v>
      </c>
      <c r="K453" s="114">
        <v>44172.95</v>
      </c>
      <c r="L453" s="114">
        <v>44172.992476851854</v>
      </c>
      <c r="M453" s="113">
        <v>44172</v>
      </c>
      <c r="N453" s="94" t="s">
        <v>4810</v>
      </c>
      <c r="O453" s="90">
        <f t="shared" si="83"/>
        <v>61.166666673962027</v>
      </c>
      <c r="P453" s="100">
        <f t="shared" si="84"/>
        <v>183.50000002188608</v>
      </c>
      <c r="Q453" s="80" t="s">
        <v>2035</v>
      </c>
      <c r="R453" s="80" t="s">
        <v>2038</v>
      </c>
    </row>
    <row r="454" spans="1:18" x14ac:dyDescent="0.2">
      <c r="A454" s="211"/>
      <c r="B454" s="141">
        <v>44153.311689814815</v>
      </c>
      <c r="C454" s="98" t="s">
        <v>281</v>
      </c>
      <c r="D454" s="82" t="str">
        <f t="shared" si="79"/>
        <v>MV7003</v>
      </c>
      <c r="E454" s="91" t="str">
        <f t="shared" si="80"/>
        <v>MASVINGO</v>
      </c>
      <c r="F454" s="82" t="str">
        <f t="shared" si="81"/>
        <v>SILVER</v>
      </c>
      <c r="G454" s="83">
        <v>3</v>
      </c>
      <c r="H454" s="96" t="s">
        <v>2033</v>
      </c>
      <c r="I454" s="68" t="s">
        <v>2058</v>
      </c>
      <c r="J454" s="82" t="str">
        <f t="shared" si="82"/>
        <v>PARDON</v>
      </c>
      <c r="K454" s="153">
        <v>0</v>
      </c>
      <c r="L454" s="153">
        <v>0.999305555555556</v>
      </c>
      <c r="M454" s="113">
        <v>44172</v>
      </c>
      <c r="N454" s="143" t="s">
        <v>4814</v>
      </c>
      <c r="O454" s="90">
        <f t="shared" si="83"/>
        <v>1439.0000000000005</v>
      </c>
      <c r="P454" s="100">
        <f t="shared" si="84"/>
        <v>4317.0000000000018</v>
      </c>
      <c r="Q454" s="68" t="s">
        <v>2035</v>
      </c>
      <c r="R454" s="68" t="s">
        <v>2036</v>
      </c>
    </row>
    <row r="455" spans="1:18" x14ac:dyDescent="0.2">
      <c r="A455" s="211"/>
      <c r="B455" s="141">
        <v>44170.833136574074</v>
      </c>
      <c r="C455" s="98" t="s">
        <v>285</v>
      </c>
      <c r="D455" s="82" t="str">
        <f t="shared" si="79"/>
        <v>MV5136</v>
      </c>
      <c r="E455" s="91" t="str">
        <f t="shared" si="80"/>
        <v>MASVINGO</v>
      </c>
      <c r="F455" s="82" t="str">
        <f t="shared" si="81"/>
        <v>SILVER</v>
      </c>
      <c r="G455" s="83">
        <v>3</v>
      </c>
      <c r="H455" s="96" t="s">
        <v>2033</v>
      </c>
      <c r="I455" s="68" t="s">
        <v>2058</v>
      </c>
      <c r="J455" s="82" t="str">
        <f t="shared" si="82"/>
        <v>PARDON</v>
      </c>
      <c r="K455" s="153">
        <v>0</v>
      </c>
      <c r="L455" s="153">
        <v>0.999305555555556</v>
      </c>
      <c r="M455" s="113">
        <v>44172</v>
      </c>
      <c r="N455" s="143" t="s">
        <v>4815</v>
      </c>
      <c r="O455" s="90">
        <f t="shared" si="83"/>
        <v>1439.0000000000005</v>
      </c>
      <c r="P455" s="100">
        <f t="shared" si="84"/>
        <v>4317.0000000000018</v>
      </c>
      <c r="Q455" s="68" t="s">
        <v>2035</v>
      </c>
      <c r="R455" s="68" t="s">
        <v>2036</v>
      </c>
    </row>
    <row r="456" spans="1:18" x14ac:dyDescent="0.2">
      <c r="A456" s="211"/>
      <c r="B456" s="141">
        <v>44153.311412037037</v>
      </c>
      <c r="C456" s="98" t="s">
        <v>379</v>
      </c>
      <c r="D456" s="82" t="str">
        <f t="shared" si="79"/>
        <v>MV0337</v>
      </c>
      <c r="E456" s="91" t="str">
        <f t="shared" si="80"/>
        <v>MASVINGO</v>
      </c>
      <c r="F456" s="82" t="str">
        <f t="shared" si="81"/>
        <v>SILVER</v>
      </c>
      <c r="G456" s="83">
        <v>3</v>
      </c>
      <c r="H456" s="96" t="s">
        <v>2033</v>
      </c>
      <c r="I456" s="68" t="s">
        <v>2058</v>
      </c>
      <c r="J456" s="82" t="str">
        <f t="shared" si="82"/>
        <v>PARDON</v>
      </c>
      <c r="K456" s="153">
        <v>0</v>
      </c>
      <c r="L456" s="153">
        <v>0.999305555555556</v>
      </c>
      <c r="M456" s="113">
        <v>44172</v>
      </c>
      <c r="N456" s="143" t="s">
        <v>4821</v>
      </c>
      <c r="O456" s="90">
        <f t="shared" si="83"/>
        <v>1439.0000000000005</v>
      </c>
      <c r="P456" s="100">
        <f t="shared" si="84"/>
        <v>4317.0000000000018</v>
      </c>
      <c r="Q456" s="68" t="s">
        <v>2035</v>
      </c>
      <c r="R456" s="68" t="s">
        <v>2036</v>
      </c>
    </row>
    <row r="457" spans="1:18" x14ac:dyDescent="0.2">
      <c r="A457" s="211"/>
      <c r="B457" s="141">
        <v>44153.311412037037</v>
      </c>
      <c r="C457" s="98" t="s">
        <v>393</v>
      </c>
      <c r="D457" s="82" t="str">
        <f t="shared" si="79"/>
        <v>MV0114</v>
      </c>
      <c r="E457" s="91" t="str">
        <f t="shared" si="80"/>
        <v>MASVINGO</v>
      </c>
      <c r="F457" s="82" t="str">
        <f t="shared" si="81"/>
        <v>SILVER</v>
      </c>
      <c r="G457" s="83">
        <v>3</v>
      </c>
      <c r="H457" s="96" t="s">
        <v>2033</v>
      </c>
      <c r="I457" s="68" t="s">
        <v>2058</v>
      </c>
      <c r="J457" s="82" t="str">
        <f t="shared" si="82"/>
        <v>PARDON</v>
      </c>
      <c r="K457" s="153">
        <v>0</v>
      </c>
      <c r="L457" s="153">
        <v>0.999305555555556</v>
      </c>
      <c r="M457" s="113">
        <v>44172</v>
      </c>
      <c r="N457" s="143" t="s">
        <v>4822</v>
      </c>
      <c r="O457" s="90">
        <f t="shared" si="83"/>
        <v>1439.0000000000005</v>
      </c>
      <c r="P457" s="100">
        <f t="shared" si="84"/>
        <v>4317.0000000000018</v>
      </c>
      <c r="Q457" s="68" t="s">
        <v>2035</v>
      </c>
      <c r="R457" s="68" t="s">
        <v>2036</v>
      </c>
    </row>
    <row r="458" spans="1:18" x14ac:dyDescent="0.2">
      <c r="A458" s="211"/>
      <c r="B458" s="141">
        <v>44153.311921296299</v>
      </c>
      <c r="C458" s="98" t="s">
        <v>413</v>
      </c>
      <c r="D458" s="82" t="str">
        <f t="shared" ref="D458:D489" si="85">VLOOKUP($C458,TOTAL4,2,FALSE)</f>
        <v>MW5249</v>
      </c>
      <c r="E458" s="91" t="str">
        <f t="shared" ref="E458:E489" si="86">VLOOKUP($C458,TOTAL4,3,FALSE)</f>
        <v>MASH WEST</v>
      </c>
      <c r="F458" s="82" t="str">
        <f t="shared" ref="F458:F489" si="87">VLOOKUP(C458,TOTAL4,4,FALSE)</f>
        <v>SILVER</v>
      </c>
      <c r="G458" s="83">
        <v>3</v>
      </c>
      <c r="H458" s="96" t="s">
        <v>2033</v>
      </c>
      <c r="I458" s="68" t="s">
        <v>2058</v>
      </c>
      <c r="J458" s="82" t="str">
        <f t="shared" ref="J458:J489" si="88">VLOOKUP($C458,TOTAL4,5,FALSE)</f>
        <v>CHIKWAVAVA</v>
      </c>
      <c r="K458" s="153">
        <v>0</v>
      </c>
      <c r="L458" s="153">
        <v>0.999305555555556</v>
      </c>
      <c r="M458" s="113">
        <v>44172</v>
      </c>
      <c r="N458" s="143" t="s">
        <v>4825</v>
      </c>
      <c r="O458" s="90">
        <f t="shared" si="83"/>
        <v>1439.0000000000005</v>
      </c>
      <c r="P458" s="100">
        <f t="shared" si="84"/>
        <v>4317.0000000000018</v>
      </c>
      <c r="Q458" s="68" t="s">
        <v>2035</v>
      </c>
      <c r="R458" s="68" t="s">
        <v>2036</v>
      </c>
    </row>
    <row r="459" spans="1:18" x14ac:dyDescent="0.2">
      <c r="A459" s="211"/>
      <c r="B459" s="141">
        <v>44157.553333333337</v>
      </c>
      <c r="C459" s="98" t="s">
        <v>444</v>
      </c>
      <c r="D459" s="82" t="str">
        <f t="shared" si="85"/>
        <v>MD1712</v>
      </c>
      <c r="E459" s="91" t="str">
        <f t="shared" si="86"/>
        <v>MIDLANDS</v>
      </c>
      <c r="F459" s="82" t="str">
        <f t="shared" si="87"/>
        <v>SILVER</v>
      </c>
      <c r="G459" s="83">
        <v>3</v>
      </c>
      <c r="H459" s="96" t="s">
        <v>2033</v>
      </c>
      <c r="I459" s="68" t="s">
        <v>2058</v>
      </c>
      <c r="J459" s="82" t="str">
        <f t="shared" si="88"/>
        <v>CHARI</v>
      </c>
      <c r="K459" s="153">
        <v>0</v>
      </c>
      <c r="L459" s="153">
        <v>0.999305555555556</v>
      </c>
      <c r="M459" s="113">
        <v>44172</v>
      </c>
      <c r="N459" s="143" t="s">
        <v>4826</v>
      </c>
      <c r="O459" s="90">
        <f t="shared" si="83"/>
        <v>1439.0000000000005</v>
      </c>
      <c r="P459" s="100">
        <f t="shared" si="84"/>
        <v>4317.0000000000018</v>
      </c>
      <c r="Q459" s="68" t="s">
        <v>2035</v>
      </c>
      <c r="R459" s="68" t="s">
        <v>2036</v>
      </c>
    </row>
    <row r="460" spans="1:18" x14ac:dyDescent="0.2">
      <c r="A460" s="211"/>
      <c r="B460" s="141">
        <v>44153.311412037037</v>
      </c>
      <c r="C460" s="98" t="s">
        <v>470</v>
      </c>
      <c r="D460" s="82" t="str">
        <f t="shared" si="85"/>
        <v>MD7076</v>
      </c>
      <c r="E460" s="91" t="str">
        <f t="shared" si="86"/>
        <v>MIDLANDS</v>
      </c>
      <c r="F460" s="82" t="str">
        <f t="shared" si="87"/>
        <v>SILVER</v>
      </c>
      <c r="G460" s="83">
        <v>3</v>
      </c>
      <c r="H460" s="96" t="s">
        <v>2033</v>
      </c>
      <c r="I460" s="68" t="s">
        <v>2058</v>
      </c>
      <c r="J460" s="82" t="str">
        <f t="shared" si="88"/>
        <v>CHIKWAVAVA</v>
      </c>
      <c r="K460" s="153">
        <v>0</v>
      </c>
      <c r="L460" s="153">
        <v>0.999305555555556</v>
      </c>
      <c r="M460" s="113">
        <v>44172</v>
      </c>
      <c r="N460" s="143" t="s">
        <v>4829</v>
      </c>
      <c r="O460" s="90">
        <f t="shared" si="83"/>
        <v>1439.0000000000005</v>
      </c>
      <c r="P460" s="100">
        <f t="shared" si="84"/>
        <v>4317.0000000000018</v>
      </c>
      <c r="Q460" s="68" t="s">
        <v>2035</v>
      </c>
      <c r="R460" s="68" t="s">
        <v>2036</v>
      </c>
    </row>
    <row r="461" spans="1:18" x14ac:dyDescent="0.2">
      <c r="A461" s="211"/>
      <c r="B461" s="141">
        <v>44153.311921296299</v>
      </c>
      <c r="C461" s="98" t="s">
        <v>493</v>
      </c>
      <c r="D461" s="82" t="str">
        <f t="shared" si="85"/>
        <v>MV7201</v>
      </c>
      <c r="E461" s="91" t="str">
        <f t="shared" si="86"/>
        <v>MASVINGO</v>
      </c>
      <c r="F461" s="82" t="str">
        <f t="shared" si="87"/>
        <v>SILVER</v>
      </c>
      <c r="G461" s="83">
        <v>3</v>
      </c>
      <c r="H461" s="96" t="s">
        <v>2033</v>
      </c>
      <c r="I461" s="68" t="s">
        <v>2058</v>
      </c>
      <c r="J461" s="82" t="str">
        <f t="shared" si="88"/>
        <v>PARDON</v>
      </c>
      <c r="K461" s="153">
        <v>0</v>
      </c>
      <c r="L461" s="153">
        <v>0.999305555555556</v>
      </c>
      <c r="M461" s="113">
        <v>44172</v>
      </c>
      <c r="N461" s="143" t="s">
        <v>4830</v>
      </c>
      <c r="O461" s="90">
        <f t="shared" si="83"/>
        <v>1439.0000000000005</v>
      </c>
      <c r="P461" s="100">
        <f t="shared" si="84"/>
        <v>4317.0000000000018</v>
      </c>
      <c r="Q461" s="68" t="s">
        <v>2035</v>
      </c>
      <c r="R461" s="68" t="s">
        <v>2036</v>
      </c>
    </row>
    <row r="462" spans="1:18" x14ac:dyDescent="0.2">
      <c r="A462" s="211"/>
      <c r="B462" s="141">
        <v>44153.311921296299</v>
      </c>
      <c r="C462" s="98" t="s">
        <v>504</v>
      </c>
      <c r="D462" s="82" t="str">
        <f t="shared" si="85"/>
        <v>MV5137</v>
      </c>
      <c r="E462" s="91" t="str">
        <f t="shared" si="86"/>
        <v>MASVINGO</v>
      </c>
      <c r="F462" s="82" t="str">
        <f t="shared" si="87"/>
        <v>SILVER</v>
      </c>
      <c r="G462" s="83">
        <v>3</v>
      </c>
      <c r="H462" s="96" t="s">
        <v>2033</v>
      </c>
      <c r="I462" s="68" t="s">
        <v>2058</v>
      </c>
      <c r="J462" s="82" t="str">
        <f t="shared" si="88"/>
        <v>CECIL</v>
      </c>
      <c r="K462" s="153">
        <v>0</v>
      </c>
      <c r="L462" s="153">
        <v>0.999305555555556</v>
      </c>
      <c r="M462" s="113">
        <v>44172</v>
      </c>
      <c r="N462" s="143" t="s">
        <v>4832</v>
      </c>
      <c r="O462" s="90">
        <f t="shared" si="83"/>
        <v>1439.0000000000005</v>
      </c>
      <c r="P462" s="100">
        <f t="shared" si="84"/>
        <v>4317.0000000000018</v>
      </c>
      <c r="Q462" s="68" t="s">
        <v>2035</v>
      </c>
      <c r="R462" s="68" t="s">
        <v>2036</v>
      </c>
    </row>
    <row r="463" spans="1:18" x14ac:dyDescent="0.2">
      <c r="A463" s="211"/>
      <c r="B463" s="141">
        <v>44164.40252314815</v>
      </c>
      <c r="C463" s="98" t="s">
        <v>563</v>
      </c>
      <c r="D463" s="82" t="str">
        <f t="shared" si="85"/>
        <v>MD3108</v>
      </c>
      <c r="E463" s="91" t="str">
        <f t="shared" si="86"/>
        <v>MIDLANDS</v>
      </c>
      <c r="F463" s="82" t="str">
        <f t="shared" si="87"/>
        <v>SILVER</v>
      </c>
      <c r="G463" s="83">
        <v>3</v>
      </c>
      <c r="H463" s="96" t="s">
        <v>2033</v>
      </c>
      <c r="I463" s="68" t="s">
        <v>2058</v>
      </c>
      <c r="J463" s="82" t="str">
        <f t="shared" si="88"/>
        <v>CHARI</v>
      </c>
      <c r="K463" s="153">
        <v>0</v>
      </c>
      <c r="L463" s="153">
        <v>0.999305555555556</v>
      </c>
      <c r="M463" s="113">
        <v>44172</v>
      </c>
      <c r="N463" s="143" t="s">
        <v>4836</v>
      </c>
      <c r="O463" s="90">
        <f t="shared" si="83"/>
        <v>1439.0000000000005</v>
      </c>
      <c r="P463" s="100">
        <f t="shared" si="84"/>
        <v>4317.0000000000018</v>
      </c>
      <c r="Q463" s="68" t="s">
        <v>2035</v>
      </c>
      <c r="R463" s="68" t="s">
        <v>2036</v>
      </c>
    </row>
    <row r="464" spans="1:18" x14ac:dyDescent="0.2">
      <c r="A464" s="210"/>
      <c r="B464" s="141">
        <v>44171.344386574077</v>
      </c>
      <c r="C464" s="98" t="s">
        <v>577</v>
      </c>
      <c r="D464" s="82" t="str">
        <f t="shared" si="85"/>
        <v>HA5057</v>
      </c>
      <c r="E464" s="91" t="str">
        <f t="shared" si="86"/>
        <v>HARARE</v>
      </c>
      <c r="F464" s="82" t="str">
        <f t="shared" si="87"/>
        <v>SILVER</v>
      </c>
      <c r="G464" s="83">
        <v>3</v>
      </c>
      <c r="H464" s="96" t="s">
        <v>2033</v>
      </c>
      <c r="I464" s="68" t="s">
        <v>2058</v>
      </c>
      <c r="J464" s="82" t="str">
        <f t="shared" si="88"/>
        <v>RITA</v>
      </c>
      <c r="K464" s="153">
        <v>0</v>
      </c>
      <c r="L464" s="153">
        <v>0.999305555555556</v>
      </c>
      <c r="M464" s="113">
        <v>44172</v>
      </c>
      <c r="N464" s="143" t="s">
        <v>4837</v>
      </c>
      <c r="O464" s="90">
        <f t="shared" si="83"/>
        <v>1439.0000000000005</v>
      </c>
      <c r="P464" s="100">
        <f t="shared" si="84"/>
        <v>4317.0000000000018</v>
      </c>
      <c r="Q464" s="68" t="s">
        <v>2035</v>
      </c>
      <c r="R464" s="68" t="s">
        <v>2036</v>
      </c>
    </row>
    <row r="465" spans="1:18" x14ac:dyDescent="0.2">
      <c r="A465" s="210"/>
      <c r="B465" s="141">
        <v>44153.311412037037</v>
      </c>
      <c r="C465" s="98" t="s">
        <v>606</v>
      </c>
      <c r="D465" s="82" t="str">
        <f t="shared" si="85"/>
        <v>MD0336</v>
      </c>
      <c r="E465" s="91" t="str">
        <f t="shared" si="86"/>
        <v>MIDLANDS</v>
      </c>
      <c r="F465" s="82" t="str">
        <f t="shared" si="87"/>
        <v>SILVER</v>
      </c>
      <c r="G465" s="83">
        <v>3</v>
      </c>
      <c r="H465" s="96" t="s">
        <v>2033</v>
      </c>
      <c r="I465" s="68" t="s">
        <v>2058</v>
      </c>
      <c r="J465" s="82" t="str">
        <f t="shared" si="88"/>
        <v>CHARI</v>
      </c>
      <c r="K465" s="153">
        <v>0</v>
      </c>
      <c r="L465" s="153">
        <v>0.999305555555556</v>
      </c>
      <c r="M465" s="113">
        <v>44172</v>
      </c>
      <c r="N465" s="143" t="s">
        <v>4839</v>
      </c>
      <c r="O465" s="90">
        <f t="shared" si="83"/>
        <v>1439.0000000000005</v>
      </c>
      <c r="P465" s="100">
        <f t="shared" si="84"/>
        <v>4317.0000000000018</v>
      </c>
      <c r="Q465" s="68" t="s">
        <v>2035</v>
      </c>
      <c r="R465" s="68" t="s">
        <v>2036</v>
      </c>
    </row>
    <row r="466" spans="1:18" x14ac:dyDescent="0.2">
      <c r="A466" s="210"/>
      <c r="B466" s="141">
        <v>44142.730995370373</v>
      </c>
      <c r="C466" s="98" t="s">
        <v>641</v>
      </c>
      <c r="D466" s="82" t="str">
        <f t="shared" si="85"/>
        <v>MD5187</v>
      </c>
      <c r="E466" s="91" t="str">
        <f t="shared" si="86"/>
        <v>MIDLANDS</v>
      </c>
      <c r="F466" s="82" t="str">
        <f t="shared" si="87"/>
        <v>SILVER</v>
      </c>
      <c r="G466" s="83">
        <v>3</v>
      </c>
      <c r="H466" s="96" t="s">
        <v>2033</v>
      </c>
      <c r="I466" s="68" t="s">
        <v>2058</v>
      </c>
      <c r="J466" s="82" t="str">
        <f t="shared" si="88"/>
        <v>CHIKWAVAVA</v>
      </c>
      <c r="K466" s="153">
        <v>0</v>
      </c>
      <c r="L466" s="153">
        <v>0.999305555555556</v>
      </c>
      <c r="M466" s="113">
        <v>44172</v>
      </c>
      <c r="N466" s="143" t="s">
        <v>4842</v>
      </c>
      <c r="O466" s="90">
        <f t="shared" si="83"/>
        <v>1439.0000000000005</v>
      </c>
      <c r="P466" s="100">
        <f t="shared" si="84"/>
        <v>4317.0000000000018</v>
      </c>
      <c r="Q466" s="68" t="s">
        <v>2035</v>
      </c>
      <c r="R466" s="68" t="s">
        <v>2036</v>
      </c>
    </row>
    <row r="467" spans="1:18" x14ac:dyDescent="0.2">
      <c r="A467" s="210"/>
      <c r="B467" s="141">
        <v>44142.713692129626</v>
      </c>
      <c r="C467" s="98" t="s">
        <v>643</v>
      </c>
      <c r="D467" s="82" t="str">
        <f t="shared" si="85"/>
        <v>MD5187</v>
      </c>
      <c r="E467" s="91" t="str">
        <f t="shared" si="86"/>
        <v>MIDLANDS</v>
      </c>
      <c r="F467" s="82" t="str">
        <f t="shared" si="87"/>
        <v>SILVER</v>
      </c>
      <c r="G467" s="83">
        <v>3</v>
      </c>
      <c r="H467" s="96" t="s">
        <v>2033</v>
      </c>
      <c r="I467" s="68" t="s">
        <v>2058</v>
      </c>
      <c r="J467" s="82" t="str">
        <f t="shared" si="88"/>
        <v>CHIKWAVAVA</v>
      </c>
      <c r="K467" s="153">
        <v>0</v>
      </c>
      <c r="L467" s="153">
        <v>0.999305555555556</v>
      </c>
      <c r="M467" s="113">
        <v>44172</v>
      </c>
      <c r="N467" s="143" t="s">
        <v>4843</v>
      </c>
      <c r="O467" s="90">
        <f t="shared" si="83"/>
        <v>1439.0000000000005</v>
      </c>
      <c r="P467" s="100">
        <f t="shared" si="84"/>
        <v>4317.0000000000018</v>
      </c>
      <c r="Q467" s="68" t="s">
        <v>2035</v>
      </c>
      <c r="R467" s="68" t="s">
        <v>2036</v>
      </c>
    </row>
    <row r="468" spans="1:18" x14ac:dyDescent="0.2">
      <c r="A468" s="210"/>
      <c r="B468" s="141">
        <v>44172.175798611112</v>
      </c>
      <c r="C468" s="98" t="s">
        <v>651</v>
      </c>
      <c r="D468" s="82" t="str">
        <f t="shared" si="85"/>
        <v>MS0345</v>
      </c>
      <c r="E468" s="91" t="str">
        <f t="shared" si="86"/>
        <v>MAT SOUTH</v>
      </c>
      <c r="F468" s="82" t="str">
        <f t="shared" si="87"/>
        <v>SILVER</v>
      </c>
      <c r="G468" s="83">
        <v>3</v>
      </c>
      <c r="H468" s="96" t="s">
        <v>2033</v>
      </c>
      <c r="I468" s="68" t="s">
        <v>2058</v>
      </c>
      <c r="J468" s="82" t="str">
        <f t="shared" si="88"/>
        <v>MASAIRA</v>
      </c>
      <c r="K468" s="153">
        <v>0.17579861111111109</v>
      </c>
      <c r="L468" s="153">
        <v>0.999305555555556</v>
      </c>
      <c r="M468" s="113">
        <v>44172</v>
      </c>
      <c r="N468" s="143" t="s">
        <v>4844</v>
      </c>
      <c r="O468" s="90">
        <f t="shared" si="83"/>
        <v>1185.8500000000008</v>
      </c>
      <c r="P468" s="100">
        <f t="shared" si="84"/>
        <v>3557.5500000000025</v>
      </c>
      <c r="Q468" s="68" t="s">
        <v>2035</v>
      </c>
      <c r="R468" s="68" t="s">
        <v>2036</v>
      </c>
    </row>
    <row r="469" spans="1:18" x14ac:dyDescent="0.2">
      <c r="A469" s="210"/>
      <c r="B469" s="141">
        <v>44153.311689814815</v>
      </c>
      <c r="C469" s="98" t="s">
        <v>664</v>
      </c>
      <c r="D469" s="82" t="str">
        <f t="shared" si="85"/>
        <v>MS5127</v>
      </c>
      <c r="E469" s="91" t="str">
        <f t="shared" si="86"/>
        <v>MAT SOUTH</v>
      </c>
      <c r="F469" s="82" t="str">
        <f t="shared" si="87"/>
        <v>SILVER</v>
      </c>
      <c r="G469" s="83">
        <v>3</v>
      </c>
      <c r="H469" s="96" t="s">
        <v>2033</v>
      </c>
      <c r="I469" s="68" t="s">
        <v>2058</v>
      </c>
      <c r="J469" s="82" t="str">
        <f t="shared" si="88"/>
        <v>MASAIRA</v>
      </c>
      <c r="K469" s="153">
        <v>0</v>
      </c>
      <c r="L469" s="153">
        <v>0.999305555555556</v>
      </c>
      <c r="M469" s="113">
        <v>44172</v>
      </c>
      <c r="N469" s="143" t="s">
        <v>4846</v>
      </c>
      <c r="O469" s="90">
        <f t="shared" si="83"/>
        <v>1439.0000000000005</v>
      </c>
      <c r="P469" s="100">
        <f t="shared" si="84"/>
        <v>4317.0000000000018</v>
      </c>
      <c r="Q469" s="68" t="s">
        <v>2035</v>
      </c>
      <c r="R469" s="68" t="s">
        <v>2036</v>
      </c>
    </row>
    <row r="470" spans="1:18" x14ac:dyDescent="0.2">
      <c r="A470" s="210"/>
      <c r="B470" s="141">
        <v>44170.833194444444</v>
      </c>
      <c r="C470" s="98" t="s">
        <v>709</v>
      </c>
      <c r="D470" s="82" t="str">
        <f t="shared" si="85"/>
        <v>MV7004</v>
      </c>
      <c r="E470" s="91" t="str">
        <f t="shared" si="86"/>
        <v>MASVINGO</v>
      </c>
      <c r="F470" s="82" t="str">
        <f t="shared" si="87"/>
        <v>SILVER</v>
      </c>
      <c r="G470" s="83">
        <v>3</v>
      </c>
      <c r="H470" s="96" t="s">
        <v>2033</v>
      </c>
      <c r="I470" s="68" t="s">
        <v>2058</v>
      </c>
      <c r="J470" s="82" t="str">
        <f t="shared" si="88"/>
        <v>PARDON</v>
      </c>
      <c r="K470" s="153">
        <v>0</v>
      </c>
      <c r="L470" s="153">
        <v>0.999305555555556</v>
      </c>
      <c r="M470" s="113">
        <v>44172</v>
      </c>
      <c r="N470" s="143" t="s">
        <v>4847</v>
      </c>
      <c r="O470" s="90">
        <f t="shared" si="83"/>
        <v>1439.0000000000005</v>
      </c>
      <c r="P470" s="100">
        <f t="shared" si="84"/>
        <v>4317.0000000000018</v>
      </c>
      <c r="Q470" s="68" t="s">
        <v>2035</v>
      </c>
      <c r="R470" s="68" t="s">
        <v>2036</v>
      </c>
    </row>
    <row r="471" spans="1:18" x14ac:dyDescent="0.2">
      <c r="A471" s="210"/>
      <c r="B471" s="141">
        <v>44153.311412037037</v>
      </c>
      <c r="C471" s="98" t="s">
        <v>742</v>
      </c>
      <c r="D471" s="82" t="str">
        <f t="shared" si="85"/>
        <v>MD0036</v>
      </c>
      <c r="E471" s="91" t="str">
        <f t="shared" si="86"/>
        <v>MIDLANDS</v>
      </c>
      <c r="F471" s="82" t="str">
        <f t="shared" si="87"/>
        <v>SILVER</v>
      </c>
      <c r="G471" s="83">
        <v>3</v>
      </c>
      <c r="H471" s="96" t="s">
        <v>2033</v>
      </c>
      <c r="I471" s="68" t="s">
        <v>2058</v>
      </c>
      <c r="J471" s="82" t="str">
        <f t="shared" si="88"/>
        <v>CHIKWAVAVA</v>
      </c>
      <c r="K471" s="153">
        <v>0</v>
      </c>
      <c r="L471" s="153">
        <v>0.999305555555556</v>
      </c>
      <c r="M471" s="113">
        <v>44172</v>
      </c>
      <c r="N471" s="143" t="s">
        <v>4848</v>
      </c>
      <c r="O471" s="90">
        <f t="shared" si="83"/>
        <v>1439.0000000000005</v>
      </c>
      <c r="P471" s="100">
        <f t="shared" si="84"/>
        <v>4317.0000000000018</v>
      </c>
      <c r="Q471" s="68" t="s">
        <v>2035</v>
      </c>
      <c r="R471" s="68" t="s">
        <v>2036</v>
      </c>
    </row>
    <row r="472" spans="1:18" x14ac:dyDescent="0.2">
      <c r="A472" s="210"/>
      <c r="B472" s="141">
        <v>44152.25540509259</v>
      </c>
      <c r="C472" s="98" t="s">
        <v>744</v>
      </c>
      <c r="D472" s="82" t="str">
        <f t="shared" si="85"/>
        <v>MD0036</v>
      </c>
      <c r="E472" s="91" t="str">
        <f t="shared" si="86"/>
        <v>MIDLANDS</v>
      </c>
      <c r="F472" s="82" t="str">
        <f t="shared" si="87"/>
        <v>SILVER</v>
      </c>
      <c r="G472" s="83">
        <v>3</v>
      </c>
      <c r="H472" s="96" t="s">
        <v>2033</v>
      </c>
      <c r="I472" s="68" t="s">
        <v>2058</v>
      </c>
      <c r="J472" s="82" t="str">
        <f t="shared" si="88"/>
        <v>CHIKWAVAVA</v>
      </c>
      <c r="K472" s="153">
        <v>0</v>
      </c>
      <c r="L472" s="153">
        <v>0.999305555555556</v>
      </c>
      <c r="M472" s="113">
        <v>44172</v>
      </c>
      <c r="N472" s="143" t="s">
        <v>4849</v>
      </c>
      <c r="O472" s="90">
        <f t="shared" si="83"/>
        <v>1439.0000000000005</v>
      </c>
      <c r="P472" s="100">
        <f t="shared" si="84"/>
        <v>4317.0000000000018</v>
      </c>
      <c r="Q472" s="68" t="s">
        <v>2035</v>
      </c>
      <c r="R472" s="68" t="s">
        <v>2036</v>
      </c>
    </row>
    <row r="473" spans="1:18" x14ac:dyDescent="0.2">
      <c r="A473" s="210"/>
      <c r="B473" s="141">
        <v>44171.808310185188</v>
      </c>
      <c r="C473" s="98" t="s">
        <v>787</v>
      </c>
      <c r="D473" s="82" t="str">
        <f t="shared" si="85"/>
        <v>MS0039</v>
      </c>
      <c r="E473" s="91" t="str">
        <f t="shared" si="86"/>
        <v>MAT SOUTH</v>
      </c>
      <c r="F473" s="82" t="str">
        <f t="shared" si="87"/>
        <v>SILVER</v>
      </c>
      <c r="G473" s="83">
        <v>3</v>
      </c>
      <c r="H473" s="96" t="s">
        <v>2033</v>
      </c>
      <c r="I473" s="68" t="s">
        <v>2058</v>
      </c>
      <c r="J473" s="82" t="str">
        <f t="shared" si="88"/>
        <v>MASAIRA</v>
      </c>
      <c r="K473" s="153">
        <v>0</v>
      </c>
      <c r="L473" s="153">
        <v>0.999305555555556</v>
      </c>
      <c r="M473" s="113">
        <v>44172</v>
      </c>
      <c r="N473" s="143" t="s">
        <v>4853</v>
      </c>
      <c r="O473" s="90">
        <f t="shared" si="83"/>
        <v>1439.0000000000005</v>
      </c>
      <c r="P473" s="100">
        <f t="shared" si="84"/>
        <v>4317.0000000000018</v>
      </c>
      <c r="Q473" s="68" t="s">
        <v>2035</v>
      </c>
      <c r="R473" s="68" t="s">
        <v>2036</v>
      </c>
    </row>
    <row r="474" spans="1:18" x14ac:dyDescent="0.2">
      <c r="A474" s="210"/>
      <c r="B474" s="141">
        <v>44156.710648148146</v>
      </c>
      <c r="C474" s="98" t="s">
        <v>789</v>
      </c>
      <c r="D474" s="82" t="str">
        <f t="shared" si="85"/>
        <v>MS0039</v>
      </c>
      <c r="E474" s="91" t="str">
        <f t="shared" si="86"/>
        <v>MAT SOUTH</v>
      </c>
      <c r="F474" s="82" t="str">
        <f t="shared" si="87"/>
        <v>SILVER</v>
      </c>
      <c r="G474" s="83">
        <v>3</v>
      </c>
      <c r="H474" s="96" t="s">
        <v>2033</v>
      </c>
      <c r="I474" s="68" t="s">
        <v>2058</v>
      </c>
      <c r="J474" s="82" t="str">
        <f t="shared" si="88"/>
        <v>MASAIRA</v>
      </c>
      <c r="K474" s="153">
        <v>0</v>
      </c>
      <c r="L474" s="153">
        <v>0.999305555555556</v>
      </c>
      <c r="M474" s="113">
        <v>44172</v>
      </c>
      <c r="N474" s="143" t="s">
        <v>4854</v>
      </c>
      <c r="O474" s="90">
        <f t="shared" si="83"/>
        <v>1439.0000000000005</v>
      </c>
      <c r="P474" s="100">
        <f t="shared" si="84"/>
        <v>4317.0000000000018</v>
      </c>
      <c r="Q474" s="68" t="s">
        <v>2035</v>
      </c>
      <c r="R474" s="68" t="s">
        <v>2036</v>
      </c>
    </row>
    <row r="475" spans="1:18" x14ac:dyDescent="0.2">
      <c r="A475" s="210"/>
      <c r="B475" s="141">
        <v>44169.427627314813</v>
      </c>
      <c r="C475" s="98" t="s">
        <v>858</v>
      </c>
      <c r="D475" s="82" t="str">
        <f t="shared" si="85"/>
        <v>MN5204</v>
      </c>
      <c r="E475" s="91" t="str">
        <f t="shared" si="86"/>
        <v>MAT NORTH</v>
      </c>
      <c r="F475" s="82" t="str">
        <f t="shared" si="87"/>
        <v>SILVER</v>
      </c>
      <c r="G475" s="83">
        <v>3</v>
      </c>
      <c r="H475" s="96" t="s">
        <v>2033</v>
      </c>
      <c r="I475" s="68" t="s">
        <v>2058</v>
      </c>
      <c r="J475" s="82" t="str">
        <f t="shared" si="88"/>
        <v>MAKETO</v>
      </c>
      <c r="K475" s="153">
        <v>0</v>
      </c>
      <c r="L475" s="153">
        <v>0.999305555555556</v>
      </c>
      <c r="M475" s="113">
        <v>44172</v>
      </c>
      <c r="N475" s="143" t="s">
        <v>4859</v>
      </c>
      <c r="O475" s="90">
        <f t="shared" si="83"/>
        <v>1439.0000000000005</v>
      </c>
      <c r="P475" s="100">
        <f t="shared" si="84"/>
        <v>4317.0000000000018</v>
      </c>
      <c r="Q475" s="68" t="s">
        <v>2035</v>
      </c>
      <c r="R475" s="68" t="s">
        <v>2036</v>
      </c>
    </row>
    <row r="476" spans="1:18" x14ac:dyDescent="0.2">
      <c r="A476" s="210"/>
      <c r="B476" s="141">
        <v>44171.126921296294</v>
      </c>
      <c r="C476" s="98" t="s">
        <v>894</v>
      </c>
      <c r="D476" s="82" t="str">
        <f t="shared" si="85"/>
        <v>MN0325</v>
      </c>
      <c r="E476" s="91" t="str">
        <f t="shared" si="86"/>
        <v>MAT NORTH</v>
      </c>
      <c r="F476" s="82" t="str">
        <f t="shared" si="87"/>
        <v>SILVER</v>
      </c>
      <c r="G476" s="83">
        <v>3</v>
      </c>
      <c r="H476" s="96" t="s">
        <v>2033</v>
      </c>
      <c r="I476" s="68" t="s">
        <v>2058</v>
      </c>
      <c r="J476" s="82" t="str">
        <f t="shared" si="88"/>
        <v>MAKETO</v>
      </c>
      <c r="K476" s="153">
        <v>0</v>
      </c>
      <c r="L476" s="153">
        <v>0.999305555555556</v>
      </c>
      <c r="M476" s="113">
        <v>44172</v>
      </c>
      <c r="N476" s="143" t="s">
        <v>4863</v>
      </c>
      <c r="O476" s="90">
        <f t="shared" si="83"/>
        <v>1439.0000000000005</v>
      </c>
      <c r="P476" s="100">
        <f t="shared" si="84"/>
        <v>4317.0000000000018</v>
      </c>
      <c r="Q476" s="68" t="s">
        <v>2035</v>
      </c>
      <c r="R476" s="68" t="s">
        <v>2036</v>
      </c>
    </row>
    <row r="477" spans="1:18" x14ac:dyDescent="0.2">
      <c r="A477" s="210"/>
      <c r="B477" s="141">
        <v>44157.711724537039</v>
      </c>
      <c r="C477" s="98" t="s">
        <v>904</v>
      </c>
      <c r="D477" s="82" t="str">
        <f t="shared" si="85"/>
        <v>MS5129</v>
      </c>
      <c r="E477" s="91" t="str">
        <f t="shared" si="86"/>
        <v>MAT SOUTH</v>
      </c>
      <c r="F477" s="82" t="str">
        <f t="shared" si="87"/>
        <v>SILVER</v>
      </c>
      <c r="G477" s="83">
        <v>3</v>
      </c>
      <c r="H477" s="96" t="s">
        <v>2033</v>
      </c>
      <c r="I477" s="68" t="s">
        <v>2058</v>
      </c>
      <c r="J477" s="82" t="str">
        <f t="shared" si="88"/>
        <v>BEN</v>
      </c>
      <c r="K477" s="153">
        <v>0</v>
      </c>
      <c r="L477" s="153">
        <v>0.999305555555556</v>
      </c>
      <c r="M477" s="113">
        <v>44172</v>
      </c>
      <c r="N477" s="143" t="s">
        <v>4864</v>
      </c>
      <c r="O477" s="90">
        <f t="shared" si="83"/>
        <v>1439.0000000000005</v>
      </c>
      <c r="P477" s="100">
        <f t="shared" si="84"/>
        <v>4317.0000000000018</v>
      </c>
      <c r="Q477" s="68" t="s">
        <v>2035</v>
      </c>
      <c r="R477" s="68" t="s">
        <v>2036</v>
      </c>
    </row>
    <row r="478" spans="1:18" x14ac:dyDescent="0.2">
      <c r="A478" s="210"/>
      <c r="B478" s="141">
        <v>44155.922650462962</v>
      </c>
      <c r="C478" s="98" t="s">
        <v>1028</v>
      </c>
      <c r="D478" s="82" t="str">
        <f t="shared" si="85"/>
        <v>MD0410</v>
      </c>
      <c r="E478" s="91" t="str">
        <f t="shared" si="86"/>
        <v>MIDLANDS</v>
      </c>
      <c r="F478" s="82" t="str">
        <f t="shared" si="87"/>
        <v>SILVER</v>
      </c>
      <c r="G478" s="83">
        <v>3</v>
      </c>
      <c r="H478" s="96" t="s">
        <v>2033</v>
      </c>
      <c r="I478" s="68" t="s">
        <v>2058</v>
      </c>
      <c r="J478" s="82" t="str">
        <f t="shared" si="88"/>
        <v>STELLA</v>
      </c>
      <c r="K478" s="153">
        <v>0</v>
      </c>
      <c r="L478" s="153">
        <v>0.999305555555556</v>
      </c>
      <c r="M478" s="113">
        <v>44172</v>
      </c>
      <c r="N478" s="143" t="s">
        <v>4867</v>
      </c>
      <c r="O478" s="90">
        <f t="shared" si="83"/>
        <v>1439.0000000000005</v>
      </c>
      <c r="P478" s="100">
        <f t="shared" si="84"/>
        <v>4317.0000000000018</v>
      </c>
      <c r="Q478" s="68" t="s">
        <v>2035</v>
      </c>
      <c r="R478" s="68" t="s">
        <v>2036</v>
      </c>
    </row>
    <row r="479" spans="1:18" x14ac:dyDescent="0.2">
      <c r="A479" s="210"/>
      <c r="B479" s="141">
        <v>44155.923067129632</v>
      </c>
      <c r="C479" s="98" t="s">
        <v>1030</v>
      </c>
      <c r="D479" s="82" t="str">
        <f t="shared" si="85"/>
        <v>MD0411</v>
      </c>
      <c r="E479" s="91" t="str">
        <f t="shared" si="86"/>
        <v>MIDLANDS</v>
      </c>
      <c r="F479" s="82" t="str">
        <f t="shared" si="87"/>
        <v>SILVER</v>
      </c>
      <c r="G479" s="83">
        <v>3</v>
      </c>
      <c r="H479" s="96" t="s">
        <v>2033</v>
      </c>
      <c r="I479" s="68" t="s">
        <v>2058</v>
      </c>
      <c r="J479" s="82" t="str">
        <f t="shared" si="88"/>
        <v>STELLA</v>
      </c>
      <c r="K479" s="153">
        <v>0</v>
      </c>
      <c r="L479" s="153">
        <v>0.999305555555556</v>
      </c>
      <c r="M479" s="113">
        <v>44172</v>
      </c>
      <c r="N479" s="143" t="s">
        <v>4868</v>
      </c>
      <c r="O479" s="90">
        <f t="shared" si="83"/>
        <v>1439.0000000000005</v>
      </c>
      <c r="P479" s="100">
        <f t="shared" si="84"/>
        <v>4317.0000000000018</v>
      </c>
      <c r="Q479" s="68" t="s">
        <v>2035</v>
      </c>
      <c r="R479" s="68" t="s">
        <v>2036</v>
      </c>
    </row>
    <row r="480" spans="1:18" x14ac:dyDescent="0.2">
      <c r="A480" s="210"/>
      <c r="B480" s="141">
        <v>44153.311689814815</v>
      </c>
      <c r="C480" s="98" t="s">
        <v>1081</v>
      </c>
      <c r="D480" s="82" t="str">
        <f t="shared" si="85"/>
        <v>MA6013</v>
      </c>
      <c r="E480" s="91" t="str">
        <f t="shared" si="86"/>
        <v>MANICALAND</v>
      </c>
      <c r="F480" s="82" t="str">
        <f t="shared" si="87"/>
        <v>SILVER</v>
      </c>
      <c r="G480" s="83">
        <v>3</v>
      </c>
      <c r="H480" s="96" t="s">
        <v>2033</v>
      </c>
      <c r="I480" s="68" t="s">
        <v>2058</v>
      </c>
      <c r="J480" s="82" t="str">
        <f t="shared" si="88"/>
        <v>PARDON</v>
      </c>
      <c r="K480" s="153">
        <v>0</v>
      </c>
      <c r="L480" s="153">
        <v>0.999305555555556</v>
      </c>
      <c r="M480" s="113">
        <v>44172</v>
      </c>
      <c r="N480" s="143" t="s">
        <v>4869</v>
      </c>
      <c r="O480" s="90">
        <f t="shared" si="83"/>
        <v>1439.0000000000005</v>
      </c>
      <c r="P480" s="100">
        <f t="shared" si="84"/>
        <v>4317.0000000000018</v>
      </c>
      <c r="Q480" s="68" t="s">
        <v>2035</v>
      </c>
      <c r="R480" s="68" t="s">
        <v>2036</v>
      </c>
    </row>
    <row r="481" spans="1:18" x14ac:dyDescent="0.2">
      <c r="A481" s="210"/>
      <c r="B481" s="141">
        <v>44155.609965277778</v>
      </c>
      <c r="C481" s="98" t="s">
        <v>1107</v>
      </c>
      <c r="D481" s="82" t="str">
        <f t="shared" si="85"/>
        <v>BU5091</v>
      </c>
      <c r="E481" s="91" t="str">
        <f t="shared" si="86"/>
        <v>BULAWAYO</v>
      </c>
      <c r="F481" s="82" t="str">
        <f t="shared" si="87"/>
        <v>SILVER</v>
      </c>
      <c r="G481" s="83">
        <v>3</v>
      </c>
      <c r="H481" s="96" t="s">
        <v>2033</v>
      </c>
      <c r="I481" s="68" t="s">
        <v>2058</v>
      </c>
      <c r="J481" s="82" t="str">
        <f t="shared" si="88"/>
        <v>SOFIA</v>
      </c>
      <c r="K481" s="153">
        <v>0</v>
      </c>
      <c r="L481" s="153">
        <v>0.999305555555556</v>
      </c>
      <c r="M481" s="113">
        <v>44172</v>
      </c>
      <c r="N481" s="143" t="s">
        <v>4872</v>
      </c>
      <c r="O481" s="90">
        <f t="shared" si="83"/>
        <v>1439.0000000000005</v>
      </c>
      <c r="P481" s="100">
        <f t="shared" si="84"/>
        <v>4317.0000000000018</v>
      </c>
      <c r="Q481" s="68" t="s">
        <v>2035</v>
      </c>
      <c r="R481" s="68" t="s">
        <v>2036</v>
      </c>
    </row>
    <row r="482" spans="1:18" x14ac:dyDescent="0.2">
      <c r="A482" s="210"/>
      <c r="B482" s="141">
        <v>44171.808194444442</v>
      </c>
      <c r="C482" s="98" t="s">
        <v>1117</v>
      </c>
      <c r="D482" s="82" t="str">
        <f t="shared" si="85"/>
        <v>MS7057</v>
      </c>
      <c r="E482" s="91" t="str">
        <f t="shared" si="86"/>
        <v>MAT SOUTH</v>
      </c>
      <c r="F482" s="82" t="str">
        <f t="shared" si="87"/>
        <v>SILVER</v>
      </c>
      <c r="G482" s="83">
        <v>3</v>
      </c>
      <c r="H482" s="96" t="s">
        <v>2033</v>
      </c>
      <c r="I482" s="68" t="s">
        <v>2058</v>
      </c>
      <c r="J482" s="82" t="str">
        <f t="shared" si="88"/>
        <v>MASAIRA</v>
      </c>
      <c r="K482" s="153">
        <v>0</v>
      </c>
      <c r="L482" s="153">
        <v>0.999305555555556</v>
      </c>
      <c r="M482" s="113">
        <v>44172</v>
      </c>
      <c r="N482" s="143" t="s">
        <v>4874</v>
      </c>
      <c r="O482" s="90">
        <f t="shared" si="83"/>
        <v>1439.0000000000005</v>
      </c>
      <c r="P482" s="100">
        <f t="shared" si="84"/>
        <v>4317.0000000000018</v>
      </c>
      <c r="Q482" s="68" t="s">
        <v>2035</v>
      </c>
      <c r="R482" s="68" t="s">
        <v>2036</v>
      </c>
    </row>
    <row r="483" spans="1:18" x14ac:dyDescent="0.2">
      <c r="A483" s="210"/>
      <c r="B483" s="141">
        <v>44171.808738425927</v>
      </c>
      <c r="C483" s="98" t="s">
        <v>1119</v>
      </c>
      <c r="D483" s="82" t="str">
        <f t="shared" si="85"/>
        <v>MS7058</v>
      </c>
      <c r="E483" s="91" t="str">
        <f t="shared" si="86"/>
        <v>MAT SOUTH</v>
      </c>
      <c r="F483" s="82" t="str">
        <f t="shared" si="87"/>
        <v>SILVER</v>
      </c>
      <c r="G483" s="83">
        <v>3</v>
      </c>
      <c r="H483" s="96" t="s">
        <v>2033</v>
      </c>
      <c r="I483" s="68" t="s">
        <v>2058</v>
      </c>
      <c r="J483" s="82" t="str">
        <f t="shared" si="88"/>
        <v>MASAIRA</v>
      </c>
      <c r="K483" s="153">
        <v>0</v>
      </c>
      <c r="L483" s="153">
        <v>0.999305555555556</v>
      </c>
      <c r="M483" s="113">
        <v>44172</v>
      </c>
      <c r="N483" s="143" t="s">
        <v>4875</v>
      </c>
      <c r="O483" s="90">
        <f t="shared" si="83"/>
        <v>1439.0000000000005</v>
      </c>
      <c r="P483" s="100">
        <f t="shared" si="84"/>
        <v>4317.0000000000018</v>
      </c>
      <c r="Q483" s="68" t="s">
        <v>2035</v>
      </c>
      <c r="R483" s="68" t="s">
        <v>2036</v>
      </c>
    </row>
    <row r="484" spans="1:18" x14ac:dyDescent="0.2">
      <c r="A484" s="210"/>
      <c r="B484" s="141">
        <v>44172.357349537036</v>
      </c>
      <c r="C484" s="98" t="s">
        <v>1133</v>
      </c>
      <c r="D484" s="82" t="str">
        <f t="shared" si="85"/>
        <v>MS0397</v>
      </c>
      <c r="E484" s="91" t="str">
        <f t="shared" si="86"/>
        <v>MAT SOUTH</v>
      </c>
      <c r="F484" s="82" t="str">
        <f t="shared" si="87"/>
        <v>SILVER</v>
      </c>
      <c r="G484" s="83">
        <v>3</v>
      </c>
      <c r="H484" s="96" t="s">
        <v>2033</v>
      </c>
      <c r="I484" s="68" t="s">
        <v>2058</v>
      </c>
      <c r="J484" s="82" t="str">
        <f t="shared" si="88"/>
        <v>SOFIA</v>
      </c>
      <c r="K484" s="151">
        <v>0.35734953703703703</v>
      </c>
      <c r="L484" s="153">
        <v>0.999305555555556</v>
      </c>
      <c r="M484" s="113">
        <v>44172</v>
      </c>
      <c r="N484" s="94" t="s">
        <v>4739</v>
      </c>
      <c r="O484" s="90">
        <f t="shared" si="83"/>
        <v>924.4166666666672</v>
      </c>
      <c r="P484" s="100">
        <f t="shared" si="84"/>
        <v>2773.2500000000018</v>
      </c>
      <c r="Q484" s="80" t="s">
        <v>2035</v>
      </c>
      <c r="R484" s="68" t="s">
        <v>2036</v>
      </c>
    </row>
    <row r="485" spans="1:18" x14ac:dyDescent="0.2">
      <c r="A485" s="210"/>
      <c r="B485" s="141">
        <v>44153.311921296299</v>
      </c>
      <c r="C485" s="98" t="s">
        <v>1163</v>
      </c>
      <c r="D485" s="82" t="str">
        <f t="shared" si="85"/>
        <v>MV5142</v>
      </c>
      <c r="E485" s="91" t="str">
        <f t="shared" si="86"/>
        <v>MASVINGO</v>
      </c>
      <c r="F485" s="82" t="str">
        <f t="shared" si="87"/>
        <v>SILVER</v>
      </c>
      <c r="G485" s="83">
        <v>3</v>
      </c>
      <c r="H485" s="96" t="s">
        <v>2033</v>
      </c>
      <c r="I485" s="68" t="s">
        <v>2058</v>
      </c>
      <c r="J485" s="82" t="str">
        <f t="shared" si="88"/>
        <v>CECIL</v>
      </c>
      <c r="K485" s="153">
        <v>0</v>
      </c>
      <c r="L485" s="153">
        <v>0.999305555555556</v>
      </c>
      <c r="M485" s="113">
        <v>44172</v>
      </c>
      <c r="N485" s="143" t="s">
        <v>4878</v>
      </c>
      <c r="O485" s="90">
        <f t="shared" si="83"/>
        <v>1439.0000000000005</v>
      </c>
      <c r="P485" s="100">
        <f t="shared" si="84"/>
        <v>4317.0000000000018</v>
      </c>
      <c r="Q485" s="68" t="s">
        <v>2035</v>
      </c>
      <c r="R485" s="68" t="s">
        <v>2036</v>
      </c>
    </row>
    <row r="486" spans="1:18" x14ac:dyDescent="0.2">
      <c r="A486" s="210"/>
      <c r="B486" s="141">
        <v>44153.311412037037</v>
      </c>
      <c r="C486" s="98" t="s">
        <v>1165</v>
      </c>
      <c r="D486" s="82" t="str">
        <f t="shared" si="85"/>
        <v>MV5251</v>
      </c>
      <c r="E486" s="91" t="str">
        <f t="shared" si="86"/>
        <v>MASVINGO</v>
      </c>
      <c r="F486" s="82" t="str">
        <f t="shared" si="87"/>
        <v>SILVER</v>
      </c>
      <c r="G486" s="83">
        <v>3</v>
      </c>
      <c r="H486" s="96" t="s">
        <v>2033</v>
      </c>
      <c r="I486" s="68" t="s">
        <v>2058</v>
      </c>
      <c r="J486" s="82" t="str">
        <f t="shared" si="88"/>
        <v>PARDON</v>
      </c>
      <c r="K486" s="153">
        <v>0</v>
      </c>
      <c r="L486" s="153">
        <v>0.999305555555556</v>
      </c>
      <c r="M486" s="113">
        <v>44172</v>
      </c>
      <c r="N486" s="143" t="s">
        <v>4879</v>
      </c>
      <c r="O486" s="90">
        <f t="shared" si="83"/>
        <v>1439.0000000000005</v>
      </c>
      <c r="P486" s="100">
        <f t="shared" si="84"/>
        <v>4317.0000000000018</v>
      </c>
      <c r="Q486" s="68" t="s">
        <v>2035</v>
      </c>
      <c r="R486" s="68" t="s">
        <v>2036</v>
      </c>
    </row>
    <row r="487" spans="1:18" x14ac:dyDescent="0.2">
      <c r="A487" s="210"/>
      <c r="B487" s="141">
        <v>44170.447534722225</v>
      </c>
      <c r="C487" s="98" t="s">
        <v>1184</v>
      </c>
      <c r="D487" s="82" t="str">
        <f t="shared" si="85"/>
        <v>MS0398</v>
      </c>
      <c r="E487" s="91" t="str">
        <f t="shared" si="86"/>
        <v>MAT SOUTH</v>
      </c>
      <c r="F487" s="82" t="str">
        <f t="shared" si="87"/>
        <v>SILVER</v>
      </c>
      <c r="G487" s="83">
        <v>3</v>
      </c>
      <c r="H487" s="96" t="s">
        <v>2033</v>
      </c>
      <c r="I487" s="68" t="s">
        <v>2058</v>
      </c>
      <c r="J487" s="82" t="str">
        <f t="shared" si="88"/>
        <v>SOPHIA</v>
      </c>
      <c r="K487" s="153">
        <v>0</v>
      </c>
      <c r="L487" s="153">
        <v>0.999305555555556</v>
      </c>
      <c r="M487" s="113">
        <v>44172</v>
      </c>
      <c r="N487" s="143" t="s">
        <v>4881</v>
      </c>
      <c r="O487" s="90">
        <f t="shared" si="83"/>
        <v>1439.0000000000005</v>
      </c>
      <c r="P487" s="100">
        <f t="shared" si="84"/>
        <v>4317.0000000000018</v>
      </c>
      <c r="Q487" s="68" t="s">
        <v>2035</v>
      </c>
      <c r="R487" s="68" t="s">
        <v>2036</v>
      </c>
    </row>
    <row r="488" spans="1:18" x14ac:dyDescent="0.2">
      <c r="A488" s="210"/>
      <c r="B488" s="141">
        <v>44153.311412037037</v>
      </c>
      <c r="C488" s="98" t="s">
        <v>1191</v>
      </c>
      <c r="D488" s="82" t="str">
        <f t="shared" si="85"/>
        <v>MS0347</v>
      </c>
      <c r="E488" s="91" t="str">
        <f t="shared" si="86"/>
        <v>MAT SOUTH</v>
      </c>
      <c r="F488" s="82" t="str">
        <f t="shared" si="87"/>
        <v>SILVER</v>
      </c>
      <c r="G488" s="83">
        <v>3</v>
      </c>
      <c r="H488" s="96" t="s">
        <v>2033</v>
      </c>
      <c r="I488" s="68" t="s">
        <v>2058</v>
      </c>
      <c r="J488" s="82" t="str">
        <f t="shared" si="88"/>
        <v>SIFA</v>
      </c>
      <c r="K488" s="153">
        <v>0</v>
      </c>
      <c r="L488" s="153">
        <v>0.999305555555556</v>
      </c>
      <c r="M488" s="113">
        <v>44172</v>
      </c>
      <c r="N488" s="143" t="s">
        <v>4882</v>
      </c>
      <c r="O488" s="90">
        <f t="shared" si="83"/>
        <v>1439.0000000000005</v>
      </c>
      <c r="P488" s="100">
        <f t="shared" si="84"/>
        <v>4317.0000000000018</v>
      </c>
      <c r="Q488" s="68" t="s">
        <v>2035</v>
      </c>
      <c r="R488" s="68" t="s">
        <v>2036</v>
      </c>
    </row>
    <row r="489" spans="1:18" x14ac:dyDescent="0.2">
      <c r="A489" s="215"/>
      <c r="B489" s="141">
        <v>44153.311689814815</v>
      </c>
      <c r="C489" s="98" t="s">
        <v>1259</v>
      </c>
      <c r="D489" s="82" t="str">
        <f t="shared" si="85"/>
        <v>MV5144</v>
      </c>
      <c r="E489" s="91" t="str">
        <f t="shared" si="86"/>
        <v>MASVINGO</v>
      </c>
      <c r="F489" s="82" t="str">
        <f t="shared" si="87"/>
        <v>SILVER</v>
      </c>
      <c r="G489" s="83">
        <v>3</v>
      </c>
      <c r="H489" s="96" t="s">
        <v>2033</v>
      </c>
      <c r="I489" s="68" t="s">
        <v>2058</v>
      </c>
      <c r="J489" s="82" t="str">
        <f t="shared" si="88"/>
        <v>PARDON</v>
      </c>
      <c r="K489" s="153">
        <v>0</v>
      </c>
      <c r="L489" s="153">
        <v>0.999305555555556</v>
      </c>
      <c r="M489" s="113">
        <v>44172</v>
      </c>
      <c r="N489" s="143" t="s">
        <v>4888</v>
      </c>
      <c r="O489" s="90">
        <f t="shared" si="83"/>
        <v>1439.0000000000005</v>
      </c>
      <c r="P489" s="100">
        <f t="shared" si="84"/>
        <v>4317.0000000000018</v>
      </c>
      <c r="Q489" s="68" t="s">
        <v>2035</v>
      </c>
      <c r="R489" s="68" t="s">
        <v>2036</v>
      </c>
    </row>
    <row r="490" spans="1:18" x14ac:dyDescent="0.2">
      <c r="A490" s="215"/>
      <c r="B490" s="141">
        <v>44153.311689814815</v>
      </c>
      <c r="C490" s="98" t="s">
        <v>1303</v>
      </c>
      <c r="D490" s="82" t="str">
        <f t="shared" ref="D490:D517" si="89">VLOOKUP($C490,TOTAL4,2,FALSE)</f>
        <v>MV7051</v>
      </c>
      <c r="E490" s="91" t="str">
        <f t="shared" ref="E490:E517" si="90">VLOOKUP($C490,TOTAL4,3,FALSE)</f>
        <v>MASVINGO</v>
      </c>
      <c r="F490" s="82" t="str">
        <f t="shared" ref="F490:F517" si="91">VLOOKUP(C490,TOTAL4,4,FALSE)</f>
        <v>SILVER</v>
      </c>
      <c r="G490" s="83">
        <v>3</v>
      </c>
      <c r="H490" s="96" t="s">
        <v>2033</v>
      </c>
      <c r="I490" s="68" t="s">
        <v>2058</v>
      </c>
      <c r="J490" s="82" t="str">
        <f t="shared" ref="J490:J517" si="92">VLOOKUP($C490,TOTAL4,5,FALSE)</f>
        <v>CECIL</v>
      </c>
      <c r="K490" s="153">
        <v>0</v>
      </c>
      <c r="L490" s="153">
        <v>0.999305555555556</v>
      </c>
      <c r="M490" s="113">
        <v>44172</v>
      </c>
      <c r="N490" s="143" t="s">
        <v>4890</v>
      </c>
      <c r="O490" s="90">
        <f t="shared" si="83"/>
        <v>1439.0000000000005</v>
      </c>
      <c r="P490" s="100">
        <f t="shared" si="84"/>
        <v>4317.0000000000018</v>
      </c>
      <c r="Q490" s="68" t="s">
        <v>2035</v>
      </c>
      <c r="R490" s="68" t="s">
        <v>2036</v>
      </c>
    </row>
    <row r="491" spans="1:18" x14ac:dyDescent="0.2">
      <c r="A491" s="215"/>
      <c r="B491" s="141">
        <v>44153.311689814815</v>
      </c>
      <c r="C491" s="98" t="s">
        <v>1342</v>
      </c>
      <c r="D491" s="82" t="str">
        <f t="shared" si="89"/>
        <v>MV7019</v>
      </c>
      <c r="E491" s="91" t="str">
        <f t="shared" si="90"/>
        <v>MASVINGO</v>
      </c>
      <c r="F491" s="82" t="str">
        <f t="shared" si="91"/>
        <v>SILVER</v>
      </c>
      <c r="G491" s="83">
        <v>3</v>
      </c>
      <c r="H491" s="96" t="s">
        <v>2033</v>
      </c>
      <c r="I491" s="68" t="s">
        <v>2058</v>
      </c>
      <c r="J491" s="82" t="str">
        <f t="shared" si="92"/>
        <v>PARDON</v>
      </c>
      <c r="K491" s="153">
        <v>0</v>
      </c>
      <c r="L491" s="153">
        <v>0.999305555555556</v>
      </c>
      <c r="M491" s="113">
        <v>44172</v>
      </c>
      <c r="N491" s="143" t="s">
        <v>4894</v>
      </c>
      <c r="O491" s="90">
        <f t="shared" si="83"/>
        <v>1439.0000000000005</v>
      </c>
      <c r="P491" s="100">
        <f t="shared" si="84"/>
        <v>4317.0000000000018</v>
      </c>
      <c r="Q491" s="68" t="s">
        <v>2035</v>
      </c>
      <c r="R491" s="68" t="s">
        <v>2036</v>
      </c>
    </row>
    <row r="492" spans="1:18" x14ac:dyDescent="0.2">
      <c r="A492" s="215"/>
      <c r="B492" s="141">
        <v>44153.311412037037</v>
      </c>
      <c r="C492" s="98" t="s">
        <v>1344</v>
      </c>
      <c r="D492" s="82" t="str">
        <f t="shared" si="89"/>
        <v>MV7029</v>
      </c>
      <c r="E492" s="91" t="str">
        <f t="shared" si="90"/>
        <v>MASVINGO</v>
      </c>
      <c r="F492" s="82" t="str">
        <f t="shared" si="91"/>
        <v>SILVER</v>
      </c>
      <c r="G492" s="83">
        <v>3</v>
      </c>
      <c r="H492" s="96" t="s">
        <v>2033</v>
      </c>
      <c r="I492" s="68" t="s">
        <v>2058</v>
      </c>
      <c r="J492" s="82" t="str">
        <f t="shared" si="92"/>
        <v>CECIL</v>
      </c>
      <c r="K492" s="153">
        <v>0</v>
      </c>
      <c r="L492" s="153">
        <v>0.999305555555556</v>
      </c>
      <c r="M492" s="113">
        <v>44172</v>
      </c>
      <c r="N492" s="143" t="s">
        <v>4895</v>
      </c>
      <c r="O492" s="90">
        <f t="shared" si="83"/>
        <v>1439.0000000000005</v>
      </c>
      <c r="P492" s="100">
        <f t="shared" si="84"/>
        <v>4317.0000000000018</v>
      </c>
      <c r="Q492" s="68" t="s">
        <v>2035</v>
      </c>
      <c r="R492" s="68" t="s">
        <v>2036</v>
      </c>
    </row>
    <row r="493" spans="1:18" x14ac:dyDescent="0.2">
      <c r="A493" s="215"/>
      <c r="B493" s="141">
        <v>44153.311689814815</v>
      </c>
      <c r="C493" s="98" t="s">
        <v>1369</v>
      </c>
      <c r="D493" s="82" t="str">
        <f t="shared" si="89"/>
        <v>MD5158</v>
      </c>
      <c r="E493" s="91" t="str">
        <f t="shared" si="90"/>
        <v>MIDLANDS</v>
      </c>
      <c r="F493" s="82" t="str">
        <f t="shared" si="91"/>
        <v>SILVER</v>
      </c>
      <c r="G493" s="83">
        <v>3</v>
      </c>
      <c r="H493" s="96" t="s">
        <v>2033</v>
      </c>
      <c r="I493" s="68" t="s">
        <v>2058</v>
      </c>
      <c r="J493" s="82" t="str">
        <f t="shared" si="92"/>
        <v>CHIKWAVAVA</v>
      </c>
      <c r="K493" s="153">
        <v>0</v>
      </c>
      <c r="L493" s="153">
        <v>0.999305555555556</v>
      </c>
      <c r="M493" s="113">
        <v>44172</v>
      </c>
      <c r="N493" s="143" t="s">
        <v>4896</v>
      </c>
      <c r="O493" s="90">
        <f t="shared" si="83"/>
        <v>1439.0000000000005</v>
      </c>
      <c r="P493" s="100">
        <f t="shared" si="84"/>
        <v>4317.0000000000018</v>
      </c>
      <c r="Q493" s="68" t="s">
        <v>2035</v>
      </c>
      <c r="R493" s="68" t="s">
        <v>2036</v>
      </c>
    </row>
    <row r="494" spans="1:18" x14ac:dyDescent="0.2">
      <c r="A494" s="215"/>
      <c r="B494" s="141">
        <v>44153.311412037037</v>
      </c>
      <c r="C494" s="98" t="s">
        <v>1383</v>
      </c>
      <c r="D494" s="82" t="str">
        <f t="shared" si="89"/>
        <v>MD0143</v>
      </c>
      <c r="E494" s="91" t="str">
        <f t="shared" si="90"/>
        <v>MIDLANDS</v>
      </c>
      <c r="F494" s="82" t="str">
        <f t="shared" si="91"/>
        <v>SILVER</v>
      </c>
      <c r="G494" s="83">
        <v>3</v>
      </c>
      <c r="H494" s="96" t="s">
        <v>2033</v>
      </c>
      <c r="I494" s="68" t="s">
        <v>2058</v>
      </c>
      <c r="J494" s="82" t="str">
        <f t="shared" si="92"/>
        <v>CHARI</v>
      </c>
      <c r="K494" s="153">
        <v>0</v>
      </c>
      <c r="L494" s="153">
        <v>0.999305555555556</v>
      </c>
      <c r="M494" s="113">
        <v>44172</v>
      </c>
      <c r="N494" s="143" t="s">
        <v>4897</v>
      </c>
      <c r="O494" s="90">
        <f t="shared" si="83"/>
        <v>1439.0000000000005</v>
      </c>
      <c r="P494" s="100">
        <f t="shared" si="84"/>
        <v>4317.0000000000018</v>
      </c>
      <c r="Q494" s="68" t="s">
        <v>2035</v>
      </c>
      <c r="R494" s="68" t="s">
        <v>2036</v>
      </c>
    </row>
    <row r="495" spans="1:18" x14ac:dyDescent="0.2">
      <c r="A495" s="215"/>
      <c r="B495" s="141">
        <v>44153.311689814815</v>
      </c>
      <c r="C495" s="98" t="s">
        <v>1433</v>
      </c>
      <c r="D495" s="82" t="str">
        <f t="shared" si="89"/>
        <v>MN5116</v>
      </c>
      <c r="E495" s="91" t="str">
        <f t="shared" si="90"/>
        <v>MAT NORTH</v>
      </c>
      <c r="F495" s="82" t="str">
        <f t="shared" si="91"/>
        <v>SILVER</v>
      </c>
      <c r="G495" s="83">
        <v>3</v>
      </c>
      <c r="H495" s="96" t="s">
        <v>2033</v>
      </c>
      <c r="I495" s="68" t="s">
        <v>2058</v>
      </c>
      <c r="J495" s="82" t="str">
        <f t="shared" si="92"/>
        <v>CHIKWAVAVA</v>
      </c>
      <c r="K495" s="153">
        <v>0</v>
      </c>
      <c r="L495" s="153">
        <v>0.999305555555556</v>
      </c>
      <c r="M495" s="113">
        <v>44172</v>
      </c>
      <c r="N495" s="143" t="s">
        <v>4900</v>
      </c>
      <c r="O495" s="90">
        <f t="shared" si="83"/>
        <v>1439.0000000000005</v>
      </c>
      <c r="P495" s="100">
        <f t="shared" si="84"/>
        <v>4317.0000000000018</v>
      </c>
      <c r="Q495" s="68" t="s">
        <v>2035</v>
      </c>
      <c r="R495" s="68" t="s">
        <v>2036</v>
      </c>
    </row>
    <row r="496" spans="1:18" x14ac:dyDescent="0.2">
      <c r="A496" s="215"/>
      <c r="B496" s="141">
        <v>44170.833136574074</v>
      </c>
      <c r="C496" s="98" t="s">
        <v>1498</v>
      </c>
      <c r="D496" s="82" t="str">
        <f t="shared" si="89"/>
        <v>MV5266</v>
      </c>
      <c r="E496" s="91" t="str">
        <f t="shared" si="90"/>
        <v>MASVINGO</v>
      </c>
      <c r="F496" s="82" t="str">
        <f t="shared" si="91"/>
        <v>SILVER</v>
      </c>
      <c r="G496" s="83">
        <v>3</v>
      </c>
      <c r="H496" s="96" t="s">
        <v>2033</v>
      </c>
      <c r="I496" s="68" t="s">
        <v>2058</v>
      </c>
      <c r="J496" s="82" t="str">
        <f t="shared" si="92"/>
        <v>PARDON</v>
      </c>
      <c r="K496" s="153">
        <v>0</v>
      </c>
      <c r="L496" s="153">
        <v>0.999305555555556</v>
      </c>
      <c r="M496" s="113">
        <v>44172</v>
      </c>
      <c r="N496" s="143" t="s">
        <v>4902</v>
      </c>
      <c r="O496" s="90">
        <f t="shared" si="83"/>
        <v>1439.0000000000005</v>
      </c>
      <c r="P496" s="100">
        <f t="shared" si="84"/>
        <v>4317.0000000000018</v>
      </c>
      <c r="Q496" s="68" t="s">
        <v>2035</v>
      </c>
      <c r="R496" s="68" t="s">
        <v>2036</v>
      </c>
    </row>
    <row r="497" spans="1:18" x14ac:dyDescent="0.2">
      <c r="A497" s="215"/>
      <c r="B497" s="141">
        <v>44170.835578703707</v>
      </c>
      <c r="C497" s="98" t="s">
        <v>1500</v>
      </c>
      <c r="D497" s="82" t="str">
        <f t="shared" si="89"/>
        <v>MV5266</v>
      </c>
      <c r="E497" s="91" t="str">
        <f t="shared" si="90"/>
        <v>MASVINGO</v>
      </c>
      <c r="F497" s="82" t="str">
        <f t="shared" si="91"/>
        <v>SILVER</v>
      </c>
      <c r="G497" s="83">
        <v>3</v>
      </c>
      <c r="H497" s="96" t="s">
        <v>2033</v>
      </c>
      <c r="I497" s="68" t="s">
        <v>2058</v>
      </c>
      <c r="J497" s="82" t="str">
        <f t="shared" si="92"/>
        <v>PARDON</v>
      </c>
      <c r="K497" s="153">
        <v>0</v>
      </c>
      <c r="L497" s="153">
        <v>0.999305555555556</v>
      </c>
      <c r="M497" s="113">
        <v>44172</v>
      </c>
      <c r="N497" s="143" t="s">
        <v>4903</v>
      </c>
      <c r="O497" s="90">
        <f t="shared" si="83"/>
        <v>1439.0000000000005</v>
      </c>
      <c r="P497" s="100">
        <f t="shared" si="84"/>
        <v>4317.0000000000018</v>
      </c>
      <c r="Q497" s="68" t="s">
        <v>2035</v>
      </c>
      <c r="R497" s="68" t="s">
        <v>2036</v>
      </c>
    </row>
    <row r="498" spans="1:18" x14ac:dyDescent="0.2">
      <c r="A498" s="215"/>
      <c r="B498" s="141">
        <v>44170.83421296296</v>
      </c>
      <c r="C498" s="98" t="s">
        <v>1501</v>
      </c>
      <c r="D498" s="82" t="str">
        <f t="shared" si="89"/>
        <v>MV5266</v>
      </c>
      <c r="E498" s="91" t="str">
        <f t="shared" si="90"/>
        <v>MASVINGO</v>
      </c>
      <c r="F498" s="82" t="str">
        <f t="shared" si="91"/>
        <v>SILVER</v>
      </c>
      <c r="G498" s="83">
        <v>3</v>
      </c>
      <c r="H498" s="96" t="s">
        <v>2033</v>
      </c>
      <c r="I498" s="68" t="s">
        <v>2058</v>
      </c>
      <c r="J498" s="82" t="str">
        <f t="shared" si="92"/>
        <v>PARDON</v>
      </c>
      <c r="K498" s="153">
        <v>0</v>
      </c>
      <c r="L498" s="153">
        <v>0.999305555555556</v>
      </c>
      <c r="M498" s="113">
        <v>44172</v>
      </c>
      <c r="N498" s="143" t="s">
        <v>4904</v>
      </c>
      <c r="O498" s="90">
        <f t="shared" si="83"/>
        <v>1439.0000000000005</v>
      </c>
      <c r="P498" s="100">
        <f t="shared" si="84"/>
        <v>4317.0000000000018</v>
      </c>
      <c r="Q498" s="68" t="s">
        <v>2035</v>
      </c>
      <c r="R498" s="68" t="s">
        <v>2036</v>
      </c>
    </row>
    <row r="499" spans="1:18" x14ac:dyDescent="0.2">
      <c r="A499" s="215"/>
      <c r="B499" s="141">
        <v>44169.894108796296</v>
      </c>
      <c r="C499" s="98" t="s">
        <v>1534</v>
      </c>
      <c r="D499" s="82" t="str">
        <f t="shared" si="89"/>
        <v>HA6064</v>
      </c>
      <c r="E499" s="91" t="str">
        <f t="shared" si="90"/>
        <v>HARARE</v>
      </c>
      <c r="F499" s="82" t="str">
        <f t="shared" si="91"/>
        <v>SILVER</v>
      </c>
      <c r="G499" s="83">
        <v>3</v>
      </c>
      <c r="H499" s="96" t="s">
        <v>2033</v>
      </c>
      <c r="I499" s="68" t="s">
        <v>2058</v>
      </c>
      <c r="J499" s="82" t="str">
        <f t="shared" si="92"/>
        <v>MUTYANDA</v>
      </c>
      <c r="K499" s="153">
        <v>0</v>
      </c>
      <c r="L499" s="153">
        <v>0.999305555555556</v>
      </c>
      <c r="M499" s="113">
        <v>44172</v>
      </c>
      <c r="N499" s="143" t="s">
        <v>4908</v>
      </c>
      <c r="O499" s="90">
        <f t="shared" si="83"/>
        <v>1439.0000000000005</v>
      </c>
      <c r="P499" s="100">
        <f t="shared" si="84"/>
        <v>4317.0000000000018</v>
      </c>
      <c r="Q499" s="68" t="s">
        <v>2035</v>
      </c>
      <c r="R499" s="68" t="s">
        <v>2036</v>
      </c>
    </row>
    <row r="500" spans="1:18" x14ac:dyDescent="0.2">
      <c r="A500" s="215"/>
      <c r="B500" s="141">
        <v>44170.833310185182</v>
      </c>
      <c r="C500" s="98" t="s">
        <v>1548</v>
      </c>
      <c r="D500" s="82" t="str">
        <f t="shared" si="89"/>
        <v>MV7032</v>
      </c>
      <c r="E500" s="91" t="str">
        <f t="shared" si="90"/>
        <v>MASVINGO</v>
      </c>
      <c r="F500" s="82" t="str">
        <f t="shared" si="91"/>
        <v>SILVER</v>
      </c>
      <c r="G500" s="83">
        <v>3</v>
      </c>
      <c r="H500" s="96" t="s">
        <v>2033</v>
      </c>
      <c r="I500" s="68" t="s">
        <v>2058</v>
      </c>
      <c r="J500" s="82" t="str">
        <f t="shared" si="92"/>
        <v>PARDON</v>
      </c>
      <c r="K500" s="153">
        <v>0</v>
      </c>
      <c r="L500" s="153">
        <v>0.999305555555556</v>
      </c>
      <c r="M500" s="113">
        <v>44172</v>
      </c>
      <c r="N500" s="143" t="s">
        <v>4909</v>
      </c>
      <c r="O500" s="90">
        <f t="shared" si="83"/>
        <v>1439.0000000000005</v>
      </c>
      <c r="P500" s="100">
        <f t="shared" si="84"/>
        <v>4317.0000000000018</v>
      </c>
      <c r="Q500" s="68" t="s">
        <v>2035</v>
      </c>
      <c r="R500" s="68" t="s">
        <v>2036</v>
      </c>
    </row>
    <row r="501" spans="1:18" x14ac:dyDescent="0.2">
      <c r="A501" s="215"/>
      <c r="B501" s="141">
        <v>44153.311921296299</v>
      </c>
      <c r="C501" s="98" t="s">
        <v>1664</v>
      </c>
      <c r="D501" s="82" t="str">
        <f t="shared" si="89"/>
        <v>MV7036</v>
      </c>
      <c r="E501" s="91" t="str">
        <f t="shared" si="90"/>
        <v>MASVINGO</v>
      </c>
      <c r="F501" s="82" t="str">
        <f t="shared" si="91"/>
        <v>SILVER</v>
      </c>
      <c r="G501" s="83">
        <v>3</v>
      </c>
      <c r="H501" s="96" t="s">
        <v>2033</v>
      </c>
      <c r="I501" s="68" t="s">
        <v>2058</v>
      </c>
      <c r="J501" s="82" t="str">
        <f t="shared" si="92"/>
        <v>BEN</v>
      </c>
      <c r="K501" s="153">
        <v>0</v>
      </c>
      <c r="L501" s="153">
        <v>0.999305555555556</v>
      </c>
      <c r="M501" s="113">
        <v>44172</v>
      </c>
      <c r="N501" s="143" t="s">
        <v>4914</v>
      </c>
      <c r="O501" s="90">
        <f t="shared" si="83"/>
        <v>1439.0000000000005</v>
      </c>
      <c r="P501" s="100">
        <f t="shared" si="84"/>
        <v>4317.0000000000018</v>
      </c>
      <c r="Q501" s="68" t="s">
        <v>2035</v>
      </c>
      <c r="R501" s="68" t="s">
        <v>2036</v>
      </c>
    </row>
    <row r="502" spans="1:18" x14ac:dyDescent="0.2">
      <c r="A502" s="215"/>
      <c r="B502" s="141">
        <v>44153.311689814815</v>
      </c>
      <c r="C502" s="98" t="s">
        <v>1707</v>
      </c>
      <c r="D502" s="82" t="str">
        <f t="shared" si="89"/>
        <v>MW5020</v>
      </c>
      <c r="E502" s="91" t="str">
        <f t="shared" si="90"/>
        <v>MASH WEST</v>
      </c>
      <c r="F502" s="82" t="str">
        <f t="shared" si="91"/>
        <v>SILVER</v>
      </c>
      <c r="G502" s="83">
        <v>3</v>
      </c>
      <c r="H502" s="96" t="s">
        <v>2033</v>
      </c>
      <c r="I502" s="68" t="s">
        <v>2058</v>
      </c>
      <c r="J502" s="82" t="str">
        <f t="shared" si="92"/>
        <v>CHIKWAVAVA</v>
      </c>
      <c r="K502" s="153">
        <v>0</v>
      </c>
      <c r="L502" s="153">
        <v>0.999305555555556</v>
      </c>
      <c r="M502" s="113">
        <v>44172</v>
      </c>
      <c r="N502" s="143" t="s">
        <v>4915</v>
      </c>
      <c r="O502" s="90">
        <f t="shared" si="83"/>
        <v>1439.0000000000005</v>
      </c>
      <c r="P502" s="100">
        <f t="shared" si="84"/>
        <v>4317.0000000000018</v>
      </c>
      <c r="Q502" s="68" t="s">
        <v>2035</v>
      </c>
      <c r="R502" s="68" t="s">
        <v>2036</v>
      </c>
    </row>
    <row r="503" spans="1:18" x14ac:dyDescent="0.2">
      <c r="A503" s="215"/>
      <c r="B503" s="141">
        <v>44153.311689814815</v>
      </c>
      <c r="C503" s="98" t="s">
        <v>1711</v>
      </c>
      <c r="D503" s="82" t="str">
        <f t="shared" si="89"/>
        <v>MV5304</v>
      </c>
      <c r="E503" s="91" t="str">
        <f t="shared" si="90"/>
        <v>MASVINGO</v>
      </c>
      <c r="F503" s="82" t="str">
        <f t="shared" si="91"/>
        <v>SILVER</v>
      </c>
      <c r="G503" s="83">
        <v>3</v>
      </c>
      <c r="H503" s="96" t="s">
        <v>2033</v>
      </c>
      <c r="I503" s="68" t="s">
        <v>2058</v>
      </c>
      <c r="J503" s="82" t="str">
        <f t="shared" si="92"/>
        <v>PARDON</v>
      </c>
      <c r="K503" s="153">
        <v>0</v>
      </c>
      <c r="L503" s="153">
        <v>0.999305555555556</v>
      </c>
      <c r="M503" s="113">
        <v>44172</v>
      </c>
      <c r="N503" s="143" t="s">
        <v>4916</v>
      </c>
      <c r="O503" s="90">
        <f t="shared" si="83"/>
        <v>1439.0000000000005</v>
      </c>
      <c r="P503" s="100">
        <f t="shared" si="84"/>
        <v>4317.0000000000018</v>
      </c>
      <c r="Q503" s="68" t="s">
        <v>2035</v>
      </c>
      <c r="R503" s="68" t="s">
        <v>2036</v>
      </c>
    </row>
    <row r="504" spans="1:18" x14ac:dyDescent="0.2">
      <c r="A504" s="215"/>
      <c r="B504" s="141">
        <v>44153.311412037037</v>
      </c>
      <c r="C504" s="98" t="s">
        <v>1765</v>
      </c>
      <c r="D504" s="82" t="str">
        <f t="shared" si="89"/>
        <v>MW5216</v>
      </c>
      <c r="E504" s="91" t="str">
        <f t="shared" si="90"/>
        <v>MASH WEST</v>
      </c>
      <c r="F504" s="82" t="str">
        <f t="shared" si="91"/>
        <v>SILVER</v>
      </c>
      <c r="G504" s="83">
        <v>3</v>
      </c>
      <c r="H504" s="96" t="s">
        <v>2033</v>
      </c>
      <c r="I504" s="68" t="s">
        <v>2058</v>
      </c>
      <c r="J504" s="82" t="str">
        <f t="shared" si="92"/>
        <v>CHIKWAVAVA</v>
      </c>
      <c r="K504" s="153">
        <v>0</v>
      </c>
      <c r="L504" s="153">
        <v>0.999305555555556</v>
      </c>
      <c r="M504" s="113">
        <v>44172</v>
      </c>
      <c r="N504" s="143" t="s">
        <v>4919</v>
      </c>
      <c r="O504" s="90">
        <f t="shared" si="83"/>
        <v>1439.0000000000005</v>
      </c>
      <c r="P504" s="100">
        <f t="shared" si="84"/>
        <v>4317.0000000000018</v>
      </c>
      <c r="Q504" s="68" t="s">
        <v>2035</v>
      </c>
      <c r="R504" s="68" t="s">
        <v>2036</v>
      </c>
    </row>
    <row r="505" spans="1:18" x14ac:dyDescent="0.2">
      <c r="A505" s="215"/>
      <c r="B505" s="141">
        <v>44153.311921296299</v>
      </c>
      <c r="C505" s="98" t="s">
        <v>1775</v>
      </c>
      <c r="D505" s="82" t="str">
        <f t="shared" si="89"/>
        <v>MD5200</v>
      </c>
      <c r="E505" s="91" t="str">
        <f t="shared" si="90"/>
        <v>MIDLANDS</v>
      </c>
      <c r="F505" s="82" t="str">
        <f t="shared" si="91"/>
        <v>SILVER</v>
      </c>
      <c r="G505" s="83">
        <v>3</v>
      </c>
      <c r="H505" s="96" t="s">
        <v>2033</v>
      </c>
      <c r="I505" s="68" t="s">
        <v>2058</v>
      </c>
      <c r="J505" s="82" t="str">
        <f t="shared" si="92"/>
        <v>CHIKWAVAVA</v>
      </c>
      <c r="K505" s="153">
        <v>0</v>
      </c>
      <c r="L505" s="153">
        <v>0.999305555555556</v>
      </c>
      <c r="M505" s="113">
        <v>44172</v>
      </c>
      <c r="N505" s="143" t="s">
        <v>4921</v>
      </c>
      <c r="O505" s="90">
        <f t="shared" si="83"/>
        <v>1439.0000000000005</v>
      </c>
      <c r="P505" s="100">
        <f t="shared" si="84"/>
        <v>4317.0000000000018</v>
      </c>
      <c r="Q505" s="68" t="s">
        <v>2035</v>
      </c>
      <c r="R505" s="68" t="s">
        <v>2036</v>
      </c>
    </row>
    <row r="506" spans="1:18" x14ac:dyDescent="0.2">
      <c r="A506" s="215"/>
      <c r="B506" s="141">
        <v>44079.580578703702</v>
      </c>
      <c r="C506" s="98" t="s">
        <v>1782</v>
      </c>
      <c r="D506" s="82" t="str">
        <f t="shared" si="89"/>
        <v>MS0162</v>
      </c>
      <c r="E506" s="91" t="str">
        <f t="shared" si="90"/>
        <v>MAT SOUTH</v>
      </c>
      <c r="F506" s="82" t="str">
        <f t="shared" si="91"/>
        <v>SILVER</v>
      </c>
      <c r="G506" s="83">
        <v>3</v>
      </c>
      <c r="H506" s="96" t="s">
        <v>2033</v>
      </c>
      <c r="I506" s="68" t="s">
        <v>2058</v>
      </c>
      <c r="J506" s="82" t="str">
        <f t="shared" si="92"/>
        <v>SOFIA</v>
      </c>
      <c r="K506" s="153">
        <v>0</v>
      </c>
      <c r="L506" s="153">
        <v>0.999305555555556</v>
      </c>
      <c r="M506" s="113">
        <v>44172</v>
      </c>
      <c r="N506" s="143" t="s">
        <v>4922</v>
      </c>
      <c r="O506" s="90">
        <f t="shared" si="83"/>
        <v>1439.0000000000005</v>
      </c>
      <c r="P506" s="100">
        <f t="shared" si="84"/>
        <v>4317.0000000000018</v>
      </c>
      <c r="Q506" s="68" t="s">
        <v>2035</v>
      </c>
      <c r="R506" s="68" t="s">
        <v>2036</v>
      </c>
    </row>
    <row r="507" spans="1:18" x14ac:dyDescent="0.2">
      <c r="A507" s="215"/>
      <c r="B507" s="141">
        <v>44170.833078703705</v>
      </c>
      <c r="C507" s="98" t="s">
        <v>1785</v>
      </c>
      <c r="D507" s="82" t="str">
        <f t="shared" si="89"/>
        <v>MV5244</v>
      </c>
      <c r="E507" s="91" t="str">
        <f t="shared" si="90"/>
        <v>MASVINGO</v>
      </c>
      <c r="F507" s="82" t="str">
        <f t="shared" si="91"/>
        <v>SILVER</v>
      </c>
      <c r="G507" s="83">
        <v>3</v>
      </c>
      <c r="H507" s="96" t="s">
        <v>2033</v>
      </c>
      <c r="I507" s="68" t="s">
        <v>2058</v>
      </c>
      <c r="J507" s="82" t="str">
        <f t="shared" si="92"/>
        <v>PARDON</v>
      </c>
      <c r="K507" s="153">
        <v>0</v>
      </c>
      <c r="L507" s="153">
        <v>0.999305555555556</v>
      </c>
      <c r="M507" s="113">
        <v>44172</v>
      </c>
      <c r="N507" s="143" t="s">
        <v>4923</v>
      </c>
      <c r="O507" s="90">
        <f t="shared" si="83"/>
        <v>1439.0000000000005</v>
      </c>
      <c r="P507" s="100">
        <f t="shared" si="84"/>
        <v>4317.0000000000018</v>
      </c>
      <c r="Q507" s="68" t="s">
        <v>2035</v>
      </c>
      <c r="R507" s="68" t="s">
        <v>2036</v>
      </c>
    </row>
    <row r="508" spans="1:18" x14ac:dyDescent="0.2">
      <c r="A508" s="215"/>
      <c r="B508" s="141">
        <v>44171.808252314811</v>
      </c>
      <c r="C508" s="98" t="s">
        <v>1805</v>
      </c>
      <c r="D508" s="82" t="str">
        <f t="shared" si="89"/>
        <v>MS5134</v>
      </c>
      <c r="E508" s="91" t="str">
        <f t="shared" si="90"/>
        <v>MAT SOUTH</v>
      </c>
      <c r="F508" s="82" t="str">
        <f t="shared" si="91"/>
        <v>SILVER</v>
      </c>
      <c r="G508" s="83">
        <v>3</v>
      </c>
      <c r="H508" s="96" t="s">
        <v>2033</v>
      </c>
      <c r="I508" s="68" t="s">
        <v>2058</v>
      </c>
      <c r="J508" s="82" t="str">
        <f t="shared" si="92"/>
        <v>SIFA</v>
      </c>
      <c r="K508" s="153">
        <v>0</v>
      </c>
      <c r="L508" s="153">
        <v>0.999305555555556</v>
      </c>
      <c r="M508" s="113">
        <v>44172</v>
      </c>
      <c r="N508" s="143" t="s">
        <v>4924</v>
      </c>
      <c r="O508" s="90">
        <f t="shared" si="83"/>
        <v>1439.0000000000005</v>
      </c>
      <c r="P508" s="100">
        <f t="shared" si="84"/>
        <v>4317.0000000000018</v>
      </c>
      <c r="Q508" s="68" t="s">
        <v>2035</v>
      </c>
      <c r="R508" s="68" t="s">
        <v>2036</v>
      </c>
    </row>
    <row r="509" spans="1:18" x14ac:dyDescent="0.2">
      <c r="A509" s="215"/>
      <c r="B509" s="141">
        <v>44153.311921296299</v>
      </c>
      <c r="C509" s="98" t="s">
        <v>1839</v>
      </c>
      <c r="D509" s="82" t="str">
        <f t="shared" si="89"/>
        <v>MW5261</v>
      </c>
      <c r="E509" s="91" t="str">
        <f t="shared" si="90"/>
        <v>MASH WEST</v>
      </c>
      <c r="F509" s="82" t="str">
        <f t="shared" si="91"/>
        <v>SILVER</v>
      </c>
      <c r="G509" s="83">
        <v>3</v>
      </c>
      <c r="H509" s="96" t="s">
        <v>2033</v>
      </c>
      <c r="I509" s="68" t="s">
        <v>2058</v>
      </c>
      <c r="J509" s="82" t="str">
        <f t="shared" si="92"/>
        <v>CHIKWAVAVA</v>
      </c>
      <c r="K509" s="153">
        <v>0</v>
      </c>
      <c r="L509" s="153">
        <v>0.999305555555556</v>
      </c>
      <c r="M509" s="113">
        <v>44172</v>
      </c>
      <c r="N509" s="143" t="s">
        <v>4927</v>
      </c>
      <c r="O509" s="90">
        <f t="shared" si="83"/>
        <v>1439.0000000000005</v>
      </c>
      <c r="P509" s="100">
        <f t="shared" si="84"/>
        <v>4317.0000000000018</v>
      </c>
      <c r="Q509" s="68" t="s">
        <v>2035</v>
      </c>
      <c r="R509" s="68" t="s">
        <v>2036</v>
      </c>
    </row>
    <row r="510" spans="1:18" x14ac:dyDescent="0.2">
      <c r="A510" s="215"/>
      <c r="B510" s="141">
        <v>44159.536990740744</v>
      </c>
      <c r="C510" s="98" t="s">
        <v>1887</v>
      </c>
      <c r="D510" s="82" t="str">
        <f t="shared" si="89"/>
        <v>BU5022</v>
      </c>
      <c r="E510" s="91" t="str">
        <f t="shared" si="90"/>
        <v>BULAWAYO</v>
      </c>
      <c r="F510" s="82" t="str">
        <f t="shared" si="91"/>
        <v>SILVER</v>
      </c>
      <c r="G510" s="83">
        <v>3</v>
      </c>
      <c r="H510" s="96" t="s">
        <v>2033</v>
      </c>
      <c r="I510" s="68" t="s">
        <v>2058</v>
      </c>
      <c r="J510" s="82" t="str">
        <f t="shared" si="92"/>
        <v>SIFA</v>
      </c>
      <c r="K510" s="153">
        <v>0</v>
      </c>
      <c r="L510" s="153">
        <v>0.999305555555556</v>
      </c>
      <c r="M510" s="113">
        <v>44172</v>
      </c>
      <c r="N510" s="143" t="s">
        <v>4930</v>
      </c>
      <c r="O510" s="90">
        <f t="shared" si="83"/>
        <v>1439.0000000000005</v>
      </c>
      <c r="P510" s="100">
        <f t="shared" si="84"/>
        <v>4317.0000000000018</v>
      </c>
      <c r="Q510" s="68" t="s">
        <v>2035</v>
      </c>
      <c r="R510" s="68" t="s">
        <v>2036</v>
      </c>
    </row>
    <row r="511" spans="1:18" x14ac:dyDescent="0.2">
      <c r="A511" s="215"/>
      <c r="B511" s="141">
        <v>44153.311689814815</v>
      </c>
      <c r="C511" s="98" t="s">
        <v>1901</v>
      </c>
      <c r="D511" s="82" t="str">
        <f t="shared" si="89"/>
        <v>MD5201</v>
      </c>
      <c r="E511" s="91" t="str">
        <f t="shared" si="90"/>
        <v>MIDLANDS</v>
      </c>
      <c r="F511" s="82" t="str">
        <f t="shared" si="91"/>
        <v>SILVER</v>
      </c>
      <c r="G511" s="83">
        <v>3</v>
      </c>
      <c r="H511" s="96" t="s">
        <v>2033</v>
      </c>
      <c r="I511" s="68" t="s">
        <v>2058</v>
      </c>
      <c r="J511" s="82" t="str">
        <f t="shared" si="92"/>
        <v>CHARI</v>
      </c>
      <c r="K511" s="153">
        <v>0</v>
      </c>
      <c r="L511" s="153">
        <v>0.999305555555556</v>
      </c>
      <c r="M511" s="113">
        <v>44172</v>
      </c>
      <c r="N511" s="143" t="s">
        <v>4932</v>
      </c>
      <c r="O511" s="90">
        <f t="shared" si="83"/>
        <v>1439.0000000000005</v>
      </c>
      <c r="P511" s="100">
        <f t="shared" si="84"/>
        <v>4317.0000000000018</v>
      </c>
      <c r="Q511" s="68" t="s">
        <v>2035</v>
      </c>
      <c r="R511" s="68" t="s">
        <v>2036</v>
      </c>
    </row>
    <row r="512" spans="1:18" x14ac:dyDescent="0.2">
      <c r="A512" s="215"/>
      <c r="B512" s="141">
        <v>44170.833136574074</v>
      </c>
      <c r="C512" s="98" t="s">
        <v>1973</v>
      </c>
      <c r="D512" s="82" t="str">
        <f t="shared" si="89"/>
        <v>MV5147</v>
      </c>
      <c r="E512" s="91" t="str">
        <f t="shared" si="90"/>
        <v>MASVINGO</v>
      </c>
      <c r="F512" s="82" t="str">
        <f t="shared" si="91"/>
        <v>SILVER</v>
      </c>
      <c r="G512" s="83">
        <v>3</v>
      </c>
      <c r="H512" s="96" t="s">
        <v>2033</v>
      </c>
      <c r="I512" s="68" t="s">
        <v>2058</v>
      </c>
      <c r="J512" s="82" t="str">
        <f t="shared" si="92"/>
        <v>PARDON</v>
      </c>
      <c r="K512" s="153">
        <v>0</v>
      </c>
      <c r="L512" s="153">
        <v>0.999305555555556</v>
      </c>
      <c r="M512" s="113">
        <v>44172</v>
      </c>
      <c r="N512" s="143" t="s">
        <v>4935</v>
      </c>
      <c r="O512" s="90">
        <f t="shared" si="83"/>
        <v>1439.0000000000005</v>
      </c>
      <c r="P512" s="100">
        <f t="shared" si="84"/>
        <v>4317.0000000000018</v>
      </c>
      <c r="Q512" s="68" t="s">
        <v>2035</v>
      </c>
      <c r="R512" s="68" t="s">
        <v>2036</v>
      </c>
    </row>
    <row r="513" spans="1:18" x14ac:dyDescent="0.2">
      <c r="A513" s="215"/>
      <c r="B513" s="141">
        <v>44169.991284722222</v>
      </c>
      <c r="C513" s="98" t="s">
        <v>1986</v>
      </c>
      <c r="D513" s="82" t="str">
        <f t="shared" si="89"/>
        <v>MS5309</v>
      </c>
      <c r="E513" s="91" t="str">
        <f t="shared" si="90"/>
        <v>MAT SOUTH</v>
      </c>
      <c r="F513" s="82" t="str">
        <f t="shared" si="91"/>
        <v>SILVER</v>
      </c>
      <c r="G513" s="83">
        <v>3</v>
      </c>
      <c r="H513" s="96" t="s">
        <v>2033</v>
      </c>
      <c r="I513" s="68" t="s">
        <v>2058</v>
      </c>
      <c r="J513" s="82" t="str">
        <f t="shared" si="92"/>
        <v>BEN</v>
      </c>
      <c r="K513" s="153">
        <v>0</v>
      </c>
      <c r="L513" s="153">
        <v>0.999305555555556</v>
      </c>
      <c r="M513" s="113">
        <v>44172</v>
      </c>
      <c r="N513" s="143" t="s">
        <v>4936</v>
      </c>
      <c r="O513" s="90">
        <f t="shared" si="83"/>
        <v>1439.0000000000005</v>
      </c>
      <c r="P513" s="100">
        <f t="shared" si="84"/>
        <v>4317.0000000000018</v>
      </c>
      <c r="Q513" s="68" t="s">
        <v>2035</v>
      </c>
      <c r="R513" s="68" t="s">
        <v>2036</v>
      </c>
    </row>
    <row r="514" spans="1:18" x14ac:dyDescent="0.2">
      <c r="A514" s="215"/>
      <c r="B514" s="141">
        <v>44110.27103009259</v>
      </c>
      <c r="C514" s="98" t="s">
        <v>2005</v>
      </c>
      <c r="D514" s="82" t="str">
        <f t="shared" si="89"/>
        <v>MV7049</v>
      </c>
      <c r="E514" s="91" t="str">
        <f t="shared" si="90"/>
        <v>MASVINGO</v>
      </c>
      <c r="F514" s="82" t="str">
        <f t="shared" si="91"/>
        <v>SILVER</v>
      </c>
      <c r="G514" s="83">
        <v>3</v>
      </c>
      <c r="H514" s="96" t="s">
        <v>2033</v>
      </c>
      <c r="I514" s="68" t="s">
        <v>2058</v>
      </c>
      <c r="J514" s="82" t="str">
        <f t="shared" si="92"/>
        <v>CECIL</v>
      </c>
      <c r="K514" s="153">
        <v>0</v>
      </c>
      <c r="L514" s="153">
        <v>0.999305555555556</v>
      </c>
      <c r="M514" s="113">
        <v>44172</v>
      </c>
      <c r="N514" s="143" t="s">
        <v>4937</v>
      </c>
      <c r="O514" s="90">
        <f t="shared" si="83"/>
        <v>1439.0000000000005</v>
      </c>
      <c r="P514" s="100">
        <f t="shared" ref="P514:P517" si="93">O514*G514</f>
        <v>4317.0000000000018</v>
      </c>
      <c r="Q514" s="68" t="s">
        <v>2035</v>
      </c>
      <c r="R514" s="68" t="s">
        <v>2036</v>
      </c>
    </row>
    <row r="515" spans="1:18" x14ac:dyDescent="0.2">
      <c r="A515" s="78"/>
      <c r="B515" s="140">
        <v>44172.047291666669</v>
      </c>
      <c r="C515" s="43" t="s">
        <v>4588</v>
      </c>
      <c r="D515" s="82" t="e">
        <f t="shared" si="89"/>
        <v>#N/A</v>
      </c>
      <c r="E515" s="91" t="e">
        <f t="shared" si="90"/>
        <v>#N/A</v>
      </c>
      <c r="F515" s="82" t="e">
        <f t="shared" si="91"/>
        <v>#N/A</v>
      </c>
      <c r="G515" s="83">
        <v>3</v>
      </c>
      <c r="H515" s="96" t="s">
        <v>2033</v>
      </c>
      <c r="I515" s="68" t="s">
        <v>2058</v>
      </c>
      <c r="J515" s="82" t="e">
        <f t="shared" si="92"/>
        <v>#N/A</v>
      </c>
      <c r="K515" s="151">
        <v>4.2372685185185187E-2</v>
      </c>
      <c r="L515" s="151">
        <v>4.7291666666666669E-2</v>
      </c>
      <c r="M515" s="150">
        <v>44172</v>
      </c>
      <c r="N515" s="94" t="s">
        <v>4734</v>
      </c>
      <c r="O515" s="90">
        <f t="shared" si="83"/>
        <v>7.0833333333333348</v>
      </c>
      <c r="P515" s="100">
        <f t="shared" si="93"/>
        <v>21.250000000000004</v>
      </c>
      <c r="Q515" s="80" t="s">
        <v>2035</v>
      </c>
      <c r="R515" s="80" t="s">
        <v>2038</v>
      </c>
    </row>
    <row r="516" spans="1:18" x14ac:dyDescent="0.2">
      <c r="A516" s="210"/>
      <c r="B516" s="119">
        <v>44172.65834490741</v>
      </c>
      <c r="C516" s="98" t="s">
        <v>2092</v>
      </c>
      <c r="D516" s="82" t="e">
        <f t="shared" si="89"/>
        <v>#N/A</v>
      </c>
      <c r="E516" s="91" t="e">
        <f t="shared" si="90"/>
        <v>#N/A</v>
      </c>
      <c r="F516" s="82" t="e">
        <f t="shared" si="91"/>
        <v>#N/A</v>
      </c>
      <c r="G516" s="83">
        <v>3</v>
      </c>
      <c r="H516" s="96" t="s">
        <v>2033</v>
      </c>
      <c r="I516" s="68" t="s">
        <v>2060</v>
      </c>
      <c r="J516" s="82" t="e">
        <f t="shared" si="92"/>
        <v>#N/A</v>
      </c>
      <c r="K516" s="114">
        <v>44172.65834490741</v>
      </c>
      <c r="L516" s="114">
        <v>44172.830208333333</v>
      </c>
      <c r="M516" s="113">
        <v>44172</v>
      </c>
      <c r="N516" s="94" t="s">
        <v>4800</v>
      </c>
      <c r="O516" s="90">
        <f t="shared" si="83"/>
        <v>247.4833333294373</v>
      </c>
      <c r="P516" s="100">
        <f t="shared" si="93"/>
        <v>742.4499999883119</v>
      </c>
      <c r="Q516" s="80" t="s">
        <v>2035</v>
      </c>
      <c r="R516" s="80" t="s">
        <v>2038</v>
      </c>
    </row>
    <row r="517" spans="1:18" x14ac:dyDescent="0.2">
      <c r="A517" s="210"/>
      <c r="B517" s="141">
        <v>44151.767928240741</v>
      </c>
      <c r="C517" s="98" t="s">
        <v>4584</v>
      </c>
      <c r="D517" s="82" t="e">
        <f t="shared" si="89"/>
        <v>#N/A</v>
      </c>
      <c r="E517" s="91" t="e">
        <f t="shared" si="90"/>
        <v>#N/A</v>
      </c>
      <c r="F517" s="82" t="e">
        <f t="shared" si="91"/>
        <v>#N/A</v>
      </c>
      <c r="G517" s="83">
        <v>3</v>
      </c>
      <c r="H517" s="96" t="s">
        <v>2033</v>
      </c>
      <c r="I517" s="68" t="s">
        <v>2058</v>
      </c>
      <c r="J517" s="82" t="e">
        <f t="shared" si="92"/>
        <v>#N/A</v>
      </c>
      <c r="K517" s="153">
        <v>0</v>
      </c>
      <c r="L517" s="153">
        <v>0.999305555555556</v>
      </c>
      <c r="M517" s="113">
        <v>44172</v>
      </c>
      <c r="N517" s="143" t="s">
        <v>4871</v>
      </c>
      <c r="O517" s="90">
        <f t="shared" si="83"/>
        <v>1439.0000000000005</v>
      </c>
      <c r="P517" s="100">
        <f t="shared" si="93"/>
        <v>4317.0000000000018</v>
      </c>
      <c r="Q517" s="68" t="s">
        <v>2035</v>
      </c>
      <c r="R517" s="68" t="s">
        <v>2036</v>
      </c>
    </row>
    <row r="519" spans="1:18" x14ac:dyDescent="0.2">
      <c r="C519" s="157" t="s">
        <v>2074</v>
      </c>
      <c r="D519" s="158">
        <f>1-1262654/4790880</f>
        <v>0.73644633136292281</v>
      </c>
      <c r="F519" s="202"/>
      <c r="G519" s="205"/>
      <c r="H519" s="202"/>
      <c r="I519" s="202"/>
      <c r="J519" s="159" t="s">
        <v>2017</v>
      </c>
      <c r="K519" s="160" t="s">
        <v>2074</v>
      </c>
      <c r="L519" s="160" t="s">
        <v>57</v>
      </c>
      <c r="M519" s="202"/>
      <c r="N519" s="159" t="s">
        <v>2017</v>
      </c>
      <c r="O519" s="160" t="s">
        <v>13</v>
      </c>
      <c r="P519" s="159" t="s">
        <v>21</v>
      </c>
      <c r="Q519" s="159" t="s">
        <v>29</v>
      </c>
    </row>
    <row r="520" spans="1:18" x14ac:dyDescent="0.2">
      <c r="C520" s="157" t="s">
        <v>2033</v>
      </c>
      <c r="D520" s="158">
        <f xml:space="preserve"> 1262654/4790880</f>
        <v>0.26355366863707713</v>
      </c>
      <c r="F520" s="202"/>
      <c r="G520" s="205"/>
      <c r="H520" s="202"/>
      <c r="I520" s="202"/>
      <c r="J520" s="162">
        <v>44166</v>
      </c>
      <c r="K520" s="158">
        <f>1-   1272888/4790880</f>
        <v>0.73431018935978365</v>
      </c>
      <c r="L520" s="158">
        <f>1- 584588/2129760</f>
        <v>0.72551461197505818</v>
      </c>
      <c r="M520" s="202"/>
      <c r="N520" s="162">
        <v>44166</v>
      </c>
      <c r="O520" s="158">
        <f>1-  327742/976320</f>
        <v>0.66430883316945266</v>
      </c>
      <c r="P520" s="158">
        <f>1-210364/656640</f>
        <v>0.67963572124756333</v>
      </c>
      <c r="Q520" s="158">
        <f>1- 150194/254880</f>
        <v>0.41072661644695541</v>
      </c>
    </row>
    <row r="521" spans="1:18" x14ac:dyDescent="0.2">
      <c r="C521" s="157" t="s">
        <v>2086</v>
      </c>
      <c r="D521" s="158">
        <f xml:space="preserve">  0/4790880</f>
        <v>0</v>
      </c>
      <c r="F521" s="202"/>
      <c r="G521" s="205"/>
      <c r="H521" s="202"/>
      <c r="I521" s="202"/>
      <c r="J521" s="162">
        <v>44167</v>
      </c>
      <c r="K521" s="158">
        <f>1-   1302465/4790880</f>
        <v>0.72813658451057006</v>
      </c>
      <c r="L521" s="158">
        <f>1- 564773/2129760</f>
        <v>0.73481847719930882</v>
      </c>
      <c r="M521" s="202"/>
      <c r="N521" s="162">
        <v>44167</v>
      </c>
      <c r="O521" s="158">
        <f>1-  361895/976320</f>
        <v>0.62932747459849225</v>
      </c>
      <c r="P521" s="158">
        <f>1-221368/656640</f>
        <v>0.66287768031189076</v>
      </c>
      <c r="Q521" s="158">
        <f>1- 154430/254880</f>
        <v>0.3941070307595731</v>
      </c>
    </row>
    <row r="522" spans="1:18" x14ac:dyDescent="0.2">
      <c r="D522" s="202"/>
      <c r="E522" s="202"/>
      <c r="F522" s="202"/>
      <c r="G522" s="205"/>
      <c r="H522" s="202"/>
      <c r="I522" s="202"/>
      <c r="J522" s="162">
        <v>44168</v>
      </c>
      <c r="K522" s="158">
        <f>1-   1273504/4790880</f>
        <v>0.73418161172895169</v>
      </c>
      <c r="L522" s="158">
        <f>1- 559003/2129760</f>
        <v>0.73752770265194201</v>
      </c>
      <c r="M522" s="202"/>
      <c r="N522" s="162">
        <v>44168</v>
      </c>
      <c r="O522" s="158">
        <f>1-  365005/976320</f>
        <v>0.62614204359226489</v>
      </c>
      <c r="P522" s="158">
        <f>1-219998/656640</f>
        <v>0.66496405945419101</v>
      </c>
      <c r="Q522" s="158">
        <f>1- 149930/254880</f>
        <v>0.4117623979912115</v>
      </c>
    </row>
    <row r="523" spans="1:18" x14ac:dyDescent="0.2">
      <c r="D523" s="202"/>
      <c r="E523" s="202"/>
      <c r="F523" s="202"/>
      <c r="G523" s="205"/>
      <c r="H523" s="202"/>
      <c r="I523" s="202"/>
      <c r="J523" s="162">
        <v>44169</v>
      </c>
      <c r="K523" s="158">
        <f>1-   1213361/4790880</f>
        <v>0.74673525531843832</v>
      </c>
      <c r="L523" s="158">
        <f>1- 494052/2129760</f>
        <v>0.76802456614829839</v>
      </c>
      <c r="M523" s="205"/>
      <c r="N523" s="162">
        <v>44169</v>
      </c>
      <c r="O523" s="158">
        <f>1-  367461/976320</f>
        <v>0.62362647492625367</v>
      </c>
      <c r="P523" s="158">
        <f>1-211835/656640</f>
        <v>0.67739552875243669</v>
      </c>
      <c r="Q523" s="158">
        <f>1- 139831/254880</f>
        <v>0.45138496547394857</v>
      </c>
    </row>
    <row r="524" spans="1:18" x14ac:dyDescent="0.2">
      <c r="G524" s="197"/>
      <c r="J524" s="162">
        <v>44170</v>
      </c>
      <c r="K524" s="158">
        <f>1-   1498638/4790880</f>
        <v>0.68718940987876964</v>
      </c>
      <c r="L524" s="158">
        <f>1- 488852/2129760</f>
        <v>0.77046615581098343</v>
      </c>
      <c r="M524" s="205"/>
      <c r="N524" s="162">
        <v>44170</v>
      </c>
      <c r="O524" s="158">
        <f>1-  366661/976320</f>
        <v>0.62444587840052446</v>
      </c>
      <c r="P524" s="158">
        <f>1-212935/656640</f>
        <v>0.67572033382066277</v>
      </c>
      <c r="Q524" s="158">
        <f>1- 140831/254880</f>
        <v>0.44746155053358438</v>
      </c>
    </row>
    <row r="525" spans="1:18" x14ac:dyDescent="0.2">
      <c r="G525" s="197"/>
      <c r="J525" s="162">
        <v>44171</v>
      </c>
      <c r="K525" s="158">
        <f>1-1351831/4790880</f>
        <v>0.71783242327088126</v>
      </c>
      <c r="L525" s="158">
        <f>1-531181/2129760</f>
        <v>0.75059114642025393</v>
      </c>
      <c r="N525" s="162">
        <v>44171</v>
      </c>
      <c r="O525" s="158">
        <f>1-436513/976320</f>
        <v>0.55289966404457558</v>
      </c>
      <c r="P525" s="158">
        <f>1-190000/656640</f>
        <v>0.71064814814814814</v>
      </c>
      <c r="Q525" s="158">
        <f>1- 194075/254880</f>
        <v>0.23856324544883867</v>
      </c>
    </row>
    <row r="526" spans="1:18" x14ac:dyDescent="0.2">
      <c r="J526" s="162">
        <v>44172</v>
      </c>
      <c r="K526" s="158">
        <f>1-1262654/4790880</f>
        <v>0.73644633136292281</v>
      </c>
      <c r="L526" s="158">
        <f>1-471376/2129760</f>
        <v>0.7786717752234994</v>
      </c>
      <c r="N526" s="162">
        <v>44172</v>
      </c>
      <c r="O526" s="158">
        <f>1-417951/976320</f>
        <v>0.57191187315634218</v>
      </c>
      <c r="P526" s="158">
        <f>1-191724/656640</f>
        <v>0.70802266081871346</v>
      </c>
      <c r="Q526" s="158">
        <f>1- 181604/254880</f>
        <v>0.28749215317011922</v>
      </c>
    </row>
  </sheetData>
  <sortState xmlns:xlrd2="http://schemas.microsoft.com/office/spreadsheetml/2017/richdata2" ref="A2:R517">
    <sortCondition ref="F2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581"/>
  <sheetViews>
    <sheetView zoomScale="90" zoomScaleNormal="90" workbookViewId="0">
      <selection activeCell="N7" sqref="N7"/>
    </sheetView>
  </sheetViews>
  <sheetFormatPr baseColWidth="10" defaultColWidth="8.83203125" defaultRowHeight="15" x14ac:dyDescent="0.2"/>
  <cols>
    <col min="2" max="2" width="15.1640625" customWidth="1"/>
    <col min="3" max="3" width="18.1640625" customWidth="1"/>
    <col min="10" max="10" width="17.5" bestFit="1" customWidth="1"/>
    <col min="11" max="12" width="9.1640625" style="197"/>
    <col min="13" max="13" width="13.83203125" customWidth="1"/>
    <col min="14" max="14" width="14" bestFit="1" customWidth="1"/>
  </cols>
  <sheetData>
    <row r="1" spans="1:18" x14ac:dyDescent="0.2">
      <c r="A1" s="69"/>
      <c r="B1" s="70" t="s">
        <v>2017</v>
      </c>
      <c r="C1" s="71" t="s">
        <v>2018</v>
      </c>
      <c r="D1" s="72" t="s">
        <v>2019</v>
      </c>
      <c r="E1" s="73" t="s">
        <v>2020</v>
      </c>
      <c r="F1" s="73" t="s">
        <v>2021</v>
      </c>
      <c r="G1" s="78" t="s">
        <v>2073</v>
      </c>
      <c r="H1" s="75" t="s">
        <v>2022</v>
      </c>
      <c r="I1" s="71" t="s">
        <v>2023</v>
      </c>
      <c r="J1" s="70" t="s">
        <v>2024</v>
      </c>
      <c r="K1" s="200" t="s">
        <v>2025</v>
      </c>
      <c r="L1" s="200" t="s">
        <v>2026</v>
      </c>
      <c r="M1" s="201" t="s">
        <v>2027</v>
      </c>
      <c r="N1" s="130" t="s">
        <v>2028</v>
      </c>
      <c r="O1" s="131" t="s">
        <v>2029</v>
      </c>
      <c r="P1" s="77" t="s">
        <v>2030</v>
      </c>
      <c r="Q1" s="74" t="s">
        <v>2031</v>
      </c>
      <c r="R1" s="74" t="s">
        <v>2032</v>
      </c>
    </row>
    <row r="2" spans="1:18" x14ac:dyDescent="0.2">
      <c r="A2" s="97"/>
      <c r="B2" s="137">
        <v>44172.944953703707</v>
      </c>
      <c r="C2" s="48" t="s">
        <v>18</v>
      </c>
      <c r="D2" s="134" t="str">
        <f>VLOOKUP($C2,TOTAL3,2,FALSE)</f>
        <v>ME0110</v>
      </c>
      <c r="E2" s="135" t="str">
        <f>VLOOKUP($C2,TOTAL3,3,FALSE)</f>
        <v>MASH EAST</v>
      </c>
      <c r="F2" s="135" t="str">
        <f>VLOOKUP(C2,TOTAL3,4,FALSE)</f>
        <v>GOLD</v>
      </c>
      <c r="G2" s="83">
        <v>3</v>
      </c>
      <c r="H2" s="96" t="s">
        <v>2033</v>
      </c>
      <c r="I2" s="52" t="s">
        <v>2034</v>
      </c>
      <c r="J2" s="135" t="str">
        <f>VLOOKUP($C2,TOTAL3,5,FALSE)</f>
        <v>WASHI</v>
      </c>
      <c r="K2" s="88">
        <v>0</v>
      </c>
      <c r="L2" s="88">
        <v>0.53075231481481489</v>
      </c>
      <c r="M2" s="86">
        <v>44173</v>
      </c>
      <c r="N2" s="143" t="s">
        <v>4673</v>
      </c>
      <c r="O2" s="90">
        <f t="shared" ref="O2:O65" si="0">(L2-K2)*60*24</f>
        <v>764.28333333333342</v>
      </c>
      <c r="P2" s="100">
        <f t="shared" ref="P2:P65" si="1">O2*G2</f>
        <v>2292.8500000000004</v>
      </c>
      <c r="Q2" s="48" t="s">
        <v>2035</v>
      </c>
      <c r="R2" s="48" t="s">
        <v>2038</v>
      </c>
    </row>
    <row r="3" spans="1:18" x14ac:dyDescent="0.2">
      <c r="A3" s="97"/>
      <c r="B3" s="192" t="s">
        <v>2078</v>
      </c>
      <c r="C3" s="87" t="s">
        <v>26</v>
      </c>
      <c r="D3" s="134" t="str">
        <f>VLOOKUP($C3,TOTAL3,2,FALSE)</f>
        <v>MA7001</v>
      </c>
      <c r="E3" s="135" t="str">
        <f>VLOOKUP($C3,TOTAL3,3,FALSE)</f>
        <v>MANICALAND</v>
      </c>
      <c r="F3" s="135" t="str">
        <f>VLOOKUP(C3,TOTAL3,4,FALSE)</f>
        <v>BRONZE</v>
      </c>
      <c r="G3" s="83">
        <v>3</v>
      </c>
      <c r="H3" s="142" t="s">
        <v>2033</v>
      </c>
      <c r="I3" s="52" t="s">
        <v>2042</v>
      </c>
      <c r="J3" s="135" t="str">
        <f>VLOOKUP($C3,TOTAL3,5,FALSE)</f>
        <v>MANGWIRO</v>
      </c>
      <c r="K3" s="88">
        <v>0</v>
      </c>
      <c r="L3" s="88">
        <v>0.99930555555555556</v>
      </c>
      <c r="M3" s="86">
        <v>44173</v>
      </c>
      <c r="N3" s="143" t="s">
        <v>3963</v>
      </c>
      <c r="O3" s="90">
        <f t="shared" si="0"/>
        <v>1439</v>
      </c>
      <c r="P3" s="100">
        <f t="shared" si="1"/>
        <v>4317</v>
      </c>
      <c r="Q3" s="48" t="s">
        <v>2035</v>
      </c>
      <c r="R3" s="48" t="s">
        <v>2036</v>
      </c>
    </row>
    <row r="4" spans="1:18" x14ac:dyDescent="0.2">
      <c r="A4" s="97"/>
      <c r="B4" s="121">
        <v>44173.491111111114</v>
      </c>
      <c r="C4" s="48" t="s">
        <v>32</v>
      </c>
      <c r="D4" s="82" t="str">
        <f>VLOOKUP($C4,TOTAL4,2,FALSE)</f>
        <v>HA0225</v>
      </c>
      <c r="E4" s="91" t="str">
        <f>VLOOKUP($C4,TOTAL4,3,FALSE)</f>
        <v>HARARE</v>
      </c>
      <c r="F4" s="82" t="str">
        <f>VLOOKUP(C4,TOTAL4,4,FALSE)</f>
        <v>GOLD</v>
      </c>
      <c r="G4" s="83">
        <v>3</v>
      </c>
      <c r="H4" s="142" t="s">
        <v>2033</v>
      </c>
      <c r="I4" s="68" t="s">
        <v>2056</v>
      </c>
      <c r="J4" s="82" t="str">
        <f>VLOOKUP($C4,TOTAL4,5,FALSE)</f>
        <v>PRIVILEDGE</v>
      </c>
      <c r="K4" s="85">
        <v>0.49111111111111111</v>
      </c>
      <c r="L4" s="85">
        <v>0.64361111111111113</v>
      </c>
      <c r="M4" s="86">
        <v>44173</v>
      </c>
      <c r="N4" s="143" t="s">
        <v>4960</v>
      </c>
      <c r="O4" s="191">
        <f t="shared" si="0"/>
        <v>219.60000000000005</v>
      </c>
      <c r="P4" s="100">
        <f t="shared" si="1"/>
        <v>658.80000000000018</v>
      </c>
      <c r="Q4" s="68" t="s">
        <v>2035</v>
      </c>
      <c r="R4" s="68" t="s">
        <v>2038</v>
      </c>
    </row>
    <row r="5" spans="1:18" x14ac:dyDescent="0.2">
      <c r="A5" s="97"/>
      <c r="B5" s="137">
        <v>44173.457696759258</v>
      </c>
      <c r="C5" s="48" t="s">
        <v>35</v>
      </c>
      <c r="D5" s="134" t="str">
        <f t="shared" ref="D5:D16" si="2">VLOOKUP($C5,TOTAL3,2,FALSE)</f>
        <v>HA0225</v>
      </c>
      <c r="E5" s="135" t="str">
        <f t="shared" ref="E5:E16" si="3">VLOOKUP($C5,TOTAL3,3,FALSE)</f>
        <v>HARARE</v>
      </c>
      <c r="F5" s="135" t="str">
        <f t="shared" ref="F5:F16" si="4">VLOOKUP(C5,TOTAL3,4,FALSE)</f>
        <v>GOLD</v>
      </c>
      <c r="G5" s="83">
        <v>3</v>
      </c>
      <c r="H5" s="96" t="s">
        <v>2033</v>
      </c>
      <c r="I5" s="52" t="s">
        <v>5161</v>
      </c>
      <c r="J5" s="135" t="str">
        <f t="shared" ref="J5:J16" si="5">VLOOKUP($C5,TOTAL3,5,FALSE)</f>
        <v>PRIVILEDGE</v>
      </c>
      <c r="K5" s="88">
        <v>0.45769675925925929</v>
      </c>
      <c r="L5" s="88">
        <v>0.6165046296296296</v>
      </c>
      <c r="M5" s="86">
        <v>44173</v>
      </c>
      <c r="N5" s="143" t="s">
        <v>5139</v>
      </c>
      <c r="O5" s="90">
        <f t="shared" si="0"/>
        <v>228.68333333333322</v>
      </c>
      <c r="P5" s="100">
        <f t="shared" si="1"/>
        <v>686.04999999999973</v>
      </c>
      <c r="Q5" s="48" t="s">
        <v>2035</v>
      </c>
      <c r="R5" s="48" t="s">
        <v>2038</v>
      </c>
    </row>
    <row r="6" spans="1:18" x14ac:dyDescent="0.2">
      <c r="A6" s="97"/>
      <c r="B6" s="192" t="s">
        <v>2310</v>
      </c>
      <c r="C6" s="87" t="s">
        <v>54</v>
      </c>
      <c r="D6" s="134" t="str">
        <f t="shared" si="2"/>
        <v>MW5001</v>
      </c>
      <c r="E6" s="135" t="str">
        <f t="shared" si="3"/>
        <v>MASH WEST</v>
      </c>
      <c r="F6" s="135" t="str">
        <f t="shared" si="4"/>
        <v>PLATINUM</v>
      </c>
      <c r="G6" s="83">
        <v>3</v>
      </c>
      <c r="H6" s="96" t="s">
        <v>2033</v>
      </c>
      <c r="I6" s="52" t="s">
        <v>2042</v>
      </c>
      <c r="J6" s="135" t="str">
        <f t="shared" si="5"/>
        <v>ARTWELL</v>
      </c>
      <c r="K6" s="88">
        <v>0</v>
      </c>
      <c r="L6" s="88">
        <v>0.99930555555555556</v>
      </c>
      <c r="M6" s="86">
        <v>44173</v>
      </c>
      <c r="N6" s="143" t="s">
        <v>3995</v>
      </c>
      <c r="O6" s="90">
        <f t="shared" si="0"/>
        <v>1439</v>
      </c>
      <c r="P6" s="100">
        <f t="shared" si="1"/>
        <v>4317</v>
      </c>
      <c r="Q6" s="48" t="s">
        <v>2035</v>
      </c>
      <c r="R6" s="48" t="s">
        <v>2036</v>
      </c>
    </row>
    <row r="7" spans="1:18" x14ac:dyDescent="0.2">
      <c r="A7" s="97"/>
      <c r="B7" s="192" t="s">
        <v>2311</v>
      </c>
      <c r="C7" s="87" t="s">
        <v>60</v>
      </c>
      <c r="D7" s="134" t="str">
        <f t="shared" si="2"/>
        <v>MW5001</v>
      </c>
      <c r="E7" s="135" t="str">
        <f t="shared" si="3"/>
        <v>MASH WEST</v>
      </c>
      <c r="F7" s="135" t="str">
        <f t="shared" si="4"/>
        <v>PLATINUM</v>
      </c>
      <c r="G7" s="83">
        <v>3</v>
      </c>
      <c r="H7" s="96" t="s">
        <v>2033</v>
      </c>
      <c r="I7" s="52" t="s">
        <v>2042</v>
      </c>
      <c r="J7" s="135" t="str">
        <f t="shared" si="5"/>
        <v>ARTWELL</v>
      </c>
      <c r="K7" s="88">
        <v>0</v>
      </c>
      <c r="L7" s="88">
        <v>0.99930555555555556</v>
      </c>
      <c r="M7" s="86">
        <v>44173</v>
      </c>
      <c r="N7" s="143" t="s">
        <v>4031</v>
      </c>
      <c r="O7" s="90">
        <f t="shared" si="0"/>
        <v>1439</v>
      </c>
      <c r="P7" s="100">
        <f t="shared" si="1"/>
        <v>4317</v>
      </c>
      <c r="Q7" s="48" t="s">
        <v>2035</v>
      </c>
      <c r="R7" s="48" t="s">
        <v>2036</v>
      </c>
    </row>
    <row r="8" spans="1:18" x14ac:dyDescent="0.2">
      <c r="A8" s="97"/>
      <c r="B8" s="192" t="s">
        <v>4346</v>
      </c>
      <c r="C8" s="87" t="s">
        <v>67</v>
      </c>
      <c r="D8" s="134" t="str">
        <f t="shared" si="2"/>
        <v>HA5035</v>
      </c>
      <c r="E8" s="135" t="str">
        <f t="shared" si="3"/>
        <v>HARARE</v>
      </c>
      <c r="F8" s="135" t="str">
        <f t="shared" si="4"/>
        <v>GOLD</v>
      </c>
      <c r="G8" s="83">
        <v>3</v>
      </c>
      <c r="H8" s="96" t="s">
        <v>2033</v>
      </c>
      <c r="I8" s="52" t="s">
        <v>2056</v>
      </c>
      <c r="J8" s="135" t="str">
        <f t="shared" si="5"/>
        <v>ENIA</v>
      </c>
      <c r="K8" s="88">
        <v>0</v>
      </c>
      <c r="L8" s="88">
        <v>0.99930555555555556</v>
      </c>
      <c r="M8" s="86">
        <v>44173</v>
      </c>
      <c r="N8" s="143" t="s">
        <v>3977</v>
      </c>
      <c r="O8" s="90">
        <f t="shared" si="0"/>
        <v>1439</v>
      </c>
      <c r="P8" s="100">
        <f t="shared" si="1"/>
        <v>4317</v>
      </c>
      <c r="Q8" s="48" t="s">
        <v>2035</v>
      </c>
      <c r="R8" s="48" t="s">
        <v>2036</v>
      </c>
    </row>
    <row r="9" spans="1:18" x14ac:dyDescent="0.2">
      <c r="A9" s="97"/>
      <c r="B9" s="192" t="s">
        <v>2110</v>
      </c>
      <c r="C9" s="87" t="s">
        <v>71</v>
      </c>
      <c r="D9" s="134" t="str">
        <f t="shared" si="2"/>
        <v>HA5035</v>
      </c>
      <c r="E9" s="135" t="str">
        <f t="shared" si="3"/>
        <v>HARARE</v>
      </c>
      <c r="F9" s="135" t="str">
        <f t="shared" si="4"/>
        <v>GOLD</v>
      </c>
      <c r="G9" s="83">
        <v>3</v>
      </c>
      <c r="H9" s="142" t="s">
        <v>2033</v>
      </c>
      <c r="I9" s="52" t="s">
        <v>2042</v>
      </c>
      <c r="J9" s="135" t="str">
        <f t="shared" si="5"/>
        <v>ENIA</v>
      </c>
      <c r="K9" s="88">
        <v>0</v>
      </c>
      <c r="L9" s="88">
        <v>0.99930555555555556</v>
      </c>
      <c r="M9" s="86">
        <v>44173</v>
      </c>
      <c r="N9" s="143" t="s">
        <v>3933</v>
      </c>
      <c r="O9" s="90">
        <f t="shared" si="0"/>
        <v>1439</v>
      </c>
      <c r="P9" s="100">
        <f t="shared" si="1"/>
        <v>4317</v>
      </c>
      <c r="Q9" s="48" t="s">
        <v>2035</v>
      </c>
      <c r="R9" s="48" t="s">
        <v>2036</v>
      </c>
    </row>
    <row r="10" spans="1:18" x14ac:dyDescent="0.2">
      <c r="A10" s="97"/>
      <c r="B10" s="137">
        <v>44172.925393518519</v>
      </c>
      <c r="C10" s="48" t="s">
        <v>73</v>
      </c>
      <c r="D10" s="134" t="str">
        <f t="shared" si="2"/>
        <v>HA5306</v>
      </c>
      <c r="E10" s="135" t="str">
        <f t="shared" si="3"/>
        <v>HARARE</v>
      </c>
      <c r="F10" s="135" t="str">
        <f t="shared" si="4"/>
        <v>PLATINUM</v>
      </c>
      <c r="G10" s="83">
        <v>3</v>
      </c>
      <c r="H10" s="96" t="s">
        <v>2033</v>
      </c>
      <c r="I10" s="52" t="s">
        <v>2034</v>
      </c>
      <c r="J10" s="135" t="str">
        <f t="shared" si="5"/>
        <v>ENIA</v>
      </c>
      <c r="K10" s="88">
        <v>0</v>
      </c>
      <c r="L10" s="88">
        <v>0.99930555555555556</v>
      </c>
      <c r="M10" s="86">
        <v>44173</v>
      </c>
      <c r="N10" s="143" t="s">
        <v>4674</v>
      </c>
      <c r="O10" s="90">
        <f t="shared" si="0"/>
        <v>1439</v>
      </c>
      <c r="P10" s="100">
        <f t="shared" si="1"/>
        <v>4317</v>
      </c>
      <c r="Q10" s="48" t="s">
        <v>2035</v>
      </c>
      <c r="R10" s="48" t="s">
        <v>2036</v>
      </c>
    </row>
    <row r="11" spans="1:18" x14ac:dyDescent="0.2">
      <c r="A11" s="97"/>
      <c r="B11" s="137">
        <v>44172.927719907406</v>
      </c>
      <c r="C11" s="48" t="s">
        <v>76</v>
      </c>
      <c r="D11" s="134" t="str">
        <f t="shared" si="2"/>
        <v>HA5306</v>
      </c>
      <c r="E11" s="135" t="str">
        <f t="shared" si="3"/>
        <v>HARARE</v>
      </c>
      <c r="F11" s="135" t="str">
        <f t="shared" si="4"/>
        <v>PLATINUM</v>
      </c>
      <c r="G11" s="83">
        <v>3</v>
      </c>
      <c r="H11" s="96" t="s">
        <v>2033</v>
      </c>
      <c r="I11" s="52" t="s">
        <v>2034</v>
      </c>
      <c r="J11" s="135" t="str">
        <f t="shared" si="5"/>
        <v>ENIA</v>
      </c>
      <c r="K11" s="88">
        <v>0</v>
      </c>
      <c r="L11" s="88">
        <v>0.99930555555555556</v>
      </c>
      <c r="M11" s="86">
        <v>44173</v>
      </c>
      <c r="N11" s="143" t="s">
        <v>4675</v>
      </c>
      <c r="O11" s="90">
        <f t="shared" si="0"/>
        <v>1439</v>
      </c>
      <c r="P11" s="100">
        <f t="shared" si="1"/>
        <v>4317</v>
      </c>
      <c r="Q11" s="48" t="s">
        <v>2035</v>
      </c>
      <c r="R11" s="48" t="s">
        <v>2036</v>
      </c>
    </row>
    <row r="12" spans="1:18" x14ac:dyDescent="0.2">
      <c r="A12" s="97"/>
      <c r="B12" s="192" t="s">
        <v>4575</v>
      </c>
      <c r="C12" s="87" t="s">
        <v>78</v>
      </c>
      <c r="D12" s="134" t="str">
        <f t="shared" si="2"/>
        <v>ME5318</v>
      </c>
      <c r="E12" s="135" t="str">
        <f t="shared" si="3"/>
        <v>MASH EAST</v>
      </c>
      <c r="F12" s="135" t="str">
        <f t="shared" si="4"/>
        <v>GOLD</v>
      </c>
      <c r="G12" s="83">
        <v>3</v>
      </c>
      <c r="H12" s="83" t="s">
        <v>2033</v>
      </c>
      <c r="I12" s="52" t="s">
        <v>2041</v>
      </c>
      <c r="J12" s="135" t="str">
        <f t="shared" si="5"/>
        <v>WASHI</v>
      </c>
      <c r="K12" s="88">
        <v>0</v>
      </c>
      <c r="L12" s="88">
        <v>0.99930555555555556</v>
      </c>
      <c r="M12" s="86">
        <v>44173</v>
      </c>
      <c r="N12" s="143" t="s">
        <v>4676</v>
      </c>
      <c r="O12" s="90">
        <f t="shared" si="0"/>
        <v>1439</v>
      </c>
      <c r="P12" s="100">
        <f t="shared" si="1"/>
        <v>4317</v>
      </c>
      <c r="Q12" s="48" t="s">
        <v>2035</v>
      </c>
      <c r="R12" s="48" t="s">
        <v>2036</v>
      </c>
    </row>
    <row r="13" spans="1:18" x14ac:dyDescent="0.2">
      <c r="A13" s="97"/>
      <c r="B13" s="192" t="s">
        <v>4576</v>
      </c>
      <c r="C13" s="87" t="s">
        <v>81</v>
      </c>
      <c r="D13" s="134" t="str">
        <f t="shared" si="2"/>
        <v>ME5318</v>
      </c>
      <c r="E13" s="135" t="str">
        <f t="shared" si="3"/>
        <v>MASH EAST</v>
      </c>
      <c r="F13" s="135" t="str">
        <f t="shared" si="4"/>
        <v>GOLD</v>
      </c>
      <c r="G13" s="83">
        <v>3</v>
      </c>
      <c r="H13" s="83" t="s">
        <v>2033</v>
      </c>
      <c r="I13" s="52" t="s">
        <v>2041</v>
      </c>
      <c r="J13" s="135" t="str">
        <f t="shared" si="5"/>
        <v>WASHI</v>
      </c>
      <c r="K13" s="88">
        <v>0</v>
      </c>
      <c r="L13" s="88">
        <v>0.99930555555555556</v>
      </c>
      <c r="M13" s="86">
        <v>44173</v>
      </c>
      <c r="N13" s="143" t="s">
        <v>4677</v>
      </c>
      <c r="O13" s="90">
        <f t="shared" si="0"/>
        <v>1439</v>
      </c>
      <c r="P13" s="100">
        <f t="shared" si="1"/>
        <v>4317</v>
      </c>
      <c r="Q13" s="48" t="s">
        <v>2035</v>
      </c>
      <c r="R13" s="48" t="s">
        <v>2036</v>
      </c>
    </row>
    <row r="14" spans="1:18" x14ac:dyDescent="0.2">
      <c r="A14" s="97"/>
      <c r="B14" s="137">
        <v>44173.074062500003</v>
      </c>
      <c r="C14" s="48" t="s">
        <v>3941</v>
      </c>
      <c r="D14" s="134" t="e">
        <f t="shared" si="2"/>
        <v>#N/A</v>
      </c>
      <c r="E14" s="135" t="e">
        <f t="shared" si="3"/>
        <v>#N/A</v>
      </c>
      <c r="F14" s="135" t="e">
        <f t="shared" si="4"/>
        <v>#N/A</v>
      </c>
      <c r="G14" s="83">
        <v>3</v>
      </c>
      <c r="H14" s="96" t="s">
        <v>2033</v>
      </c>
      <c r="I14" s="52" t="s">
        <v>2034</v>
      </c>
      <c r="J14" s="135" t="e">
        <f t="shared" si="5"/>
        <v>#N/A</v>
      </c>
      <c r="K14" s="88">
        <v>7.4062499999999989E-2</v>
      </c>
      <c r="L14" s="88">
        <v>0.77353009259259264</v>
      </c>
      <c r="M14" s="86">
        <v>44173</v>
      </c>
      <c r="N14" s="143" t="s">
        <v>5119</v>
      </c>
      <c r="O14" s="90">
        <f t="shared" si="0"/>
        <v>1007.2333333333333</v>
      </c>
      <c r="P14" s="100">
        <f t="shared" si="1"/>
        <v>3021.7</v>
      </c>
      <c r="Q14" s="48" t="s">
        <v>2035</v>
      </c>
      <c r="R14" s="48" t="s">
        <v>2038</v>
      </c>
    </row>
    <row r="15" spans="1:18" x14ac:dyDescent="0.2">
      <c r="A15" s="97"/>
      <c r="B15" s="192" t="s">
        <v>4353</v>
      </c>
      <c r="C15" s="87" t="s">
        <v>94</v>
      </c>
      <c r="D15" s="134" t="str">
        <f t="shared" si="2"/>
        <v>MD0386</v>
      </c>
      <c r="E15" s="135" t="str">
        <f t="shared" si="3"/>
        <v>MIDLANDS</v>
      </c>
      <c r="F15" s="135" t="str">
        <f t="shared" si="4"/>
        <v>PLATINUM</v>
      </c>
      <c r="G15" s="83">
        <v>3</v>
      </c>
      <c r="H15" s="142" t="s">
        <v>2033</v>
      </c>
      <c r="I15" s="52" t="s">
        <v>2056</v>
      </c>
      <c r="J15" s="135" t="str">
        <f t="shared" si="5"/>
        <v>CHIKWAVAVA</v>
      </c>
      <c r="K15" s="88">
        <v>0</v>
      </c>
      <c r="L15" s="88">
        <v>0.99930555555555556</v>
      </c>
      <c r="M15" s="86">
        <v>44173</v>
      </c>
      <c r="N15" s="143" t="s">
        <v>4474</v>
      </c>
      <c r="O15" s="90">
        <f t="shared" si="0"/>
        <v>1439</v>
      </c>
      <c r="P15" s="100">
        <f t="shared" si="1"/>
        <v>4317</v>
      </c>
      <c r="Q15" s="48" t="s">
        <v>2035</v>
      </c>
      <c r="R15" s="48" t="s">
        <v>2036</v>
      </c>
    </row>
    <row r="16" spans="1:18" x14ac:dyDescent="0.2">
      <c r="A16" s="97"/>
      <c r="B16" s="137">
        <v>44173.239027777781</v>
      </c>
      <c r="C16" s="48" t="s">
        <v>118</v>
      </c>
      <c r="D16" s="134" t="str">
        <f t="shared" si="2"/>
        <v>HA6002</v>
      </c>
      <c r="E16" s="135" t="str">
        <f t="shared" si="3"/>
        <v>HARARE</v>
      </c>
      <c r="F16" s="135" t="str">
        <f t="shared" si="4"/>
        <v>PLATINUM</v>
      </c>
      <c r="G16" s="83">
        <v>3</v>
      </c>
      <c r="H16" s="96" t="s">
        <v>2033</v>
      </c>
      <c r="I16" s="52" t="s">
        <v>2034</v>
      </c>
      <c r="J16" s="135" t="str">
        <f t="shared" si="5"/>
        <v>WASHI</v>
      </c>
      <c r="K16" s="88">
        <v>0.23902777777777776</v>
      </c>
      <c r="L16" s="88">
        <v>0.39018518518518519</v>
      </c>
      <c r="M16" s="86">
        <v>44173</v>
      </c>
      <c r="N16" s="143" t="s">
        <v>5146</v>
      </c>
      <c r="O16" s="90">
        <f t="shared" si="0"/>
        <v>217.66666666666671</v>
      </c>
      <c r="P16" s="100">
        <f t="shared" si="1"/>
        <v>653.00000000000011</v>
      </c>
      <c r="Q16" s="48" t="s">
        <v>2035</v>
      </c>
      <c r="R16" s="48" t="s">
        <v>2038</v>
      </c>
    </row>
    <row r="17" spans="1:18" x14ac:dyDescent="0.2">
      <c r="A17" s="97"/>
      <c r="B17" s="121">
        <v>44173.648136574076</v>
      </c>
      <c r="C17" s="48" t="s">
        <v>125</v>
      </c>
      <c r="D17" s="82" t="str">
        <f>VLOOKUP($C17,TOTAL4,2,FALSE)</f>
        <v>HA1706</v>
      </c>
      <c r="E17" s="91" t="str">
        <f>VLOOKUP($C17,TOTAL4,3,FALSE)</f>
        <v>HARARE</v>
      </c>
      <c r="F17" s="82" t="str">
        <f>VLOOKUP(C17,TOTAL4,4,FALSE)</f>
        <v>SILVER</v>
      </c>
      <c r="G17" s="83">
        <v>3</v>
      </c>
      <c r="H17" s="96" t="s">
        <v>2033</v>
      </c>
      <c r="I17" s="68" t="s">
        <v>2056</v>
      </c>
      <c r="J17" s="82" t="str">
        <f>VLOOKUP($C17,TOTAL4,5,FALSE)</f>
        <v>ENIA</v>
      </c>
      <c r="K17" s="85">
        <v>0.6481365740740741</v>
      </c>
      <c r="L17" s="85">
        <v>0.82187500000000002</v>
      </c>
      <c r="M17" s="86">
        <v>44173</v>
      </c>
      <c r="N17" s="143" t="s">
        <v>4994</v>
      </c>
      <c r="O17" s="191">
        <f t="shared" si="0"/>
        <v>250.18333333333334</v>
      </c>
      <c r="P17" s="100">
        <f t="shared" si="1"/>
        <v>750.55</v>
      </c>
      <c r="Q17" s="68" t="s">
        <v>2035</v>
      </c>
      <c r="R17" s="68" t="s">
        <v>2038</v>
      </c>
    </row>
    <row r="18" spans="1:18" x14ac:dyDescent="0.2">
      <c r="A18" s="97"/>
      <c r="B18" s="121">
        <v>44173.490995370368</v>
      </c>
      <c r="C18" s="48" t="s">
        <v>152</v>
      </c>
      <c r="D18" s="82" t="str">
        <f>VLOOKUP($C18,TOTAL4,2,FALSE)</f>
        <v>HA0227</v>
      </c>
      <c r="E18" s="91" t="str">
        <f>VLOOKUP($C18,TOTAL4,3,FALSE)</f>
        <v>HARARE</v>
      </c>
      <c r="F18" s="82" t="str">
        <f>VLOOKUP(C18,TOTAL4,4,FALSE)</f>
        <v>PLATINUM</v>
      </c>
      <c r="G18" s="83">
        <v>3</v>
      </c>
      <c r="H18" s="142" t="s">
        <v>2033</v>
      </c>
      <c r="I18" s="68" t="s">
        <v>2056</v>
      </c>
      <c r="J18" s="82" t="str">
        <f>VLOOKUP($C18,TOTAL4,5,FALSE)</f>
        <v>PRIVILEDGE</v>
      </c>
      <c r="K18" s="85">
        <v>0.49099537037037039</v>
      </c>
      <c r="L18" s="85">
        <v>0.64379629629629631</v>
      </c>
      <c r="M18" s="86">
        <v>44173</v>
      </c>
      <c r="N18" s="143" t="s">
        <v>4961</v>
      </c>
      <c r="O18" s="191">
        <f t="shared" si="0"/>
        <v>220.03333333333336</v>
      </c>
      <c r="P18" s="100">
        <f t="shared" si="1"/>
        <v>660.10000000000014</v>
      </c>
      <c r="Q18" s="68" t="s">
        <v>2035</v>
      </c>
      <c r="R18" s="68" t="s">
        <v>2038</v>
      </c>
    </row>
    <row r="19" spans="1:18" x14ac:dyDescent="0.2">
      <c r="A19" s="97"/>
      <c r="B19" s="137">
        <v>44173.457650462966</v>
      </c>
      <c r="C19" s="48" t="s">
        <v>155</v>
      </c>
      <c r="D19" s="134" t="str">
        <f>VLOOKUP($C19,TOTAL3,2,FALSE)</f>
        <v>HA0227</v>
      </c>
      <c r="E19" s="135" t="str">
        <f>VLOOKUP($C19,TOTAL3,3,FALSE)</f>
        <v>HARARE</v>
      </c>
      <c r="F19" s="135" t="str">
        <f>VLOOKUP(C19,TOTAL3,4,FALSE)</f>
        <v>PLATINUM</v>
      </c>
      <c r="G19" s="83">
        <v>3</v>
      </c>
      <c r="H19" s="96" t="s">
        <v>2033</v>
      </c>
      <c r="I19" s="52" t="s">
        <v>5161</v>
      </c>
      <c r="J19" s="135" t="str">
        <f>VLOOKUP($C19,TOTAL3,5,FALSE)</f>
        <v>PRIVILEDGE</v>
      </c>
      <c r="K19" s="88">
        <v>0.45765046296296297</v>
      </c>
      <c r="L19" s="88">
        <v>0.61249999999999993</v>
      </c>
      <c r="M19" s="86">
        <v>44173</v>
      </c>
      <c r="N19" s="143" t="s">
        <v>5137</v>
      </c>
      <c r="O19" s="90">
        <f t="shared" si="0"/>
        <v>222.98333333333323</v>
      </c>
      <c r="P19" s="100">
        <f t="shared" si="1"/>
        <v>668.9499999999997</v>
      </c>
      <c r="Q19" s="48" t="s">
        <v>2035</v>
      </c>
      <c r="R19" s="48" t="s">
        <v>2036</v>
      </c>
    </row>
    <row r="20" spans="1:18" x14ac:dyDescent="0.2">
      <c r="A20" s="97"/>
      <c r="B20" s="121">
        <v>44173.673009259262</v>
      </c>
      <c r="C20" s="48" t="s">
        <v>175</v>
      </c>
      <c r="D20" s="82" t="str">
        <f>VLOOKUP($C20,TOTAL4,2,FALSE)</f>
        <v>MD5191</v>
      </c>
      <c r="E20" s="91" t="str">
        <f>VLOOKUP($C20,TOTAL4,3,FALSE)</f>
        <v>MIDLANDS</v>
      </c>
      <c r="F20" s="82" t="str">
        <f>VLOOKUP(C20,TOTAL4,4,FALSE)</f>
        <v>GOLD</v>
      </c>
      <c r="G20" s="83">
        <v>3</v>
      </c>
      <c r="H20" s="96" t="s">
        <v>2033</v>
      </c>
      <c r="I20" s="68" t="s">
        <v>2056</v>
      </c>
      <c r="J20" s="82" t="str">
        <f>VLOOKUP($C20,TOTAL4,5,FALSE)</f>
        <v>CHIKWAVAVA</v>
      </c>
      <c r="K20" s="85">
        <v>0.67300925925925925</v>
      </c>
      <c r="L20" s="85">
        <v>0.72891203703703711</v>
      </c>
      <c r="M20" s="86">
        <v>44173</v>
      </c>
      <c r="N20" s="143" t="s">
        <v>4979</v>
      </c>
      <c r="O20" s="191">
        <f t="shared" si="0"/>
        <v>80.500000000000114</v>
      </c>
      <c r="P20" s="100">
        <f t="shared" si="1"/>
        <v>241.50000000000034</v>
      </c>
      <c r="Q20" s="68" t="s">
        <v>2035</v>
      </c>
      <c r="R20" s="68" t="s">
        <v>2038</v>
      </c>
    </row>
    <row r="21" spans="1:18" x14ac:dyDescent="0.2">
      <c r="A21" s="97"/>
      <c r="B21" s="192" t="s">
        <v>3448</v>
      </c>
      <c r="C21" s="87" t="s">
        <v>177</v>
      </c>
      <c r="D21" s="134" t="str">
        <f>VLOOKUP($C21,TOTAL3,2,FALSE)</f>
        <v>MC5252</v>
      </c>
      <c r="E21" s="135" t="str">
        <f>VLOOKUP($C21,TOTAL3,3,FALSE)</f>
        <v>MASH CENTRAL</v>
      </c>
      <c r="F21" s="135" t="str">
        <f>VLOOKUP(C21,TOTAL3,4,FALSE)</f>
        <v>SILVER</v>
      </c>
      <c r="G21" s="83">
        <v>3</v>
      </c>
      <c r="H21" s="96" t="s">
        <v>2033</v>
      </c>
      <c r="I21" s="52" t="s">
        <v>2042</v>
      </c>
      <c r="J21" s="135" t="str">
        <f>VLOOKUP($C21,TOTAL3,5,FALSE)</f>
        <v>ARTWELL</v>
      </c>
      <c r="K21" s="88">
        <v>0</v>
      </c>
      <c r="L21" s="88">
        <v>0.99930555555555556</v>
      </c>
      <c r="M21" s="86">
        <v>44173</v>
      </c>
      <c r="N21" s="143" t="s">
        <v>4044</v>
      </c>
      <c r="O21" s="90">
        <f t="shared" si="0"/>
        <v>1439</v>
      </c>
      <c r="P21" s="100">
        <f t="shared" si="1"/>
        <v>4317</v>
      </c>
      <c r="Q21" s="48" t="s">
        <v>2035</v>
      </c>
      <c r="R21" s="48" t="s">
        <v>2036</v>
      </c>
    </row>
    <row r="22" spans="1:18" x14ac:dyDescent="0.2">
      <c r="A22" s="124">
        <v>665</v>
      </c>
      <c r="B22" s="121">
        <v>44173.629166666666</v>
      </c>
      <c r="C22" s="52" t="str">
        <f>VLOOKUP(A22,nsn,2,FALSE)</f>
        <v>Barbour Fields-G</v>
      </c>
      <c r="D22" s="134" t="str">
        <f>VLOOKUP($C22,TOTAL3,2,FALSE)</f>
        <v>BU0005</v>
      </c>
      <c r="E22" s="220" t="str">
        <f>VLOOKUP($C22,TOTAL3,3,FALSE)</f>
        <v>BULAWAYO</v>
      </c>
      <c r="F22" s="135" t="str">
        <f>VLOOKUP(C22,TOTAL3,4,FALSE)</f>
        <v>PLATINUM</v>
      </c>
      <c r="G22" s="83">
        <v>3</v>
      </c>
      <c r="H22" s="83" t="s">
        <v>2033</v>
      </c>
      <c r="I22" s="212" t="s">
        <v>2060</v>
      </c>
      <c r="J22" s="52" t="str">
        <f>VLOOKUP(A22,nsn,3,FALSE)</f>
        <v>STELLA</v>
      </c>
      <c r="K22" s="88">
        <v>0.62916666666666665</v>
      </c>
      <c r="L22" s="88">
        <v>0.76111111111111107</v>
      </c>
      <c r="M22" s="86">
        <v>44173</v>
      </c>
      <c r="N22" s="143" t="s">
        <v>2719</v>
      </c>
      <c r="O22" s="90">
        <f t="shared" si="0"/>
        <v>189.99999999999997</v>
      </c>
      <c r="P22" s="100">
        <f t="shared" si="1"/>
        <v>569.99999999999989</v>
      </c>
      <c r="Q22" s="52" t="s">
        <v>2035</v>
      </c>
      <c r="R22" s="52" t="s">
        <v>2036</v>
      </c>
    </row>
    <row r="23" spans="1:18" x14ac:dyDescent="0.2">
      <c r="A23" s="97"/>
      <c r="B23" s="137">
        <v>44172.943969907406</v>
      </c>
      <c r="C23" s="48" t="s">
        <v>228</v>
      </c>
      <c r="D23" s="134" t="str">
        <f>VLOOKUP($C23,TOTAL3,2,FALSE)</f>
        <v>ME0112</v>
      </c>
      <c r="E23" s="135" t="str">
        <f>VLOOKUP($C23,TOTAL3,3,FALSE)</f>
        <v>MASH EAST</v>
      </c>
      <c r="F23" s="135" t="str">
        <f>VLOOKUP(C23,TOTAL3,4,FALSE)</f>
        <v>GOLD</v>
      </c>
      <c r="G23" s="83">
        <v>3</v>
      </c>
      <c r="H23" s="96" t="s">
        <v>2033</v>
      </c>
      <c r="I23" s="52" t="s">
        <v>2034</v>
      </c>
      <c r="J23" s="135" t="str">
        <f>VLOOKUP($C23,TOTAL3,5,FALSE)</f>
        <v>LESLIE</v>
      </c>
      <c r="K23" s="88">
        <v>0</v>
      </c>
      <c r="L23" s="88">
        <v>0.61069444444444443</v>
      </c>
      <c r="M23" s="86">
        <v>44173</v>
      </c>
      <c r="N23" s="143" t="s">
        <v>4678</v>
      </c>
      <c r="O23" s="90">
        <f t="shared" si="0"/>
        <v>879.4</v>
      </c>
      <c r="P23" s="100">
        <f t="shared" si="1"/>
        <v>2638.2</v>
      </c>
      <c r="Q23" s="48" t="s">
        <v>2035</v>
      </c>
      <c r="R23" s="48" t="s">
        <v>2038</v>
      </c>
    </row>
    <row r="24" spans="1:18" x14ac:dyDescent="0.2">
      <c r="A24" s="97"/>
      <c r="B24" s="137">
        <v>44172.946400462963</v>
      </c>
      <c r="C24" s="48" t="s">
        <v>232</v>
      </c>
      <c r="D24" s="134" t="str">
        <f>VLOOKUP($C24,TOTAL3,2,FALSE)</f>
        <v>ME0112</v>
      </c>
      <c r="E24" s="135" t="str">
        <f>VLOOKUP($C24,TOTAL3,3,FALSE)</f>
        <v>MASH EAST</v>
      </c>
      <c r="F24" s="135" t="str">
        <f>VLOOKUP(C24,TOTAL3,4,FALSE)</f>
        <v>GOLD</v>
      </c>
      <c r="G24" s="83">
        <v>3</v>
      </c>
      <c r="H24" s="96" t="s">
        <v>2033</v>
      </c>
      <c r="I24" s="52" t="s">
        <v>2034</v>
      </c>
      <c r="J24" s="135" t="str">
        <f>VLOOKUP($C24,TOTAL3,5,FALSE)</f>
        <v>LESLIE</v>
      </c>
      <c r="K24" s="88">
        <v>0</v>
      </c>
      <c r="L24" s="88">
        <v>0.6136342592592593</v>
      </c>
      <c r="M24" s="86">
        <v>44173</v>
      </c>
      <c r="N24" s="143" t="s">
        <v>4679</v>
      </c>
      <c r="O24" s="90">
        <f t="shared" si="0"/>
        <v>883.63333333333344</v>
      </c>
      <c r="P24" s="100">
        <f t="shared" si="1"/>
        <v>2650.9000000000005</v>
      </c>
      <c r="Q24" s="48" t="s">
        <v>2035</v>
      </c>
      <c r="R24" s="48" t="s">
        <v>2038</v>
      </c>
    </row>
    <row r="25" spans="1:18" x14ac:dyDescent="0.2">
      <c r="A25" s="97"/>
      <c r="B25" s="121">
        <v>44173.68954861111</v>
      </c>
      <c r="C25" s="48" t="s">
        <v>244</v>
      </c>
      <c r="D25" s="82" t="str">
        <f>VLOOKUP($C25,TOTAL4,2,FALSE)</f>
        <v>MS6027</v>
      </c>
      <c r="E25" s="91" t="str">
        <f>VLOOKUP($C25,TOTAL4,3,FALSE)</f>
        <v>MAT SOUTH</v>
      </c>
      <c r="F25" s="82" t="str">
        <f>VLOOKUP(C25,TOTAL4,4,FALSE)</f>
        <v>PLATINUM</v>
      </c>
      <c r="G25" s="83">
        <v>3</v>
      </c>
      <c r="H25" s="142" t="s">
        <v>2033</v>
      </c>
      <c r="I25" s="68" t="s">
        <v>2056</v>
      </c>
      <c r="J25" s="82" t="str">
        <f>VLOOKUP($C25,TOTAL4,5,FALSE)</f>
        <v>BEN</v>
      </c>
      <c r="K25" s="85">
        <v>0.68954861111111121</v>
      </c>
      <c r="L25" s="85">
        <v>0.70368055555555553</v>
      </c>
      <c r="M25" s="86">
        <v>44173</v>
      </c>
      <c r="N25" s="143" t="s">
        <v>4969</v>
      </c>
      <c r="O25" s="191">
        <f t="shared" si="0"/>
        <v>20.349999999999824</v>
      </c>
      <c r="P25" s="100">
        <f t="shared" si="1"/>
        <v>61.049999999999471</v>
      </c>
      <c r="Q25" s="68" t="s">
        <v>2035</v>
      </c>
      <c r="R25" s="68" t="s">
        <v>2038</v>
      </c>
    </row>
    <row r="26" spans="1:18" x14ac:dyDescent="0.2">
      <c r="A26" s="97"/>
      <c r="B26" s="121">
        <v>44173.786504629628</v>
      </c>
      <c r="C26" s="48" t="s">
        <v>244</v>
      </c>
      <c r="D26" s="82" t="str">
        <f>VLOOKUP($C26,TOTAL4,2,FALSE)</f>
        <v>MS6027</v>
      </c>
      <c r="E26" s="91" t="str">
        <f>VLOOKUP($C26,TOTAL4,3,FALSE)</f>
        <v>MAT SOUTH</v>
      </c>
      <c r="F26" s="82" t="str">
        <f>VLOOKUP(C26,TOTAL4,4,FALSE)</f>
        <v>PLATINUM</v>
      </c>
      <c r="G26" s="83">
        <v>3</v>
      </c>
      <c r="H26" s="142" t="s">
        <v>2033</v>
      </c>
      <c r="I26" s="68" t="s">
        <v>2056</v>
      </c>
      <c r="J26" s="82" t="str">
        <f>VLOOKUP($C26,TOTAL4,5,FALSE)</f>
        <v>BEN</v>
      </c>
      <c r="K26" s="88">
        <v>0.78650462962962964</v>
      </c>
      <c r="L26" s="88">
        <v>0.99930555555555556</v>
      </c>
      <c r="M26" s="86">
        <v>44173</v>
      </c>
      <c r="N26" s="143" t="s">
        <v>5021</v>
      </c>
      <c r="O26" s="191">
        <f t="shared" si="0"/>
        <v>306.43333333333334</v>
      </c>
      <c r="P26" s="100">
        <f t="shared" si="1"/>
        <v>919.3</v>
      </c>
      <c r="Q26" s="68" t="s">
        <v>2035</v>
      </c>
      <c r="R26" s="68" t="s">
        <v>2036</v>
      </c>
    </row>
    <row r="27" spans="1:18" x14ac:dyDescent="0.2">
      <c r="A27" s="210"/>
      <c r="B27" s="121">
        <v>44172.780092592591</v>
      </c>
      <c r="C27" s="48" t="s">
        <v>248</v>
      </c>
      <c r="D27" s="82" t="str">
        <f>VLOOKUP($C27,TOTAL4,2,FALSE)</f>
        <v>HA0001</v>
      </c>
      <c r="E27" s="91" t="str">
        <f>VLOOKUP($C27,TOTAL4,3,FALSE)</f>
        <v>HARARE</v>
      </c>
      <c r="F27" s="82" t="str">
        <f>VLOOKUP(C27,TOTAL4,4,FALSE)</f>
        <v>GOLD</v>
      </c>
      <c r="G27" s="83">
        <v>3</v>
      </c>
      <c r="H27" s="142" t="s">
        <v>2033</v>
      </c>
      <c r="I27" s="68" t="s">
        <v>2058</v>
      </c>
      <c r="J27" s="82" t="str">
        <f>VLOOKUP($C27,TOTAL4,5,FALSE)</f>
        <v>ENIA</v>
      </c>
      <c r="K27" s="88">
        <v>0</v>
      </c>
      <c r="L27" s="88">
        <v>0.99930555555555556</v>
      </c>
      <c r="M27" s="86">
        <v>44173</v>
      </c>
      <c r="N27" s="94" t="s">
        <v>4812</v>
      </c>
      <c r="O27" s="191">
        <f t="shared" si="0"/>
        <v>1439</v>
      </c>
      <c r="P27" s="100">
        <f t="shared" si="1"/>
        <v>4317</v>
      </c>
      <c r="Q27" s="80" t="s">
        <v>2035</v>
      </c>
      <c r="R27" s="68" t="s">
        <v>2036</v>
      </c>
    </row>
    <row r="28" spans="1:18" x14ac:dyDescent="0.2">
      <c r="A28" s="97"/>
      <c r="B28" s="137">
        <v>44172.746689814812</v>
      </c>
      <c r="C28" s="48" t="s">
        <v>251</v>
      </c>
      <c r="D28" s="134" t="str">
        <f>VLOOKUP($C28,TOTAL3,2,FALSE)</f>
        <v>HA0001</v>
      </c>
      <c r="E28" s="135" t="str">
        <f>VLOOKUP($C28,TOTAL3,3,FALSE)</f>
        <v>HARARE</v>
      </c>
      <c r="F28" s="135" t="str">
        <f>VLOOKUP(C28,TOTAL3,4,FALSE)</f>
        <v>GOLD</v>
      </c>
      <c r="G28" s="83">
        <v>3</v>
      </c>
      <c r="H28" s="142" t="s">
        <v>2033</v>
      </c>
      <c r="I28" s="52" t="s">
        <v>2034</v>
      </c>
      <c r="J28" s="135" t="str">
        <f>VLOOKUP($C28,TOTAL3,5,FALSE)</f>
        <v>ENIA</v>
      </c>
      <c r="K28" s="88">
        <v>0</v>
      </c>
      <c r="L28" s="88">
        <v>0.99930555555555556</v>
      </c>
      <c r="M28" s="86">
        <v>44173</v>
      </c>
      <c r="N28" s="143" t="s">
        <v>4680</v>
      </c>
      <c r="O28" s="90">
        <f t="shared" si="0"/>
        <v>1439</v>
      </c>
      <c r="P28" s="100">
        <f t="shared" si="1"/>
        <v>4317</v>
      </c>
      <c r="Q28" s="48" t="s">
        <v>2035</v>
      </c>
      <c r="R28" s="48" t="s">
        <v>2036</v>
      </c>
    </row>
    <row r="29" spans="1:18" x14ac:dyDescent="0.2">
      <c r="A29" s="210"/>
      <c r="B29" s="121">
        <v>44077.472754629627</v>
      </c>
      <c r="C29" s="48" t="s">
        <v>270</v>
      </c>
      <c r="D29" s="82" t="str">
        <f>VLOOKUP($C29,TOTAL4,2,FALSE)</f>
        <v>MD1708</v>
      </c>
      <c r="E29" s="91" t="str">
        <f>VLOOKUP($C29,TOTAL4,3,FALSE)</f>
        <v>MIDLANDS</v>
      </c>
      <c r="F29" s="82" t="str">
        <f>VLOOKUP(C29,TOTAL4,4,FALSE)</f>
        <v>BRONZE</v>
      </c>
      <c r="G29" s="83">
        <v>3</v>
      </c>
      <c r="H29" s="142" t="s">
        <v>2033</v>
      </c>
      <c r="I29" s="68" t="s">
        <v>2058</v>
      </c>
      <c r="J29" s="82" t="str">
        <f>VLOOKUP($C29,TOTAL4,5,FALSE)</f>
        <v>CHIKWAVAVA</v>
      </c>
      <c r="K29" s="88">
        <v>0</v>
      </c>
      <c r="L29" s="88">
        <v>0.99930555555555556</v>
      </c>
      <c r="M29" s="86">
        <v>44173</v>
      </c>
      <c r="N29" s="143" t="s">
        <v>4813</v>
      </c>
      <c r="O29" s="191">
        <f t="shared" si="0"/>
        <v>1439</v>
      </c>
      <c r="P29" s="100">
        <f t="shared" si="1"/>
        <v>4317</v>
      </c>
      <c r="Q29" s="68" t="s">
        <v>2035</v>
      </c>
      <c r="R29" s="68" t="s">
        <v>2036</v>
      </c>
    </row>
    <row r="30" spans="1:18" x14ac:dyDescent="0.2">
      <c r="A30" s="97"/>
      <c r="B30" s="121">
        <v>44173.86314814815</v>
      </c>
      <c r="C30" s="48" t="s">
        <v>273</v>
      </c>
      <c r="D30" s="82" t="str">
        <f>VLOOKUP($C30,TOTAL4,2,FALSE)</f>
        <v>HA0008</v>
      </c>
      <c r="E30" s="91" t="str">
        <f>VLOOKUP($C30,TOTAL4,3,FALSE)</f>
        <v>HARARE</v>
      </c>
      <c r="F30" s="82" t="str">
        <f>VLOOKUP(C30,TOTAL4,4,FALSE)</f>
        <v>PLATINUM</v>
      </c>
      <c r="G30" s="83">
        <v>3</v>
      </c>
      <c r="H30" s="142" t="s">
        <v>2033</v>
      </c>
      <c r="I30" s="68" t="s">
        <v>2056</v>
      </c>
      <c r="J30" s="82" t="str">
        <f>VLOOKUP($C30,TOTAL4,5,FALSE)</f>
        <v>DHLAKAMA</v>
      </c>
      <c r="K30" s="88">
        <v>0.86314814814814811</v>
      </c>
      <c r="L30" s="88">
        <v>0.99930555555555556</v>
      </c>
      <c r="M30" s="86">
        <v>44173</v>
      </c>
      <c r="N30" s="143" t="s">
        <v>5015</v>
      </c>
      <c r="O30" s="191">
        <f t="shared" si="0"/>
        <v>196.06666666666675</v>
      </c>
      <c r="P30" s="100">
        <f t="shared" si="1"/>
        <v>588.20000000000027</v>
      </c>
      <c r="Q30" s="68" t="s">
        <v>2035</v>
      </c>
      <c r="R30" s="68" t="s">
        <v>2036</v>
      </c>
    </row>
    <row r="31" spans="1:18" x14ac:dyDescent="0.2">
      <c r="A31" s="97"/>
      <c r="B31" s="137" t="s">
        <v>5041</v>
      </c>
      <c r="C31" s="87" t="s">
        <v>277</v>
      </c>
      <c r="D31" s="134" t="str">
        <f>VLOOKUP($C31,TOTAL3,2,FALSE)</f>
        <v>HA0008</v>
      </c>
      <c r="E31" s="135" t="str">
        <f>VLOOKUP($C31,TOTAL3,3,FALSE)</f>
        <v>HARARE</v>
      </c>
      <c r="F31" s="135" t="str">
        <f>VLOOKUP(C31,TOTAL3,4,FALSE)</f>
        <v>PLATINUM</v>
      </c>
      <c r="G31" s="83">
        <v>3</v>
      </c>
      <c r="H31" s="96" t="s">
        <v>2033</v>
      </c>
      <c r="I31" s="52" t="s">
        <v>5161</v>
      </c>
      <c r="J31" s="135" t="str">
        <f>VLOOKUP($C31,TOTAL3,5,FALSE)</f>
        <v>DHLAKAMA</v>
      </c>
      <c r="K31" s="88">
        <v>0.82972222222222225</v>
      </c>
      <c r="L31" s="88">
        <v>0.99930555555555556</v>
      </c>
      <c r="M31" s="86">
        <v>44173</v>
      </c>
      <c r="N31" s="143" t="s">
        <v>5176</v>
      </c>
      <c r="O31" s="90">
        <f t="shared" si="0"/>
        <v>244.2</v>
      </c>
      <c r="P31" s="100">
        <f t="shared" si="1"/>
        <v>732.59999999999991</v>
      </c>
      <c r="Q31" s="48" t="s">
        <v>2035</v>
      </c>
      <c r="R31" s="48" t="s">
        <v>2036</v>
      </c>
    </row>
    <row r="32" spans="1:18" x14ac:dyDescent="0.2">
      <c r="A32" s="210">
        <v>44</v>
      </c>
      <c r="B32" s="121">
        <v>43589.80756296296</v>
      </c>
      <c r="C32" s="52" t="str">
        <f>VLOOKUP(A32,nsn,2,FALSE)</f>
        <v>BHANDA-G</v>
      </c>
      <c r="D32" s="207" t="s">
        <v>187</v>
      </c>
      <c r="E32" s="220" t="str">
        <f>VLOOKUP($C32,TOTAL3,3,FALSE)</f>
        <v>MAT NORTH</v>
      </c>
      <c r="F32" s="135" t="str">
        <f>VLOOKUP(C32,TOTAL3,4,FALSE)</f>
        <v>BRONZE</v>
      </c>
      <c r="G32" s="83">
        <v>3</v>
      </c>
      <c r="H32" s="83" t="s">
        <v>2033</v>
      </c>
      <c r="I32" s="52" t="s">
        <v>2055</v>
      </c>
      <c r="J32" s="52" t="str">
        <f>VLOOKUP(A32,nsn,3,FALSE)</f>
        <v>BHEKANI</v>
      </c>
      <c r="K32" s="88">
        <v>0</v>
      </c>
      <c r="L32" s="88">
        <v>0.99930555555555556</v>
      </c>
      <c r="M32" s="86">
        <v>44173</v>
      </c>
      <c r="N32" s="143" t="s">
        <v>2175</v>
      </c>
      <c r="O32" s="90">
        <f t="shared" si="0"/>
        <v>1439</v>
      </c>
      <c r="P32" s="100">
        <f t="shared" si="1"/>
        <v>4317</v>
      </c>
      <c r="Q32" s="52" t="s">
        <v>2035</v>
      </c>
      <c r="R32" s="52" t="s">
        <v>2036</v>
      </c>
    </row>
    <row r="33" spans="1:18" x14ac:dyDescent="0.2">
      <c r="A33" s="210"/>
      <c r="B33" s="121">
        <v>44153.311689814815</v>
      </c>
      <c r="C33" s="48" t="s">
        <v>281</v>
      </c>
      <c r="D33" s="82" t="str">
        <f>VLOOKUP($C33,TOTAL4,2,FALSE)</f>
        <v>MV7003</v>
      </c>
      <c r="E33" s="91" t="str">
        <f>VLOOKUP($C33,TOTAL4,3,FALSE)</f>
        <v>MASVINGO</v>
      </c>
      <c r="F33" s="82" t="str">
        <f>VLOOKUP(C33,TOTAL4,4,FALSE)</f>
        <v>SILVER</v>
      </c>
      <c r="G33" s="83">
        <v>3</v>
      </c>
      <c r="H33" s="142" t="s">
        <v>2033</v>
      </c>
      <c r="I33" s="68" t="s">
        <v>2058</v>
      </c>
      <c r="J33" s="82" t="str">
        <f>VLOOKUP($C33,TOTAL4,5,FALSE)</f>
        <v>PARDON</v>
      </c>
      <c r="K33" s="88">
        <v>0</v>
      </c>
      <c r="L33" s="88">
        <v>0.99930555555555556</v>
      </c>
      <c r="M33" s="86">
        <v>44173</v>
      </c>
      <c r="N33" s="143" t="s">
        <v>4814</v>
      </c>
      <c r="O33" s="191">
        <f t="shared" si="0"/>
        <v>1439</v>
      </c>
      <c r="P33" s="100">
        <f t="shared" si="1"/>
        <v>4317</v>
      </c>
      <c r="Q33" s="68" t="s">
        <v>2035</v>
      </c>
      <c r="R33" s="68" t="s">
        <v>2036</v>
      </c>
    </row>
    <row r="34" spans="1:18" x14ac:dyDescent="0.2">
      <c r="A34" s="210"/>
      <c r="B34" s="121">
        <v>44170.833136574074</v>
      </c>
      <c r="C34" s="48" t="s">
        <v>285</v>
      </c>
      <c r="D34" s="82" t="str">
        <f>VLOOKUP($C34,TOTAL4,2,FALSE)</f>
        <v>MV5136</v>
      </c>
      <c r="E34" s="91" t="str">
        <f>VLOOKUP($C34,TOTAL4,3,FALSE)</f>
        <v>MASVINGO</v>
      </c>
      <c r="F34" s="82" t="str">
        <f>VLOOKUP(C34,TOTAL4,4,FALSE)</f>
        <v>SILVER</v>
      </c>
      <c r="G34" s="83">
        <v>3</v>
      </c>
      <c r="H34" s="142" t="s">
        <v>2033</v>
      </c>
      <c r="I34" s="68" t="s">
        <v>2058</v>
      </c>
      <c r="J34" s="82" t="str">
        <f>VLOOKUP($C34,TOTAL4,5,FALSE)</f>
        <v>PARDON</v>
      </c>
      <c r="K34" s="88">
        <v>0</v>
      </c>
      <c r="L34" s="88">
        <v>0.99930555555555556</v>
      </c>
      <c r="M34" s="86">
        <v>44173</v>
      </c>
      <c r="N34" s="143" t="s">
        <v>4815</v>
      </c>
      <c r="O34" s="191">
        <f t="shared" si="0"/>
        <v>1439</v>
      </c>
      <c r="P34" s="100">
        <f t="shared" si="1"/>
        <v>4317</v>
      </c>
      <c r="Q34" s="68" t="s">
        <v>2035</v>
      </c>
      <c r="R34" s="68" t="s">
        <v>2036</v>
      </c>
    </row>
    <row r="35" spans="1:18" x14ac:dyDescent="0.2">
      <c r="A35" s="210">
        <v>812</v>
      </c>
      <c r="B35" s="121">
        <v>44069.581944444442</v>
      </c>
      <c r="C35" s="52" t="str">
        <f>VLOOKUP(A35,nsn,2,FALSE)</f>
        <v>BINGA-G</v>
      </c>
      <c r="D35" s="134" t="str">
        <f>VLOOKUP($C35,TOTAL3,2,FALSE)</f>
        <v>MN5107</v>
      </c>
      <c r="E35" s="220" t="str">
        <f>VLOOKUP($C35,TOTAL3,3,FALSE)</f>
        <v>MAT NORTH</v>
      </c>
      <c r="F35" s="135" t="str">
        <f>VLOOKUP(C35,TOTAL3,4,FALSE)</f>
        <v>BRONZE</v>
      </c>
      <c r="G35" s="83">
        <v>3</v>
      </c>
      <c r="H35" s="96" t="s">
        <v>2033</v>
      </c>
      <c r="I35" s="212" t="s">
        <v>2055</v>
      </c>
      <c r="J35" s="52" t="str">
        <f>VLOOKUP(A35,nsn,3,FALSE)</f>
        <v>HARRIET</v>
      </c>
      <c r="K35" s="88">
        <v>0</v>
      </c>
      <c r="L35" s="88">
        <v>0.99930555555555556</v>
      </c>
      <c r="M35" s="86">
        <v>44173</v>
      </c>
      <c r="N35" s="143" t="s">
        <v>2161</v>
      </c>
      <c r="O35" s="90">
        <f t="shared" si="0"/>
        <v>1439</v>
      </c>
      <c r="P35" s="100">
        <f t="shared" si="1"/>
        <v>4317</v>
      </c>
      <c r="Q35" s="52" t="s">
        <v>2035</v>
      </c>
      <c r="R35" s="52" t="s">
        <v>2036</v>
      </c>
    </row>
    <row r="36" spans="1:18" x14ac:dyDescent="0.2">
      <c r="A36" s="210"/>
      <c r="B36" s="121">
        <v>44078.052893518521</v>
      </c>
      <c r="C36" s="48" t="s">
        <v>292</v>
      </c>
      <c r="D36" s="82" t="str">
        <f>VLOOKUP($C36,TOTAL4,2,FALSE)</f>
        <v>MN5107</v>
      </c>
      <c r="E36" s="91" t="str">
        <f>VLOOKUP($C36,TOTAL4,3,FALSE)</f>
        <v>MAT NORTH</v>
      </c>
      <c r="F36" s="82" t="str">
        <f>VLOOKUP(C36,TOTAL4,4,FALSE)</f>
        <v>BRONZE</v>
      </c>
      <c r="G36" s="83">
        <v>3</v>
      </c>
      <c r="H36" s="142" t="s">
        <v>2033</v>
      </c>
      <c r="I36" s="68" t="s">
        <v>2058</v>
      </c>
      <c r="J36" s="82" t="str">
        <f>VLOOKUP($C36,TOTAL4,5,FALSE)</f>
        <v>HARRIET</v>
      </c>
      <c r="K36" s="88">
        <v>0</v>
      </c>
      <c r="L36" s="88">
        <v>0.99930555555555556</v>
      </c>
      <c r="M36" s="86">
        <v>44173</v>
      </c>
      <c r="N36" s="143" t="s">
        <v>4816</v>
      </c>
      <c r="O36" s="191">
        <f t="shared" si="0"/>
        <v>1439</v>
      </c>
      <c r="P36" s="100">
        <f t="shared" si="1"/>
        <v>4317</v>
      </c>
      <c r="Q36" s="68" t="s">
        <v>2035</v>
      </c>
      <c r="R36" s="68" t="s">
        <v>2036</v>
      </c>
    </row>
    <row r="37" spans="1:18" x14ac:dyDescent="0.2">
      <c r="A37" s="97"/>
      <c r="B37" s="137">
        <v>44172.821689814817</v>
      </c>
      <c r="C37" s="48" t="s">
        <v>296</v>
      </c>
      <c r="D37" s="134" t="str">
        <f t="shared" ref="D37:D42" si="6">VLOOKUP($C37,TOTAL3,2,FALSE)</f>
        <v>MA3000</v>
      </c>
      <c r="E37" s="135" t="str">
        <f t="shared" ref="E37:E42" si="7">VLOOKUP($C37,TOTAL3,3,FALSE)</f>
        <v>MANICALAND</v>
      </c>
      <c r="F37" s="135" t="str">
        <f t="shared" ref="F37:F42" si="8">VLOOKUP(C37,TOTAL3,4,FALSE)</f>
        <v>SILVER</v>
      </c>
      <c r="G37" s="83">
        <v>3</v>
      </c>
      <c r="H37" s="142" t="s">
        <v>2033</v>
      </c>
      <c r="I37" s="52" t="s">
        <v>2034</v>
      </c>
      <c r="J37" s="135" t="str">
        <f t="shared" ref="J37:J42" si="9">VLOOKUP($C37,TOTAL3,5,FALSE)</f>
        <v>MAPFUMBA</v>
      </c>
      <c r="K37" s="88">
        <v>0</v>
      </c>
      <c r="L37" s="88">
        <v>0.23711805555555557</v>
      </c>
      <c r="M37" s="86">
        <v>44173</v>
      </c>
      <c r="N37" s="143" t="s">
        <v>5079</v>
      </c>
      <c r="O37" s="90">
        <f t="shared" si="0"/>
        <v>341.45000000000005</v>
      </c>
      <c r="P37" s="100">
        <f t="shared" si="1"/>
        <v>1024.3500000000001</v>
      </c>
      <c r="Q37" s="48" t="s">
        <v>2035</v>
      </c>
      <c r="R37" s="48" t="s">
        <v>2038</v>
      </c>
    </row>
    <row r="38" spans="1:18" x14ac:dyDescent="0.2">
      <c r="A38" s="97"/>
      <c r="B38" s="137" t="s">
        <v>5049</v>
      </c>
      <c r="C38" s="87" t="s">
        <v>296</v>
      </c>
      <c r="D38" s="134" t="str">
        <f t="shared" si="6"/>
        <v>MA3000</v>
      </c>
      <c r="E38" s="135" t="str">
        <f t="shared" si="7"/>
        <v>MANICALAND</v>
      </c>
      <c r="F38" s="135" t="str">
        <f t="shared" si="8"/>
        <v>SILVER</v>
      </c>
      <c r="G38" s="83">
        <v>3</v>
      </c>
      <c r="H38" s="96" t="s">
        <v>2033</v>
      </c>
      <c r="I38" s="52" t="s">
        <v>5161</v>
      </c>
      <c r="J38" s="135" t="str">
        <f t="shared" si="9"/>
        <v>MAPFUMBA</v>
      </c>
      <c r="K38" s="88">
        <v>0.81306712962962957</v>
      </c>
      <c r="L38" s="88">
        <v>0.99930555555555556</v>
      </c>
      <c r="M38" s="86">
        <v>44173</v>
      </c>
      <c r="N38" s="143" t="s">
        <v>5185</v>
      </c>
      <c r="O38" s="90">
        <f t="shared" si="0"/>
        <v>268.18333333333339</v>
      </c>
      <c r="P38" s="100">
        <f t="shared" si="1"/>
        <v>804.55000000000018</v>
      </c>
      <c r="Q38" s="48" t="s">
        <v>2035</v>
      </c>
      <c r="R38" s="48" t="s">
        <v>2036</v>
      </c>
    </row>
    <row r="39" spans="1:18" x14ac:dyDescent="0.2">
      <c r="A39" s="97"/>
      <c r="B39" s="137">
        <v>44172.840196759258</v>
      </c>
      <c r="C39" s="48" t="s">
        <v>298</v>
      </c>
      <c r="D39" s="134" t="str">
        <f t="shared" si="6"/>
        <v>MA3000</v>
      </c>
      <c r="E39" s="135" t="str">
        <f t="shared" si="7"/>
        <v>MANICALAND</v>
      </c>
      <c r="F39" s="135" t="str">
        <f t="shared" si="8"/>
        <v>SILVER</v>
      </c>
      <c r="G39" s="83">
        <v>3</v>
      </c>
      <c r="H39" s="142" t="s">
        <v>2033</v>
      </c>
      <c r="I39" s="52" t="s">
        <v>2034</v>
      </c>
      <c r="J39" s="135" t="str">
        <f t="shared" si="9"/>
        <v>MAPFUMBA</v>
      </c>
      <c r="K39" s="88">
        <v>0</v>
      </c>
      <c r="L39" s="88">
        <v>0.25421296296296297</v>
      </c>
      <c r="M39" s="86">
        <v>44173</v>
      </c>
      <c r="N39" s="143" t="s">
        <v>5084</v>
      </c>
      <c r="O39" s="90">
        <f t="shared" si="0"/>
        <v>366.06666666666666</v>
      </c>
      <c r="P39" s="100">
        <f t="shared" si="1"/>
        <v>1098.2</v>
      </c>
      <c r="Q39" s="48" t="s">
        <v>2035</v>
      </c>
      <c r="R39" s="48" t="s">
        <v>2038</v>
      </c>
    </row>
    <row r="40" spans="1:18" x14ac:dyDescent="0.2">
      <c r="A40" s="97"/>
      <c r="B40" s="137" t="s">
        <v>5040</v>
      </c>
      <c r="C40" s="87" t="s">
        <v>298</v>
      </c>
      <c r="D40" s="134" t="str">
        <f t="shared" si="6"/>
        <v>MA3000</v>
      </c>
      <c r="E40" s="135" t="str">
        <f t="shared" si="7"/>
        <v>MANICALAND</v>
      </c>
      <c r="F40" s="135" t="str">
        <f t="shared" si="8"/>
        <v>SILVER</v>
      </c>
      <c r="G40" s="83">
        <v>3</v>
      </c>
      <c r="H40" s="96" t="s">
        <v>2033</v>
      </c>
      <c r="I40" s="52" t="s">
        <v>5161</v>
      </c>
      <c r="J40" s="135" t="str">
        <f t="shared" si="9"/>
        <v>MAPFUMBA</v>
      </c>
      <c r="K40" s="88">
        <v>0.83151620370370372</v>
      </c>
      <c r="L40" s="88">
        <v>0.99930555555555556</v>
      </c>
      <c r="M40" s="86">
        <v>44173</v>
      </c>
      <c r="N40" s="143" t="s">
        <v>5175</v>
      </c>
      <c r="O40" s="90">
        <f t="shared" si="0"/>
        <v>241.61666666666667</v>
      </c>
      <c r="P40" s="100">
        <f t="shared" si="1"/>
        <v>724.85</v>
      </c>
      <c r="Q40" s="48" t="s">
        <v>2035</v>
      </c>
      <c r="R40" s="48" t="s">
        <v>2036</v>
      </c>
    </row>
    <row r="41" spans="1:18" x14ac:dyDescent="0.2">
      <c r="A41" s="97"/>
      <c r="B41" s="137">
        <v>44173.177071759259</v>
      </c>
      <c r="C41" s="48" t="s">
        <v>302</v>
      </c>
      <c r="D41" s="134" t="str">
        <f t="shared" si="6"/>
        <v>ME0393</v>
      </c>
      <c r="E41" s="135" t="str">
        <f t="shared" si="7"/>
        <v>MASH EAST</v>
      </c>
      <c r="F41" s="135" t="str">
        <f t="shared" si="8"/>
        <v>GOLD</v>
      </c>
      <c r="G41" s="83">
        <v>3</v>
      </c>
      <c r="H41" s="96" t="s">
        <v>2033</v>
      </c>
      <c r="I41" s="52" t="s">
        <v>2034</v>
      </c>
      <c r="J41" s="135" t="str">
        <f t="shared" si="9"/>
        <v>WASHI</v>
      </c>
      <c r="K41" s="88">
        <v>0.17707175925925925</v>
      </c>
      <c r="L41" s="88">
        <v>0.18008101851851852</v>
      </c>
      <c r="M41" s="86">
        <v>44173</v>
      </c>
      <c r="N41" s="143" t="s">
        <v>5138</v>
      </c>
      <c r="O41" s="90">
        <f t="shared" si="0"/>
        <v>4.3333333333333446</v>
      </c>
      <c r="P41" s="100">
        <f t="shared" si="1"/>
        <v>13.000000000000034</v>
      </c>
      <c r="Q41" s="48" t="s">
        <v>2035</v>
      </c>
      <c r="R41" s="48" t="s">
        <v>2038</v>
      </c>
    </row>
    <row r="42" spans="1:18" x14ac:dyDescent="0.2">
      <c r="A42" s="97"/>
      <c r="B42" s="137">
        <v>44173.208749999998</v>
      </c>
      <c r="C42" s="48" t="s">
        <v>304</v>
      </c>
      <c r="D42" s="134" t="str">
        <f t="shared" si="6"/>
        <v>ME0393</v>
      </c>
      <c r="E42" s="135" t="str">
        <f t="shared" si="7"/>
        <v>MASH EAST</v>
      </c>
      <c r="F42" s="135" t="str">
        <f t="shared" si="8"/>
        <v>GOLD</v>
      </c>
      <c r="G42" s="83">
        <v>3</v>
      </c>
      <c r="H42" s="96" t="s">
        <v>2033</v>
      </c>
      <c r="I42" s="52" t="s">
        <v>2034</v>
      </c>
      <c r="J42" s="135" t="str">
        <f t="shared" si="9"/>
        <v>WASHI</v>
      </c>
      <c r="K42" s="88">
        <v>0.20874999999999999</v>
      </c>
      <c r="L42" s="88">
        <v>0.21158564814814815</v>
      </c>
      <c r="M42" s="86">
        <v>44173</v>
      </c>
      <c r="N42" s="143" t="s">
        <v>5144</v>
      </c>
      <c r="O42" s="90">
        <f t="shared" si="0"/>
        <v>4.0833333333333455</v>
      </c>
      <c r="P42" s="100">
        <f t="shared" si="1"/>
        <v>12.250000000000036</v>
      </c>
      <c r="Q42" s="48" t="s">
        <v>2035</v>
      </c>
      <c r="R42" s="48" t="s">
        <v>2038</v>
      </c>
    </row>
    <row r="43" spans="1:18" x14ac:dyDescent="0.2">
      <c r="A43" s="97"/>
      <c r="B43" s="121">
        <v>44173.490995370368</v>
      </c>
      <c r="C43" s="48" t="s">
        <v>305</v>
      </c>
      <c r="D43" s="82" t="str">
        <f>VLOOKUP($C43,TOTAL4,2,FALSE)</f>
        <v>HA5205</v>
      </c>
      <c r="E43" s="91" t="str">
        <f>VLOOKUP($C43,TOTAL4,3,FALSE)</f>
        <v>HARARE</v>
      </c>
      <c r="F43" s="82" t="str">
        <f>VLOOKUP(C43,TOTAL4,4,FALSE)</f>
        <v>PLATINUM</v>
      </c>
      <c r="G43" s="83">
        <v>3</v>
      </c>
      <c r="H43" s="142" t="s">
        <v>2033</v>
      </c>
      <c r="I43" s="68" t="s">
        <v>2056</v>
      </c>
      <c r="J43" s="82" t="str">
        <f>VLOOKUP($C43,TOTAL4,5,FALSE)</f>
        <v>MASIMBA</v>
      </c>
      <c r="K43" s="85">
        <v>0.49099537037037039</v>
      </c>
      <c r="L43" s="85">
        <v>0.64328703703703705</v>
      </c>
      <c r="M43" s="86">
        <v>44173</v>
      </c>
      <c r="N43" s="143" t="s">
        <v>4959</v>
      </c>
      <c r="O43" s="191">
        <f t="shared" si="0"/>
        <v>219.29999999999998</v>
      </c>
      <c r="P43" s="100">
        <f t="shared" si="1"/>
        <v>657.9</v>
      </c>
      <c r="Q43" s="68" t="s">
        <v>2035</v>
      </c>
      <c r="R43" s="68" t="s">
        <v>2038</v>
      </c>
    </row>
    <row r="44" spans="1:18" x14ac:dyDescent="0.2">
      <c r="A44" s="123"/>
      <c r="B44" s="137">
        <v>44173.457731481481</v>
      </c>
      <c r="C44" s="48" t="s">
        <v>308</v>
      </c>
      <c r="D44" s="134" t="str">
        <f>VLOOKUP($C44,TOTAL3,2,FALSE)</f>
        <v>HA5205</v>
      </c>
      <c r="E44" s="135" t="str">
        <f>VLOOKUP($C44,TOTAL3,3,FALSE)</f>
        <v>HARARE</v>
      </c>
      <c r="F44" s="135" t="str">
        <f>VLOOKUP(C44,TOTAL3,4,FALSE)</f>
        <v>PLATINUM</v>
      </c>
      <c r="G44" s="83">
        <v>3</v>
      </c>
      <c r="H44" s="96" t="s">
        <v>2033</v>
      </c>
      <c r="I44" s="52" t="s">
        <v>5161</v>
      </c>
      <c r="J44" s="135" t="str">
        <f>VLOOKUP($C44,TOTAL3,5,FALSE)</f>
        <v>MASIMBA</v>
      </c>
      <c r="K44" s="88">
        <v>0.45773148148148146</v>
      </c>
      <c r="L44" s="88">
        <v>0.78774305555555557</v>
      </c>
      <c r="M44" s="86">
        <v>44173</v>
      </c>
      <c r="N44" s="143" t="s">
        <v>5126</v>
      </c>
      <c r="O44" s="90">
        <f t="shared" si="0"/>
        <v>475.2166666666667</v>
      </c>
      <c r="P44" s="100">
        <f t="shared" si="1"/>
        <v>1425.65</v>
      </c>
      <c r="Q44" s="48" t="s">
        <v>2035</v>
      </c>
      <c r="R44" s="48" t="s">
        <v>2038</v>
      </c>
    </row>
    <row r="45" spans="1:18" x14ac:dyDescent="0.2">
      <c r="A45" s="211"/>
      <c r="B45" s="121">
        <v>44169.164907407408</v>
      </c>
      <c r="C45" s="48" t="s">
        <v>317</v>
      </c>
      <c r="D45" s="82" t="str">
        <f>VLOOKUP($C45,TOTAL4,2,FALSE)</f>
        <v>HA6074</v>
      </c>
      <c r="E45" s="91" t="str">
        <f>VLOOKUP($C45,TOTAL4,3,FALSE)</f>
        <v>HARARE</v>
      </c>
      <c r="F45" s="82" t="str">
        <f>VLOOKUP(C45,TOTAL4,4,FALSE)</f>
        <v>PLATINUM</v>
      </c>
      <c r="G45" s="83">
        <v>3</v>
      </c>
      <c r="H45" s="142" t="s">
        <v>2033</v>
      </c>
      <c r="I45" s="68" t="s">
        <v>2058</v>
      </c>
      <c r="J45" s="82" t="str">
        <f>VLOOKUP($C45,TOTAL4,5,FALSE)</f>
        <v>MUTYANDA</v>
      </c>
      <c r="K45" s="88">
        <v>0</v>
      </c>
      <c r="L45" s="88">
        <v>0.99930555555555556</v>
      </c>
      <c r="M45" s="86">
        <v>44173</v>
      </c>
      <c r="N45" s="143" t="s">
        <v>4817</v>
      </c>
      <c r="O45" s="191">
        <f t="shared" si="0"/>
        <v>1439</v>
      </c>
      <c r="P45" s="100">
        <f t="shared" si="1"/>
        <v>4317</v>
      </c>
      <c r="Q45" s="68" t="s">
        <v>2035</v>
      </c>
      <c r="R45" s="68" t="s">
        <v>2036</v>
      </c>
    </row>
    <row r="46" spans="1:18" x14ac:dyDescent="0.2">
      <c r="A46" s="123"/>
      <c r="B46" s="137" t="s">
        <v>3445</v>
      </c>
      <c r="C46" s="87" t="s">
        <v>319</v>
      </c>
      <c r="D46" s="134" t="str">
        <f>VLOOKUP($C46,TOTAL3,2,FALSE)</f>
        <v>HA6074</v>
      </c>
      <c r="E46" s="135" t="str">
        <f>VLOOKUP($C46,TOTAL3,3,FALSE)</f>
        <v>HARARE</v>
      </c>
      <c r="F46" s="135" t="str">
        <f>VLOOKUP(C46,TOTAL3,4,FALSE)</f>
        <v>PLATINUM</v>
      </c>
      <c r="G46" s="83">
        <v>3</v>
      </c>
      <c r="H46" s="96" t="s">
        <v>2033</v>
      </c>
      <c r="I46" s="52" t="s">
        <v>2042</v>
      </c>
      <c r="J46" s="135" t="str">
        <f>VLOOKUP($C46,TOTAL3,5,FALSE)</f>
        <v>MUTYANDA</v>
      </c>
      <c r="K46" s="88">
        <v>0</v>
      </c>
      <c r="L46" s="88">
        <v>0.99930555555555556</v>
      </c>
      <c r="M46" s="86">
        <v>44173</v>
      </c>
      <c r="N46" s="143" t="s">
        <v>4012</v>
      </c>
      <c r="O46" s="90">
        <f t="shared" si="0"/>
        <v>1439</v>
      </c>
      <c r="P46" s="100">
        <f t="shared" si="1"/>
        <v>4317</v>
      </c>
      <c r="Q46" s="48" t="s">
        <v>2035</v>
      </c>
      <c r="R46" s="48" t="s">
        <v>2036</v>
      </c>
    </row>
    <row r="47" spans="1:18" x14ac:dyDescent="0.2">
      <c r="A47" s="123"/>
      <c r="B47" s="121">
        <v>44173.432384259257</v>
      </c>
      <c r="C47" s="48" t="s">
        <v>326</v>
      </c>
      <c r="D47" s="82" t="str">
        <f>VLOOKUP($C47,TOTAL4,2,FALSE)</f>
        <v>HA0379</v>
      </c>
      <c r="E47" s="91" t="str">
        <f>VLOOKUP($C47,TOTAL4,3,FALSE)</f>
        <v>HARARE</v>
      </c>
      <c r="F47" s="82" t="str">
        <f>VLOOKUP(C47,TOTAL4,4,FALSE)</f>
        <v>GOLD</v>
      </c>
      <c r="G47" s="83">
        <v>3</v>
      </c>
      <c r="H47" s="142" t="s">
        <v>2033</v>
      </c>
      <c r="I47" s="68" t="s">
        <v>2056</v>
      </c>
      <c r="J47" s="82" t="str">
        <f>VLOOKUP($C47,TOTAL4,5,FALSE)</f>
        <v>KIWA</v>
      </c>
      <c r="K47" s="85">
        <v>0.43238425925925927</v>
      </c>
      <c r="L47" s="85">
        <v>0.62297453703703709</v>
      </c>
      <c r="M47" s="86">
        <v>44173</v>
      </c>
      <c r="N47" s="143" t="s">
        <v>4948</v>
      </c>
      <c r="O47" s="191">
        <f t="shared" si="0"/>
        <v>274.45000000000005</v>
      </c>
      <c r="P47" s="100">
        <f t="shared" si="1"/>
        <v>823.35000000000014</v>
      </c>
      <c r="Q47" s="68" t="s">
        <v>2035</v>
      </c>
      <c r="R47" s="68" t="s">
        <v>2038</v>
      </c>
    </row>
    <row r="48" spans="1:18" x14ac:dyDescent="0.2">
      <c r="A48" s="123"/>
      <c r="B48" s="137">
        <v>44173.404872685183</v>
      </c>
      <c r="C48" s="48" t="s">
        <v>328</v>
      </c>
      <c r="D48" s="134" t="str">
        <f>VLOOKUP($C48,TOTAL3,2,FALSE)</f>
        <v>HA0379</v>
      </c>
      <c r="E48" s="135" t="str">
        <f>VLOOKUP($C48,TOTAL3,3,FALSE)</f>
        <v>HARARE</v>
      </c>
      <c r="F48" s="135" t="str">
        <f>VLOOKUP(C48,TOTAL3,4,FALSE)</f>
        <v>GOLD</v>
      </c>
      <c r="G48" s="83">
        <v>3</v>
      </c>
      <c r="H48" s="96" t="s">
        <v>2033</v>
      </c>
      <c r="I48" s="52" t="s">
        <v>5161</v>
      </c>
      <c r="J48" s="135" t="str">
        <f>VLOOKUP($C48,TOTAL3,5,FALSE)</f>
        <v>KIWA</v>
      </c>
      <c r="K48" s="88">
        <v>0.40487268518518515</v>
      </c>
      <c r="L48" s="88">
        <v>0.63751157407407411</v>
      </c>
      <c r="M48" s="86">
        <v>44173</v>
      </c>
      <c r="N48" s="143" t="s">
        <v>5162</v>
      </c>
      <c r="O48" s="90">
        <f t="shared" si="0"/>
        <v>335.00000000000011</v>
      </c>
      <c r="P48" s="100">
        <f t="shared" si="1"/>
        <v>1005.0000000000003</v>
      </c>
      <c r="Q48" s="48" t="s">
        <v>2035</v>
      </c>
      <c r="R48" s="48" t="s">
        <v>2038</v>
      </c>
    </row>
    <row r="49" spans="1:18" x14ac:dyDescent="0.2">
      <c r="A49" s="211"/>
      <c r="B49" s="121">
        <v>44110.27103009259</v>
      </c>
      <c r="C49" s="48" t="s">
        <v>329</v>
      </c>
      <c r="D49" s="82" t="str">
        <f>VLOOKUP($C49,TOTAL4,2,FALSE)</f>
        <v>MD7088</v>
      </c>
      <c r="E49" s="91" t="str">
        <f>VLOOKUP($C49,TOTAL4,3,FALSE)</f>
        <v>MIDLANDS</v>
      </c>
      <c r="F49" s="82" t="str">
        <f>VLOOKUP(C49,TOTAL4,4,FALSE)</f>
        <v>BRONZE</v>
      </c>
      <c r="G49" s="83">
        <v>3</v>
      </c>
      <c r="H49" s="142" t="s">
        <v>2033</v>
      </c>
      <c r="I49" s="68" t="s">
        <v>2058</v>
      </c>
      <c r="J49" s="82" t="str">
        <f>VLOOKUP($C49,TOTAL4,5,FALSE)</f>
        <v>CHARI</v>
      </c>
      <c r="K49" s="88">
        <v>0</v>
      </c>
      <c r="L49" s="88">
        <v>0.99930555555555556</v>
      </c>
      <c r="M49" s="86">
        <v>44173</v>
      </c>
      <c r="N49" s="143" t="s">
        <v>4818</v>
      </c>
      <c r="O49" s="191">
        <f t="shared" si="0"/>
        <v>1439</v>
      </c>
      <c r="P49" s="100">
        <f t="shared" si="1"/>
        <v>4317</v>
      </c>
      <c r="Q49" s="68" t="s">
        <v>2035</v>
      </c>
      <c r="R49" s="68" t="s">
        <v>2036</v>
      </c>
    </row>
    <row r="50" spans="1:18" x14ac:dyDescent="0.2">
      <c r="A50" s="123"/>
      <c r="B50" s="137">
        <v>44173.09039351852</v>
      </c>
      <c r="C50" s="48" t="s">
        <v>331</v>
      </c>
      <c r="D50" s="134" t="str">
        <f t="shared" ref="D50:D56" si="10">VLOOKUP($C50,TOTAL3,2,FALSE)</f>
        <v>HA5030</v>
      </c>
      <c r="E50" s="135" t="str">
        <f t="shared" ref="E50:E56" si="11">VLOOKUP($C50,TOTAL3,3,FALSE)</f>
        <v>HARARE</v>
      </c>
      <c r="F50" s="135" t="str">
        <f t="shared" ref="F50:F56" si="12">VLOOKUP(C50,TOTAL3,4,FALSE)</f>
        <v>PLATINUM</v>
      </c>
      <c r="G50" s="83">
        <v>3</v>
      </c>
      <c r="H50" s="96" t="s">
        <v>2033</v>
      </c>
      <c r="I50" s="52" t="s">
        <v>2034</v>
      </c>
      <c r="J50" s="135" t="str">
        <f t="shared" ref="J50:J56" si="13">VLOOKUP($C50,TOTAL3,5,FALSE)</f>
        <v>ARCHIE</v>
      </c>
      <c r="K50" s="88">
        <v>9.0393518518518512E-2</v>
      </c>
      <c r="L50" s="88">
        <v>0.18256944444444445</v>
      </c>
      <c r="M50" s="86">
        <v>44173</v>
      </c>
      <c r="N50" s="143" t="s">
        <v>5125</v>
      </c>
      <c r="O50" s="90">
        <f t="shared" si="0"/>
        <v>132.73333333333335</v>
      </c>
      <c r="P50" s="100">
        <f t="shared" si="1"/>
        <v>398.20000000000005</v>
      </c>
      <c r="Q50" s="48" t="s">
        <v>2035</v>
      </c>
      <c r="R50" s="48" t="s">
        <v>2038</v>
      </c>
    </row>
    <row r="51" spans="1:18" x14ac:dyDescent="0.2">
      <c r="A51" s="123"/>
      <c r="B51" s="137" t="s">
        <v>5037</v>
      </c>
      <c r="C51" s="87" t="s">
        <v>331</v>
      </c>
      <c r="D51" s="134" t="str">
        <f t="shared" si="10"/>
        <v>HA5030</v>
      </c>
      <c r="E51" s="135" t="str">
        <f t="shared" si="11"/>
        <v>HARARE</v>
      </c>
      <c r="F51" s="135" t="str">
        <f t="shared" si="12"/>
        <v>PLATINUM</v>
      </c>
      <c r="G51" s="83">
        <v>3</v>
      </c>
      <c r="H51" s="96" t="s">
        <v>2033</v>
      </c>
      <c r="I51" s="52" t="s">
        <v>5161</v>
      </c>
      <c r="J51" s="135" t="str">
        <f t="shared" si="13"/>
        <v>ARCHIE</v>
      </c>
      <c r="K51" s="88">
        <v>0.84126157407407398</v>
      </c>
      <c r="L51" s="88">
        <v>0.99930555555555556</v>
      </c>
      <c r="M51" s="86">
        <v>44173</v>
      </c>
      <c r="N51" s="143" t="s">
        <v>5172</v>
      </c>
      <c r="O51" s="90">
        <f t="shared" si="0"/>
        <v>227.58333333333348</v>
      </c>
      <c r="P51" s="100">
        <f t="shared" si="1"/>
        <v>682.75000000000045</v>
      </c>
      <c r="Q51" s="48" t="s">
        <v>2035</v>
      </c>
      <c r="R51" s="48" t="s">
        <v>2036</v>
      </c>
    </row>
    <row r="52" spans="1:18" x14ac:dyDescent="0.2">
      <c r="A52" s="123"/>
      <c r="B52" s="137">
        <v>44173.092534722222</v>
      </c>
      <c r="C52" s="48" t="s">
        <v>334</v>
      </c>
      <c r="D52" s="134" t="str">
        <f t="shared" si="10"/>
        <v>HA5030</v>
      </c>
      <c r="E52" s="135" t="str">
        <f t="shared" si="11"/>
        <v>HARARE</v>
      </c>
      <c r="F52" s="135" t="str">
        <f t="shared" si="12"/>
        <v>PLATINUM</v>
      </c>
      <c r="G52" s="83">
        <v>3</v>
      </c>
      <c r="H52" s="96" t="s">
        <v>2033</v>
      </c>
      <c r="I52" s="52" t="s">
        <v>2034</v>
      </c>
      <c r="J52" s="135" t="str">
        <f t="shared" si="13"/>
        <v>ARCHIE</v>
      </c>
      <c r="K52" s="88">
        <v>9.2534722222222213E-2</v>
      </c>
      <c r="L52" s="88">
        <v>0.18599537037037037</v>
      </c>
      <c r="M52" s="86">
        <v>44173</v>
      </c>
      <c r="N52" s="143" t="s">
        <v>5126</v>
      </c>
      <c r="O52" s="90">
        <f t="shared" si="0"/>
        <v>134.58333333333334</v>
      </c>
      <c r="P52" s="100">
        <f t="shared" si="1"/>
        <v>403.75</v>
      </c>
      <c r="Q52" s="48" t="s">
        <v>2035</v>
      </c>
      <c r="R52" s="48" t="s">
        <v>2038</v>
      </c>
    </row>
    <row r="53" spans="1:18" x14ac:dyDescent="0.2">
      <c r="A53" s="123"/>
      <c r="B53" s="137" t="s">
        <v>5036</v>
      </c>
      <c r="C53" s="87" t="s">
        <v>334</v>
      </c>
      <c r="D53" s="134" t="str">
        <f t="shared" si="10"/>
        <v>HA5030</v>
      </c>
      <c r="E53" s="135" t="str">
        <f t="shared" si="11"/>
        <v>HARARE</v>
      </c>
      <c r="F53" s="135" t="str">
        <f t="shared" si="12"/>
        <v>PLATINUM</v>
      </c>
      <c r="G53" s="83">
        <v>3</v>
      </c>
      <c r="H53" s="96" t="s">
        <v>2033</v>
      </c>
      <c r="I53" s="52" t="s">
        <v>5161</v>
      </c>
      <c r="J53" s="135" t="str">
        <f t="shared" si="13"/>
        <v>ARCHIE</v>
      </c>
      <c r="K53" s="88">
        <v>0.84351851851851845</v>
      </c>
      <c r="L53" s="88">
        <v>0.99930555555555556</v>
      </c>
      <c r="M53" s="86">
        <v>44173</v>
      </c>
      <c r="N53" s="143" t="s">
        <v>5171</v>
      </c>
      <c r="O53" s="90">
        <f t="shared" si="0"/>
        <v>224.33333333333343</v>
      </c>
      <c r="P53" s="100">
        <f t="shared" si="1"/>
        <v>673.00000000000023</v>
      </c>
      <c r="Q53" s="48" t="s">
        <v>2035</v>
      </c>
      <c r="R53" s="48" t="s">
        <v>2036</v>
      </c>
    </row>
    <row r="54" spans="1:18" x14ac:dyDescent="0.2">
      <c r="A54" s="123"/>
      <c r="B54" s="137">
        <v>44172.851319444446</v>
      </c>
      <c r="C54" s="48" t="s">
        <v>335</v>
      </c>
      <c r="D54" s="134" t="str">
        <f t="shared" si="10"/>
        <v>HA1700</v>
      </c>
      <c r="E54" s="135" t="str">
        <f t="shared" si="11"/>
        <v>HARARE</v>
      </c>
      <c r="F54" s="135" t="str">
        <f t="shared" si="12"/>
        <v>PLATINUM</v>
      </c>
      <c r="G54" s="83">
        <v>3</v>
      </c>
      <c r="H54" s="96" t="s">
        <v>2033</v>
      </c>
      <c r="I54" s="52" t="s">
        <v>2034</v>
      </c>
      <c r="J54" s="135" t="str">
        <f t="shared" si="13"/>
        <v>ARCHIE</v>
      </c>
      <c r="K54" s="88">
        <v>0</v>
      </c>
      <c r="L54" s="88">
        <v>0.78482638888888889</v>
      </c>
      <c r="M54" s="86">
        <v>44173</v>
      </c>
      <c r="N54" s="143" t="s">
        <v>4683</v>
      </c>
      <c r="O54" s="90">
        <f t="shared" si="0"/>
        <v>1130.1500000000001</v>
      </c>
      <c r="P54" s="100">
        <f t="shared" si="1"/>
        <v>3390.4500000000003</v>
      </c>
      <c r="Q54" s="48" t="s">
        <v>2035</v>
      </c>
      <c r="R54" s="48" t="s">
        <v>2038</v>
      </c>
    </row>
    <row r="55" spans="1:18" x14ac:dyDescent="0.2">
      <c r="A55" s="123"/>
      <c r="B55" s="137">
        <v>44173.239282407405</v>
      </c>
      <c r="C55" s="48" t="s">
        <v>341</v>
      </c>
      <c r="D55" s="134" t="str">
        <f t="shared" si="10"/>
        <v>MW5209</v>
      </c>
      <c r="E55" s="135" t="str">
        <f t="shared" si="11"/>
        <v>MASH WEST</v>
      </c>
      <c r="F55" s="135" t="str">
        <f t="shared" si="12"/>
        <v>BRONZE</v>
      </c>
      <c r="G55" s="83">
        <v>3</v>
      </c>
      <c r="H55" s="96" t="s">
        <v>2033</v>
      </c>
      <c r="I55" s="52" t="s">
        <v>2034</v>
      </c>
      <c r="J55" s="135" t="str">
        <f t="shared" si="13"/>
        <v>ARTWELL</v>
      </c>
      <c r="K55" s="88">
        <v>0.23928240740740739</v>
      </c>
      <c r="L55" s="88">
        <v>0.75043981481481481</v>
      </c>
      <c r="M55" s="86">
        <v>44173</v>
      </c>
      <c r="N55" s="143" t="s">
        <v>5149</v>
      </c>
      <c r="O55" s="90">
        <f t="shared" si="0"/>
        <v>736.06666666666672</v>
      </c>
      <c r="P55" s="100">
        <f t="shared" si="1"/>
        <v>2208.2000000000003</v>
      </c>
      <c r="Q55" s="48" t="s">
        <v>2035</v>
      </c>
      <c r="R55" s="48" t="s">
        <v>2038</v>
      </c>
    </row>
    <row r="56" spans="1:18" x14ac:dyDescent="0.2">
      <c r="A56" s="123"/>
      <c r="B56" s="137">
        <v>44171.718043981484</v>
      </c>
      <c r="C56" s="52" t="s">
        <v>343</v>
      </c>
      <c r="D56" s="134" t="str">
        <f t="shared" si="10"/>
        <v>MA5178</v>
      </c>
      <c r="E56" s="135" t="str">
        <f t="shared" si="11"/>
        <v>MANICALAND</v>
      </c>
      <c r="F56" s="135" t="str">
        <f t="shared" si="12"/>
        <v>SILVER</v>
      </c>
      <c r="G56" s="83">
        <v>3</v>
      </c>
      <c r="H56" s="142" t="s">
        <v>2033</v>
      </c>
      <c r="I56" s="52" t="s">
        <v>2041</v>
      </c>
      <c r="J56" s="135" t="str">
        <f t="shared" si="13"/>
        <v>MANGWIRO</v>
      </c>
      <c r="K56" s="88">
        <v>0</v>
      </c>
      <c r="L56" s="88">
        <v>0.99930555555555556</v>
      </c>
      <c r="M56" s="86">
        <v>44173</v>
      </c>
      <c r="N56" s="143" t="s">
        <v>4471</v>
      </c>
      <c r="O56" s="90">
        <f t="shared" si="0"/>
        <v>1439</v>
      </c>
      <c r="P56" s="100">
        <f t="shared" si="1"/>
        <v>4317</v>
      </c>
      <c r="Q56" s="48" t="s">
        <v>2035</v>
      </c>
      <c r="R56" s="48" t="s">
        <v>2036</v>
      </c>
    </row>
    <row r="57" spans="1:18" x14ac:dyDescent="0.2">
      <c r="A57" s="211"/>
      <c r="B57" s="121">
        <v>44078.052812499998</v>
      </c>
      <c r="C57" s="48" t="s">
        <v>349</v>
      </c>
      <c r="D57" s="82" t="str">
        <f>VLOOKUP($C57,TOTAL4,2,FALSE)</f>
        <v>BU0148</v>
      </c>
      <c r="E57" s="91" t="str">
        <f>VLOOKUP($C57,TOTAL4,3,FALSE)</f>
        <v>BULAWAYO</v>
      </c>
      <c r="F57" s="82" t="str">
        <f>VLOOKUP(C57,TOTAL4,4,FALSE)</f>
        <v>PLATINUM</v>
      </c>
      <c r="G57" s="83">
        <v>3</v>
      </c>
      <c r="H57" s="142" t="s">
        <v>2033</v>
      </c>
      <c r="I57" s="68" t="s">
        <v>2058</v>
      </c>
      <c r="J57" s="82" t="str">
        <f>VLOOKUP($C57,TOTAL4,5,FALSE)</f>
        <v>SIFA</v>
      </c>
      <c r="K57" s="88">
        <v>0</v>
      </c>
      <c r="L57" s="88">
        <v>0.99930555555555556</v>
      </c>
      <c r="M57" s="86">
        <v>44173</v>
      </c>
      <c r="N57" s="143" t="s">
        <v>4819</v>
      </c>
      <c r="O57" s="191">
        <f t="shared" si="0"/>
        <v>1439</v>
      </c>
      <c r="P57" s="100">
        <f t="shared" si="1"/>
        <v>4317</v>
      </c>
      <c r="Q57" s="68" t="s">
        <v>2035</v>
      </c>
      <c r="R57" s="68" t="s">
        <v>2036</v>
      </c>
    </row>
    <row r="58" spans="1:18" x14ac:dyDescent="0.2">
      <c r="A58" s="125">
        <v>522</v>
      </c>
      <c r="B58" s="121">
        <v>44173.193055555559</v>
      </c>
      <c r="C58" s="52" t="str">
        <f>VLOOKUP(A58,nsn,2,FALSE)</f>
        <v>Burnside-G</v>
      </c>
      <c r="D58" s="134" t="str">
        <f>VLOOKUP($C58,TOTAL3,2,FALSE)</f>
        <v>BU0387</v>
      </c>
      <c r="E58" s="220" t="str">
        <f>VLOOKUP($C58,TOTAL3,3,FALSE)</f>
        <v>BULAWAYO</v>
      </c>
      <c r="F58" s="135" t="str">
        <f>VLOOKUP(C58,TOTAL3,4,FALSE)</f>
        <v>BRONZE</v>
      </c>
      <c r="G58" s="83">
        <v>3</v>
      </c>
      <c r="H58" s="83" t="s">
        <v>2033</v>
      </c>
      <c r="I58" s="212" t="s">
        <v>2060</v>
      </c>
      <c r="J58" s="52" t="str">
        <f>VLOOKUP(A58,nsn,3,FALSE)</f>
        <v>MAKETO</v>
      </c>
      <c r="K58" s="88">
        <v>0.19305555555555554</v>
      </c>
      <c r="L58" s="88">
        <v>0.72222222222222221</v>
      </c>
      <c r="M58" s="86">
        <v>44173</v>
      </c>
      <c r="N58" s="143" t="s">
        <v>2175</v>
      </c>
      <c r="O58" s="90">
        <f t="shared" si="0"/>
        <v>762</v>
      </c>
      <c r="P58" s="100">
        <f t="shared" si="1"/>
        <v>2286</v>
      </c>
      <c r="Q58" s="52" t="s">
        <v>2035</v>
      </c>
      <c r="R58" s="52" t="s">
        <v>2036</v>
      </c>
    </row>
    <row r="59" spans="1:18" x14ac:dyDescent="0.2">
      <c r="A59" s="125">
        <v>193</v>
      </c>
      <c r="B59" s="121">
        <v>44173.629166666666</v>
      </c>
      <c r="C59" s="52" t="str">
        <f>VLOOKUP(A59,nsn,2,FALSE)</f>
        <v>Byo Airport-G</v>
      </c>
      <c r="D59" s="134" t="str">
        <f>VLOOKUP($C59,TOTAL3,2,FALSE)</f>
        <v>BU0012</v>
      </c>
      <c r="E59" s="220" t="str">
        <f>VLOOKUP($C59,TOTAL3,3,FALSE)</f>
        <v>BULAWAYO</v>
      </c>
      <c r="F59" s="135" t="str">
        <f>VLOOKUP(C59,TOTAL3,4,FALSE)</f>
        <v>SILVER</v>
      </c>
      <c r="G59" s="83">
        <v>3</v>
      </c>
      <c r="H59" s="142" t="s">
        <v>2033</v>
      </c>
      <c r="I59" s="212" t="s">
        <v>2060</v>
      </c>
      <c r="J59" s="52" t="str">
        <f>VLOOKUP(A59,nsn,3,FALSE)</f>
        <v>MAKETO</v>
      </c>
      <c r="K59" s="88">
        <v>0.62916666666666665</v>
      </c>
      <c r="L59" s="88">
        <v>0.67847222222222225</v>
      </c>
      <c r="M59" s="86">
        <v>44173</v>
      </c>
      <c r="N59" s="143" t="s">
        <v>2724</v>
      </c>
      <c r="O59" s="90">
        <f t="shared" si="0"/>
        <v>71.000000000000071</v>
      </c>
      <c r="P59" s="100">
        <f t="shared" si="1"/>
        <v>213.00000000000023</v>
      </c>
      <c r="Q59" s="52" t="s">
        <v>2035</v>
      </c>
      <c r="R59" s="52" t="s">
        <v>2036</v>
      </c>
    </row>
    <row r="60" spans="1:18" x14ac:dyDescent="0.2">
      <c r="A60" s="123"/>
      <c r="B60" s="137">
        <v>44172.855555555558</v>
      </c>
      <c r="C60" s="48" t="s">
        <v>357</v>
      </c>
      <c r="D60" s="134" t="str">
        <f>VLOOKUP($C60,TOTAL3,2,FALSE)</f>
        <v>HA6042</v>
      </c>
      <c r="E60" s="135" t="str">
        <f>VLOOKUP($C60,TOTAL3,3,FALSE)</f>
        <v>HARARE</v>
      </c>
      <c r="F60" s="135" t="str">
        <f>VLOOKUP(C60,TOTAL3,4,FALSE)</f>
        <v>PLATINUM</v>
      </c>
      <c r="G60" s="83">
        <v>3</v>
      </c>
      <c r="H60" s="142" t="s">
        <v>2033</v>
      </c>
      <c r="I60" s="52" t="s">
        <v>2034</v>
      </c>
      <c r="J60" s="135" t="str">
        <f>VLOOKUP($C60,TOTAL3,5,FALSE)</f>
        <v>RICHARD</v>
      </c>
      <c r="K60" s="88">
        <v>0</v>
      </c>
      <c r="L60" s="88">
        <v>0.51591435185185186</v>
      </c>
      <c r="M60" s="86">
        <v>44173</v>
      </c>
      <c r="N60" s="143" t="s">
        <v>4684</v>
      </c>
      <c r="O60" s="90">
        <f t="shared" si="0"/>
        <v>742.91666666666663</v>
      </c>
      <c r="P60" s="100">
        <f t="shared" si="1"/>
        <v>2228.75</v>
      </c>
      <c r="Q60" s="48" t="s">
        <v>2035</v>
      </c>
      <c r="R60" s="48" t="s">
        <v>2038</v>
      </c>
    </row>
    <row r="61" spans="1:18" x14ac:dyDescent="0.2">
      <c r="A61" s="123"/>
      <c r="B61" s="137">
        <v>44172.857847222222</v>
      </c>
      <c r="C61" s="48" t="s">
        <v>360</v>
      </c>
      <c r="D61" s="134" t="str">
        <f>VLOOKUP($C61,TOTAL3,2,FALSE)</f>
        <v>HA6042</v>
      </c>
      <c r="E61" s="135" t="str">
        <f>VLOOKUP($C61,TOTAL3,3,FALSE)</f>
        <v>HARARE</v>
      </c>
      <c r="F61" s="135" t="str">
        <f>VLOOKUP(C61,TOTAL3,4,FALSE)</f>
        <v>PLATINUM</v>
      </c>
      <c r="G61" s="83">
        <v>3</v>
      </c>
      <c r="H61" s="96" t="s">
        <v>2033</v>
      </c>
      <c r="I61" s="52" t="s">
        <v>2034</v>
      </c>
      <c r="J61" s="135" t="str">
        <f>VLOOKUP($C61,TOTAL3,5,FALSE)</f>
        <v>RICHARD</v>
      </c>
      <c r="K61" s="88">
        <v>0</v>
      </c>
      <c r="L61" s="88">
        <v>0.52043981481481483</v>
      </c>
      <c r="M61" s="86">
        <v>44173</v>
      </c>
      <c r="N61" s="143" t="s">
        <v>4685</v>
      </c>
      <c r="O61" s="90">
        <f t="shared" si="0"/>
        <v>749.43333333333339</v>
      </c>
      <c r="P61" s="100">
        <f t="shared" si="1"/>
        <v>2248.3000000000002</v>
      </c>
      <c r="Q61" s="48" t="s">
        <v>2035</v>
      </c>
      <c r="R61" s="48" t="s">
        <v>2038</v>
      </c>
    </row>
    <row r="62" spans="1:18" x14ac:dyDescent="0.2">
      <c r="A62" s="211"/>
      <c r="B62" s="121">
        <v>44170.80777777778</v>
      </c>
      <c r="C62" s="48" t="s">
        <v>361</v>
      </c>
      <c r="D62" s="82" t="str">
        <f>VLOOKUP($C62,TOTAL4,2,FALSE)</f>
        <v>HA0206</v>
      </c>
      <c r="E62" s="91" t="str">
        <f>VLOOKUP($C62,TOTAL4,3,FALSE)</f>
        <v>HARARE</v>
      </c>
      <c r="F62" s="82" t="str">
        <f>VLOOKUP(C62,TOTAL4,4,FALSE)</f>
        <v>PLATINUM</v>
      </c>
      <c r="G62" s="83">
        <v>3</v>
      </c>
      <c r="H62" s="142" t="s">
        <v>2033</v>
      </c>
      <c r="I62" s="68" t="s">
        <v>2058</v>
      </c>
      <c r="J62" s="82" t="str">
        <f>VLOOKUP($C62,TOTAL4,5,FALSE)</f>
        <v>MODESTA</v>
      </c>
      <c r="K62" s="88">
        <v>0</v>
      </c>
      <c r="L62" s="88">
        <v>0.99930555555555556</v>
      </c>
      <c r="M62" s="86">
        <v>44173</v>
      </c>
      <c r="N62" s="143" t="s">
        <v>4820</v>
      </c>
      <c r="O62" s="191">
        <f t="shared" si="0"/>
        <v>1439</v>
      </c>
      <c r="P62" s="100">
        <f t="shared" si="1"/>
        <v>4317</v>
      </c>
      <c r="Q62" s="68" t="s">
        <v>2035</v>
      </c>
      <c r="R62" s="68" t="s">
        <v>2036</v>
      </c>
    </row>
    <row r="63" spans="1:18" x14ac:dyDescent="0.2">
      <c r="A63" s="211">
        <v>529</v>
      </c>
      <c r="B63" s="121">
        <v>44169.944444444445</v>
      </c>
      <c r="C63" s="52" t="str">
        <f>VLOOKUP(A63,nsn,2,FALSE)</f>
        <v>CBC-G</v>
      </c>
      <c r="D63" s="134" t="str">
        <f>VLOOKUP($C63,TOTAL3,2,FALSE)</f>
        <v>BU5100</v>
      </c>
      <c r="E63" s="220" t="str">
        <f>VLOOKUP($C63,TOTAL3,3,FALSE)</f>
        <v>BULAWAYO</v>
      </c>
      <c r="F63" s="135" t="str">
        <f>VLOOKUP(C63,TOTAL3,4,FALSE)</f>
        <v>BRONZE</v>
      </c>
      <c r="G63" s="83">
        <v>3</v>
      </c>
      <c r="H63" s="96" t="s">
        <v>2033</v>
      </c>
      <c r="I63" s="212" t="s">
        <v>2058</v>
      </c>
      <c r="J63" s="52" t="str">
        <f>VLOOKUP(A63,nsn,3,FALSE)</f>
        <v>MASAIRA</v>
      </c>
      <c r="K63" s="88">
        <v>0</v>
      </c>
      <c r="L63" s="88">
        <v>0.99930555555555556</v>
      </c>
      <c r="M63" s="86">
        <v>44173</v>
      </c>
      <c r="N63" s="143" t="s">
        <v>3024</v>
      </c>
      <c r="O63" s="90">
        <f t="shared" si="0"/>
        <v>1439</v>
      </c>
      <c r="P63" s="100">
        <f t="shared" si="1"/>
        <v>4317</v>
      </c>
      <c r="Q63" s="52" t="s">
        <v>2035</v>
      </c>
      <c r="R63" s="52" t="s">
        <v>2036</v>
      </c>
    </row>
    <row r="64" spans="1:18" x14ac:dyDescent="0.2">
      <c r="A64" s="211"/>
      <c r="B64" s="121">
        <v>44153.311412037037</v>
      </c>
      <c r="C64" s="48" t="s">
        <v>379</v>
      </c>
      <c r="D64" s="82" t="str">
        <f>VLOOKUP($C64,TOTAL4,2,FALSE)</f>
        <v>MV0337</v>
      </c>
      <c r="E64" s="91" t="str">
        <f>VLOOKUP($C64,TOTAL4,3,FALSE)</f>
        <v>MASVINGO</v>
      </c>
      <c r="F64" s="82" t="str">
        <f>VLOOKUP(C64,TOTAL4,4,FALSE)</f>
        <v>SILVER</v>
      </c>
      <c r="G64" s="83">
        <v>3</v>
      </c>
      <c r="H64" s="142" t="s">
        <v>2033</v>
      </c>
      <c r="I64" s="68" t="s">
        <v>2058</v>
      </c>
      <c r="J64" s="82" t="str">
        <f>VLOOKUP($C64,TOTAL4,5,FALSE)</f>
        <v>PARDON</v>
      </c>
      <c r="K64" s="88">
        <v>0</v>
      </c>
      <c r="L64" s="88">
        <v>0.99930555555555556</v>
      </c>
      <c r="M64" s="86">
        <v>44173</v>
      </c>
      <c r="N64" s="143" t="s">
        <v>4821</v>
      </c>
      <c r="O64" s="191">
        <f t="shared" si="0"/>
        <v>1439</v>
      </c>
      <c r="P64" s="100">
        <f t="shared" si="1"/>
        <v>4317</v>
      </c>
      <c r="Q64" s="68" t="s">
        <v>2035</v>
      </c>
      <c r="R64" s="68" t="s">
        <v>2036</v>
      </c>
    </row>
    <row r="65" spans="1:18" x14ac:dyDescent="0.2">
      <c r="A65" s="123"/>
      <c r="B65" s="137">
        <v>44173.138518518521</v>
      </c>
      <c r="C65" s="48" t="s">
        <v>381</v>
      </c>
      <c r="D65" s="134" t="str">
        <f t="shared" ref="D65:D71" si="14">VLOOKUP($C65,TOTAL3,2,FALSE)</f>
        <v>MW0309</v>
      </c>
      <c r="E65" s="135" t="str">
        <f t="shared" ref="E65:E71" si="15">VLOOKUP($C65,TOTAL3,3,FALSE)</f>
        <v>MASH WEST</v>
      </c>
      <c r="F65" s="135" t="str">
        <f t="shared" ref="F65:F71" si="16">VLOOKUP(C65,TOTAL3,4,FALSE)</f>
        <v>PLATINUM</v>
      </c>
      <c r="G65" s="83">
        <v>3</v>
      </c>
      <c r="H65" s="96" t="s">
        <v>2033</v>
      </c>
      <c r="I65" s="52" t="s">
        <v>2034</v>
      </c>
      <c r="J65" s="135" t="str">
        <f t="shared" ref="J65:J71" si="17">VLOOKUP($C65,TOTAL3,5,FALSE)</f>
        <v>NGIRAZI</v>
      </c>
      <c r="K65" s="88">
        <v>0.13851851851851851</v>
      </c>
      <c r="L65" s="88">
        <v>0.58344907407407409</v>
      </c>
      <c r="M65" s="86">
        <v>44173</v>
      </c>
      <c r="N65" s="143" t="s">
        <v>5129</v>
      </c>
      <c r="O65" s="90">
        <f t="shared" si="0"/>
        <v>640.70000000000005</v>
      </c>
      <c r="P65" s="100">
        <f t="shared" si="1"/>
        <v>1922.1000000000001</v>
      </c>
      <c r="Q65" s="48" t="s">
        <v>2035</v>
      </c>
      <c r="R65" s="48" t="s">
        <v>2038</v>
      </c>
    </row>
    <row r="66" spans="1:18" x14ac:dyDescent="0.2">
      <c r="A66" s="123"/>
      <c r="B66" s="192" t="s">
        <v>2054</v>
      </c>
      <c r="C66" s="87" t="s">
        <v>383</v>
      </c>
      <c r="D66" s="134" t="str">
        <f t="shared" si="14"/>
        <v>MW5004</v>
      </c>
      <c r="E66" s="135" t="str">
        <f t="shared" si="15"/>
        <v>MASH WEST</v>
      </c>
      <c r="F66" s="135" t="str">
        <f t="shared" si="16"/>
        <v>SILVER</v>
      </c>
      <c r="G66" s="83">
        <v>3</v>
      </c>
      <c r="H66" s="142" t="s">
        <v>2033</v>
      </c>
      <c r="I66" s="52" t="s">
        <v>2042</v>
      </c>
      <c r="J66" s="135" t="str">
        <f t="shared" si="17"/>
        <v>ARTWELL</v>
      </c>
      <c r="K66" s="88">
        <v>0</v>
      </c>
      <c r="L66" s="88">
        <v>0.99930555555555556</v>
      </c>
      <c r="M66" s="86">
        <v>44173</v>
      </c>
      <c r="N66" s="143" t="s">
        <v>4008</v>
      </c>
      <c r="O66" s="90">
        <f t="shared" ref="O66:O129" si="18">(L66-K66)*60*24</f>
        <v>1439</v>
      </c>
      <c r="P66" s="100">
        <f t="shared" ref="P66:P129" si="19">O66*G66</f>
        <v>4317</v>
      </c>
      <c r="Q66" s="48" t="s">
        <v>2035</v>
      </c>
      <c r="R66" s="48" t="s">
        <v>2036</v>
      </c>
    </row>
    <row r="67" spans="1:18" x14ac:dyDescent="0.2">
      <c r="A67" s="123"/>
      <c r="B67" s="192" t="s">
        <v>2319</v>
      </c>
      <c r="C67" s="87" t="s">
        <v>385</v>
      </c>
      <c r="D67" s="134" t="str">
        <f t="shared" si="14"/>
        <v>MW5004</v>
      </c>
      <c r="E67" s="135" t="str">
        <f t="shared" si="15"/>
        <v>MASH WEST</v>
      </c>
      <c r="F67" s="135" t="str">
        <f t="shared" si="16"/>
        <v>SILVER</v>
      </c>
      <c r="G67" s="83">
        <v>3</v>
      </c>
      <c r="H67" s="96" t="s">
        <v>2033</v>
      </c>
      <c r="I67" s="52" t="s">
        <v>2042</v>
      </c>
      <c r="J67" s="135" t="str">
        <f t="shared" si="17"/>
        <v>ARTWELL</v>
      </c>
      <c r="K67" s="88">
        <v>0</v>
      </c>
      <c r="L67" s="88">
        <v>0.99930555555555556</v>
      </c>
      <c r="M67" s="86">
        <v>44173</v>
      </c>
      <c r="N67" s="143" t="s">
        <v>4081</v>
      </c>
      <c r="O67" s="90">
        <f t="shared" si="18"/>
        <v>1439</v>
      </c>
      <c r="P67" s="100">
        <f t="shared" si="19"/>
        <v>4317</v>
      </c>
      <c r="Q67" s="48" t="s">
        <v>2035</v>
      </c>
      <c r="R67" s="48" t="s">
        <v>2036</v>
      </c>
    </row>
    <row r="68" spans="1:18" x14ac:dyDescent="0.2">
      <c r="A68" s="123"/>
      <c r="B68" s="137">
        <v>44172.810312499998</v>
      </c>
      <c r="C68" s="48" t="s">
        <v>386</v>
      </c>
      <c r="D68" s="134" t="str">
        <f t="shared" si="14"/>
        <v>ME7205</v>
      </c>
      <c r="E68" s="135" t="str">
        <f t="shared" si="15"/>
        <v>MASH EAST</v>
      </c>
      <c r="F68" s="135" t="str">
        <f t="shared" si="16"/>
        <v>BRONZE</v>
      </c>
      <c r="G68" s="83">
        <v>3</v>
      </c>
      <c r="H68" s="96" t="s">
        <v>2033</v>
      </c>
      <c r="I68" s="52" t="s">
        <v>2034</v>
      </c>
      <c r="J68" s="135" t="str">
        <f t="shared" si="17"/>
        <v>LESLIE</v>
      </c>
      <c r="K68" s="88">
        <v>0</v>
      </c>
      <c r="L68" s="88">
        <v>0.78819444444444453</v>
      </c>
      <c r="M68" s="86">
        <v>44173</v>
      </c>
      <c r="N68" s="143" t="s">
        <v>4677</v>
      </c>
      <c r="O68" s="90">
        <f t="shared" si="18"/>
        <v>1135</v>
      </c>
      <c r="P68" s="100">
        <f t="shared" si="19"/>
        <v>3405</v>
      </c>
      <c r="Q68" s="48" t="s">
        <v>2035</v>
      </c>
      <c r="R68" s="48" t="s">
        <v>2038</v>
      </c>
    </row>
    <row r="69" spans="1:18" x14ac:dyDescent="0.2">
      <c r="A69" s="123"/>
      <c r="B69" s="192" t="s">
        <v>4348</v>
      </c>
      <c r="C69" s="87" t="s">
        <v>389</v>
      </c>
      <c r="D69" s="134" t="str">
        <f t="shared" si="14"/>
        <v>HA0015</v>
      </c>
      <c r="E69" s="135" t="str">
        <f t="shared" si="15"/>
        <v>HARARE</v>
      </c>
      <c r="F69" s="135" t="str">
        <f t="shared" si="16"/>
        <v>PLATINUM</v>
      </c>
      <c r="G69" s="83">
        <v>3</v>
      </c>
      <c r="H69" s="142" t="s">
        <v>2033</v>
      </c>
      <c r="I69" s="52" t="s">
        <v>2056</v>
      </c>
      <c r="J69" s="135" t="str">
        <f t="shared" si="17"/>
        <v>LESLIE</v>
      </c>
      <c r="K69" s="88">
        <v>0</v>
      </c>
      <c r="L69" s="88">
        <v>0.99930555555555556</v>
      </c>
      <c r="M69" s="86">
        <v>44173</v>
      </c>
      <c r="N69" s="143" t="s">
        <v>4470</v>
      </c>
      <c r="O69" s="90">
        <f t="shared" si="18"/>
        <v>1439</v>
      </c>
      <c r="P69" s="100">
        <f t="shared" si="19"/>
        <v>4317</v>
      </c>
      <c r="Q69" s="48" t="s">
        <v>2035</v>
      </c>
      <c r="R69" s="48" t="s">
        <v>2036</v>
      </c>
    </row>
    <row r="70" spans="1:18" x14ac:dyDescent="0.2">
      <c r="A70" s="123"/>
      <c r="B70" s="192" t="s">
        <v>4347</v>
      </c>
      <c r="C70" s="87" t="s">
        <v>391</v>
      </c>
      <c r="D70" s="134" t="str">
        <f t="shared" si="14"/>
        <v>HA0015</v>
      </c>
      <c r="E70" s="135" t="str">
        <f t="shared" si="15"/>
        <v>HARARE</v>
      </c>
      <c r="F70" s="135" t="str">
        <f t="shared" si="16"/>
        <v>PLATINUM</v>
      </c>
      <c r="G70" s="83">
        <v>3</v>
      </c>
      <c r="H70" s="142" t="s">
        <v>2033</v>
      </c>
      <c r="I70" s="52" t="s">
        <v>2056</v>
      </c>
      <c r="J70" s="135" t="str">
        <f t="shared" si="17"/>
        <v>LESLIE</v>
      </c>
      <c r="K70" s="88">
        <v>0</v>
      </c>
      <c r="L70" s="88">
        <v>0.99930555555555556</v>
      </c>
      <c r="M70" s="86">
        <v>44173</v>
      </c>
      <c r="N70" s="143" t="s">
        <v>4469</v>
      </c>
      <c r="O70" s="90">
        <f t="shared" si="18"/>
        <v>1439</v>
      </c>
      <c r="P70" s="100">
        <f t="shared" si="19"/>
        <v>4317</v>
      </c>
      <c r="Q70" s="48" t="s">
        <v>2035</v>
      </c>
      <c r="R70" s="48" t="s">
        <v>2036</v>
      </c>
    </row>
    <row r="71" spans="1:18" x14ac:dyDescent="0.2">
      <c r="A71" s="123"/>
      <c r="B71" s="192" t="s">
        <v>2123</v>
      </c>
      <c r="C71" s="87" t="s">
        <v>392</v>
      </c>
      <c r="D71" s="134" t="str">
        <f t="shared" si="14"/>
        <v>HA0015</v>
      </c>
      <c r="E71" s="135" t="str">
        <f t="shared" si="15"/>
        <v>HARARE</v>
      </c>
      <c r="F71" s="135" t="str">
        <f t="shared" si="16"/>
        <v>PLATINUM</v>
      </c>
      <c r="G71" s="83">
        <v>3</v>
      </c>
      <c r="H71" s="142" t="s">
        <v>2033</v>
      </c>
      <c r="I71" s="52" t="s">
        <v>2042</v>
      </c>
      <c r="J71" s="135" t="str">
        <f t="shared" si="17"/>
        <v>LESLIE</v>
      </c>
      <c r="K71" s="88">
        <v>0</v>
      </c>
      <c r="L71" s="88">
        <v>0.99930555555555556</v>
      </c>
      <c r="M71" s="86">
        <v>44173</v>
      </c>
      <c r="N71" s="143" t="s">
        <v>4043</v>
      </c>
      <c r="O71" s="90">
        <f t="shared" si="18"/>
        <v>1439</v>
      </c>
      <c r="P71" s="100">
        <f t="shared" si="19"/>
        <v>4317</v>
      </c>
      <c r="Q71" s="48" t="s">
        <v>2035</v>
      </c>
      <c r="R71" s="48" t="s">
        <v>2036</v>
      </c>
    </row>
    <row r="72" spans="1:18" x14ac:dyDescent="0.2">
      <c r="A72" s="211"/>
      <c r="B72" s="121">
        <v>44153.311412037037</v>
      </c>
      <c r="C72" s="48" t="s">
        <v>393</v>
      </c>
      <c r="D72" s="82" t="str">
        <f>VLOOKUP($C72,TOTAL4,2,FALSE)</f>
        <v>MV0114</v>
      </c>
      <c r="E72" s="91" t="str">
        <f>VLOOKUP($C72,TOTAL4,3,FALSE)</f>
        <v>MASVINGO</v>
      </c>
      <c r="F72" s="82" t="str">
        <f>VLOOKUP(C72,TOTAL4,4,FALSE)</f>
        <v>SILVER</v>
      </c>
      <c r="G72" s="83">
        <v>3</v>
      </c>
      <c r="H72" s="142" t="s">
        <v>2033</v>
      </c>
      <c r="I72" s="68" t="s">
        <v>2058</v>
      </c>
      <c r="J72" s="82" t="str">
        <f>VLOOKUP($C72,TOTAL4,5,FALSE)</f>
        <v>PARDON</v>
      </c>
      <c r="K72" s="88">
        <v>0</v>
      </c>
      <c r="L72" s="88">
        <v>0.99930555555555556</v>
      </c>
      <c r="M72" s="86">
        <v>44173</v>
      </c>
      <c r="N72" s="143" t="s">
        <v>4822</v>
      </c>
      <c r="O72" s="191">
        <f t="shared" si="18"/>
        <v>1439</v>
      </c>
      <c r="P72" s="100">
        <f t="shared" si="19"/>
        <v>4317</v>
      </c>
      <c r="Q72" s="68" t="s">
        <v>2035</v>
      </c>
      <c r="R72" s="68" t="s">
        <v>2036</v>
      </c>
    </row>
    <row r="73" spans="1:18" x14ac:dyDescent="0.2">
      <c r="A73" s="123"/>
      <c r="B73" s="137">
        <v>44173.050497685188</v>
      </c>
      <c r="C73" s="48" t="s">
        <v>2037</v>
      </c>
      <c r="D73" s="134" t="e">
        <f>VLOOKUP($C73,TOTAL3,2,FALSE)</f>
        <v>#N/A</v>
      </c>
      <c r="E73" s="135" t="e">
        <f>VLOOKUP($C73,TOTAL3,3,FALSE)</f>
        <v>#N/A</v>
      </c>
      <c r="F73" s="135" t="e">
        <f>VLOOKUP(C73,TOTAL3,4,FALSE)</f>
        <v>#N/A</v>
      </c>
      <c r="G73" s="83">
        <v>3</v>
      </c>
      <c r="H73" s="96" t="s">
        <v>2033</v>
      </c>
      <c r="I73" s="52" t="s">
        <v>2034</v>
      </c>
      <c r="J73" s="135" t="e">
        <f>VLOOKUP($C73,TOTAL3,5,FALSE)</f>
        <v>#N/A</v>
      </c>
      <c r="K73" s="88">
        <v>5.0497685185185187E-2</v>
      </c>
      <c r="L73" s="88">
        <v>5.4722222222222228E-2</v>
      </c>
      <c r="M73" s="86">
        <v>44173</v>
      </c>
      <c r="N73" s="143" t="s">
        <v>5111</v>
      </c>
      <c r="O73" s="90">
        <f t="shared" si="18"/>
        <v>6.0833333333333384</v>
      </c>
      <c r="P73" s="100">
        <f t="shared" si="19"/>
        <v>18.250000000000014</v>
      </c>
      <c r="Q73" s="48" t="s">
        <v>2035</v>
      </c>
      <c r="R73" s="48" t="s">
        <v>2038</v>
      </c>
    </row>
    <row r="74" spans="1:18" x14ac:dyDescent="0.2">
      <c r="A74" s="211"/>
      <c r="B74" s="121">
        <v>44153.311921296299</v>
      </c>
      <c r="C74" s="48" t="s">
        <v>396</v>
      </c>
      <c r="D74" s="82" t="str">
        <f>VLOOKUP($C74,TOTAL4,2,FALSE)</f>
        <v>MA5301</v>
      </c>
      <c r="E74" s="91" t="str">
        <f>VLOOKUP($C74,TOTAL4,3,FALSE)</f>
        <v>MANICALAND</v>
      </c>
      <c r="F74" s="82" t="str">
        <f>VLOOKUP(C74,TOTAL4,4,FALSE)</f>
        <v>PLATINUM</v>
      </c>
      <c r="G74" s="83">
        <v>3</v>
      </c>
      <c r="H74" s="142" t="s">
        <v>2033</v>
      </c>
      <c r="I74" s="68" t="s">
        <v>2058</v>
      </c>
      <c r="J74" s="82" t="str">
        <f>VLOOKUP($C74,TOTAL4,5,FALSE)</f>
        <v>PARDON</v>
      </c>
      <c r="K74" s="88">
        <v>0</v>
      </c>
      <c r="L74" s="88">
        <v>0.99930555555555556</v>
      </c>
      <c r="M74" s="86">
        <v>44173</v>
      </c>
      <c r="N74" s="143" t="s">
        <v>4823</v>
      </c>
      <c r="O74" s="191">
        <f t="shared" si="18"/>
        <v>1439</v>
      </c>
      <c r="P74" s="100">
        <f t="shared" si="19"/>
        <v>4317</v>
      </c>
      <c r="Q74" s="68" t="s">
        <v>2035</v>
      </c>
      <c r="R74" s="68" t="s">
        <v>2036</v>
      </c>
    </row>
    <row r="75" spans="1:18" x14ac:dyDescent="0.2">
      <c r="A75" s="123"/>
      <c r="B75" s="137">
        <v>44173.12127314815</v>
      </c>
      <c r="C75" s="48" t="s">
        <v>407</v>
      </c>
      <c r="D75" s="134" t="str">
        <f>VLOOKUP($C75,TOTAL3,2,FALSE)</f>
        <v>ME6020</v>
      </c>
      <c r="E75" s="135" t="str">
        <f>VLOOKUP($C75,TOTAL3,3,FALSE)</f>
        <v>MASH EAST</v>
      </c>
      <c r="F75" s="135" t="str">
        <f>VLOOKUP(C75,TOTAL3,4,FALSE)</f>
        <v>PLATINUM</v>
      </c>
      <c r="G75" s="83">
        <v>3</v>
      </c>
      <c r="H75" s="96" t="s">
        <v>2033</v>
      </c>
      <c r="I75" s="52" t="s">
        <v>2034</v>
      </c>
      <c r="J75" s="135" t="str">
        <f>VLOOKUP($C75,TOTAL3,5,FALSE)</f>
        <v>DHLAKAMA</v>
      </c>
      <c r="K75" s="88">
        <v>0.12127314814814816</v>
      </c>
      <c r="L75" s="88">
        <v>0.33533564814814815</v>
      </c>
      <c r="M75" s="86">
        <v>44173</v>
      </c>
      <c r="N75" s="143" t="s">
        <v>5127</v>
      </c>
      <c r="O75" s="90">
        <f t="shared" si="18"/>
        <v>308.25</v>
      </c>
      <c r="P75" s="100">
        <f t="shared" si="19"/>
        <v>924.75</v>
      </c>
      <c r="Q75" s="48" t="s">
        <v>2035</v>
      </c>
      <c r="R75" s="48" t="s">
        <v>2038</v>
      </c>
    </row>
    <row r="76" spans="1:18" x14ac:dyDescent="0.2">
      <c r="A76" s="123"/>
      <c r="B76" s="137">
        <v>44173.060300925928</v>
      </c>
      <c r="C76" s="48" t="s">
        <v>409</v>
      </c>
      <c r="D76" s="134" t="str">
        <f>VLOOKUP($C76,TOTAL3,2,FALSE)</f>
        <v>ME6020</v>
      </c>
      <c r="E76" s="135" t="str">
        <f>VLOOKUP($C76,TOTAL3,3,FALSE)</f>
        <v>MASH EAST</v>
      </c>
      <c r="F76" s="135" t="str">
        <f>VLOOKUP(C76,TOTAL3,4,FALSE)</f>
        <v>PLATINUM</v>
      </c>
      <c r="G76" s="83">
        <v>3</v>
      </c>
      <c r="H76" s="96" t="s">
        <v>2033</v>
      </c>
      <c r="I76" s="52" t="s">
        <v>2034</v>
      </c>
      <c r="J76" s="135" t="str">
        <f>VLOOKUP($C76,TOTAL3,5,FALSE)</f>
        <v>DHLAKAMA</v>
      </c>
      <c r="K76" s="88">
        <v>6.0300925925925924E-2</v>
      </c>
      <c r="L76" s="88">
        <v>0.56032407407407414</v>
      </c>
      <c r="M76" s="86">
        <v>44173</v>
      </c>
      <c r="N76" s="143" t="s">
        <v>5116</v>
      </c>
      <c r="O76" s="90">
        <f t="shared" si="18"/>
        <v>720.0333333333333</v>
      </c>
      <c r="P76" s="100">
        <f t="shared" si="19"/>
        <v>2160.1</v>
      </c>
      <c r="Q76" s="48" t="s">
        <v>2035</v>
      </c>
      <c r="R76" s="48" t="s">
        <v>2038</v>
      </c>
    </row>
    <row r="77" spans="1:18" x14ac:dyDescent="0.2">
      <c r="A77" s="125"/>
      <c r="B77" s="121">
        <v>44173.549513888887</v>
      </c>
      <c r="C77" s="48" t="s">
        <v>412</v>
      </c>
      <c r="D77" s="82" t="str">
        <f>VLOOKUP($C77,TOTAL4,2,FALSE)</f>
        <v>MV0286</v>
      </c>
      <c r="E77" s="91" t="str">
        <f>VLOOKUP($C77,TOTAL4,3,FALSE)</f>
        <v>MASVINGO</v>
      </c>
      <c r="F77" s="82" t="str">
        <f>VLOOKUP(C77,TOTAL4,4,FALSE)</f>
        <v>PLATINUM</v>
      </c>
      <c r="G77" s="83">
        <v>3</v>
      </c>
      <c r="H77" s="142" t="s">
        <v>2033</v>
      </c>
      <c r="I77" s="68" t="s">
        <v>2060</v>
      </c>
      <c r="J77" s="82" t="str">
        <f>VLOOKUP($C77,TOTAL4,5,FALSE)</f>
        <v>CECIL</v>
      </c>
      <c r="K77" s="88">
        <v>0.54951388888888886</v>
      </c>
      <c r="L77" s="88">
        <v>0.99930555555555556</v>
      </c>
      <c r="M77" s="86">
        <v>44173</v>
      </c>
      <c r="N77" s="143" t="s">
        <v>4907</v>
      </c>
      <c r="O77" s="191">
        <f t="shared" si="18"/>
        <v>647.70000000000005</v>
      </c>
      <c r="P77" s="100">
        <f t="shared" si="19"/>
        <v>1943.1000000000001</v>
      </c>
      <c r="Q77" s="68" t="s">
        <v>2035</v>
      </c>
      <c r="R77" s="68" t="s">
        <v>2036</v>
      </c>
    </row>
    <row r="78" spans="1:18" x14ac:dyDescent="0.2">
      <c r="A78" s="125"/>
      <c r="B78" s="121">
        <v>44173.579988425925</v>
      </c>
      <c r="C78" s="48" t="s">
        <v>2015</v>
      </c>
      <c r="D78" s="82" t="str">
        <f>VLOOKUP($C78,TOTAL4,2,FALSE)</f>
        <v>MV0286</v>
      </c>
      <c r="E78" s="91" t="str">
        <f>VLOOKUP($C78,TOTAL4,3,FALSE)</f>
        <v>MASVINGO</v>
      </c>
      <c r="F78" s="82" t="str">
        <f>VLOOKUP(C78,TOTAL4,4,FALSE)</f>
        <v>PLATINUM</v>
      </c>
      <c r="G78" s="83">
        <v>3</v>
      </c>
      <c r="H78" s="142" t="s">
        <v>2033</v>
      </c>
      <c r="I78" s="68" t="s">
        <v>2060</v>
      </c>
      <c r="J78" s="82" t="str">
        <f>VLOOKUP($C78,TOTAL4,5,FALSE)</f>
        <v>CECIL</v>
      </c>
      <c r="K78" s="88">
        <v>0.57998842592592592</v>
      </c>
      <c r="L78" s="88">
        <v>0.99930555555555556</v>
      </c>
      <c r="M78" s="86">
        <v>44173</v>
      </c>
      <c r="N78" s="143" t="s">
        <v>4835</v>
      </c>
      <c r="O78" s="191">
        <f t="shared" si="18"/>
        <v>603.81666666666672</v>
      </c>
      <c r="P78" s="100">
        <f t="shared" si="19"/>
        <v>1811.4500000000003</v>
      </c>
      <c r="Q78" s="68" t="s">
        <v>2035</v>
      </c>
      <c r="R78" s="68" t="s">
        <v>2036</v>
      </c>
    </row>
    <row r="79" spans="1:18" x14ac:dyDescent="0.2">
      <c r="A79" s="211"/>
      <c r="B79" s="121">
        <v>44153.311921296299</v>
      </c>
      <c r="C79" s="48" t="s">
        <v>413</v>
      </c>
      <c r="D79" s="82" t="str">
        <f>VLOOKUP($C79,TOTAL4,2,FALSE)</f>
        <v>MW5249</v>
      </c>
      <c r="E79" s="91" t="str">
        <f>VLOOKUP($C79,TOTAL4,3,FALSE)</f>
        <v>MASH WEST</v>
      </c>
      <c r="F79" s="82" t="str">
        <f>VLOOKUP(C79,TOTAL4,4,FALSE)</f>
        <v>SILVER</v>
      </c>
      <c r="G79" s="83">
        <v>3</v>
      </c>
      <c r="H79" s="142" t="s">
        <v>2033</v>
      </c>
      <c r="I79" s="68" t="s">
        <v>2058</v>
      </c>
      <c r="J79" s="82" t="str">
        <f>VLOOKUP($C79,TOTAL4,5,FALSE)</f>
        <v>CHIKWAVAVA</v>
      </c>
      <c r="K79" s="88">
        <v>0</v>
      </c>
      <c r="L79" s="88">
        <v>0.99930555555555556</v>
      </c>
      <c r="M79" s="86">
        <v>44173</v>
      </c>
      <c r="N79" s="143" t="s">
        <v>4825</v>
      </c>
      <c r="O79" s="191">
        <f t="shared" si="18"/>
        <v>1439</v>
      </c>
      <c r="P79" s="100">
        <f t="shared" si="19"/>
        <v>4317</v>
      </c>
      <c r="Q79" s="68" t="s">
        <v>2035</v>
      </c>
      <c r="R79" s="68" t="s">
        <v>2036</v>
      </c>
    </row>
    <row r="80" spans="1:18" x14ac:dyDescent="0.2">
      <c r="A80" s="123"/>
      <c r="B80" s="192" t="s">
        <v>2049</v>
      </c>
      <c r="C80" s="87" t="s">
        <v>415</v>
      </c>
      <c r="D80" s="134" t="str">
        <f t="shared" ref="D80:D86" si="20">VLOOKUP($C80,TOTAL3,2,FALSE)</f>
        <v>MC7061</v>
      </c>
      <c r="E80" s="135" t="str">
        <f t="shared" ref="E80:E86" si="21">VLOOKUP($C80,TOTAL3,3,FALSE)</f>
        <v>MASH CENTRAL</v>
      </c>
      <c r="F80" s="135" t="str">
        <f t="shared" ref="F80:F86" si="22">VLOOKUP(C80,TOTAL3,4,FALSE)</f>
        <v>SILVER</v>
      </c>
      <c r="G80" s="83">
        <v>3</v>
      </c>
      <c r="H80" s="142" t="s">
        <v>2033</v>
      </c>
      <c r="I80" s="52" t="s">
        <v>2042</v>
      </c>
      <c r="J80" s="135" t="str">
        <f t="shared" ref="J80:J86" si="23">VLOOKUP($C80,TOTAL3,5,FALSE)</f>
        <v>ARTWELL</v>
      </c>
      <c r="K80" s="88">
        <v>0</v>
      </c>
      <c r="L80" s="88">
        <v>0.99930555555555556</v>
      </c>
      <c r="M80" s="86">
        <v>44173</v>
      </c>
      <c r="N80" s="143" t="s">
        <v>4049</v>
      </c>
      <c r="O80" s="90">
        <f t="shared" si="18"/>
        <v>1439</v>
      </c>
      <c r="P80" s="100">
        <f t="shared" si="19"/>
        <v>4317</v>
      </c>
      <c r="Q80" s="48" t="s">
        <v>2035</v>
      </c>
      <c r="R80" s="48" t="s">
        <v>2036</v>
      </c>
    </row>
    <row r="81" spans="1:18" x14ac:dyDescent="0.2">
      <c r="A81" s="123"/>
      <c r="B81" s="52" t="s">
        <v>2043</v>
      </c>
      <c r="C81" s="48" t="s">
        <v>417</v>
      </c>
      <c r="D81" s="134" t="str">
        <f t="shared" si="20"/>
        <v>MA5150</v>
      </c>
      <c r="E81" s="135" t="str">
        <f t="shared" si="21"/>
        <v>MANICALAND</v>
      </c>
      <c r="F81" s="135" t="str">
        <f t="shared" si="22"/>
        <v>GOLD</v>
      </c>
      <c r="G81" s="83">
        <v>3</v>
      </c>
      <c r="H81" s="142" t="s">
        <v>2033</v>
      </c>
      <c r="I81" s="52" t="s">
        <v>2042</v>
      </c>
      <c r="J81" s="135" t="str">
        <f t="shared" si="23"/>
        <v>DHLAKAMA</v>
      </c>
      <c r="K81" s="88">
        <v>0</v>
      </c>
      <c r="L81" s="88">
        <v>0.99930555555555556</v>
      </c>
      <c r="M81" s="86">
        <v>44173</v>
      </c>
      <c r="N81" s="143" t="s">
        <v>4686</v>
      </c>
      <c r="O81" s="90">
        <f t="shared" si="18"/>
        <v>1439</v>
      </c>
      <c r="P81" s="100">
        <f t="shared" si="19"/>
        <v>4317</v>
      </c>
      <c r="Q81" s="48" t="s">
        <v>2035</v>
      </c>
      <c r="R81" s="48" t="s">
        <v>2036</v>
      </c>
    </row>
    <row r="82" spans="1:18" x14ac:dyDescent="0.2">
      <c r="A82" s="123"/>
      <c r="B82" s="137">
        <v>44173.239317129628</v>
      </c>
      <c r="C82" s="48" t="s">
        <v>429</v>
      </c>
      <c r="D82" s="134" t="str">
        <f t="shared" si="20"/>
        <v>MW6032</v>
      </c>
      <c r="E82" s="135" t="str">
        <f t="shared" si="21"/>
        <v>MASH WEST</v>
      </c>
      <c r="F82" s="135" t="str">
        <f t="shared" si="22"/>
        <v>PLATINUM</v>
      </c>
      <c r="G82" s="83">
        <v>3</v>
      </c>
      <c r="H82" s="96" t="s">
        <v>2033</v>
      </c>
      <c r="I82" s="52" t="s">
        <v>2034</v>
      </c>
      <c r="J82" s="135" t="str">
        <f t="shared" si="23"/>
        <v>ARTWELL</v>
      </c>
      <c r="K82" s="88">
        <v>0.23931712962962962</v>
      </c>
      <c r="L82" s="88">
        <v>0.75165509259259267</v>
      </c>
      <c r="M82" s="86">
        <v>44173</v>
      </c>
      <c r="N82" s="143" t="s">
        <v>5152</v>
      </c>
      <c r="O82" s="90">
        <f t="shared" si="18"/>
        <v>737.76666666666688</v>
      </c>
      <c r="P82" s="100">
        <f t="shared" si="19"/>
        <v>2213.3000000000006</v>
      </c>
      <c r="Q82" s="48" t="s">
        <v>2035</v>
      </c>
      <c r="R82" s="48" t="s">
        <v>2038</v>
      </c>
    </row>
    <row r="83" spans="1:18" x14ac:dyDescent="0.2">
      <c r="A83" s="123"/>
      <c r="B83" s="192" t="s">
        <v>2321</v>
      </c>
      <c r="C83" s="87" t="s">
        <v>431</v>
      </c>
      <c r="D83" s="134" t="str">
        <f t="shared" si="20"/>
        <v>MW6032</v>
      </c>
      <c r="E83" s="135" t="str">
        <f t="shared" si="21"/>
        <v>MASH WEST</v>
      </c>
      <c r="F83" s="135" t="str">
        <f t="shared" si="22"/>
        <v>PLATINUM</v>
      </c>
      <c r="G83" s="83">
        <v>3</v>
      </c>
      <c r="H83" s="96" t="s">
        <v>2033</v>
      </c>
      <c r="I83" s="52" t="s">
        <v>2042</v>
      </c>
      <c r="J83" s="135" t="str">
        <f t="shared" si="23"/>
        <v>ARTWELL</v>
      </c>
      <c r="K83" s="88">
        <v>0</v>
      </c>
      <c r="L83" s="88">
        <v>0.99930555555555556</v>
      </c>
      <c r="M83" s="86">
        <v>44173</v>
      </c>
      <c r="N83" s="143" t="s">
        <v>4091</v>
      </c>
      <c r="O83" s="90">
        <f t="shared" si="18"/>
        <v>1439</v>
      </c>
      <c r="P83" s="100">
        <f t="shared" si="19"/>
        <v>4317</v>
      </c>
      <c r="Q83" s="48" t="s">
        <v>2035</v>
      </c>
      <c r="R83" s="48" t="s">
        <v>2036</v>
      </c>
    </row>
    <row r="84" spans="1:18" x14ac:dyDescent="0.2">
      <c r="A84" s="123"/>
      <c r="B84" s="192" t="s">
        <v>2241</v>
      </c>
      <c r="C84" s="87" t="s">
        <v>435</v>
      </c>
      <c r="D84" s="134" t="str">
        <f t="shared" si="20"/>
        <v>MW5006</v>
      </c>
      <c r="E84" s="135" t="str">
        <f t="shared" si="21"/>
        <v>MASH WEST</v>
      </c>
      <c r="F84" s="135" t="str">
        <f t="shared" si="22"/>
        <v>GOLD</v>
      </c>
      <c r="G84" s="83">
        <v>3</v>
      </c>
      <c r="H84" s="96" t="s">
        <v>2033</v>
      </c>
      <c r="I84" s="52" t="s">
        <v>2042</v>
      </c>
      <c r="J84" s="135" t="str">
        <f t="shared" si="23"/>
        <v>ARTWELL</v>
      </c>
      <c r="K84" s="88">
        <v>0</v>
      </c>
      <c r="L84" s="88">
        <v>0.99930555555555556</v>
      </c>
      <c r="M84" s="86">
        <v>44173</v>
      </c>
      <c r="N84" s="143" t="s">
        <v>4024</v>
      </c>
      <c r="O84" s="90">
        <f t="shared" si="18"/>
        <v>1439</v>
      </c>
      <c r="P84" s="100">
        <f t="shared" si="19"/>
        <v>4317</v>
      </c>
      <c r="Q84" s="48" t="s">
        <v>2035</v>
      </c>
      <c r="R84" s="48" t="s">
        <v>2036</v>
      </c>
    </row>
    <row r="85" spans="1:18" x14ac:dyDescent="0.2">
      <c r="A85" s="123"/>
      <c r="B85" s="137">
        <v>44172.886793981481</v>
      </c>
      <c r="C85" s="48" t="s">
        <v>440</v>
      </c>
      <c r="D85" s="134" t="str">
        <f t="shared" si="20"/>
        <v>MA0115</v>
      </c>
      <c r="E85" s="135" t="str">
        <f t="shared" si="21"/>
        <v>MANICALAND</v>
      </c>
      <c r="F85" s="135" t="str">
        <f t="shared" si="22"/>
        <v>PLATINUM</v>
      </c>
      <c r="G85" s="83">
        <v>3</v>
      </c>
      <c r="H85" s="142" t="s">
        <v>2033</v>
      </c>
      <c r="I85" s="52" t="s">
        <v>2034</v>
      </c>
      <c r="J85" s="135" t="str">
        <f t="shared" si="23"/>
        <v>MAPFUMBA</v>
      </c>
      <c r="K85" s="88">
        <v>0</v>
      </c>
      <c r="L85" s="88">
        <v>0.22774305555555555</v>
      </c>
      <c r="M85" s="86">
        <v>44173</v>
      </c>
      <c r="N85" s="143" t="s">
        <v>5076</v>
      </c>
      <c r="O85" s="90">
        <f t="shared" si="18"/>
        <v>327.95</v>
      </c>
      <c r="P85" s="100">
        <f t="shared" si="19"/>
        <v>983.84999999999991</v>
      </c>
      <c r="Q85" s="48" t="s">
        <v>2035</v>
      </c>
      <c r="R85" s="48" t="s">
        <v>2038</v>
      </c>
    </row>
    <row r="86" spans="1:18" x14ac:dyDescent="0.2">
      <c r="A86" s="123"/>
      <c r="B86" s="137" t="s">
        <v>5057</v>
      </c>
      <c r="C86" s="87" t="s">
        <v>440</v>
      </c>
      <c r="D86" s="134" t="str">
        <f t="shared" si="20"/>
        <v>MA0115</v>
      </c>
      <c r="E86" s="135" t="str">
        <f t="shared" si="21"/>
        <v>MANICALAND</v>
      </c>
      <c r="F86" s="135" t="str">
        <f t="shared" si="22"/>
        <v>PLATINUM</v>
      </c>
      <c r="G86" s="83">
        <v>3</v>
      </c>
      <c r="H86" s="96" t="s">
        <v>2033</v>
      </c>
      <c r="I86" s="52" t="s">
        <v>5161</v>
      </c>
      <c r="J86" s="135" t="str">
        <f t="shared" si="23"/>
        <v>MAPFUMBA</v>
      </c>
      <c r="K86" s="88">
        <v>0.77012731481481478</v>
      </c>
      <c r="L86" s="88">
        <v>0.99930555555555556</v>
      </c>
      <c r="M86" s="86">
        <v>44173</v>
      </c>
      <c r="N86" s="143" t="s">
        <v>5193</v>
      </c>
      <c r="O86" s="90">
        <f t="shared" si="18"/>
        <v>330.01666666666671</v>
      </c>
      <c r="P86" s="100">
        <f t="shared" si="19"/>
        <v>990.05000000000018</v>
      </c>
      <c r="Q86" s="48" t="s">
        <v>2035</v>
      </c>
      <c r="R86" s="48" t="s">
        <v>2036</v>
      </c>
    </row>
    <row r="87" spans="1:18" x14ac:dyDescent="0.2">
      <c r="A87" s="211"/>
      <c r="B87" s="121">
        <v>44157.553333333337</v>
      </c>
      <c r="C87" s="48" t="s">
        <v>444</v>
      </c>
      <c r="D87" s="82" t="str">
        <f>VLOOKUP($C87,TOTAL4,2,FALSE)</f>
        <v>MD1712</v>
      </c>
      <c r="E87" s="91" t="str">
        <f>VLOOKUP($C87,TOTAL4,3,FALSE)</f>
        <v>MIDLANDS</v>
      </c>
      <c r="F87" s="82" t="str">
        <f>VLOOKUP(C87,TOTAL4,4,FALSE)</f>
        <v>SILVER</v>
      </c>
      <c r="G87" s="83">
        <v>3</v>
      </c>
      <c r="H87" s="142" t="s">
        <v>2033</v>
      </c>
      <c r="I87" s="68" t="s">
        <v>2058</v>
      </c>
      <c r="J87" s="82" t="str">
        <f>VLOOKUP($C87,TOTAL4,5,FALSE)</f>
        <v>CHARI</v>
      </c>
      <c r="K87" s="88">
        <v>0</v>
      </c>
      <c r="L87" s="88">
        <v>0.99930555555555556</v>
      </c>
      <c r="M87" s="86">
        <v>44173</v>
      </c>
      <c r="N87" s="143" t="s">
        <v>4826</v>
      </c>
      <c r="O87" s="191">
        <f t="shared" si="18"/>
        <v>1439</v>
      </c>
      <c r="P87" s="100">
        <f t="shared" si="19"/>
        <v>4317</v>
      </c>
      <c r="Q87" s="68" t="s">
        <v>2035</v>
      </c>
      <c r="R87" s="68" t="s">
        <v>2036</v>
      </c>
    </row>
    <row r="88" spans="1:18" x14ac:dyDescent="0.2">
      <c r="A88" s="123"/>
      <c r="B88" s="137">
        <v>44173.239155092589</v>
      </c>
      <c r="C88" s="48" t="s">
        <v>451</v>
      </c>
      <c r="D88" s="134" t="str">
        <f t="shared" ref="D88:D96" si="24">VLOOKUP($C88,TOTAL3,2,FALSE)</f>
        <v>MW0017</v>
      </c>
      <c r="E88" s="135" t="str">
        <f t="shared" ref="E88:E96" si="25">VLOOKUP($C88,TOTAL3,3,FALSE)</f>
        <v>MASH WEST</v>
      </c>
      <c r="F88" s="135" t="str">
        <f t="shared" ref="F88:F96" si="26">VLOOKUP(C88,TOTAL3,4,FALSE)</f>
        <v>PLATINUM</v>
      </c>
      <c r="G88" s="83">
        <v>3</v>
      </c>
      <c r="H88" s="142" t="s">
        <v>2033</v>
      </c>
      <c r="I88" s="52" t="s">
        <v>2034</v>
      </c>
      <c r="J88" s="135" t="str">
        <f t="shared" ref="J88:J96" si="27">VLOOKUP($C88,TOTAL3,5,FALSE)</f>
        <v>ARTWELL</v>
      </c>
      <c r="K88" s="88">
        <v>0</v>
      </c>
      <c r="L88" s="88">
        <v>0.23939814814814817</v>
      </c>
      <c r="M88" s="86">
        <v>44173</v>
      </c>
      <c r="N88" s="143" t="s">
        <v>5081</v>
      </c>
      <c r="O88" s="90">
        <f t="shared" si="18"/>
        <v>344.73333333333335</v>
      </c>
      <c r="P88" s="100">
        <f t="shared" si="19"/>
        <v>1034.2</v>
      </c>
      <c r="Q88" s="48" t="s">
        <v>2035</v>
      </c>
      <c r="R88" s="48" t="s">
        <v>2038</v>
      </c>
    </row>
    <row r="89" spans="1:18" x14ac:dyDescent="0.2">
      <c r="A89" s="123"/>
      <c r="B89" s="137" t="s">
        <v>5033</v>
      </c>
      <c r="C89" s="87" t="s">
        <v>451</v>
      </c>
      <c r="D89" s="134" t="str">
        <f t="shared" si="24"/>
        <v>MW0017</v>
      </c>
      <c r="E89" s="135" t="str">
        <f t="shared" si="25"/>
        <v>MASH WEST</v>
      </c>
      <c r="F89" s="135" t="str">
        <f t="shared" si="26"/>
        <v>PLATINUM</v>
      </c>
      <c r="G89" s="83">
        <v>3</v>
      </c>
      <c r="H89" s="96" t="s">
        <v>2033</v>
      </c>
      <c r="I89" s="52" t="s">
        <v>5161</v>
      </c>
      <c r="J89" s="135" t="str">
        <f t="shared" si="27"/>
        <v>ARTWELL</v>
      </c>
      <c r="K89" s="88">
        <v>0.87416666666666665</v>
      </c>
      <c r="L89" s="88">
        <v>0.99930555555555556</v>
      </c>
      <c r="M89" s="86">
        <v>44173</v>
      </c>
      <c r="N89" s="143" t="s">
        <v>5168</v>
      </c>
      <c r="O89" s="90">
        <f t="shared" si="18"/>
        <v>180.20000000000005</v>
      </c>
      <c r="P89" s="100">
        <f t="shared" si="19"/>
        <v>540.60000000000014</v>
      </c>
      <c r="Q89" s="48" t="s">
        <v>2035</v>
      </c>
      <c r="R89" s="48" t="s">
        <v>2036</v>
      </c>
    </row>
    <row r="90" spans="1:18" x14ac:dyDescent="0.2">
      <c r="A90" s="123"/>
      <c r="B90" s="137">
        <v>44173.239155092589</v>
      </c>
      <c r="C90" s="48" t="s">
        <v>454</v>
      </c>
      <c r="D90" s="134" t="str">
        <f t="shared" si="24"/>
        <v>MW0017</v>
      </c>
      <c r="E90" s="135" t="str">
        <f t="shared" si="25"/>
        <v>MASH WEST</v>
      </c>
      <c r="F90" s="135" t="str">
        <f t="shared" si="26"/>
        <v>PLATINUM</v>
      </c>
      <c r="G90" s="83">
        <v>3</v>
      </c>
      <c r="H90" s="96" t="s">
        <v>2033</v>
      </c>
      <c r="I90" s="52" t="s">
        <v>2034</v>
      </c>
      <c r="J90" s="135" t="str">
        <f t="shared" si="27"/>
        <v>ARTWELL</v>
      </c>
      <c r="K90" s="88">
        <v>0.2391550925925926</v>
      </c>
      <c r="L90" s="88">
        <v>0.77684027777777775</v>
      </c>
      <c r="M90" s="86">
        <v>44173</v>
      </c>
      <c r="N90" s="143" t="s">
        <v>5147</v>
      </c>
      <c r="O90" s="90">
        <f t="shared" si="18"/>
        <v>774.26666666666654</v>
      </c>
      <c r="P90" s="100">
        <f t="shared" si="19"/>
        <v>2322.7999999999997</v>
      </c>
      <c r="Q90" s="48" t="s">
        <v>2035</v>
      </c>
      <c r="R90" s="48" t="s">
        <v>2038</v>
      </c>
    </row>
    <row r="91" spans="1:18" x14ac:dyDescent="0.2">
      <c r="A91" s="123"/>
      <c r="B91" s="137">
        <v>44172.821562500001</v>
      </c>
      <c r="C91" s="48" t="s">
        <v>457</v>
      </c>
      <c r="D91" s="134" t="str">
        <f t="shared" si="24"/>
        <v>MA6006</v>
      </c>
      <c r="E91" s="135" t="str">
        <f t="shared" si="25"/>
        <v>MANICALAND</v>
      </c>
      <c r="F91" s="135" t="str">
        <f t="shared" si="26"/>
        <v>PLATINUM</v>
      </c>
      <c r="G91" s="83">
        <v>3</v>
      </c>
      <c r="H91" s="142" t="s">
        <v>2033</v>
      </c>
      <c r="I91" s="52" t="s">
        <v>2034</v>
      </c>
      <c r="J91" s="135" t="str">
        <f t="shared" si="27"/>
        <v>MAPFUMBA</v>
      </c>
      <c r="K91" s="88">
        <v>0</v>
      </c>
      <c r="L91" s="88">
        <v>0.24062500000000001</v>
      </c>
      <c r="M91" s="86">
        <v>44173</v>
      </c>
      <c r="N91" s="143" t="s">
        <v>5082</v>
      </c>
      <c r="O91" s="90">
        <f t="shared" si="18"/>
        <v>346.5</v>
      </c>
      <c r="P91" s="100">
        <f t="shared" si="19"/>
        <v>1039.5</v>
      </c>
      <c r="Q91" s="48" t="s">
        <v>2035</v>
      </c>
      <c r="R91" s="48" t="s">
        <v>2038</v>
      </c>
    </row>
    <row r="92" spans="1:18" x14ac:dyDescent="0.2">
      <c r="A92" s="123"/>
      <c r="B92" s="137" t="s">
        <v>5050</v>
      </c>
      <c r="C92" s="87" t="s">
        <v>457</v>
      </c>
      <c r="D92" s="134" t="str">
        <f t="shared" si="24"/>
        <v>MA6006</v>
      </c>
      <c r="E92" s="135" t="str">
        <f t="shared" si="25"/>
        <v>MANICALAND</v>
      </c>
      <c r="F92" s="135" t="str">
        <f t="shared" si="26"/>
        <v>PLATINUM</v>
      </c>
      <c r="G92" s="83">
        <v>3</v>
      </c>
      <c r="H92" s="96" t="s">
        <v>2033</v>
      </c>
      <c r="I92" s="52" t="s">
        <v>5161</v>
      </c>
      <c r="J92" s="135" t="str">
        <f t="shared" si="27"/>
        <v>MAPFUMBA</v>
      </c>
      <c r="K92" s="88">
        <v>0.81305555555555553</v>
      </c>
      <c r="L92" s="88">
        <v>0.99930555555555556</v>
      </c>
      <c r="M92" s="86">
        <v>44173</v>
      </c>
      <c r="N92" s="143" t="s">
        <v>5186</v>
      </c>
      <c r="O92" s="90">
        <f t="shared" si="18"/>
        <v>268.20000000000005</v>
      </c>
      <c r="P92" s="100">
        <f t="shared" si="19"/>
        <v>804.60000000000014</v>
      </c>
      <c r="Q92" s="48" t="s">
        <v>2035</v>
      </c>
      <c r="R92" s="48" t="s">
        <v>2036</v>
      </c>
    </row>
    <row r="93" spans="1:18" x14ac:dyDescent="0.2">
      <c r="A93" s="123"/>
      <c r="B93" s="137">
        <v>44172.799027777779</v>
      </c>
      <c r="C93" s="48" t="s">
        <v>2039</v>
      </c>
      <c r="D93" s="134" t="str">
        <f t="shared" si="24"/>
        <v>MA0116</v>
      </c>
      <c r="E93" s="135" t="str">
        <f t="shared" si="25"/>
        <v>MANICALAND</v>
      </c>
      <c r="F93" s="135" t="str">
        <f t="shared" si="26"/>
        <v>PLATINUM</v>
      </c>
      <c r="G93" s="83">
        <v>3</v>
      </c>
      <c r="H93" s="96" t="s">
        <v>2033</v>
      </c>
      <c r="I93" s="52" t="s">
        <v>2034</v>
      </c>
      <c r="J93" s="135" t="str">
        <f t="shared" si="27"/>
        <v>MAPFUMBA</v>
      </c>
      <c r="K93" s="88">
        <v>0</v>
      </c>
      <c r="L93" s="88">
        <v>0.67697916666666658</v>
      </c>
      <c r="M93" s="86">
        <v>44173</v>
      </c>
      <c r="N93" s="143" t="s">
        <v>4692</v>
      </c>
      <c r="O93" s="90">
        <f t="shared" si="18"/>
        <v>974.8499999999998</v>
      </c>
      <c r="P93" s="100">
        <f t="shared" si="19"/>
        <v>2924.5499999999993</v>
      </c>
      <c r="Q93" s="48" t="s">
        <v>2035</v>
      </c>
      <c r="R93" s="48" t="s">
        <v>2038</v>
      </c>
    </row>
    <row r="94" spans="1:18" x14ac:dyDescent="0.2">
      <c r="A94" s="123"/>
      <c r="B94" s="137" t="s">
        <v>5059</v>
      </c>
      <c r="C94" s="87" t="s">
        <v>2039</v>
      </c>
      <c r="D94" s="134" t="str">
        <f t="shared" si="24"/>
        <v>MA0116</v>
      </c>
      <c r="E94" s="135" t="str">
        <f t="shared" si="25"/>
        <v>MANICALAND</v>
      </c>
      <c r="F94" s="135" t="str">
        <f t="shared" si="26"/>
        <v>PLATINUM</v>
      </c>
      <c r="G94" s="83">
        <v>3</v>
      </c>
      <c r="H94" s="96" t="s">
        <v>2033</v>
      </c>
      <c r="I94" s="52" t="s">
        <v>5161</v>
      </c>
      <c r="J94" s="135" t="str">
        <f t="shared" si="27"/>
        <v>MAPFUMBA</v>
      </c>
      <c r="K94" s="88">
        <v>0.77009259259259266</v>
      </c>
      <c r="L94" s="88">
        <v>0.99930555555555556</v>
      </c>
      <c r="M94" s="86">
        <v>44173</v>
      </c>
      <c r="N94" s="143" t="s">
        <v>5195</v>
      </c>
      <c r="O94" s="90">
        <f t="shared" si="18"/>
        <v>330.06666666666655</v>
      </c>
      <c r="P94" s="100">
        <f t="shared" si="19"/>
        <v>990.19999999999959</v>
      </c>
      <c r="Q94" s="48" t="s">
        <v>2035</v>
      </c>
      <c r="R94" s="48" t="s">
        <v>2036</v>
      </c>
    </row>
    <row r="95" spans="1:18" x14ac:dyDescent="0.2">
      <c r="A95" s="123"/>
      <c r="B95" s="137">
        <v>44172.905277777776</v>
      </c>
      <c r="C95" s="48" t="s">
        <v>464</v>
      </c>
      <c r="D95" s="134" t="str">
        <f t="shared" si="24"/>
        <v>MA1713</v>
      </c>
      <c r="E95" s="135" t="str">
        <f t="shared" si="25"/>
        <v>MANICALAND</v>
      </c>
      <c r="F95" s="135" t="str">
        <f t="shared" si="26"/>
        <v>PLATINUM</v>
      </c>
      <c r="G95" s="83">
        <v>3</v>
      </c>
      <c r="H95" s="96" t="s">
        <v>2033</v>
      </c>
      <c r="I95" s="52" t="s">
        <v>2034</v>
      </c>
      <c r="J95" s="135" t="str">
        <f t="shared" si="27"/>
        <v>MAPFUMBA</v>
      </c>
      <c r="K95" s="88">
        <v>0</v>
      </c>
      <c r="L95" s="88">
        <v>0.99930555555555556</v>
      </c>
      <c r="M95" s="86">
        <v>44173</v>
      </c>
      <c r="N95" s="143" t="s">
        <v>4693</v>
      </c>
      <c r="O95" s="90">
        <f t="shared" si="18"/>
        <v>1439</v>
      </c>
      <c r="P95" s="100">
        <f t="shared" si="19"/>
        <v>4317</v>
      </c>
      <c r="Q95" s="48" t="s">
        <v>2035</v>
      </c>
      <c r="R95" s="48" t="s">
        <v>2036</v>
      </c>
    </row>
    <row r="96" spans="1:18" x14ac:dyDescent="0.2">
      <c r="A96" s="123"/>
      <c r="B96" s="137" t="s">
        <v>5054</v>
      </c>
      <c r="C96" s="87" t="s">
        <v>464</v>
      </c>
      <c r="D96" s="134" t="str">
        <f t="shared" si="24"/>
        <v>MA1713</v>
      </c>
      <c r="E96" s="135" t="str">
        <f t="shared" si="25"/>
        <v>MANICALAND</v>
      </c>
      <c r="F96" s="135" t="str">
        <f t="shared" si="26"/>
        <v>PLATINUM</v>
      </c>
      <c r="G96" s="83">
        <v>3</v>
      </c>
      <c r="H96" s="96" t="s">
        <v>2033</v>
      </c>
      <c r="I96" s="52" t="s">
        <v>5161</v>
      </c>
      <c r="J96" s="135" t="str">
        <f t="shared" si="27"/>
        <v>MAPFUMBA</v>
      </c>
      <c r="K96" s="88">
        <v>0.78870370370370368</v>
      </c>
      <c r="L96" s="88">
        <v>0.99930555555555556</v>
      </c>
      <c r="M96" s="86">
        <v>44173</v>
      </c>
      <c r="N96" s="143" t="s">
        <v>5190</v>
      </c>
      <c r="O96" s="90">
        <f t="shared" si="18"/>
        <v>303.26666666666671</v>
      </c>
      <c r="P96" s="100">
        <f t="shared" si="19"/>
        <v>909.80000000000018</v>
      </c>
      <c r="Q96" s="48" t="s">
        <v>2035</v>
      </c>
      <c r="R96" s="48" t="s">
        <v>2036</v>
      </c>
    </row>
    <row r="97" spans="1:18" x14ac:dyDescent="0.2">
      <c r="A97" s="211"/>
      <c r="B97" s="121">
        <v>44153.311412037037</v>
      </c>
      <c r="C97" s="48" t="s">
        <v>467</v>
      </c>
      <c r="D97" s="82" t="str">
        <f>VLOOKUP($C97,TOTAL4,2,FALSE)</f>
        <v>MV0018</v>
      </c>
      <c r="E97" s="91" t="str">
        <f>VLOOKUP($C97,TOTAL4,3,FALSE)</f>
        <v>MASVINGO</v>
      </c>
      <c r="F97" s="82" t="str">
        <f>VLOOKUP(C97,TOTAL4,4,FALSE)</f>
        <v>GOLD</v>
      </c>
      <c r="G97" s="83">
        <v>3</v>
      </c>
      <c r="H97" s="142" t="s">
        <v>2033</v>
      </c>
      <c r="I97" s="68" t="s">
        <v>2058</v>
      </c>
      <c r="J97" s="82" t="str">
        <f>VLOOKUP($C97,TOTAL4,5,FALSE)</f>
        <v>PARDON</v>
      </c>
      <c r="K97" s="88">
        <v>0</v>
      </c>
      <c r="L97" s="88">
        <v>0.99930555555555556</v>
      </c>
      <c r="M97" s="86">
        <v>44173</v>
      </c>
      <c r="N97" s="143" t="s">
        <v>4827</v>
      </c>
      <c r="O97" s="191">
        <f t="shared" si="18"/>
        <v>1439</v>
      </c>
      <c r="P97" s="100">
        <f t="shared" si="19"/>
        <v>4317</v>
      </c>
      <c r="Q97" s="68" t="s">
        <v>2035</v>
      </c>
      <c r="R97" s="68" t="s">
        <v>2036</v>
      </c>
    </row>
    <row r="98" spans="1:18" x14ac:dyDescent="0.2">
      <c r="A98" s="211"/>
      <c r="B98" s="121">
        <v>44078.052905092591</v>
      </c>
      <c r="C98" s="48" t="s">
        <v>469</v>
      </c>
      <c r="D98" s="82" t="str">
        <f>VLOOKUP($C98,TOTAL4,2,FALSE)</f>
        <v>MV0018</v>
      </c>
      <c r="E98" s="91" t="str">
        <f>VLOOKUP($C98,TOTAL4,3,FALSE)</f>
        <v>MASVINGO</v>
      </c>
      <c r="F98" s="82" t="str">
        <f>VLOOKUP(C98,TOTAL4,4,FALSE)</f>
        <v>GOLD</v>
      </c>
      <c r="G98" s="83">
        <v>3</v>
      </c>
      <c r="H98" s="142" t="s">
        <v>2033</v>
      </c>
      <c r="I98" s="68" t="s">
        <v>2058</v>
      </c>
      <c r="J98" s="82" t="str">
        <f>VLOOKUP($C98,TOTAL4,5,FALSE)</f>
        <v>PARDON</v>
      </c>
      <c r="K98" s="88">
        <v>0</v>
      </c>
      <c r="L98" s="88">
        <v>0.99930555555555556</v>
      </c>
      <c r="M98" s="86">
        <v>44173</v>
      </c>
      <c r="N98" s="143" t="s">
        <v>4828</v>
      </c>
      <c r="O98" s="191">
        <f t="shared" si="18"/>
        <v>1439</v>
      </c>
      <c r="P98" s="100">
        <f t="shared" si="19"/>
        <v>4317</v>
      </c>
      <c r="Q98" s="68" t="s">
        <v>2035</v>
      </c>
      <c r="R98" s="68" t="s">
        <v>2036</v>
      </c>
    </row>
    <row r="99" spans="1:18" x14ac:dyDescent="0.2">
      <c r="A99" s="211"/>
      <c r="B99" s="121">
        <v>44153.311412037037</v>
      </c>
      <c r="C99" s="48" t="s">
        <v>470</v>
      </c>
      <c r="D99" s="82" t="str">
        <f>VLOOKUP($C99,TOTAL4,2,FALSE)</f>
        <v>MD7076</v>
      </c>
      <c r="E99" s="91" t="str">
        <f>VLOOKUP($C99,TOTAL4,3,FALSE)</f>
        <v>MIDLANDS</v>
      </c>
      <c r="F99" s="82" t="str">
        <f>VLOOKUP(C99,TOTAL4,4,FALSE)</f>
        <v>SILVER</v>
      </c>
      <c r="G99" s="83">
        <v>3</v>
      </c>
      <c r="H99" s="142" t="s">
        <v>2033</v>
      </c>
      <c r="I99" s="68" t="s">
        <v>2058</v>
      </c>
      <c r="J99" s="82" t="str">
        <f>VLOOKUP($C99,TOTAL4,5,FALSE)</f>
        <v>CHIKWAVAVA</v>
      </c>
      <c r="K99" s="88">
        <v>0</v>
      </c>
      <c r="L99" s="88">
        <v>0.99930555555555556</v>
      </c>
      <c r="M99" s="86">
        <v>44173</v>
      </c>
      <c r="N99" s="143" t="s">
        <v>4829</v>
      </c>
      <c r="O99" s="191">
        <f t="shared" si="18"/>
        <v>1439</v>
      </c>
      <c r="P99" s="100">
        <f t="shared" si="19"/>
        <v>4317</v>
      </c>
      <c r="Q99" s="68" t="s">
        <v>2035</v>
      </c>
      <c r="R99" s="68" t="s">
        <v>2036</v>
      </c>
    </row>
    <row r="100" spans="1:18" x14ac:dyDescent="0.2">
      <c r="A100" s="123"/>
      <c r="B100" s="137">
        <v>44173.038668981484</v>
      </c>
      <c r="C100" s="48" t="s">
        <v>484</v>
      </c>
      <c r="D100" s="134" t="str">
        <f>VLOOKUP($C100,TOTAL3,2,FALSE)</f>
        <v>HA3004</v>
      </c>
      <c r="E100" s="135" t="str">
        <f>VLOOKUP($C100,TOTAL3,3,FALSE)</f>
        <v>HARARE</v>
      </c>
      <c r="F100" s="135" t="str">
        <f>VLOOKUP(C100,TOTAL3,4,FALSE)</f>
        <v>PLATINUM</v>
      </c>
      <c r="G100" s="83">
        <v>3</v>
      </c>
      <c r="H100" s="96" t="s">
        <v>2033</v>
      </c>
      <c r="I100" s="52" t="s">
        <v>2034</v>
      </c>
      <c r="J100" s="135" t="str">
        <f>VLOOKUP($C100,TOTAL3,5,FALSE)</f>
        <v>ARCHIE</v>
      </c>
      <c r="K100" s="88">
        <v>3.8668981481481478E-2</v>
      </c>
      <c r="L100" s="88">
        <v>0.40939814814814812</v>
      </c>
      <c r="M100" s="86">
        <v>44173</v>
      </c>
      <c r="N100" s="143" t="s">
        <v>5099</v>
      </c>
      <c r="O100" s="90">
        <f t="shared" si="18"/>
        <v>533.84999999999991</v>
      </c>
      <c r="P100" s="100">
        <f t="shared" si="19"/>
        <v>1601.5499999999997</v>
      </c>
      <c r="Q100" s="48" t="s">
        <v>2035</v>
      </c>
      <c r="R100" s="48" t="s">
        <v>2038</v>
      </c>
    </row>
    <row r="101" spans="1:18" x14ac:dyDescent="0.2">
      <c r="A101" s="123"/>
      <c r="B101" s="137">
        <v>44173.040960648148</v>
      </c>
      <c r="C101" s="48" t="s">
        <v>485</v>
      </c>
      <c r="D101" s="134" t="str">
        <f>VLOOKUP($C101,TOTAL3,2,FALSE)</f>
        <v>HA3004</v>
      </c>
      <c r="E101" s="135" t="str">
        <f>VLOOKUP($C101,TOTAL3,3,FALSE)</f>
        <v>HARARE</v>
      </c>
      <c r="F101" s="135" t="str">
        <f>VLOOKUP(C101,TOTAL3,4,FALSE)</f>
        <v>PLATINUM</v>
      </c>
      <c r="G101" s="83">
        <v>3</v>
      </c>
      <c r="H101" s="96" t="s">
        <v>2033</v>
      </c>
      <c r="I101" s="52" t="s">
        <v>2034</v>
      </c>
      <c r="J101" s="135" t="str">
        <f>VLOOKUP($C101,TOTAL3,5,FALSE)</f>
        <v>ARCHIE</v>
      </c>
      <c r="K101" s="88">
        <v>4.0960648148148149E-2</v>
      </c>
      <c r="L101" s="88">
        <v>0.41245370370370371</v>
      </c>
      <c r="M101" s="86">
        <v>44173</v>
      </c>
      <c r="N101" s="143" t="s">
        <v>5103</v>
      </c>
      <c r="O101" s="90">
        <f t="shared" si="18"/>
        <v>534.95000000000005</v>
      </c>
      <c r="P101" s="100">
        <f t="shared" si="19"/>
        <v>1604.8500000000001</v>
      </c>
      <c r="Q101" s="48" t="s">
        <v>2035</v>
      </c>
      <c r="R101" s="48" t="s">
        <v>2038</v>
      </c>
    </row>
    <row r="102" spans="1:18" x14ac:dyDescent="0.2">
      <c r="A102" s="123"/>
      <c r="B102" s="192" t="s">
        <v>2050</v>
      </c>
      <c r="C102" s="87" t="s">
        <v>491</v>
      </c>
      <c r="D102" s="134" t="str">
        <f>VLOOKUP($C102,TOTAL3,2,FALSE)</f>
        <v>ME7013</v>
      </c>
      <c r="E102" s="135" t="str">
        <f>VLOOKUP($C102,TOTAL3,3,FALSE)</f>
        <v>MASH EAST</v>
      </c>
      <c r="F102" s="135" t="str">
        <f>VLOOKUP(C102,TOTAL3,4,FALSE)</f>
        <v>SILVER</v>
      </c>
      <c r="G102" s="83">
        <v>3</v>
      </c>
      <c r="H102" s="142" t="s">
        <v>2033</v>
      </c>
      <c r="I102" s="52" t="s">
        <v>2042</v>
      </c>
      <c r="J102" s="135" t="str">
        <f>VLOOKUP($C102,TOTAL3,5,FALSE)</f>
        <v>WASHI</v>
      </c>
      <c r="K102" s="88">
        <v>0</v>
      </c>
      <c r="L102" s="88">
        <v>0.99930555555555556</v>
      </c>
      <c r="M102" s="86">
        <v>44173</v>
      </c>
      <c r="N102" s="143" t="s">
        <v>4080</v>
      </c>
      <c r="O102" s="90">
        <f t="shared" si="18"/>
        <v>1439</v>
      </c>
      <c r="P102" s="100">
        <f t="shared" si="19"/>
        <v>4317</v>
      </c>
      <c r="Q102" s="48" t="s">
        <v>2035</v>
      </c>
      <c r="R102" s="48" t="s">
        <v>2036</v>
      </c>
    </row>
    <row r="103" spans="1:18" x14ac:dyDescent="0.2">
      <c r="A103" s="210"/>
      <c r="B103" s="121">
        <v>44153.311921296299</v>
      </c>
      <c r="C103" s="48" t="s">
        <v>493</v>
      </c>
      <c r="D103" s="82" t="str">
        <f>VLOOKUP($C103,TOTAL4,2,FALSE)</f>
        <v>MV7201</v>
      </c>
      <c r="E103" s="91" t="str">
        <f>VLOOKUP($C103,TOTAL4,3,FALSE)</f>
        <v>MASVINGO</v>
      </c>
      <c r="F103" s="82" t="str">
        <f>VLOOKUP(C103,TOTAL4,4,FALSE)</f>
        <v>SILVER</v>
      </c>
      <c r="G103" s="83">
        <v>3</v>
      </c>
      <c r="H103" s="142" t="s">
        <v>2033</v>
      </c>
      <c r="I103" s="68" t="s">
        <v>2058</v>
      </c>
      <c r="J103" s="82" t="str">
        <f>VLOOKUP($C103,TOTAL4,5,FALSE)</f>
        <v>PARDON</v>
      </c>
      <c r="K103" s="88">
        <v>0</v>
      </c>
      <c r="L103" s="88">
        <v>0.99930555555555556</v>
      </c>
      <c r="M103" s="86">
        <v>44173</v>
      </c>
      <c r="N103" s="143" t="s">
        <v>4830</v>
      </c>
      <c r="O103" s="191">
        <f t="shared" si="18"/>
        <v>1439</v>
      </c>
      <c r="P103" s="100">
        <f t="shared" si="19"/>
        <v>4317</v>
      </c>
      <c r="Q103" s="68" t="s">
        <v>2035</v>
      </c>
      <c r="R103" s="68" t="s">
        <v>2036</v>
      </c>
    </row>
    <row r="104" spans="1:18" x14ac:dyDescent="0.2">
      <c r="A104" s="124"/>
      <c r="B104" s="121">
        <v>44173.549629629626</v>
      </c>
      <c r="C104" s="48" t="s">
        <v>501</v>
      </c>
      <c r="D104" s="82" t="str">
        <f>VLOOKUP($C104,TOTAL4,2,FALSE)</f>
        <v>MV0117</v>
      </c>
      <c r="E104" s="91" t="str">
        <f>VLOOKUP($C104,TOTAL4,3,FALSE)</f>
        <v>MASVINGO</v>
      </c>
      <c r="F104" s="82" t="str">
        <f>VLOOKUP(C104,TOTAL4,4,FALSE)</f>
        <v>GOLD</v>
      </c>
      <c r="G104" s="83">
        <v>3</v>
      </c>
      <c r="H104" s="142" t="s">
        <v>2033</v>
      </c>
      <c r="I104" s="68" t="s">
        <v>2060</v>
      </c>
      <c r="J104" s="82" t="str">
        <f>VLOOKUP($C104,TOTAL4,5,FALSE)</f>
        <v>CECIL</v>
      </c>
      <c r="K104" s="88">
        <v>0.54962962962962958</v>
      </c>
      <c r="L104" s="88">
        <v>0.99930555555555556</v>
      </c>
      <c r="M104" s="86">
        <v>44173</v>
      </c>
      <c r="N104" s="143" t="s">
        <v>4864</v>
      </c>
      <c r="O104" s="191">
        <f t="shared" si="18"/>
        <v>647.53333333333342</v>
      </c>
      <c r="P104" s="100">
        <f t="shared" si="19"/>
        <v>1942.6000000000004</v>
      </c>
      <c r="Q104" s="68" t="s">
        <v>2035</v>
      </c>
      <c r="R104" s="68" t="s">
        <v>2036</v>
      </c>
    </row>
    <row r="105" spans="1:18" x14ac:dyDescent="0.2">
      <c r="A105" s="124"/>
      <c r="B105" s="121">
        <v>44173.530023148145</v>
      </c>
      <c r="C105" s="48" t="s">
        <v>503</v>
      </c>
      <c r="D105" s="82" t="str">
        <f>VLOOKUP($C105,TOTAL4,2,FALSE)</f>
        <v>MV0117</v>
      </c>
      <c r="E105" s="91" t="str">
        <f>VLOOKUP($C105,TOTAL4,3,FALSE)</f>
        <v>MASVINGO</v>
      </c>
      <c r="F105" s="82" t="str">
        <f>VLOOKUP(C105,TOTAL4,4,FALSE)</f>
        <v>GOLD</v>
      </c>
      <c r="G105" s="83">
        <v>3</v>
      </c>
      <c r="H105" s="142" t="s">
        <v>2033</v>
      </c>
      <c r="I105" s="68" t="s">
        <v>2060</v>
      </c>
      <c r="J105" s="82" t="str">
        <f>VLOOKUP($C105,TOTAL4,5,FALSE)</f>
        <v>CECIL</v>
      </c>
      <c r="K105" s="85">
        <v>0.53002314814814822</v>
      </c>
      <c r="L105" s="85">
        <v>0.60486111111111118</v>
      </c>
      <c r="M105" s="86">
        <v>44173</v>
      </c>
      <c r="N105" s="143" t="s">
        <v>4917</v>
      </c>
      <c r="O105" s="191">
        <f t="shared" si="18"/>
        <v>107.76666666666668</v>
      </c>
      <c r="P105" s="100">
        <f t="shared" si="19"/>
        <v>323.30000000000007</v>
      </c>
      <c r="Q105" s="68" t="s">
        <v>2035</v>
      </c>
      <c r="R105" s="68" t="s">
        <v>2038</v>
      </c>
    </row>
    <row r="106" spans="1:18" x14ac:dyDescent="0.2">
      <c r="A106" s="210"/>
      <c r="B106" s="121">
        <v>44153.311921296299</v>
      </c>
      <c r="C106" s="48" t="s">
        <v>504</v>
      </c>
      <c r="D106" s="82" t="str">
        <f>VLOOKUP($C106,TOTAL4,2,FALSE)</f>
        <v>MV5137</v>
      </c>
      <c r="E106" s="91" t="str">
        <f>VLOOKUP($C106,TOTAL4,3,FALSE)</f>
        <v>MASVINGO</v>
      </c>
      <c r="F106" s="82" t="str">
        <f>VLOOKUP(C106,TOTAL4,4,FALSE)</f>
        <v>SILVER</v>
      </c>
      <c r="G106" s="83">
        <v>3</v>
      </c>
      <c r="H106" s="142" t="s">
        <v>2033</v>
      </c>
      <c r="I106" s="68" t="s">
        <v>2058</v>
      </c>
      <c r="J106" s="82" t="str">
        <f>VLOOKUP($C106,TOTAL4,5,FALSE)</f>
        <v>CECIL</v>
      </c>
      <c r="K106" s="88">
        <v>0</v>
      </c>
      <c r="L106" s="88">
        <v>0.99930555555555556</v>
      </c>
      <c r="M106" s="86">
        <v>44173</v>
      </c>
      <c r="N106" s="143" t="s">
        <v>4832</v>
      </c>
      <c r="O106" s="191">
        <f t="shared" si="18"/>
        <v>1439</v>
      </c>
      <c r="P106" s="100">
        <f t="shared" si="19"/>
        <v>4317</v>
      </c>
      <c r="Q106" s="68" t="s">
        <v>2035</v>
      </c>
      <c r="R106" s="68" t="s">
        <v>2036</v>
      </c>
    </row>
    <row r="107" spans="1:18" x14ac:dyDescent="0.2">
      <c r="A107" s="210"/>
      <c r="B107" s="121">
        <v>44153.311689814815</v>
      </c>
      <c r="C107" s="48" t="s">
        <v>508</v>
      </c>
      <c r="D107" s="82" t="str">
        <f>VLOOKUP($C107,TOTAL4,2,FALSE)</f>
        <v>MD7052</v>
      </c>
      <c r="E107" s="91" t="str">
        <f>VLOOKUP($C107,TOTAL4,3,FALSE)</f>
        <v>MIDLANDS</v>
      </c>
      <c r="F107" s="82" t="str">
        <f>VLOOKUP(C107,TOTAL4,4,FALSE)</f>
        <v>BRONZE</v>
      </c>
      <c r="G107" s="83">
        <v>3</v>
      </c>
      <c r="H107" s="142" t="s">
        <v>2033</v>
      </c>
      <c r="I107" s="68" t="s">
        <v>2058</v>
      </c>
      <c r="J107" s="82" t="str">
        <f>VLOOKUP($C107,TOTAL4,5,FALSE)</f>
        <v>CHARI</v>
      </c>
      <c r="K107" s="88">
        <v>0</v>
      </c>
      <c r="L107" s="88">
        <v>0.99930555555555556</v>
      </c>
      <c r="M107" s="86">
        <v>44173</v>
      </c>
      <c r="N107" s="143" t="s">
        <v>4833</v>
      </c>
      <c r="O107" s="191">
        <f t="shared" si="18"/>
        <v>1439</v>
      </c>
      <c r="P107" s="100">
        <f t="shared" si="19"/>
        <v>4317</v>
      </c>
      <c r="Q107" s="68" t="s">
        <v>2035</v>
      </c>
      <c r="R107" s="68" t="s">
        <v>2036</v>
      </c>
    </row>
    <row r="108" spans="1:18" x14ac:dyDescent="0.2">
      <c r="A108" s="97"/>
      <c r="B108" s="52" t="s">
        <v>2047</v>
      </c>
      <c r="C108" s="48" t="s">
        <v>517</v>
      </c>
      <c r="D108" s="134" t="str">
        <f>VLOOKUP($C108,TOTAL3,2,FALSE)</f>
        <v>MA5234</v>
      </c>
      <c r="E108" s="135" t="str">
        <f>VLOOKUP($C108,TOTAL3,3,FALSE)</f>
        <v>MANICALAND</v>
      </c>
      <c r="F108" s="135" t="str">
        <f>VLOOKUP(C108,TOTAL3,4,FALSE)</f>
        <v>GOLD</v>
      </c>
      <c r="G108" s="83">
        <v>3</v>
      </c>
      <c r="H108" s="142" t="s">
        <v>2033</v>
      </c>
      <c r="I108" s="52" t="s">
        <v>2042</v>
      </c>
      <c r="J108" s="135" t="str">
        <f>VLOOKUP($C108,TOTAL3,5,FALSE)</f>
        <v>MANGWIRO</v>
      </c>
      <c r="K108" s="88">
        <v>0</v>
      </c>
      <c r="L108" s="88">
        <v>0.99930555555555556</v>
      </c>
      <c r="M108" s="86">
        <v>44173</v>
      </c>
      <c r="N108" s="143" t="s">
        <v>4111</v>
      </c>
      <c r="O108" s="90">
        <f t="shared" si="18"/>
        <v>1439</v>
      </c>
      <c r="P108" s="100">
        <f t="shared" si="19"/>
        <v>4317</v>
      </c>
      <c r="Q108" s="48" t="s">
        <v>2035</v>
      </c>
      <c r="R108" s="48" t="s">
        <v>2036</v>
      </c>
    </row>
    <row r="109" spans="1:18" x14ac:dyDescent="0.2">
      <c r="A109" s="210"/>
      <c r="B109" s="121">
        <v>44171.808425925927</v>
      </c>
      <c r="C109" s="48" t="s">
        <v>524</v>
      </c>
      <c r="D109" s="82" t="str">
        <f>VLOOKUP($C109,TOTAL4,2,FALSE)</f>
        <v>MS0308</v>
      </c>
      <c r="E109" s="91" t="str">
        <f>VLOOKUP($C109,TOTAL4,3,FALSE)</f>
        <v>MASVINGO</v>
      </c>
      <c r="F109" s="82" t="str">
        <f>VLOOKUP(C109,TOTAL4,4,FALSE)</f>
        <v>BRONZE</v>
      </c>
      <c r="G109" s="83">
        <v>3</v>
      </c>
      <c r="H109" s="142" t="s">
        <v>2033</v>
      </c>
      <c r="I109" s="68" t="s">
        <v>2058</v>
      </c>
      <c r="J109" s="82" t="str">
        <f>VLOOKUP($C109,TOTAL4,5,FALSE)</f>
        <v>MASAIRA</v>
      </c>
      <c r="K109" s="88">
        <v>0</v>
      </c>
      <c r="L109" s="88">
        <v>0.99930555555555556</v>
      </c>
      <c r="M109" s="86">
        <v>44173</v>
      </c>
      <c r="N109" s="143" t="s">
        <v>4834</v>
      </c>
      <c r="O109" s="191">
        <f t="shared" si="18"/>
        <v>1439</v>
      </c>
      <c r="P109" s="100">
        <f t="shared" si="19"/>
        <v>4317</v>
      </c>
      <c r="Q109" s="68" t="s">
        <v>2035</v>
      </c>
      <c r="R109" s="68" t="s">
        <v>2036</v>
      </c>
    </row>
    <row r="110" spans="1:18" x14ac:dyDescent="0.2">
      <c r="A110" s="97"/>
      <c r="B110" s="137" t="s">
        <v>5039</v>
      </c>
      <c r="C110" s="87" t="s">
        <v>529</v>
      </c>
      <c r="D110" s="134" t="str">
        <f>VLOOKUP($C110,TOTAL3,2,FALSE)</f>
        <v>MC0119</v>
      </c>
      <c r="E110" s="135" t="str">
        <f>VLOOKUP($C110,TOTAL3,3,FALSE)</f>
        <v>MASH CENTRAL</v>
      </c>
      <c r="F110" s="135" t="str">
        <f>VLOOKUP(C110,TOTAL3,4,FALSE)</f>
        <v>PLATINUM</v>
      </c>
      <c r="G110" s="83">
        <v>3</v>
      </c>
      <c r="H110" s="96" t="s">
        <v>2033</v>
      </c>
      <c r="I110" s="52" t="s">
        <v>5161</v>
      </c>
      <c r="J110" s="135" t="str">
        <f>VLOOKUP($C110,TOTAL3,5,FALSE)</f>
        <v>ARCHIE</v>
      </c>
      <c r="K110" s="88">
        <v>0.83579861111111109</v>
      </c>
      <c r="L110" s="88">
        <v>0.99930555555555556</v>
      </c>
      <c r="M110" s="86">
        <v>44173</v>
      </c>
      <c r="N110" s="143" t="s">
        <v>5174</v>
      </c>
      <c r="O110" s="90">
        <f t="shared" si="18"/>
        <v>235.45000000000005</v>
      </c>
      <c r="P110" s="100">
        <f t="shared" si="19"/>
        <v>706.35000000000014</v>
      </c>
      <c r="Q110" s="48" t="s">
        <v>2035</v>
      </c>
      <c r="R110" s="48" t="s">
        <v>2036</v>
      </c>
    </row>
    <row r="111" spans="1:18" x14ac:dyDescent="0.2">
      <c r="A111" s="210">
        <v>50</v>
      </c>
      <c r="B111" s="121">
        <v>43613.728078819448</v>
      </c>
      <c r="C111" s="52" t="str">
        <f>VLOOKUP(A111,nsn,2,FALSE)</f>
        <v>CONDENE-G</v>
      </c>
      <c r="D111" s="207" t="s">
        <v>531</v>
      </c>
      <c r="E111" s="220" t="str">
        <f>VLOOKUP($C111,TOTAL3,3,FALSE)</f>
        <v>MAT NORTH</v>
      </c>
      <c r="F111" s="135" t="str">
        <f>VLOOKUP(C111,TOTAL3,4,FALSE)</f>
        <v>BRONZE</v>
      </c>
      <c r="G111" s="83">
        <v>3</v>
      </c>
      <c r="H111" s="83" t="s">
        <v>2033</v>
      </c>
      <c r="I111" s="52" t="s">
        <v>2056</v>
      </c>
      <c r="J111" s="52" t="str">
        <f>VLOOKUP(A111,nsn,3,FALSE)</f>
        <v>BHEKANI</v>
      </c>
      <c r="K111" s="88">
        <v>0</v>
      </c>
      <c r="L111" s="88">
        <v>0.99930555555555556</v>
      </c>
      <c r="M111" s="86">
        <v>44173</v>
      </c>
      <c r="N111" s="143" t="s">
        <v>2177</v>
      </c>
      <c r="O111" s="90">
        <f t="shared" si="18"/>
        <v>1439</v>
      </c>
      <c r="P111" s="100">
        <f t="shared" si="19"/>
        <v>4317</v>
      </c>
      <c r="Q111" s="52" t="s">
        <v>2035</v>
      </c>
      <c r="R111" s="52" t="s">
        <v>2036</v>
      </c>
    </row>
    <row r="112" spans="1:18" x14ac:dyDescent="0.2">
      <c r="A112" s="97"/>
      <c r="B112" s="137">
        <v>44173.177118055559</v>
      </c>
      <c r="C112" s="48" t="s">
        <v>538</v>
      </c>
      <c r="D112" s="134" t="str">
        <f>VLOOKUP($C112,TOTAL3,2,FALSE)</f>
        <v>ME7010</v>
      </c>
      <c r="E112" s="135" t="str">
        <f>VLOOKUP($C112,TOTAL3,3,FALSE)</f>
        <v>MASH EAST</v>
      </c>
      <c r="F112" s="135" t="str">
        <f>VLOOKUP(C112,TOTAL3,4,FALSE)</f>
        <v>GOLD</v>
      </c>
      <c r="G112" s="83">
        <v>3</v>
      </c>
      <c r="H112" s="96" t="s">
        <v>2033</v>
      </c>
      <c r="I112" s="52" t="s">
        <v>2034</v>
      </c>
      <c r="J112" s="135" t="str">
        <f>VLOOKUP($C112,TOTAL3,5,FALSE)</f>
        <v>WASHI</v>
      </c>
      <c r="K112" s="88">
        <v>0.17711805555555557</v>
      </c>
      <c r="L112" s="88">
        <v>0.18006944444444442</v>
      </c>
      <c r="M112" s="86">
        <v>44173</v>
      </c>
      <c r="N112" s="143" t="s">
        <v>5140</v>
      </c>
      <c r="O112" s="90">
        <f t="shared" si="18"/>
        <v>4.2499999999999449</v>
      </c>
      <c r="P112" s="100">
        <f t="shared" si="19"/>
        <v>12.749999999999835</v>
      </c>
      <c r="Q112" s="48" t="s">
        <v>2035</v>
      </c>
      <c r="R112" s="48" t="s">
        <v>2038</v>
      </c>
    </row>
    <row r="113" spans="1:18" x14ac:dyDescent="0.2">
      <c r="A113" s="97"/>
      <c r="B113" s="137">
        <v>44172.957071759258</v>
      </c>
      <c r="C113" s="48" t="s">
        <v>542</v>
      </c>
      <c r="D113" s="134" t="str">
        <f>VLOOKUP($C113,TOTAL3,2,FALSE)</f>
        <v>HA6048</v>
      </c>
      <c r="E113" s="135" t="str">
        <f>VLOOKUP($C113,TOTAL3,3,FALSE)</f>
        <v>HARARE</v>
      </c>
      <c r="F113" s="135" t="str">
        <f>VLOOKUP(C113,TOTAL3,4,FALSE)</f>
        <v>PLATINUM</v>
      </c>
      <c r="G113" s="83">
        <v>3</v>
      </c>
      <c r="H113" s="96" t="s">
        <v>2033</v>
      </c>
      <c r="I113" s="52" t="s">
        <v>2034</v>
      </c>
      <c r="J113" s="135" t="str">
        <f>VLOOKUP($C113,TOTAL3,5,FALSE)</f>
        <v>ENIA</v>
      </c>
      <c r="K113" s="88">
        <v>0</v>
      </c>
      <c r="L113" s="88">
        <v>0.99930555555555556</v>
      </c>
      <c r="M113" s="86">
        <v>44173</v>
      </c>
      <c r="N113" s="143" t="s">
        <v>4694</v>
      </c>
      <c r="O113" s="90">
        <f t="shared" si="18"/>
        <v>1439</v>
      </c>
      <c r="P113" s="100">
        <f t="shared" si="19"/>
        <v>4317</v>
      </c>
      <c r="Q113" s="48" t="s">
        <v>2035</v>
      </c>
      <c r="R113" s="48" t="s">
        <v>2036</v>
      </c>
    </row>
    <row r="114" spans="1:18" x14ac:dyDescent="0.2">
      <c r="A114" s="97"/>
      <c r="B114" s="121">
        <v>44173.595011574071</v>
      </c>
      <c r="C114" s="48" t="s">
        <v>543</v>
      </c>
      <c r="D114" s="82" t="str">
        <f>VLOOKUP($C114,TOTAL4,2,FALSE)</f>
        <v>BU0024</v>
      </c>
      <c r="E114" s="91" t="str">
        <f>VLOOKUP($C114,TOTAL4,3,FALSE)</f>
        <v>BULAWAYO</v>
      </c>
      <c r="F114" s="82" t="str">
        <f>VLOOKUP(C114,TOTAL4,4,FALSE)</f>
        <v>PLATINUM</v>
      </c>
      <c r="G114" s="83">
        <v>3</v>
      </c>
      <c r="H114" s="142" t="s">
        <v>2033</v>
      </c>
      <c r="I114" s="68" t="s">
        <v>2056</v>
      </c>
      <c r="J114" s="82" t="str">
        <f>VLOOKUP($C114,TOTAL4,5,FALSE)</f>
        <v>SIFA</v>
      </c>
      <c r="K114" s="85">
        <v>0.59501157407407412</v>
      </c>
      <c r="L114" s="85">
        <v>0.6265856481481481</v>
      </c>
      <c r="M114" s="86">
        <v>44173</v>
      </c>
      <c r="N114" s="143" t="s">
        <v>4951</v>
      </c>
      <c r="O114" s="191">
        <f t="shared" si="18"/>
        <v>45.466666666666526</v>
      </c>
      <c r="P114" s="100">
        <f t="shared" si="19"/>
        <v>136.39999999999958</v>
      </c>
      <c r="Q114" s="68" t="s">
        <v>2035</v>
      </c>
      <c r="R114" s="68" t="s">
        <v>2038</v>
      </c>
    </row>
    <row r="115" spans="1:18" x14ac:dyDescent="0.2">
      <c r="A115" s="97"/>
      <c r="B115" s="121">
        <v>44173.631018518521</v>
      </c>
      <c r="C115" s="48" t="s">
        <v>543</v>
      </c>
      <c r="D115" s="82" t="str">
        <f>VLOOKUP($C115,TOTAL4,2,FALSE)</f>
        <v>BU0024</v>
      </c>
      <c r="E115" s="91" t="str">
        <f>VLOOKUP($C115,TOTAL4,3,FALSE)</f>
        <v>BULAWAYO</v>
      </c>
      <c r="F115" s="82" t="str">
        <f>VLOOKUP(C115,TOTAL4,4,FALSE)</f>
        <v>PLATINUM</v>
      </c>
      <c r="G115" s="83">
        <v>3</v>
      </c>
      <c r="H115" s="96" t="s">
        <v>2033</v>
      </c>
      <c r="I115" s="68" t="s">
        <v>2056</v>
      </c>
      <c r="J115" s="82" t="str">
        <f>VLOOKUP($C115,TOTAL4,5,FALSE)</f>
        <v>SIFA</v>
      </c>
      <c r="K115" s="85">
        <v>0.63101851851851853</v>
      </c>
      <c r="L115" s="85">
        <v>0.73174768518518529</v>
      </c>
      <c r="M115" s="86">
        <v>44173</v>
      </c>
      <c r="N115" s="143" t="s">
        <v>4980</v>
      </c>
      <c r="O115" s="191">
        <f t="shared" si="18"/>
        <v>145.05000000000013</v>
      </c>
      <c r="P115" s="100">
        <f t="shared" si="19"/>
        <v>435.15000000000038</v>
      </c>
      <c r="Q115" s="68" t="s">
        <v>2035</v>
      </c>
      <c r="R115" s="68" t="s">
        <v>2038</v>
      </c>
    </row>
    <row r="116" spans="1:18" x14ac:dyDescent="0.2">
      <c r="A116" s="97"/>
      <c r="B116" s="121">
        <v>44173.993877314817</v>
      </c>
      <c r="C116" s="48" t="s">
        <v>543</v>
      </c>
      <c r="D116" s="82" t="str">
        <f>VLOOKUP($C116,TOTAL4,2,FALSE)</f>
        <v>BU0024</v>
      </c>
      <c r="E116" s="91" t="str">
        <f>VLOOKUP($C116,TOTAL4,3,FALSE)</f>
        <v>BULAWAYO</v>
      </c>
      <c r="F116" s="82" t="str">
        <f>VLOOKUP(C116,TOTAL4,4,FALSE)</f>
        <v>PLATINUM</v>
      </c>
      <c r="G116" s="83">
        <v>3</v>
      </c>
      <c r="H116" s="142" t="s">
        <v>2033</v>
      </c>
      <c r="I116" s="68" t="s">
        <v>2056</v>
      </c>
      <c r="J116" s="82" t="str">
        <f>VLOOKUP($C116,TOTAL4,5,FALSE)</f>
        <v>SIFA</v>
      </c>
      <c r="K116" s="88">
        <v>0.99387731481481489</v>
      </c>
      <c r="L116" s="88">
        <v>0.99930555555555556</v>
      </c>
      <c r="M116" s="86">
        <v>44173</v>
      </c>
      <c r="N116" s="143" t="s">
        <v>5012</v>
      </c>
      <c r="O116" s="191">
        <f t="shared" si="18"/>
        <v>7.8166666666665563</v>
      </c>
      <c r="P116" s="100">
        <f t="shared" si="19"/>
        <v>23.449999999999669</v>
      </c>
      <c r="Q116" s="68" t="s">
        <v>2035</v>
      </c>
      <c r="R116" s="68" t="s">
        <v>2036</v>
      </c>
    </row>
    <row r="117" spans="1:18" x14ac:dyDescent="0.2">
      <c r="A117" s="210"/>
      <c r="B117" s="121">
        <v>44164.807303240741</v>
      </c>
      <c r="C117" s="48" t="s">
        <v>548</v>
      </c>
      <c r="D117" s="82" t="str">
        <f>VLOOKUP($C117,TOTAL4,2,FALSE)</f>
        <v>HA0202</v>
      </c>
      <c r="E117" s="91" t="str">
        <f>VLOOKUP($C117,TOTAL4,3,FALSE)</f>
        <v>HARARE</v>
      </c>
      <c r="F117" s="82" t="str">
        <f>VLOOKUP(C117,TOTAL4,4,FALSE)</f>
        <v>PLATINUM</v>
      </c>
      <c r="G117" s="83">
        <v>3</v>
      </c>
      <c r="H117" s="142" t="s">
        <v>2033</v>
      </c>
      <c r="I117" s="68" t="s">
        <v>2058</v>
      </c>
      <c r="J117" s="82" t="str">
        <f>VLOOKUP($C117,TOTAL4,5,FALSE)</f>
        <v>MODESTA</v>
      </c>
      <c r="K117" s="88">
        <v>0</v>
      </c>
      <c r="L117" s="88">
        <v>0.99930555555555556</v>
      </c>
      <c r="M117" s="86">
        <v>44173</v>
      </c>
      <c r="N117" s="143" t="s">
        <v>4835</v>
      </c>
      <c r="O117" s="191">
        <f t="shared" si="18"/>
        <v>1439</v>
      </c>
      <c r="P117" s="100">
        <f t="shared" si="19"/>
        <v>4317</v>
      </c>
      <c r="Q117" s="68" t="s">
        <v>2035</v>
      </c>
      <c r="R117" s="68" t="s">
        <v>2036</v>
      </c>
    </row>
    <row r="118" spans="1:18" x14ac:dyDescent="0.2">
      <c r="A118" s="97"/>
      <c r="B118" s="192" t="s">
        <v>2332</v>
      </c>
      <c r="C118" s="87" t="s">
        <v>550</v>
      </c>
      <c r="D118" s="134" t="str">
        <f>VLOOKUP($C118,TOTAL3,2,FALSE)</f>
        <v>HA0202</v>
      </c>
      <c r="E118" s="135" t="str">
        <f>VLOOKUP($C118,TOTAL3,3,FALSE)</f>
        <v>HARARE</v>
      </c>
      <c r="F118" s="135" t="str">
        <f>VLOOKUP(C118,TOTAL3,4,FALSE)</f>
        <v>PLATINUM</v>
      </c>
      <c r="G118" s="83">
        <v>3</v>
      </c>
      <c r="H118" s="96" t="s">
        <v>2033</v>
      </c>
      <c r="I118" s="52" t="s">
        <v>2042</v>
      </c>
      <c r="J118" s="135" t="str">
        <f>VLOOKUP($C118,TOTAL3,5,FALSE)</f>
        <v>MODESTA</v>
      </c>
      <c r="K118" s="88">
        <v>0</v>
      </c>
      <c r="L118" s="88">
        <v>0.99930555555555556</v>
      </c>
      <c r="M118" s="86">
        <v>44173</v>
      </c>
      <c r="N118" s="143" t="s">
        <v>4026</v>
      </c>
      <c r="O118" s="90">
        <f t="shared" si="18"/>
        <v>1439</v>
      </c>
      <c r="P118" s="100">
        <f t="shared" si="19"/>
        <v>4317</v>
      </c>
      <c r="Q118" s="48" t="s">
        <v>2035</v>
      </c>
      <c r="R118" s="48" t="s">
        <v>2036</v>
      </c>
    </row>
    <row r="119" spans="1:18" x14ac:dyDescent="0.2">
      <c r="A119" s="210">
        <v>199</v>
      </c>
      <c r="B119" s="121">
        <v>44173.902083333334</v>
      </c>
      <c r="C119" s="52" t="str">
        <f>VLOOKUP(A119,nsn,2,FALSE)</f>
        <v>CROSSMABALE-G</v>
      </c>
      <c r="D119" s="134" t="s">
        <v>3569</v>
      </c>
      <c r="E119" s="220" t="str">
        <f>VLOOKUP($C119,TOTAL3,3,FALSE)</f>
        <v>MAT NORTH</v>
      </c>
      <c r="F119" s="135" t="str">
        <f>VLOOKUP(C119,TOTAL3,4,FALSE)</f>
        <v>BRONZE</v>
      </c>
      <c r="G119" s="83">
        <v>3</v>
      </c>
      <c r="H119" s="96" t="s">
        <v>2033</v>
      </c>
      <c r="I119" s="212" t="s">
        <v>2057</v>
      </c>
      <c r="J119" s="52" t="str">
        <f>VLOOKUP(A119,nsn,3,FALSE)</f>
        <v>SIFA</v>
      </c>
      <c r="K119" s="88">
        <v>0.90208333333333324</v>
      </c>
      <c r="L119" s="88">
        <v>0.99930555555555556</v>
      </c>
      <c r="M119" s="86">
        <v>44173</v>
      </c>
      <c r="N119" s="143" t="s">
        <v>2182</v>
      </c>
      <c r="O119" s="90">
        <f t="shared" si="18"/>
        <v>140.00000000000014</v>
      </c>
      <c r="P119" s="100">
        <f t="shared" si="19"/>
        <v>420.00000000000045</v>
      </c>
      <c r="Q119" s="52" t="s">
        <v>2035</v>
      </c>
      <c r="R119" s="52" t="s">
        <v>2036</v>
      </c>
    </row>
    <row r="120" spans="1:18" x14ac:dyDescent="0.2">
      <c r="A120" s="210"/>
      <c r="B120" s="121">
        <v>44164.40252314815</v>
      </c>
      <c r="C120" s="48" t="s">
        <v>563</v>
      </c>
      <c r="D120" s="82" t="str">
        <f>VLOOKUP($C120,TOTAL4,2,FALSE)</f>
        <v>MD3108</v>
      </c>
      <c r="E120" s="91" t="str">
        <f>VLOOKUP($C120,TOTAL4,3,FALSE)</f>
        <v>MIDLANDS</v>
      </c>
      <c r="F120" s="82" t="str">
        <f>VLOOKUP(C120,TOTAL4,4,FALSE)</f>
        <v>SILVER</v>
      </c>
      <c r="G120" s="83">
        <v>3</v>
      </c>
      <c r="H120" s="142" t="s">
        <v>2033</v>
      </c>
      <c r="I120" s="68" t="s">
        <v>2058</v>
      </c>
      <c r="J120" s="82" t="str">
        <f>VLOOKUP($C120,TOTAL4,5,FALSE)</f>
        <v>CHARI</v>
      </c>
      <c r="K120" s="88">
        <v>0</v>
      </c>
      <c r="L120" s="88">
        <v>0.99930555555555556</v>
      </c>
      <c r="M120" s="86">
        <v>44173</v>
      </c>
      <c r="N120" s="143" t="s">
        <v>4836</v>
      </c>
      <c r="O120" s="191">
        <f t="shared" si="18"/>
        <v>1439</v>
      </c>
      <c r="P120" s="100">
        <f t="shared" si="19"/>
        <v>4317</v>
      </c>
      <c r="Q120" s="68" t="s">
        <v>2035</v>
      </c>
      <c r="R120" s="68" t="s">
        <v>2036</v>
      </c>
    </row>
    <row r="121" spans="1:18" x14ac:dyDescent="0.2">
      <c r="A121" s="124"/>
      <c r="B121" s="121">
        <v>44173.12327546296</v>
      </c>
      <c r="C121" s="48" t="s">
        <v>565</v>
      </c>
      <c r="D121" s="82" t="str">
        <f>VLOOKUP($C121,TOTAL4,2,FALSE)</f>
        <v>HA5179</v>
      </c>
      <c r="E121" s="91" t="str">
        <f>VLOOKUP($C121,TOTAL4,3,FALSE)</f>
        <v>HARARE</v>
      </c>
      <c r="F121" s="82" t="str">
        <f>VLOOKUP(C121,TOTAL4,4,FALSE)</f>
        <v xml:space="preserve">PRIORITY PLATINUM </v>
      </c>
      <c r="G121" s="83">
        <v>3</v>
      </c>
      <c r="H121" s="96" t="s">
        <v>2033</v>
      </c>
      <c r="I121" s="68" t="s">
        <v>2060</v>
      </c>
      <c r="J121" s="82" t="str">
        <f>VLOOKUP($C121,TOTAL4,5,FALSE)</f>
        <v>DHLAKAMA</v>
      </c>
      <c r="K121" s="85">
        <v>0.12291666666666667</v>
      </c>
      <c r="L121" s="85">
        <v>0.53819444444444442</v>
      </c>
      <c r="M121" s="86">
        <v>44173</v>
      </c>
      <c r="N121" s="143" t="s">
        <v>4815</v>
      </c>
      <c r="O121" s="191">
        <f t="shared" si="18"/>
        <v>598</v>
      </c>
      <c r="P121" s="100">
        <f t="shared" si="19"/>
        <v>1794</v>
      </c>
      <c r="Q121" s="68" t="s">
        <v>2035</v>
      </c>
      <c r="R121" s="68" t="s">
        <v>2038</v>
      </c>
    </row>
    <row r="122" spans="1:18" x14ac:dyDescent="0.2">
      <c r="A122" s="97"/>
      <c r="B122" s="137">
        <v>44173.089791666665</v>
      </c>
      <c r="C122" s="48" t="s">
        <v>567</v>
      </c>
      <c r="D122" s="134" t="str">
        <f>VLOOKUP($C122,TOTAL3,2,FALSE)</f>
        <v>HA5179</v>
      </c>
      <c r="E122" s="135" t="str">
        <f>VLOOKUP($C122,TOTAL3,3,FALSE)</f>
        <v>HARARE</v>
      </c>
      <c r="F122" s="135" t="str">
        <f>VLOOKUP(C122,TOTAL3,4,FALSE)</f>
        <v>PLATINUM</v>
      </c>
      <c r="G122" s="83">
        <v>3</v>
      </c>
      <c r="H122" s="96" t="s">
        <v>2033</v>
      </c>
      <c r="I122" s="52" t="s">
        <v>2034</v>
      </c>
      <c r="J122" s="135" t="str">
        <f>VLOOKUP($C122,TOTAL3,5,FALSE)</f>
        <v>DHLAKAMA</v>
      </c>
      <c r="K122" s="88">
        <v>8.9791666666666659E-2</v>
      </c>
      <c r="L122" s="88">
        <v>0.50692129629629623</v>
      </c>
      <c r="M122" s="86">
        <v>44173</v>
      </c>
      <c r="N122" s="143" t="s">
        <v>5124</v>
      </c>
      <c r="O122" s="90">
        <f t="shared" si="18"/>
        <v>600.66666666666663</v>
      </c>
      <c r="P122" s="100">
        <f t="shared" si="19"/>
        <v>1802</v>
      </c>
      <c r="Q122" s="48" t="s">
        <v>2035</v>
      </c>
      <c r="R122" s="48" t="s">
        <v>2038</v>
      </c>
    </row>
    <row r="123" spans="1:18" x14ac:dyDescent="0.2">
      <c r="A123" s="97"/>
      <c r="B123" s="137">
        <v>44172.989421296297</v>
      </c>
      <c r="C123" s="48" t="s">
        <v>575</v>
      </c>
      <c r="D123" s="134" t="str">
        <f>VLOOKUP($C123,TOTAL3,2,FALSE)</f>
        <v>MW5008</v>
      </c>
      <c r="E123" s="135" t="str">
        <f>VLOOKUP($C123,TOTAL3,3,FALSE)</f>
        <v>MASH WEST</v>
      </c>
      <c r="F123" s="135" t="str">
        <f>VLOOKUP(C123,TOTAL3,4,FALSE)</f>
        <v>SILVER</v>
      </c>
      <c r="G123" s="83">
        <v>3</v>
      </c>
      <c r="H123" s="142" t="s">
        <v>2033</v>
      </c>
      <c r="I123" s="52" t="s">
        <v>2034</v>
      </c>
      <c r="J123" s="135" t="str">
        <f>VLOOKUP($C123,TOTAL3,5,FALSE)</f>
        <v>MODESTA</v>
      </c>
      <c r="K123" s="88">
        <v>0</v>
      </c>
      <c r="L123" s="88">
        <v>0.20317129629629629</v>
      </c>
      <c r="M123" s="86">
        <v>44173</v>
      </c>
      <c r="N123" s="143" t="s">
        <v>5072</v>
      </c>
      <c r="O123" s="90">
        <f t="shared" si="18"/>
        <v>292.56666666666666</v>
      </c>
      <c r="P123" s="100">
        <f t="shared" si="19"/>
        <v>877.7</v>
      </c>
      <c r="Q123" s="48" t="s">
        <v>2035</v>
      </c>
      <c r="R123" s="48" t="s">
        <v>2038</v>
      </c>
    </row>
    <row r="124" spans="1:18" x14ac:dyDescent="0.2">
      <c r="A124" s="97"/>
      <c r="B124" s="137" t="s">
        <v>5047</v>
      </c>
      <c r="C124" s="87" t="s">
        <v>575</v>
      </c>
      <c r="D124" s="134" t="str">
        <f>VLOOKUP($C124,TOTAL3,2,FALSE)</f>
        <v>MW5008</v>
      </c>
      <c r="E124" s="135" t="str">
        <f>VLOOKUP($C124,TOTAL3,3,FALSE)</f>
        <v>MASH WEST</v>
      </c>
      <c r="F124" s="135" t="str">
        <f>VLOOKUP(C124,TOTAL3,4,FALSE)</f>
        <v>SILVER</v>
      </c>
      <c r="G124" s="83">
        <v>3</v>
      </c>
      <c r="H124" s="96" t="s">
        <v>2033</v>
      </c>
      <c r="I124" s="52" t="s">
        <v>5161</v>
      </c>
      <c r="J124" s="135" t="str">
        <f>VLOOKUP($C124,TOTAL3,5,FALSE)</f>
        <v>MODESTA</v>
      </c>
      <c r="K124" s="88">
        <v>0.8288888888888889</v>
      </c>
      <c r="L124" s="88">
        <v>0.99930555555555556</v>
      </c>
      <c r="M124" s="86">
        <v>44173</v>
      </c>
      <c r="N124" s="143" t="s">
        <v>5183</v>
      </c>
      <c r="O124" s="90">
        <f t="shared" si="18"/>
        <v>245.39999999999998</v>
      </c>
      <c r="P124" s="100">
        <f t="shared" si="19"/>
        <v>736.19999999999993</v>
      </c>
      <c r="Q124" s="48" t="s">
        <v>2035</v>
      </c>
      <c r="R124" s="48" t="s">
        <v>2036</v>
      </c>
    </row>
    <row r="125" spans="1:18" x14ac:dyDescent="0.2">
      <c r="A125" s="210"/>
      <c r="B125" s="121">
        <v>44171.344386574077</v>
      </c>
      <c r="C125" s="48" t="s">
        <v>577</v>
      </c>
      <c r="D125" s="82" t="str">
        <f>VLOOKUP($C125,TOTAL4,2,FALSE)</f>
        <v>HA5057</v>
      </c>
      <c r="E125" s="91" t="str">
        <f>VLOOKUP($C125,TOTAL4,3,FALSE)</f>
        <v>HARARE</v>
      </c>
      <c r="F125" s="82" t="str">
        <f>VLOOKUP(C125,TOTAL4,4,FALSE)</f>
        <v>SILVER</v>
      </c>
      <c r="G125" s="83">
        <v>3</v>
      </c>
      <c r="H125" s="142" t="s">
        <v>2033</v>
      </c>
      <c r="I125" s="68" t="s">
        <v>2058</v>
      </c>
      <c r="J125" s="82" t="str">
        <f>VLOOKUP($C125,TOTAL4,5,FALSE)</f>
        <v>RITA</v>
      </c>
      <c r="K125" s="88">
        <v>0</v>
      </c>
      <c r="L125" s="88">
        <v>0.99930555555555556</v>
      </c>
      <c r="M125" s="86">
        <v>44173</v>
      </c>
      <c r="N125" s="143" t="s">
        <v>4837</v>
      </c>
      <c r="O125" s="191">
        <f t="shared" si="18"/>
        <v>1439</v>
      </c>
      <c r="P125" s="100">
        <f t="shared" si="19"/>
        <v>4317</v>
      </c>
      <c r="Q125" s="68" t="s">
        <v>2035</v>
      </c>
      <c r="R125" s="68" t="s">
        <v>2036</v>
      </c>
    </row>
    <row r="126" spans="1:18" x14ac:dyDescent="0.2">
      <c r="A126" s="97"/>
      <c r="B126" s="137" t="s">
        <v>5043</v>
      </c>
      <c r="C126" s="87" t="s">
        <v>580</v>
      </c>
      <c r="D126" s="134" t="str">
        <f>VLOOKUP($C126,TOTAL3,2,FALSE)</f>
        <v>HA5057</v>
      </c>
      <c r="E126" s="135" t="str">
        <f>VLOOKUP($C126,TOTAL3,3,FALSE)</f>
        <v>HARARE</v>
      </c>
      <c r="F126" s="135" t="str">
        <f>VLOOKUP(C126,TOTAL3,4,FALSE)</f>
        <v>SILVER</v>
      </c>
      <c r="G126" s="83">
        <v>3</v>
      </c>
      <c r="H126" s="96" t="s">
        <v>2033</v>
      </c>
      <c r="I126" s="52" t="s">
        <v>5161</v>
      </c>
      <c r="J126" s="135" t="str">
        <f>VLOOKUP($C126,TOTAL3,5,FALSE)</f>
        <v>RITA</v>
      </c>
      <c r="K126" s="88">
        <v>0.82966435185185183</v>
      </c>
      <c r="L126" s="88">
        <v>0.99930555555555556</v>
      </c>
      <c r="M126" s="86">
        <v>44173</v>
      </c>
      <c r="N126" s="143" t="s">
        <v>5179</v>
      </c>
      <c r="O126" s="90">
        <f t="shared" si="18"/>
        <v>244.28333333333336</v>
      </c>
      <c r="P126" s="100">
        <f t="shared" si="19"/>
        <v>732.85000000000014</v>
      </c>
      <c r="Q126" s="48" t="s">
        <v>2035</v>
      </c>
      <c r="R126" s="48" t="s">
        <v>2036</v>
      </c>
    </row>
    <row r="127" spans="1:18" x14ac:dyDescent="0.2">
      <c r="A127" s="97"/>
      <c r="B127" s="137">
        <v>44172.8987037037</v>
      </c>
      <c r="C127" s="48" t="s">
        <v>581</v>
      </c>
      <c r="D127" s="134" t="str">
        <f>VLOOKUP($C127,TOTAL3,2,FALSE)</f>
        <v>ME5180</v>
      </c>
      <c r="E127" s="135" t="str">
        <f>VLOOKUP($C127,TOTAL3,3,FALSE)</f>
        <v>MASH EAST</v>
      </c>
      <c r="F127" s="135" t="str">
        <f>VLOOKUP(C127,TOTAL3,4,FALSE)</f>
        <v>PLATINUM</v>
      </c>
      <c r="G127" s="83">
        <v>3</v>
      </c>
      <c r="H127" s="142" t="s">
        <v>2033</v>
      </c>
      <c r="I127" s="52" t="s">
        <v>2034</v>
      </c>
      <c r="J127" s="135" t="str">
        <f>VLOOKUP($C127,TOTAL3,5,FALSE)</f>
        <v>RICHARD</v>
      </c>
      <c r="K127" s="88">
        <v>0</v>
      </c>
      <c r="L127" s="88">
        <v>0.3888773148148148</v>
      </c>
      <c r="M127" s="86">
        <v>44173</v>
      </c>
      <c r="N127" s="143" t="s">
        <v>4697</v>
      </c>
      <c r="O127" s="90">
        <f t="shared" si="18"/>
        <v>559.98333333333335</v>
      </c>
      <c r="P127" s="100">
        <f t="shared" si="19"/>
        <v>1679.95</v>
      </c>
      <c r="Q127" s="48" t="s">
        <v>2035</v>
      </c>
      <c r="R127" s="48" t="s">
        <v>2038</v>
      </c>
    </row>
    <row r="128" spans="1:18" x14ac:dyDescent="0.2">
      <c r="A128" s="97"/>
      <c r="B128" s="137">
        <v>44172.899918981479</v>
      </c>
      <c r="C128" s="48" t="s">
        <v>583</v>
      </c>
      <c r="D128" s="134" t="str">
        <f>VLOOKUP($C128,TOTAL3,2,FALSE)</f>
        <v>ME5180</v>
      </c>
      <c r="E128" s="135" t="str">
        <f>VLOOKUP($C128,TOTAL3,3,FALSE)</f>
        <v>MASH EAST</v>
      </c>
      <c r="F128" s="135" t="str">
        <f>VLOOKUP(C128,TOTAL3,4,FALSE)</f>
        <v>PLATINUM</v>
      </c>
      <c r="G128" s="83">
        <v>3</v>
      </c>
      <c r="H128" s="142" t="s">
        <v>2033</v>
      </c>
      <c r="I128" s="52" t="s">
        <v>2034</v>
      </c>
      <c r="J128" s="135" t="str">
        <f>VLOOKUP($C128,TOTAL3,5,FALSE)</f>
        <v>RICHARD</v>
      </c>
      <c r="K128" s="88">
        <v>0</v>
      </c>
      <c r="L128" s="88">
        <v>0.39187499999999997</v>
      </c>
      <c r="M128" s="86">
        <v>44173</v>
      </c>
      <c r="N128" s="143" t="s">
        <v>4698</v>
      </c>
      <c r="O128" s="90">
        <f t="shared" si="18"/>
        <v>564.29999999999995</v>
      </c>
      <c r="P128" s="100">
        <f t="shared" si="19"/>
        <v>1692.8999999999999</v>
      </c>
      <c r="Q128" s="48" t="s">
        <v>2035</v>
      </c>
      <c r="R128" s="48" t="s">
        <v>2038</v>
      </c>
    </row>
    <row r="129" spans="1:18" x14ac:dyDescent="0.2">
      <c r="A129" s="124">
        <v>202</v>
      </c>
      <c r="B129" s="121">
        <v>44173.895138888889</v>
      </c>
      <c r="C129" s="52" t="str">
        <f>VLOOKUP(A129,nsn,2,FALSE)</f>
        <v>DETE -G</v>
      </c>
      <c r="D129" s="134" t="str">
        <f>VLOOKUP($C129,TOTAL3,2,FALSE)</f>
        <v>MN5110</v>
      </c>
      <c r="E129" s="220" t="str">
        <f>VLOOKUP($C129,TOTAL3,3,FALSE)</f>
        <v>MAT NORTH</v>
      </c>
      <c r="F129" s="135" t="str">
        <f>VLOOKUP(C129,TOTAL3,4,FALSE)</f>
        <v>BRONZE</v>
      </c>
      <c r="G129" s="83">
        <v>3</v>
      </c>
      <c r="H129" s="96" t="s">
        <v>2033</v>
      </c>
      <c r="I129" s="212" t="s">
        <v>2060</v>
      </c>
      <c r="J129" s="52" t="str">
        <f>VLOOKUP(A129,nsn,3,FALSE)</f>
        <v>SIFA</v>
      </c>
      <c r="K129" s="88">
        <v>0.89513888888888893</v>
      </c>
      <c r="L129" s="88">
        <v>0.99930555555555556</v>
      </c>
      <c r="M129" s="86">
        <v>44173</v>
      </c>
      <c r="N129" s="143" t="s">
        <v>2700</v>
      </c>
      <c r="O129" s="90">
        <f t="shared" si="18"/>
        <v>149.99999999999994</v>
      </c>
      <c r="P129" s="100">
        <f t="shared" si="19"/>
        <v>449.99999999999983</v>
      </c>
      <c r="Q129" s="52" t="s">
        <v>2035</v>
      </c>
      <c r="R129" s="52" t="s">
        <v>2036</v>
      </c>
    </row>
    <row r="130" spans="1:18" x14ac:dyDescent="0.2">
      <c r="A130" s="210"/>
      <c r="B130" s="121">
        <v>44167.675011574072</v>
      </c>
      <c r="C130" s="48" t="s">
        <v>591</v>
      </c>
      <c r="D130" s="82" t="str">
        <f>VLOOKUP($C130,TOTAL4,2,FALSE)</f>
        <v>HA0026</v>
      </c>
      <c r="E130" s="91" t="str">
        <f>VLOOKUP($C130,TOTAL4,3,FALSE)</f>
        <v>HARARE</v>
      </c>
      <c r="F130" s="82" t="str">
        <f>VLOOKUP(C130,TOTAL4,4,FALSE)</f>
        <v>PLATINUM</v>
      </c>
      <c r="G130" s="83">
        <v>3</v>
      </c>
      <c r="H130" s="142" t="s">
        <v>2033</v>
      </c>
      <c r="I130" s="68" t="s">
        <v>2058</v>
      </c>
      <c r="J130" s="82" t="str">
        <f>VLOOKUP($C130,TOTAL4,5,FALSE)</f>
        <v>KIWA</v>
      </c>
      <c r="K130" s="88">
        <v>0</v>
      </c>
      <c r="L130" s="88">
        <v>0.99930555555555556</v>
      </c>
      <c r="M130" s="86">
        <v>44173</v>
      </c>
      <c r="N130" s="143" t="s">
        <v>4838</v>
      </c>
      <c r="O130" s="191">
        <f t="shared" ref="O130:O193" si="28">(L130-K130)*60*24</f>
        <v>1439</v>
      </c>
      <c r="P130" s="100">
        <f t="shared" ref="P130:P193" si="29">O130*G130</f>
        <v>4317</v>
      </c>
      <c r="Q130" s="68" t="s">
        <v>2035</v>
      </c>
      <c r="R130" s="68" t="s">
        <v>2036</v>
      </c>
    </row>
    <row r="131" spans="1:18" x14ac:dyDescent="0.2">
      <c r="A131" s="97"/>
      <c r="B131" s="137" t="s">
        <v>3428</v>
      </c>
      <c r="C131" s="52" t="s">
        <v>593</v>
      </c>
      <c r="D131" s="134" t="str">
        <f>VLOOKUP($C131,TOTAL3,2,FALSE)</f>
        <v>HA0026</v>
      </c>
      <c r="E131" s="135" t="str">
        <f>VLOOKUP($C131,TOTAL3,3,FALSE)</f>
        <v>HARARE</v>
      </c>
      <c r="F131" s="135" t="str">
        <f>VLOOKUP(C131,TOTAL3,4,FALSE)</f>
        <v>PLATINUM</v>
      </c>
      <c r="G131" s="83">
        <v>3</v>
      </c>
      <c r="H131" s="96" t="s">
        <v>2033</v>
      </c>
      <c r="I131" s="52" t="s">
        <v>2042</v>
      </c>
      <c r="J131" s="135" t="str">
        <f>VLOOKUP($C131,TOTAL3,5,FALSE)</f>
        <v>KIWA</v>
      </c>
      <c r="K131" s="88">
        <v>0</v>
      </c>
      <c r="L131" s="88">
        <v>0.99930555555555556</v>
      </c>
      <c r="M131" s="86">
        <v>44173</v>
      </c>
      <c r="N131" s="143" t="s">
        <v>4054</v>
      </c>
      <c r="O131" s="90">
        <f t="shared" si="28"/>
        <v>1439</v>
      </c>
      <c r="P131" s="100">
        <f t="shared" si="29"/>
        <v>4317</v>
      </c>
      <c r="Q131" s="48" t="s">
        <v>2035</v>
      </c>
      <c r="R131" s="48" t="s">
        <v>2036</v>
      </c>
    </row>
    <row r="132" spans="1:18" x14ac:dyDescent="0.2">
      <c r="A132" s="97"/>
      <c r="B132" s="192" t="s">
        <v>2333</v>
      </c>
      <c r="C132" s="87" t="s">
        <v>598</v>
      </c>
      <c r="D132" s="134" t="str">
        <f>VLOOKUP($C132,TOTAL3,2,FALSE)</f>
        <v>MC5025</v>
      </c>
      <c r="E132" s="135" t="str">
        <f>VLOOKUP($C132,TOTAL3,3,FALSE)</f>
        <v>MASH CENTRAL</v>
      </c>
      <c r="F132" s="135" t="str">
        <f>VLOOKUP(C132,TOTAL3,4,FALSE)</f>
        <v>PLATINUM</v>
      </c>
      <c r="G132" s="83">
        <v>3</v>
      </c>
      <c r="H132" s="96" t="s">
        <v>2033</v>
      </c>
      <c r="I132" s="52" t="s">
        <v>2042</v>
      </c>
      <c r="J132" s="135" t="str">
        <f>VLOOKUP($C132,TOTAL3,5,FALSE)</f>
        <v>KIWA</v>
      </c>
      <c r="K132" s="88">
        <v>0</v>
      </c>
      <c r="L132" s="88">
        <v>0.99930555555555556</v>
      </c>
      <c r="M132" s="86">
        <v>44173</v>
      </c>
      <c r="N132" s="143" t="s">
        <v>4003</v>
      </c>
      <c r="O132" s="90">
        <f t="shared" si="28"/>
        <v>1439</v>
      </c>
      <c r="P132" s="100">
        <f t="shared" si="29"/>
        <v>4317</v>
      </c>
      <c r="Q132" s="48" t="s">
        <v>2035</v>
      </c>
      <c r="R132" s="48" t="s">
        <v>2036</v>
      </c>
    </row>
    <row r="133" spans="1:18" x14ac:dyDescent="0.2">
      <c r="A133" s="210"/>
      <c r="B133" s="121">
        <v>44153.311412037037</v>
      </c>
      <c r="C133" s="48" t="s">
        <v>606</v>
      </c>
      <c r="D133" s="82" t="str">
        <f>VLOOKUP($C133,TOTAL4,2,FALSE)</f>
        <v>MD0336</v>
      </c>
      <c r="E133" s="91" t="str">
        <f>VLOOKUP($C133,TOTAL4,3,FALSE)</f>
        <v>MIDLANDS</v>
      </c>
      <c r="F133" s="82" t="str">
        <f>VLOOKUP(C133,TOTAL4,4,FALSE)</f>
        <v>SILVER</v>
      </c>
      <c r="G133" s="83">
        <v>3</v>
      </c>
      <c r="H133" s="142" t="s">
        <v>2033</v>
      </c>
      <c r="I133" s="68" t="s">
        <v>2058</v>
      </c>
      <c r="J133" s="82" t="str">
        <f>VLOOKUP($C133,TOTAL4,5,FALSE)</f>
        <v>CHARI</v>
      </c>
      <c r="K133" s="88">
        <v>0</v>
      </c>
      <c r="L133" s="88">
        <v>0.99930555555555556</v>
      </c>
      <c r="M133" s="86">
        <v>44173</v>
      </c>
      <c r="N133" s="143" t="s">
        <v>4839</v>
      </c>
      <c r="O133" s="191">
        <f t="shared" si="28"/>
        <v>1439</v>
      </c>
      <c r="P133" s="100">
        <f t="shared" si="29"/>
        <v>4317</v>
      </c>
      <c r="Q133" s="68" t="s">
        <v>2035</v>
      </c>
      <c r="R133" s="68" t="s">
        <v>2036</v>
      </c>
    </row>
    <row r="134" spans="1:18" x14ac:dyDescent="0.2">
      <c r="A134" s="210"/>
      <c r="B134" s="121">
        <v>44170.957395833335</v>
      </c>
      <c r="C134" s="48" t="s">
        <v>609</v>
      </c>
      <c r="D134" s="82" t="str">
        <f>VLOOKUP($C134,TOTAL4,2,FALSE)</f>
        <v>MS5124</v>
      </c>
      <c r="E134" s="91" t="str">
        <f>VLOOKUP($C134,TOTAL4,3,FALSE)</f>
        <v>MAT SOUTH</v>
      </c>
      <c r="F134" s="82" t="str">
        <f>VLOOKUP(C134,TOTAL4,4,FALSE)</f>
        <v>PLATINUM</v>
      </c>
      <c r="G134" s="83">
        <v>3</v>
      </c>
      <c r="H134" s="142" t="s">
        <v>2033</v>
      </c>
      <c r="I134" s="68" t="s">
        <v>2058</v>
      </c>
      <c r="J134" s="82" t="str">
        <f>VLOOKUP($C134,TOTAL4,5,FALSE)</f>
        <v>BEN</v>
      </c>
      <c r="K134" s="88">
        <v>0</v>
      </c>
      <c r="L134" s="88">
        <v>0.99930555555555556</v>
      </c>
      <c r="M134" s="86">
        <v>44173</v>
      </c>
      <c r="N134" s="143" t="s">
        <v>4840</v>
      </c>
      <c r="O134" s="191">
        <f t="shared" si="28"/>
        <v>1439</v>
      </c>
      <c r="P134" s="100">
        <f t="shared" si="29"/>
        <v>4317</v>
      </c>
      <c r="Q134" s="68" t="s">
        <v>2035</v>
      </c>
      <c r="R134" s="68" t="s">
        <v>2036</v>
      </c>
    </row>
    <row r="135" spans="1:18" x14ac:dyDescent="0.2">
      <c r="A135" s="97"/>
      <c r="B135" s="121">
        <v>44173.68949074074</v>
      </c>
      <c r="C135" s="48" t="s">
        <v>611</v>
      </c>
      <c r="D135" s="82" t="str">
        <f>VLOOKUP($C135,TOTAL4,2,FALSE)</f>
        <v>MS5124</v>
      </c>
      <c r="E135" s="91" t="str">
        <f>VLOOKUP($C135,TOTAL4,3,FALSE)</f>
        <v>MAT SOUTH</v>
      </c>
      <c r="F135" s="82" t="str">
        <f>VLOOKUP(C135,TOTAL4,4,FALSE)</f>
        <v>PLATINUM</v>
      </c>
      <c r="G135" s="83">
        <v>3</v>
      </c>
      <c r="H135" s="142" t="s">
        <v>2033</v>
      </c>
      <c r="I135" s="68" t="s">
        <v>2056</v>
      </c>
      <c r="J135" s="82" t="str">
        <f>VLOOKUP($C135,TOTAL4,5,FALSE)</f>
        <v>BEN</v>
      </c>
      <c r="K135" s="85">
        <v>0.68949074074074079</v>
      </c>
      <c r="L135" s="85">
        <v>0.70368055555555553</v>
      </c>
      <c r="M135" s="86">
        <v>44173</v>
      </c>
      <c r="N135" s="143" t="s">
        <v>4970</v>
      </c>
      <c r="O135" s="191">
        <f t="shared" si="28"/>
        <v>20.433333333333223</v>
      </c>
      <c r="P135" s="100">
        <f t="shared" si="29"/>
        <v>61.29999999999967</v>
      </c>
      <c r="Q135" s="68" t="s">
        <v>2035</v>
      </c>
      <c r="R135" s="68" t="s">
        <v>2038</v>
      </c>
    </row>
    <row r="136" spans="1:18" x14ac:dyDescent="0.2">
      <c r="A136" s="97"/>
      <c r="B136" s="121">
        <v>44173.78633101852</v>
      </c>
      <c r="C136" s="48" t="s">
        <v>611</v>
      </c>
      <c r="D136" s="82" t="str">
        <f>VLOOKUP($C136,TOTAL4,2,FALSE)</f>
        <v>MS5124</v>
      </c>
      <c r="E136" s="91" t="str">
        <f>VLOOKUP($C136,TOTAL4,3,FALSE)</f>
        <v>MAT SOUTH</v>
      </c>
      <c r="F136" s="82" t="str">
        <f>VLOOKUP(C136,TOTAL4,4,FALSE)</f>
        <v>PLATINUM</v>
      </c>
      <c r="G136" s="83">
        <v>3</v>
      </c>
      <c r="H136" s="142" t="s">
        <v>2033</v>
      </c>
      <c r="I136" s="68" t="s">
        <v>2056</v>
      </c>
      <c r="J136" s="82" t="str">
        <f>VLOOKUP($C136,TOTAL4,5,FALSE)</f>
        <v>BEN</v>
      </c>
      <c r="K136" s="88">
        <v>0.7863310185185185</v>
      </c>
      <c r="L136" s="88">
        <v>0.99930555555555556</v>
      </c>
      <c r="M136" s="86">
        <v>44173</v>
      </c>
      <c r="N136" s="143" t="s">
        <v>5028</v>
      </c>
      <c r="O136" s="191">
        <f t="shared" si="28"/>
        <v>306.68333333333339</v>
      </c>
      <c r="P136" s="100">
        <f t="shared" si="29"/>
        <v>920.05000000000018</v>
      </c>
      <c r="Q136" s="68" t="s">
        <v>2035</v>
      </c>
      <c r="R136" s="68" t="s">
        <v>2036</v>
      </c>
    </row>
    <row r="137" spans="1:18" x14ac:dyDescent="0.2">
      <c r="A137" s="97"/>
      <c r="B137" s="137">
        <v>44173.04614583333</v>
      </c>
      <c r="C137" s="48" t="s">
        <v>613</v>
      </c>
      <c r="D137" s="134" t="str">
        <f>VLOOKUP($C137,TOTAL3,2,FALSE)</f>
        <v>HA1721</v>
      </c>
      <c r="E137" s="135" t="str">
        <f>VLOOKUP($C137,TOTAL3,3,FALSE)</f>
        <v>HARARE</v>
      </c>
      <c r="F137" s="135" t="str">
        <f>VLOOKUP(C137,TOTAL3,4,FALSE)</f>
        <v>PLATINUM</v>
      </c>
      <c r="G137" s="83">
        <v>3</v>
      </c>
      <c r="H137" s="96" t="s">
        <v>2033</v>
      </c>
      <c r="I137" s="52" t="s">
        <v>2034</v>
      </c>
      <c r="J137" s="135" t="str">
        <f>VLOOKUP($C137,TOTAL3,5,FALSE)</f>
        <v>MODESTA</v>
      </c>
      <c r="K137" s="88">
        <v>4.614583333333333E-2</v>
      </c>
      <c r="L137" s="88">
        <v>0.53719907407407408</v>
      </c>
      <c r="M137" s="86">
        <v>44173</v>
      </c>
      <c r="N137" s="143" t="s">
        <v>5105</v>
      </c>
      <c r="O137" s="90">
        <f t="shared" si="28"/>
        <v>707.11666666666667</v>
      </c>
      <c r="P137" s="100">
        <f t="shared" si="29"/>
        <v>2121.35</v>
      </c>
      <c r="Q137" s="48" t="s">
        <v>2035</v>
      </c>
      <c r="R137" s="48" t="s">
        <v>2038</v>
      </c>
    </row>
    <row r="138" spans="1:18" x14ac:dyDescent="0.2">
      <c r="A138" s="97"/>
      <c r="B138" s="137" t="s">
        <v>5068</v>
      </c>
      <c r="C138" s="87" t="s">
        <v>613</v>
      </c>
      <c r="D138" s="134" t="str">
        <f>VLOOKUP($C138,TOTAL3,2,FALSE)</f>
        <v>HA1721</v>
      </c>
      <c r="E138" s="135" t="str">
        <f>VLOOKUP($C138,TOTAL3,3,FALSE)</f>
        <v>HARARE</v>
      </c>
      <c r="F138" s="135" t="str">
        <f>VLOOKUP(C138,TOTAL3,4,FALSE)</f>
        <v>PLATINUM</v>
      </c>
      <c r="G138" s="83">
        <v>3</v>
      </c>
      <c r="H138" s="96" t="s">
        <v>2033</v>
      </c>
      <c r="I138" s="52" t="s">
        <v>5161</v>
      </c>
      <c r="J138" s="135" t="str">
        <f>VLOOKUP($C138,TOTAL3,5,FALSE)</f>
        <v>MODESTA</v>
      </c>
      <c r="K138" s="88">
        <v>0.61655092592592597</v>
      </c>
      <c r="L138" s="88">
        <v>0.99930555555555556</v>
      </c>
      <c r="M138" s="86">
        <v>44173</v>
      </c>
      <c r="N138" s="143" t="s">
        <v>5206</v>
      </c>
      <c r="O138" s="90">
        <f t="shared" si="28"/>
        <v>551.16666666666663</v>
      </c>
      <c r="P138" s="100">
        <f t="shared" si="29"/>
        <v>1653.5</v>
      </c>
      <c r="Q138" s="48" t="s">
        <v>2035</v>
      </c>
      <c r="R138" s="48" t="s">
        <v>2036</v>
      </c>
    </row>
    <row r="139" spans="1:18" x14ac:dyDescent="0.2">
      <c r="A139" s="97"/>
      <c r="B139" s="137">
        <v>44173.478159722225</v>
      </c>
      <c r="C139" s="48" t="s">
        <v>624</v>
      </c>
      <c r="D139" s="134" t="str">
        <f>VLOOKUP($C139,TOTAL3,2,FALSE)</f>
        <v>MW0305</v>
      </c>
      <c r="E139" s="135" t="str">
        <f>VLOOKUP($C139,TOTAL3,3,FALSE)</f>
        <v>MASH WEST</v>
      </c>
      <c r="F139" s="135" t="str">
        <f>VLOOKUP(C139,TOTAL3,4,FALSE)</f>
        <v>PLATINUM</v>
      </c>
      <c r="G139" s="83">
        <v>3</v>
      </c>
      <c r="H139" s="96" t="s">
        <v>2033</v>
      </c>
      <c r="I139" s="52" t="s">
        <v>5161</v>
      </c>
      <c r="J139" s="135" t="str">
        <f>VLOOKUP($C139,TOTAL3,5,FALSE)</f>
        <v>NGIRAZI</v>
      </c>
      <c r="K139" s="88">
        <v>0.47815972222222225</v>
      </c>
      <c r="L139" s="88">
        <v>0.99930555555555556</v>
      </c>
      <c r="M139" s="86">
        <v>44173</v>
      </c>
      <c r="N139" s="143" t="s">
        <v>5074</v>
      </c>
      <c r="O139" s="90">
        <f t="shared" si="28"/>
        <v>750.44999999999993</v>
      </c>
      <c r="P139" s="100">
        <f t="shared" si="29"/>
        <v>2251.35</v>
      </c>
      <c r="Q139" s="48" t="s">
        <v>2035</v>
      </c>
      <c r="R139" s="48" t="s">
        <v>2036</v>
      </c>
    </row>
    <row r="140" spans="1:18" x14ac:dyDescent="0.2">
      <c r="A140" s="97"/>
      <c r="B140" s="137">
        <v>44173.480520833335</v>
      </c>
      <c r="C140" s="48" t="s">
        <v>626</v>
      </c>
      <c r="D140" s="134" t="str">
        <f>VLOOKUP($C140,TOTAL3,2,FALSE)</f>
        <v>MW0305</v>
      </c>
      <c r="E140" s="135" t="str">
        <f>VLOOKUP($C140,TOTAL3,3,FALSE)</f>
        <v>MASH WEST</v>
      </c>
      <c r="F140" s="135" t="str">
        <f>VLOOKUP(C140,TOTAL3,4,FALSE)</f>
        <v>PLATINUM</v>
      </c>
      <c r="G140" s="83">
        <v>3</v>
      </c>
      <c r="H140" s="96" t="s">
        <v>2033</v>
      </c>
      <c r="I140" s="52" t="s">
        <v>5161</v>
      </c>
      <c r="J140" s="135" t="str">
        <f>VLOOKUP($C140,TOTAL3,5,FALSE)</f>
        <v>NGIRAZI</v>
      </c>
      <c r="K140" s="88">
        <v>0.48052083333333334</v>
      </c>
      <c r="L140" s="88">
        <v>0.99930555555555556</v>
      </c>
      <c r="M140" s="86">
        <v>44173</v>
      </c>
      <c r="N140" s="143" t="s">
        <v>5075</v>
      </c>
      <c r="O140" s="90">
        <f t="shared" si="28"/>
        <v>747.05</v>
      </c>
      <c r="P140" s="100">
        <f t="shared" si="29"/>
        <v>2241.1499999999996</v>
      </c>
      <c r="Q140" s="48" t="s">
        <v>2035</v>
      </c>
      <c r="R140" s="48" t="s">
        <v>2036</v>
      </c>
    </row>
    <row r="141" spans="1:18" x14ac:dyDescent="0.2">
      <c r="A141" s="210"/>
      <c r="B141" s="121">
        <v>44158.782523148147</v>
      </c>
      <c r="C141" s="48" t="s">
        <v>628</v>
      </c>
      <c r="D141" s="82" t="str">
        <f>VLOOKUP($C141,TOTAL4,2,FALSE)</f>
        <v>BU1723</v>
      </c>
      <c r="E141" s="91" t="str">
        <f>VLOOKUP($C141,TOTAL4,3,FALSE)</f>
        <v>BULAWAYO</v>
      </c>
      <c r="F141" s="82" t="str">
        <f>VLOOKUP(C141,TOTAL4,4,FALSE)</f>
        <v>PLATINUM</v>
      </c>
      <c r="G141" s="83">
        <v>3</v>
      </c>
      <c r="H141" s="142" t="s">
        <v>2033</v>
      </c>
      <c r="I141" s="68" t="s">
        <v>2058</v>
      </c>
      <c r="J141" s="82" t="str">
        <f>VLOOKUP($C141,TOTAL4,5,FALSE)</f>
        <v>MASAIRA</v>
      </c>
      <c r="K141" s="88">
        <v>0</v>
      </c>
      <c r="L141" s="88">
        <v>0.99930555555555556</v>
      </c>
      <c r="M141" s="86">
        <v>44173</v>
      </c>
      <c r="N141" s="143" t="s">
        <v>4841</v>
      </c>
      <c r="O141" s="191">
        <f t="shared" si="28"/>
        <v>1439</v>
      </c>
      <c r="P141" s="100">
        <f t="shared" si="29"/>
        <v>4317</v>
      </c>
      <c r="Q141" s="68" t="s">
        <v>2035</v>
      </c>
      <c r="R141" s="68" t="s">
        <v>2036</v>
      </c>
    </row>
    <row r="142" spans="1:18" x14ac:dyDescent="0.2">
      <c r="A142" s="97"/>
      <c r="B142" s="121">
        <v>44173.491041666668</v>
      </c>
      <c r="C142" s="48" t="s">
        <v>632</v>
      </c>
      <c r="D142" s="82" t="str">
        <f>VLOOKUP($C142,TOTAL4,2,FALSE)</f>
        <v>HA5051</v>
      </c>
      <c r="E142" s="91" t="str">
        <f>VLOOKUP($C142,TOTAL4,3,FALSE)</f>
        <v>HARARE</v>
      </c>
      <c r="F142" s="82" t="str">
        <f>VLOOKUP(C142,TOTAL4,4,FALSE)</f>
        <v>GOLD</v>
      </c>
      <c r="G142" s="83">
        <v>3</v>
      </c>
      <c r="H142" s="142" t="s">
        <v>2033</v>
      </c>
      <c r="I142" s="68" t="s">
        <v>2056</v>
      </c>
      <c r="J142" s="82" t="str">
        <f>VLOOKUP($C142,TOTAL4,5,FALSE)</f>
        <v>ENIA</v>
      </c>
      <c r="K142" s="85">
        <v>0.49104166666666665</v>
      </c>
      <c r="L142" s="85">
        <v>0.64328703703703705</v>
      </c>
      <c r="M142" s="86">
        <v>44173</v>
      </c>
      <c r="N142" s="143" t="s">
        <v>4958</v>
      </c>
      <c r="O142" s="191">
        <f t="shared" si="28"/>
        <v>219.23333333333335</v>
      </c>
      <c r="P142" s="100">
        <f t="shared" si="29"/>
        <v>657.7</v>
      </c>
      <c r="Q142" s="68" t="s">
        <v>2035</v>
      </c>
      <c r="R142" s="68" t="s">
        <v>2038</v>
      </c>
    </row>
    <row r="143" spans="1:18" x14ac:dyDescent="0.2">
      <c r="A143" s="97"/>
      <c r="B143" s="137">
        <v>44173.457685185182</v>
      </c>
      <c r="C143" s="48" t="s">
        <v>634</v>
      </c>
      <c r="D143" s="134" t="str">
        <f>VLOOKUP($C143,TOTAL3,2,FALSE)</f>
        <v>HA5051</v>
      </c>
      <c r="E143" s="135" t="str">
        <f>VLOOKUP($C143,TOTAL3,3,FALSE)</f>
        <v>HARARE</v>
      </c>
      <c r="F143" s="135" t="str">
        <f>VLOOKUP(C143,TOTAL3,4,FALSE)</f>
        <v>GOLD</v>
      </c>
      <c r="G143" s="83">
        <v>3</v>
      </c>
      <c r="H143" s="96" t="s">
        <v>2033</v>
      </c>
      <c r="I143" s="52" t="s">
        <v>5161</v>
      </c>
      <c r="J143" s="135" t="str">
        <f>VLOOKUP($C143,TOTAL3,5,FALSE)</f>
        <v>ENIA</v>
      </c>
      <c r="K143" s="88">
        <v>0.45768518518518514</v>
      </c>
      <c r="L143" s="88">
        <v>0.78771990740740738</v>
      </c>
      <c r="M143" s="86">
        <v>44173</v>
      </c>
      <c r="N143" s="143" t="s">
        <v>5138</v>
      </c>
      <c r="O143" s="90">
        <f t="shared" si="28"/>
        <v>475.25000000000006</v>
      </c>
      <c r="P143" s="100">
        <f t="shared" si="29"/>
        <v>1425.7500000000002</v>
      </c>
      <c r="Q143" s="48" t="s">
        <v>2035</v>
      </c>
      <c r="R143" s="48" t="s">
        <v>2038</v>
      </c>
    </row>
    <row r="144" spans="1:18" x14ac:dyDescent="0.2">
      <c r="A144" s="210"/>
      <c r="B144" s="121">
        <v>44142.730995370373</v>
      </c>
      <c r="C144" s="48" t="s">
        <v>641</v>
      </c>
      <c r="D144" s="82" t="str">
        <f>VLOOKUP($C144,TOTAL4,2,FALSE)</f>
        <v>MD5187</v>
      </c>
      <c r="E144" s="91" t="str">
        <f>VLOOKUP($C144,TOTAL4,3,FALSE)</f>
        <v>MIDLANDS</v>
      </c>
      <c r="F144" s="82" t="str">
        <f>VLOOKUP(C144,TOTAL4,4,FALSE)</f>
        <v>SILVER</v>
      </c>
      <c r="G144" s="83">
        <v>3</v>
      </c>
      <c r="H144" s="142" t="s">
        <v>2033</v>
      </c>
      <c r="I144" s="68" t="s">
        <v>2058</v>
      </c>
      <c r="J144" s="82" t="str">
        <f>VLOOKUP($C144,TOTAL4,5,FALSE)</f>
        <v>CHIKWAVAVA</v>
      </c>
      <c r="K144" s="88">
        <v>0</v>
      </c>
      <c r="L144" s="88">
        <v>0.99930555555555556</v>
      </c>
      <c r="M144" s="86">
        <v>44173</v>
      </c>
      <c r="N144" s="143" t="s">
        <v>4842</v>
      </c>
      <c r="O144" s="191">
        <f t="shared" si="28"/>
        <v>1439</v>
      </c>
      <c r="P144" s="100">
        <f t="shared" si="29"/>
        <v>4317</v>
      </c>
      <c r="Q144" s="68" t="s">
        <v>2035</v>
      </c>
      <c r="R144" s="68" t="s">
        <v>2036</v>
      </c>
    </row>
    <row r="145" spans="1:18" x14ac:dyDescent="0.2">
      <c r="A145" s="210"/>
      <c r="B145" s="121">
        <v>44142.713692129626</v>
      </c>
      <c r="C145" s="48" t="s">
        <v>643</v>
      </c>
      <c r="D145" s="82" t="str">
        <f>VLOOKUP($C145,TOTAL4,2,FALSE)</f>
        <v>MD5187</v>
      </c>
      <c r="E145" s="91" t="str">
        <f>VLOOKUP($C145,TOTAL4,3,FALSE)</f>
        <v>MIDLANDS</v>
      </c>
      <c r="F145" s="82" t="str">
        <f>VLOOKUP(C145,TOTAL4,4,FALSE)</f>
        <v>SILVER</v>
      </c>
      <c r="G145" s="83">
        <v>3</v>
      </c>
      <c r="H145" s="142" t="s">
        <v>2033</v>
      </c>
      <c r="I145" s="68" t="s">
        <v>2058</v>
      </c>
      <c r="J145" s="82" t="str">
        <f>VLOOKUP($C145,TOTAL4,5,FALSE)</f>
        <v>CHIKWAVAVA</v>
      </c>
      <c r="K145" s="88">
        <v>0</v>
      </c>
      <c r="L145" s="88">
        <v>0.99930555555555556</v>
      </c>
      <c r="M145" s="86">
        <v>44173</v>
      </c>
      <c r="N145" s="143" t="s">
        <v>4843</v>
      </c>
      <c r="O145" s="191">
        <f t="shared" si="28"/>
        <v>1439</v>
      </c>
      <c r="P145" s="100">
        <f t="shared" si="29"/>
        <v>4317</v>
      </c>
      <c r="Q145" s="68" t="s">
        <v>2035</v>
      </c>
      <c r="R145" s="68" t="s">
        <v>2036</v>
      </c>
    </row>
    <row r="146" spans="1:18" x14ac:dyDescent="0.2">
      <c r="A146" s="124">
        <v>858</v>
      </c>
      <c r="B146" s="121">
        <v>44173.629166666666</v>
      </c>
      <c r="C146" s="52" t="str">
        <f>VLOOKUP(A146,nsn,2,FALSE)</f>
        <v>Entumbane-G</v>
      </c>
      <c r="D146" s="134" t="str">
        <f>VLOOKUP($C146,TOTAL3,2,FALSE)</f>
        <v>BU0245</v>
      </c>
      <c r="E146" s="220" t="str">
        <f>VLOOKUP($C146,TOTAL3,3,FALSE)</f>
        <v>BULAWAYO</v>
      </c>
      <c r="F146" s="135" t="str">
        <f>VLOOKUP(C146,TOTAL3,4,FALSE)</f>
        <v>PLATINUM</v>
      </c>
      <c r="G146" s="83">
        <v>3</v>
      </c>
      <c r="H146" s="83" t="s">
        <v>2033</v>
      </c>
      <c r="I146" s="212" t="s">
        <v>2060</v>
      </c>
      <c r="J146" s="52" t="str">
        <f>VLOOKUP(A146,nsn,3,FALSE)</f>
        <v>MASAIRA</v>
      </c>
      <c r="K146" s="88">
        <v>0.62916666666666665</v>
      </c>
      <c r="L146" s="88">
        <v>0.72222222222222221</v>
      </c>
      <c r="M146" s="86">
        <v>44173</v>
      </c>
      <c r="N146" s="143" t="s">
        <v>2678</v>
      </c>
      <c r="O146" s="90">
        <f t="shared" si="28"/>
        <v>134</v>
      </c>
      <c r="P146" s="100">
        <f t="shared" si="29"/>
        <v>402</v>
      </c>
      <c r="Q146" s="52" t="s">
        <v>2035</v>
      </c>
      <c r="R146" s="52" t="s">
        <v>2036</v>
      </c>
    </row>
    <row r="147" spans="1:18" x14ac:dyDescent="0.2">
      <c r="A147" s="210"/>
      <c r="B147" s="121">
        <v>44172.175798611112</v>
      </c>
      <c r="C147" s="48" t="s">
        <v>651</v>
      </c>
      <c r="D147" s="82" t="str">
        <f>VLOOKUP($C147,TOTAL4,2,FALSE)</f>
        <v>MS0345</v>
      </c>
      <c r="E147" s="91" t="str">
        <f>VLOOKUP($C147,TOTAL4,3,FALSE)</f>
        <v>MAT SOUTH</v>
      </c>
      <c r="F147" s="82" t="str">
        <f>VLOOKUP(C147,TOTAL4,4,FALSE)</f>
        <v>SILVER</v>
      </c>
      <c r="G147" s="83">
        <v>3</v>
      </c>
      <c r="H147" s="142" t="s">
        <v>2033</v>
      </c>
      <c r="I147" s="68" t="s">
        <v>2058</v>
      </c>
      <c r="J147" s="82" t="str">
        <f>VLOOKUP($C147,TOTAL4,5,FALSE)</f>
        <v>MASAIRA</v>
      </c>
      <c r="K147" s="88">
        <v>0</v>
      </c>
      <c r="L147" s="88">
        <v>0.99930555555555556</v>
      </c>
      <c r="M147" s="86">
        <v>44173</v>
      </c>
      <c r="N147" s="143" t="s">
        <v>4844</v>
      </c>
      <c r="O147" s="191">
        <f t="shared" si="28"/>
        <v>1439</v>
      </c>
      <c r="P147" s="100">
        <f t="shared" si="29"/>
        <v>4317</v>
      </c>
      <c r="Q147" s="68" t="s">
        <v>2035</v>
      </c>
      <c r="R147" s="68" t="s">
        <v>2036</v>
      </c>
    </row>
    <row r="148" spans="1:18" x14ac:dyDescent="0.2">
      <c r="A148" s="97"/>
      <c r="B148" s="121">
        <v>44172.846736111111</v>
      </c>
      <c r="C148" s="48" t="s">
        <v>653</v>
      </c>
      <c r="D148" s="82" t="str">
        <f>VLOOKUP($C148,TOTAL4,2,FALSE)</f>
        <v>HA0031</v>
      </c>
      <c r="E148" s="91" t="str">
        <f>VLOOKUP($C148,TOTAL4,3,FALSE)</f>
        <v>HARARE</v>
      </c>
      <c r="F148" s="82" t="str">
        <f>VLOOKUP(C148,TOTAL4,4,FALSE)</f>
        <v xml:space="preserve">PRIORITY PLATINUM </v>
      </c>
      <c r="G148" s="83">
        <v>3</v>
      </c>
      <c r="H148" s="142" t="s">
        <v>2033</v>
      </c>
      <c r="I148" s="68" t="s">
        <v>2056</v>
      </c>
      <c r="J148" s="82" t="str">
        <f>VLOOKUP($C148,TOTAL4,5,FALSE)</f>
        <v>RICHARD</v>
      </c>
      <c r="K148" s="88">
        <v>0</v>
      </c>
      <c r="L148" s="85">
        <v>0.6306018518518518</v>
      </c>
      <c r="M148" s="86">
        <v>44173</v>
      </c>
      <c r="N148" s="143" t="s">
        <v>4955</v>
      </c>
      <c r="O148" s="191">
        <f t="shared" si="28"/>
        <v>908.06666666666661</v>
      </c>
      <c r="P148" s="100">
        <f t="shared" si="29"/>
        <v>2724.2</v>
      </c>
      <c r="Q148" s="68" t="s">
        <v>2035</v>
      </c>
      <c r="R148" s="68" t="s">
        <v>2038</v>
      </c>
    </row>
    <row r="149" spans="1:18" x14ac:dyDescent="0.2">
      <c r="A149" s="97"/>
      <c r="B149" s="121">
        <v>44173.694756944446</v>
      </c>
      <c r="C149" s="48" t="s">
        <v>653</v>
      </c>
      <c r="D149" s="82" t="str">
        <f>VLOOKUP($C149,TOTAL4,2,FALSE)</f>
        <v>HA0031</v>
      </c>
      <c r="E149" s="91" t="str">
        <f>VLOOKUP($C149,TOTAL4,3,FALSE)</f>
        <v>HARARE</v>
      </c>
      <c r="F149" s="82" t="str">
        <f>VLOOKUP(C149,TOTAL4,4,FALSE)</f>
        <v xml:space="preserve">PRIORITY PLATINUM </v>
      </c>
      <c r="G149" s="83">
        <v>3</v>
      </c>
      <c r="H149" s="142" t="s">
        <v>2033</v>
      </c>
      <c r="I149" s="68" t="s">
        <v>2056</v>
      </c>
      <c r="J149" s="82" t="str">
        <f>VLOOKUP($C149,TOTAL4,5,FALSE)</f>
        <v>RICHARD</v>
      </c>
      <c r="K149" s="88">
        <v>0.69475694444444447</v>
      </c>
      <c r="L149" s="88">
        <v>0.99930555555555556</v>
      </c>
      <c r="M149" s="86">
        <v>44173</v>
      </c>
      <c r="N149" s="143" t="s">
        <v>5029</v>
      </c>
      <c r="O149" s="191">
        <f t="shared" si="28"/>
        <v>438.55</v>
      </c>
      <c r="P149" s="100">
        <f t="shared" si="29"/>
        <v>1315.65</v>
      </c>
      <c r="Q149" s="68" t="s">
        <v>2035</v>
      </c>
      <c r="R149" s="68" t="s">
        <v>2036</v>
      </c>
    </row>
    <row r="150" spans="1:18" x14ac:dyDescent="0.2">
      <c r="A150" s="97"/>
      <c r="B150" s="137">
        <v>44172.81322916667</v>
      </c>
      <c r="C150" s="48" t="s">
        <v>655</v>
      </c>
      <c r="D150" s="134" t="str">
        <f t="shared" ref="D150:D155" si="30">VLOOKUP($C150,TOTAL3,2,FALSE)</f>
        <v>HA0031</v>
      </c>
      <c r="E150" s="135" t="str">
        <f t="shared" ref="E150:E155" si="31">VLOOKUP($C150,TOTAL3,3,FALSE)</f>
        <v>HARARE</v>
      </c>
      <c r="F150" s="135" t="str">
        <f t="shared" ref="F150:F155" si="32">VLOOKUP(C150,TOTAL3,4,FALSE)</f>
        <v>PLATINUM</v>
      </c>
      <c r="G150" s="83">
        <v>3</v>
      </c>
      <c r="H150" s="83" t="s">
        <v>2033</v>
      </c>
      <c r="I150" s="52" t="s">
        <v>2034</v>
      </c>
      <c r="J150" s="135" t="str">
        <f t="shared" ref="J150:J155" si="33">VLOOKUP($C150,TOTAL3,5,FALSE)</f>
        <v>RICHARD</v>
      </c>
      <c r="K150" s="88">
        <v>0</v>
      </c>
      <c r="L150" s="88">
        <v>0.99930555555555556</v>
      </c>
      <c r="M150" s="86">
        <v>44173</v>
      </c>
      <c r="N150" s="143" t="s">
        <v>4699</v>
      </c>
      <c r="O150" s="90">
        <f t="shared" si="28"/>
        <v>1439</v>
      </c>
      <c r="P150" s="100">
        <f t="shared" si="29"/>
        <v>4317</v>
      </c>
      <c r="Q150" s="48" t="s">
        <v>2035</v>
      </c>
      <c r="R150" s="48" t="s">
        <v>2036</v>
      </c>
    </row>
    <row r="151" spans="1:18" x14ac:dyDescent="0.2">
      <c r="A151" s="97"/>
      <c r="B151" s="137" t="s">
        <v>5067</v>
      </c>
      <c r="C151" s="87" t="s">
        <v>655</v>
      </c>
      <c r="D151" s="134" t="str">
        <f t="shared" si="30"/>
        <v>HA0031</v>
      </c>
      <c r="E151" s="135" t="str">
        <f t="shared" si="31"/>
        <v>HARARE</v>
      </c>
      <c r="F151" s="135" t="str">
        <f t="shared" si="32"/>
        <v>PLATINUM</v>
      </c>
      <c r="G151" s="83">
        <v>3</v>
      </c>
      <c r="H151" s="96" t="s">
        <v>2033</v>
      </c>
      <c r="I151" s="52" t="s">
        <v>5161</v>
      </c>
      <c r="J151" s="135" t="str">
        <f t="shared" si="33"/>
        <v>RICHARD</v>
      </c>
      <c r="K151" s="88">
        <v>0.66143518518518518</v>
      </c>
      <c r="L151" s="88">
        <v>0.99930555555555556</v>
      </c>
      <c r="M151" s="86">
        <v>44173</v>
      </c>
      <c r="N151" s="143" t="s">
        <v>5205</v>
      </c>
      <c r="O151" s="90">
        <f t="shared" si="28"/>
        <v>486.5333333333333</v>
      </c>
      <c r="P151" s="100">
        <f t="shared" si="29"/>
        <v>1459.6</v>
      </c>
      <c r="Q151" s="48" t="s">
        <v>2035</v>
      </c>
      <c r="R151" s="48" t="s">
        <v>2036</v>
      </c>
    </row>
    <row r="152" spans="1:18" x14ac:dyDescent="0.2">
      <c r="A152" s="97"/>
      <c r="B152" s="137">
        <v>44172.813275462962</v>
      </c>
      <c r="C152" s="48" t="s">
        <v>656</v>
      </c>
      <c r="D152" s="134" t="str">
        <f t="shared" si="30"/>
        <v>HA0031</v>
      </c>
      <c r="E152" s="135" t="str">
        <f t="shared" si="31"/>
        <v>HARARE</v>
      </c>
      <c r="F152" s="135" t="str">
        <f t="shared" si="32"/>
        <v>PLATINUM</v>
      </c>
      <c r="G152" s="83">
        <v>3</v>
      </c>
      <c r="H152" s="83" t="s">
        <v>2033</v>
      </c>
      <c r="I152" s="52" t="s">
        <v>2034</v>
      </c>
      <c r="J152" s="135" t="str">
        <f t="shared" si="33"/>
        <v>RICHARD</v>
      </c>
      <c r="K152" s="88">
        <v>0</v>
      </c>
      <c r="L152" s="88">
        <v>0.99930555555555556</v>
      </c>
      <c r="M152" s="86">
        <v>44173</v>
      </c>
      <c r="N152" s="143" t="s">
        <v>4700</v>
      </c>
      <c r="O152" s="90">
        <f t="shared" si="28"/>
        <v>1439</v>
      </c>
      <c r="P152" s="100">
        <f t="shared" si="29"/>
        <v>4317</v>
      </c>
      <c r="Q152" s="48" t="s">
        <v>2035</v>
      </c>
      <c r="R152" s="48" t="s">
        <v>2036</v>
      </c>
    </row>
    <row r="153" spans="1:18" x14ac:dyDescent="0.2">
      <c r="A153" s="97"/>
      <c r="B153" s="137" t="s">
        <v>5066</v>
      </c>
      <c r="C153" s="87" t="s">
        <v>656</v>
      </c>
      <c r="D153" s="134" t="str">
        <f t="shared" si="30"/>
        <v>HA0031</v>
      </c>
      <c r="E153" s="135" t="str">
        <f t="shared" si="31"/>
        <v>HARARE</v>
      </c>
      <c r="F153" s="135" t="str">
        <f t="shared" si="32"/>
        <v>PLATINUM</v>
      </c>
      <c r="G153" s="83">
        <v>3</v>
      </c>
      <c r="H153" s="96" t="s">
        <v>2033</v>
      </c>
      <c r="I153" s="52" t="s">
        <v>5161</v>
      </c>
      <c r="J153" s="135" t="str">
        <f t="shared" si="33"/>
        <v>RICHARD</v>
      </c>
      <c r="K153" s="88">
        <v>0.66153935185185186</v>
      </c>
      <c r="L153" s="88">
        <v>0.99930555555555556</v>
      </c>
      <c r="M153" s="86">
        <v>44173</v>
      </c>
      <c r="N153" s="143" t="s">
        <v>5204</v>
      </c>
      <c r="O153" s="90">
        <f t="shared" si="28"/>
        <v>486.38333333333333</v>
      </c>
      <c r="P153" s="100">
        <f t="shared" si="29"/>
        <v>1459.15</v>
      </c>
      <c r="Q153" s="48" t="s">
        <v>2035</v>
      </c>
      <c r="R153" s="48" t="s">
        <v>2036</v>
      </c>
    </row>
    <row r="154" spans="1:18" x14ac:dyDescent="0.2">
      <c r="A154" s="97"/>
      <c r="B154" s="137">
        <v>44172.886759259258</v>
      </c>
      <c r="C154" s="48" t="s">
        <v>659</v>
      </c>
      <c r="D154" s="134" t="str">
        <f t="shared" si="30"/>
        <v>MA9003</v>
      </c>
      <c r="E154" s="135" t="str">
        <f t="shared" si="31"/>
        <v>MANICALAND</v>
      </c>
      <c r="F154" s="135" t="str">
        <f t="shared" si="32"/>
        <v>SILVER</v>
      </c>
      <c r="G154" s="83">
        <v>3</v>
      </c>
      <c r="H154" s="142" t="s">
        <v>2033</v>
      </c>
      <c r="I154" s="52" t="s">
        <v>2034</v>
      </c>
      <c r="J154" s="135" t="str">
        <f t="shared" si="33"/>
        <v>MAPFUMBA</v>
      </c>
      <c r="K154" s="88">
        <v>0</v>
      </c>
      <c r="L154" s="88">
        <v>0.22193287037037038</v>
      </c>
      <c r="M154" s="86">
        <v>44173</v>
      </c>
      <c r="N154" s="143" t="s">
        <v>5073</v>
      </c>
      <c r="O154" s="90">
        <f t="shared" si="28"/>
        <v>319.58333333333337</v>
      </c>
      <c r="P154" s="100">
        <f t="shared" si="29"/>
        <v>958.75000000000011</v>
      </c>
      <c r="Q154" s="48" t="s">
        <v>2035</v>
      </c>
      <c r="R154" s="48" t="s">
        <v>2038</v>
      </c>
    </row>
    <row r="155" spans="1:18" x14ac:dyDescent="0.2">
      <c r="A155" s="97"/>
      <c r="B155" s="137" t="s">
        <v>5056</v>
      </c>
      <c r="C155" s="87" t="s">
        <v>659</v>
      </c>
      <c r="D155" s="134" t="str">
        <f t="shared" si="30"/>
        <v>MA9003</v>
      </c>
      <c r="E155" s="135" t="str">
        <f t="shared" si="31"/>
        <v>MANICALAND</v>
      </c>
      <c r="F155" s="135" t="str">
        <f t="shared" si="32"/>
        <v>SILVER</v>
      </c>
      <c r="G155" s="83">
        <v>3</v>
      </c>
      <c r="H155" s="96" t="s">
        <v>2033</v>
      </c>
      <c r="I155" s="52" t="s">
        <v>5161</v>
      </c>
      <c r="J155" s="135" t="str">
        <f t="shared" si="33"/>
        <v>MAPFUMBA</v>
      </c>
      <c r="K155" s="88">
        <v>0.77015046296296286</v>
      </c>
      <c r="L155" s="88">
        <v>0.99930555555555556</v>
      </c>
      <c r="M155" s="86">
        <v>44173</v>
      </c>
      <c r="N155" s="143" t="s">
        <v>5192</v>
      </c>
      <c r="O155" s="90">
        <f t="shared" si="28"/>
        <v>329.98333333333346</v>
      </c>
      <c r="P155" s="100">
        <f t="shared" si="29"/>
        <v>989.95000000000039</v>
      </c>
      <c r="Q155" s="48" t="s">
        <v>2035</v>
      </c>
      <c r="R155" s="48" t="s">
        <v>2036</v>
      </c>
    </row>
    <row r="156" spans="1:18" x14ac:dyDescent="0.2">
      <c r="A156" s="97"/>
      <c r="B156" s="121">
        <v>44173.796932870369</v>
      </c>
      <c r="C156" s="48" t="s">
        <v>661</v>
      </c>
      <c r="D156" s="82" t="str">
        <f>VLOOKUP($C156,TOTAL4,2,FALSE)</f>
        <v>HA0032</v>
      </c>
      <c r="E156" s="91" t="str">
        <f>VLOOKUP($C156,TOTAL4,3,FALSE)</f>
        <v>HARARE</v>
      </c>
      <c r="F156" s="82" t="str">
        <f>VLOOKUP(C156,TOTAL4,4,FALSE)</f>
        <v>PLATINUM</v>
      </c>
      <c r="G156" s="83">
        <v>3</v>
      </c>
      <c r="H156" s="96" t="s">
        <v>2033</v>
      </c>
      <c r="I156" s="68" t="s">
        <v>2056</v>
      </c>
      <c r="J156" s="82" t="str">
        <f>VLOOKUP($C156,TOTAL4,5,FALSE)</f>
        <v>RICHARD</v>
      </c>
      <c r="K156" s="85">
        <v>0.79693287037037042</v>
      </c>
      <c r="L156" s="85">
        <v>0.81285879629629632</v>
      </c>
      <c r="M156" s="86">
        <v>44173</v>
      </c>
      <c r="N156" s="143" t="s">
        <v>4992</v>
      </c>
      <c r="O156" s="191">
        <f t="shared" si="28"/>
        <v>22.933333333333294</v>
      </c>
      <c r="P156" s="100">
        <f t="shared" si="29"/>
        <v>68.799999999999883</v>
      </c>
      <c r="Q156" s="68" t="s">
        <v>2035</v>
      </c>
      <c r="R156" s="68" t="s">
        <v>2038</v>
      </c>
    </row>
    <row r="157" spans="1:18" x14ac:dyDescent="0.2">
      <c r="A157" s="210"/>
      <c r="B157" s="121">
        <v>44153.311689814815</v>
      </c>
      <c r="C157" s="48" t="s">
        <v>664</v>
      </c>
      <c r="D157" s="82" t="str">
        <f>VLOOKUP($C157,TOTAL4,2,FALSE)</f>
        <v>MS5127</v>
      </c>
      <c r="E157" s="91" t="str">
        <f>VLOOKUP($C157,TOTAL4,3,FALSE)</f>
        <v>MAT SOUTH</v>
      </c>
      <c r="F157" s="82" t="str">
        <f>VLOOKUP(C157,TOTAL4,4,FALSE)</f>
        <v>SILVER</v>
      </c>
      <c r="G157" s="83">
        <v>3</v>
      </c>
      <c r="H157" s="142" t="s">
        <v>2033</v>
      </c>
      <c r="I157" s="68" t="s">
        <v>2058</v>
      </c>
      <c r="J157" s="82" t="str">
        <f>VLOOKUP($C157,TOTAL4,5,FALSE)</f>
        <v>MASAIRA</v>
      </c>
      <c r="K157" s="88">
        <v>0</v>
      </c>
      <c r="L157" s="88">
        <v>0.99930555555555556</v>
      </c>
      <c r="M157" s="86">
        <v>44173</v>
      </c>
      <c r="N157" s="143" t="s">
        <v>4846</v>
      </c>
      <c r="O157" s="191">
        <f t="shared" si="28"/>
        <v>1439</v>
      </c>
      <c r="P157" s="100">
        <f t="shared" si="29"/>
        <v>4317</v>
      </c>
      <c r="Q157" s="68" t="s">
        <v>2035</v>
      </c>
      <c r="R157" s="68" t="s">
        <v>2036</v>
      </c>
    </row>
    <row r="158" spans="1:18" x14ac:dyDescent="0.2">
      <c r="A158" s="97"/>
      <c r="B158" s="192" t="s">
        <v>4349</v>
      </c>
      <c r="C158" s="87" t="s">
        <v>699</v>
      </c>
      <c r="D158" s="134" t="str">
        <f>VLOOKUP($C158,TOTAL3,2,FALSE)</f>
        <v>HA6031</v>
      </c>
      <c r="E158" s="135" t="str">
        <f>VLOOKUP($C158,TOTAL3,3,FALSE)</f>
        <v>HARARE</v>
      </c>
      <c r="F158" s="135" t="str">
        <f>VLOOKUP(C158,TOTAL3,4,FALSE)</f>
        <v>PLATINUM</v>
      </c>
      <c r="G158" s="83">
        <v>3</v>
      </c>
      <c r="H158" s="142" t="s">
        <v>2033</v>
      </c>
      <c r="I158" s="52" t="s">
        <v>2056</v>
      </c>
      <c r="J158" s="135" t="str">
        <f>VLOOKUP($C158,TOTAL3,5,FALSE)</f>
        <v>ARCHIE</v>
      </c>
      <c r="K158" s="88">
        <v>0</v>
      </c>
      <c r="L158" s="88">
        <v>0.99930555555555556</v>
      </c>
      <c r="M158" s="86">
        <v>44173</v>
      </c>
      <c r="N158" s="143" t="s">
        <v>4472</v>
      </c>
      <c r="O158" s="90">
        <f t="shared" si="28"/>
        <v>1439</v>
      </c>
      <c r="P158" s="100">
        <f t="shared" si="29"/>
        <v>4317</v>
      </c>
      <c r="Q158" s="48" t="s">
        <v>2035</v>
      </c>
      <c r="R158" s="48" t="s">
        <v>2036</v>
      </c>
    </row>
    <row r="159" spans="1:18" x14ac:dyDescent="0.2">
      <c r="A159" s="97"/>
      <c r="B159" s="192" t="s">
        <v>2342</v>
      </c>
      <c r="C159" s="87" t="s">
        <v>701</v>
      </c>
      <c r="D159" s="134" t="str">
        <f>VLOOKUP($C159,TOTAL3,2,FALSE)</f>
        <v>HA6031</v>
      </c>
      <c r="E159" s="135" t="str">
        <f>VLOOKUP($C159,TOTAL3,3,FALSE)</f>
        <v>HARARE</v>
      </c>
      <c r="F159" s="135" t="str">
        <f>VLOOKUP(C159,TOTAL3,4,FALSE)</f>
        <v>PLATINUM</v>
      </c>
      <c r="G159" s="83">
        <v>3</v>
      </c>
      <c r="H159" s="96" t="s">
        <v>2033</v>
      </c>
      <c r="I159" s="52" t="s">
        <v>2042</v>
      </c>
      <c r="J159" s="135" t="str">
        <f>VLOOKUP($C159,TOTAL3,5,FALSE)</f>
        <v>ARCHIE</v>
      </c>
      <c r="K159" s="88">
        <v>0</v>
      </c>
      <c r="L159" s="88">
        <v>0.99930555555555556</v>
      </c>
      <c r="M159" s="86">
        <v>44173</v>
      </c>
      <c r="N159" s="143" t="s">
        <v>3964</v>
      </c>
      <c r="O159" s="90">
        <f t="shared" si="28"/>
        <v>1439</v>
      </c>
      <c r="P159" s="100">
        <f t="shared" si="29"/>
        <v>4317</v>
      </c>
      <c r="Q159" s="48" t="s">
        <v>2035</v>
      </c>
      <c r="R159" s="48" t="s">
        <v>2036</v>
      </c>
    </row>
    <row r="160" spans="1:18" x14ac:dyDescent="0.2">
      <c r="A160" s="124"/>
      <c r="B160" s="121">
        <v>44173.487245370372</v>
      </c>
      <c r="C160" s="48" t="s">
        <v>702</v>
      </c>
      <c r="D160" s="82" t="str">
        <f>VLOOKUP($C160,TOTAL4,2,FALSE)</f>
        <v>HA5031</v>
      </c>
      <c r="E160" s="91" t="str">
        <f>VLOOKUP($C160,TOTAL4,3,FALSE)</f>
        <v>HARARE</v>
      </c>
      <c r="F160" s="82" t="str">
        <f>VLOOKUP(C160,TOTAL4,4,FALSE)</f>
        <v>PLATINUM</v>
      </c>
      <c r="G160" s="83">
        <v>3</v>
      </c>
      <c r="H160" s="142" t="s">
        <v>2033</v>
      </c>
      <c r="I160" s="68" t="s">
        <v>2060</v>
      </c>
      <c r="J160" s="82" t="str">
        <f>VLOOKUP($C160,TOTAL4,5,FALSE)</f>
        <v>MODESTA</v>
      </c>
      <c r="K160" s="88">
        <v>0.48724537037037036</v>
      </c>
      <c r="L160" s="88">
        <v>0.99930555555555556</v>
      </c>
      <c r="M160" s="86">
        <v>44173</v>
      </c>
      <c r="N160" s="143" t="s">
        <v>4905</v>
      </c>
      <c r="O160" s="191">
        <f t="shared" si="28"/>
        <v>737.36666666666656</v>
      </c>
      <c r="P160" s="100">
        <f t="shared" si="29"/>
        <v>2212.0999999999995</v>
      </c>
      <c r="Q160" s="68" t="s">
        <v>2035</v>
      </c>
      <c r="R160" s="68" t="s">
        <v>2036</v>
      </c>
    </row>
    <row r="161" spans="1:18" x14ac:dyDescent="0.2">
      <c r="A161" s="97"/>
      <c r="B161" s="137">
        <v>44173.453750000001</v>
      </c>
      <c r="C161" s="48" t="s">
        <v>704</v>
      </c>
      <c r="D161" s="134" t="str">
        <f t="shared" ref="D161:D169" si="34">VLOOKUP($C161,TOTAL3,2,FALSE)</f>
        <v>HA5031</v>
      </c>
      <c r="E161" s="135" t="str">
        <f t="shared" ref="E161:E169" si="35">VLOOKUP($C161,TOTAL3,3,FALSE)</f>
        <v>HARARE</v>
      </c>
      <c r="F161" s="135" t="str">
        <f t="shared" ref="F161:F169" si="36">VLOOKUP(C161,TOTAL3,4,FALSE)</f>
        <v>PLATINUM</v>
      </c>
      <c r="G161" s="83">
        <v>3</v>
      </c>
      <c r="H161" s="96" t="s">
        <v>2033</v>
      </c>
      <c r="I161" s="52" t="s">
        <v>5161</v>
      </c>
      <c r="J161" s="135" t="str">
        <f t="shared" ref="J161:J169" si="37">VLOOKUP($C161,TOTAL3,5,FALSE)</f>
        <v>MODESTA</v>
      </c>
      <c r="K161" s="88">
        <v>0.45375000000000004</v>
      </c>
      <c r="L161" s="88">
        <v>0.99930555555555556</v>
      </c>
      <c r="M161" s="86">
        <v>44173</v>
      </c>
      <c r="N161" s="143" t="s">
        <v>5140</v>
      </c>
      <c r="O161" s="90">
        <f t="shared" si="28"/>
        <v>785.6</v>
      </c>
      <c r="P161" s="100">
        <f t="shared" si="29"/>
        <v>2356.8000000000002</v>
      </c>
      <c r="Q161" s="48" t="s">
        <v>2035</v>
      </c>
      <c r="R161" s="48" t="s">
        <v>2036</v>
      </c>
    </row>
    <row r="162" spans="1:18" x14ac:dyDescent="0.2">
      <c r="A162" s="97"/>
      <c r="B162" s="137">
        <v>44172.766539351855</v>
      </c>
      <c r="C162" s="48" t="s">
        <v>705</v>
      </c>
      <c r="D162" s="134" t="str">
        <f t="shared" si="34"/>
        <v>ME7011</v>
      </c>
      <c r="E162" s="135" t="str">
        <f t="shared" si="35"/>
        <v>MASH EAST</v>
      </c>
      <c r="F162" s="135" t="str">
        <f t="shared" si="36"/>
        <v>PLATINUM</v>
      </c>
      <c r="G162" s="83">
        <v>3</v>
      </c>
      <c r="H162" s="142" t="s">
        <v>2033</v>
      </c>
      <c r="I162" s="52" t="s">
        <v>2034</v>
      </c>
      <c r="J162" s="135" t="str">
        <f t="shared" si="37"/>
        <v>LESLIE</v>
      </c>
      <c r="K162" s="88">
        <v>0</v>
      </c>
      <c r="L162" s="88">
        <v>0.99930555555555556</v>
      </c>
      <c r="M162" s="86">
        <v>44173</v>
      </c>
      <c r="N162" s="143" t="s">
        <v>4591</v>
      </c>
      <c r="O162" s="90">
        <f t="shared" si="28"/>
        <v>1439</v>
      </c>
      <c r="P162" s="100">
        <f t="shared" si="29"/>
        <v>4317</v>
      </c>
      <c r="Q162" s="48" t="s">
        <v>2035</v>
      </c>
      <c r="R162" s="48" t="s">
        <v>2036</v>
      </c>
    </row>
    <row r="163" spans="1:18" x14ac:dyDescent="0.2">
      <c r="A163" s="97"/>
      <c r="B163" s="137">
        <v>44173.510127314818</v>
      </c>
      <c r="C163" s="48" t="s">
        <v>707</v>
      </c>
      <c r="D163" s="134" t="str">
        <f t="shared" si="34"/>
        <v>ME7011</v>
      </c>
      <c r="E163" s="135" t="str">
        <f t="shared" si="35"/>
        <v>MASH EAST</v>
      </c>
      <c r="F163" s="135" t="str">
        <f t="shared" si="36"/>
        <v>PLATINUM</v>
      </c>
      <c r="G163" s="83">
        <v>3</v>
      </c>
      <c r="H163" s="96" t="s">
        <v>2033</v>
      </c>
      <c r="I163" s="52" t="s">
        <v>5161</v>
      </c>
      <c r="J163" s="135" t="str">
        <f t="shared" si="37"/>
        <v>LELSIE</v>
      </c>
      <c r="K163" s="88">
        <v>0.51012731481481477</v>
      </c>
      <c r="L163" s="88">
        <v>0.99930555555555556</v>
      </c>
      <c r="M163" s="86">
        <v>44173</v>
      </c>
      <c r="N163" s="143" t="s">
        <v>5143</v>
      </c>
      <c r="O163" s="90">
        <f t="shared" si="28"/>
        <v>704.41666666666674</v>
      </c>
      <c r="P163" s="100">
        <f t="shared" si="29"/>
        <v>2113.25</v>
      </c>
      <c r="Q163" s="48" t="s">
        <v>2035</v>
      </c>
      <c r="R163" s="48" t="s">
        <v>2036</v>
      </c>
    </row>
    <row r="164" spans="1:18" x14ac:dyDescent="0.2">
      <c r="A164" s="97"/>
      <c r="B164" s="192" t="s">
        <v>4577</v>
      </c>
      <c r="C164" s="87" t="s">
        <v>714</v>
      </c>
      <c r="D164" s="134" t="str">
        <f t="shared" si="34"/>
        <v>MC1728</v>
      </c>
      <c r="E164" s="135" t="str">
        <f t="shared" si="35"/>
        <v>MASH CENTRAL</v>
      </c>
      <c r="F164" s="135" t="str">
        <f t="shared" si="36"/>
        <v>BRONZE</v>
      </c>
      <c r="G164" s="83">
        <v>3</v>
      </c>
      <c r="H164" s="83" t="s">
        <v>2033</v>
      </c>
      <c r="I164" s="52" t="s">
        <v>2041</v>
      </c>
      <c r="J164" s="135" t="str">
        <f t="shared" si="37"/>
        <v>KIWA</v>
      </c>
      <c r="K164" s="88">
        <v>0</v>
      </c>
      <c r="L164" s="88">
        <v>0.99930555555555556</v>
      </c>
      <c r="M164" s="86">
        <v>44173</v>
      </c>
      <c r="N164" s="143" t="s">
        <v>4682</v>
      </c>
      <c r="O164" s="90">
        <f t="shared" si="28"/>
        <v>1439</v>
      </c>
      <c r="P164" s="100">
        <f t="shared" si="29"/>
        <v>4317</v>
      </c>
      <c r="Q164" s="48" t="s">
        <v>2035</v>
      </c>
      <c r="R164" s="48" t="s">
        <v>2036</v>
      </c>
    </row>
    <row r="165" spans="1:18" x14ac:dyDescent="0.2">
      <c r="A165" s="97"/>
      <c r="B165" s="137">
        <v>44173.016064814816</v>
      </c>
      <c r="C165" s="48" t="s">
        <v>724</v>
      </c>
      <c r="D165" s="134" t="str">
        <f t="shared" si="34"/>
        <v>HA1701</v>
      </c>
      <c r="E165" s="135" t="str">
        <f t="shared" si="35"/>
        <v>HARARE</v>
      </c>
      <c r="F165" s="135" t="str">
        <f t="shared" si="36"/>
        <v>PLATINUM</v>
      </c>
      <c r="G165" s="83">
        <v>3</v>
      </c>
      <c r="H165" s="96" t="s">
        <v>2033</v>
      </c>
      <c r="I165" s="52" t="s">
        <v>2034</v>
      </c>
      <c r="J165" s="135" t="str">
        <f t="shared" si="37"/>
        <v>MODESTA</v>
      </c>
      <c r="K165" s="88">
        <v>1.6064814814814813E-2</v>
      </c>
      <c r="L165" s="88">
        <v>2.1203703703703707E-2</v>
      </c>
      <c r="M165" s="86">
        <v>44173</v>
      </c>
      <c r="N165" s="143" t="s">
        <v>5087</v>
      </c>
      <c r="O165" s="90">
        <f t="shared" si="28"/>
        <v>7.4000000000000083</v>
      </c>
      <c r="P165" s="100">
        <f t="shared" si="29"/>
        <v>22.200000000000024</v>
      </c>
      <c r="Q165" s="48" t="s">
        <v>2035</v>
      </c>
      <c r="R165" s="48" t="s">
        <v>2038</v>
      </c>
    </row>
    <row r="166" spans="1:18" x14ac:dyDescent="0.2">
      <c r="A166" s="97"/>
      <c r="B166" s="137">
        <v>44173.038668981484</v>
      </c>
      <c r="C166" s="48" t="s">
        <v>726</v>
      </c>
      <c r="D166" s="134" t="str">
        <f t="shared" si="34"/>
        <v>HA6032</v>
      </c>
      <c r="E166" s="135" t="str">
        <f t="shared" si="35"/>
        <v>HARARE</v>
      </c>
      <c r="F166" s="135" t="str">
        <f t="shared" si="36"/>
        <v>PLATINUM</v>
      </c>
      <c r="G166" s="83">
        <v>3</v>
      </c>
      <c r="H166" s="96" t="s">
        <v>2033</v>
      </c>
      <c r="I166" s="52" t="s">
        <v>2034</v>
      </c>
      <c r="J166" s="135" t="str">
        <f t="shared" si="37"/>
        <v>ARCHIE</v>
      </c>
      <c r="K166" s="88">
        <v>3.8668981481481478E-2</v>
      </c>
      <c r="L166" s="88">
        <v>0.4168634259259259</v>
      </c>
      <c r="M166" s="86">
        <v>44173</v>
      </c>
      <c r="N166" s="143" t="s">
        <v>5101</v>
      </c>
      <c r="O166" s="90">
        <f t="shared" si="28"/>
        <v>544.6</v>
      </c>
      <c r="P166" s="100">
        <f t="shared" si="29"/>
        <v>1633.8000000000002</v>
      </c>
      <c r="Q166" s="48" t="s">
        <v>2035</v>
      </c>
      <c r="R166" s="48" t="s">
        <v>2038</v>
      </c>
    </row>
    <row r="167" spans="1:18" x14ac:dyDescent="0.2">
      <c r="A167" s="97"/>
      <c r="B167" s="137">
        <v>44173.040983796294</v>
      </c>
      <c r="C167" s="48" t="s">
        <v>729</v>
      </c>
      <c r="D167" s="134" t="str">
        <f t="shared" si="34"/>
        <v>HA6032</v>
      </c>
      <c r="E167" s="135" t="str">
        <f t="shared" si="35"/>
        <v>HARARE</v>
      </c>
      <c r="F167" s="135" t="str">
        <f t="shared" si="36"/>
        <v>PLATINUM</v>
      </c>
      <c r="G167" s="83">
        <v>3</v>
      </c>
      <c r="H167" s="96" t="s">
        <v>2033</v>
      </c>
      <c r="I167" s="52" t="s">
        <v>2034</v>
      </c>
      <c r="J167" s="135" t="str">
        <f t="shared" si="37"/>
        <v>ARCHIE</v>
      </c>
      <c r="K167" s="88">
        <v>4.0983796296296296E-2</v>
      </c>
      <c r="L167" s="88">
        <v>0.41333333333333333</v>
      </c>
      <c r="M167" s="86">
        <v>44173</v>
      </c>
      <c r="N167" s="143" t="s">
        <v>5104</v>
      </c>
      <c r="O167" s="90">
        <f t="shared" si="28"/>
        <v>536.18333333333339</v>
      </c>
      <c r="P167" s="100">
        <f t="shared" si="29"/>
        <v>1608.5500000000002</v>
      </c>
      <c r="Q167" s="48" t="s">
        <v>2035</v>
      </c>
      <c r="R167" s="48" t="s">
        <v>2038</v>
      </c>
    </row>
    <row r="168" spans="1:18" x14ac:dyDescent="0.2">
      <c r="A168" s="97"/>
      <c r="B168" s="137">
        <v>44173.074074074073</v>
      </c>
      <c r="C168" s="48" t="s">
        <v>731</v>
      </c>
      <c r="D168" s="134" t="str">
        <f t="shared" si="34"/>
        <v>HA7222-U</v>
      </c>
      <c r="E168" s="135" t="str">
        <f t="shared" si="35"/>
        <v>HARARE</v>
      </c>
      <c r="F168" s="135" t="str">
        <f t="shared" si="36"/>
        <v>PLATINUM</v>
      </c>
      <c r="G168" s="83">
        <v>3</v>
      </c>
      <c r="H168" s="96" t="s">
        <v>2033</v>
      </c>
      <c r="I168" s="52" t="s">
        <v>2034</v>
      </c>
      <c r="J168" s="135" t="str">
        <f t="shared" si="37"/>
        <v>MODESTA</v>
      </c>
      <c r="K168" s="88">
        <v>7.407407407407407E-2</v>
      </c>
      <c r="L168" s="88">
        <v>0.46839120370370368</v>
      </c>
      <c r="M168" s="86">
        <v>44173</v>
      </c>
      <c r="N168" s="143" t="s">
        <v>5120</v>
      </c>
      <c r="O168" s="90">
        <f t="shared" si="28"/>
        <v>567.81666666666661</v>
      </c>
      <c r="P168" s="100">
        <f t="shared" si="29"/>
        <v>1703.4499999999998</v>
      </c>
      <c r="Q168" s="48" t="s">
        <v>2035</v>
      </c>
      <c r="R168" s="48" t="s">
        <v>2038</v>
      </c>
    </row>
    <row r="169" spans="1:18" x14ac:dyDescent="0.2">
      <c r="A169" s="97"/>
      <c r="B169" s="192" t="s">
        <v>2104</v>
      </c>
      <c r="C169" s="87" t="s">
        <v>735</v>
      </c>
      <c r="D169" s="134" t="str">
        <f t="shared" si="34"/>
        <v>HA0034</v>
      </c>
      <c r="E169" s="135" t="str">
        <f t="shared" si="35"/>
        <v>HARARE</v>
      </c>
      <c r="F169" s="135" t="str">
        <f t="shared" si="36"/>
        <v>PLATINUM</v>
      </c>
      <c r="G169" s="83">
        <v>3</v>
      </c>
      <c r="H169" s="96" t="s">
        <v>2033</v>
      </c>
      <c r="I169" s="52" t="s">
        <v>2042</v>
      </c>
      <c r="J169" s="135" t="str">
        <f t="shared" si="37"/>
        <v>MODESTA</v>
      </c>
      <c r="K169" s="88">
        <v>0</v>
      </c>
      <c r="L169" s="88">
        <v>0.59539351851851852</v>
      </c>
      <c r="M169" s="86">
        <v>44173</v>
      </c>
      <c r="N169" s="143" t="s">
        <v>4042</v>
      </c>
      <c r="O169" s="90">
        <f t="shared" si="28"/>
        <v>857.36666666666667</v>
      </c>
      <c r="P169" s="100">
        <f t="shared" si="29"/>
        <v>2572.1</v>
      </c>
      <c r="Q169" s="48" t="s">
        <v>2035</v>
      </c>
      <c r="R169" s="48" t="s">
        <v>2038</v>
      </c>
    </row>
    <row r="170" spans="1:18" x14ac:dyDescent="0.2">
      <c r="A170" s="210"/>
      <c r="B170" s="121">
        <v>44153.311412037037</v>
      </c>
      <c r="C170" s="48" t="s">
        <v>742</v>
      </c>
      <c r="D170" s="82" t="str">
        <f>VLOOKUP($C170,TOTAL4,2,FALSE)</f>
        <v>MD0036</v>
      </c>
      <c r="E170" s="91" t="str">
        <f>VLOOKUP($C170,TOTAL4,3,FALSE)</f>
        <v>MIDLANDS</v>
      </c>
      <c r="F170" s="82" t="str">
        <f>VLOOKUP(C170,TOTAL4,4,FALSE)</f>
        <v>SILVER</v>
      </c>
      <c r="G170" s="83">
        <v>3</v>
      </c>
      <c r="H170" s="142" t="s">
        <v>2033</v>
      </c>
      <c r="I170" s="68" t="s">
        <v>2058</v>
      </c>
      <c r="J170" s="82" t="str">
        <f>VLOOKUP($C170,TOTAL4,5,FALSE)</f>
        <v>CHIKWAVAVA</v>
      </c>
      <c r="K170" s="88">
        <v>0</v>
      </c>
      <c r="L170" s="88">
        <v>0.99930555555555556</v>
      </c>
      <c r="M170" s="86">
        <v>44173</v>
      </c>
      <c r="N170" s="143" t="s">
        <v>4848</v>
      </c>
      <c r="O170" s="191">
        <f t="shared" si="28"/>
        <v>1439</v>
      </c>
      <c r="P170" s="100">
        <f t="shared" si="29"/>
        <v>4317</v>
      </c>
      <c r="Q170" s="68" t="s">
        <v>2035</v>
      </c>
      <c r="R170" s="68" t="s">
        <v>2036</v>
      </c>
    </row>
    <row r="171" spans="1:18" x14ac:dyDescent="0.2">
      <c r="A171" s="210"/>
      <c r="B171" s="121">
        <v>44152.25540509259</v>
      </c>
      <c r="C171" s="48" t="s">
        <v>744</v>
      </c>
      <c r="D171" s="82" t="str">
        <f>VLOOKUP($C171,TOTAL4,2,FALSE)</f>
        <v>MD0036</v>
      </c>
      <c r="E171" s="91" t="str">
        <f>VLOOKUP($C171,TOTAL4,3,FALSE)</f>
        <v>MIDLANDS</v>
      </c>
      <c r="F171" s="82" t="str">
        <f>VLOOKUP(C171,TOTAL4,4,FALSE)</f>
        <v>SILVER</v>
      </c>
      <c r="G171" s="83">
        <v>3</v>
      </c>
      <c r="H171" s="142" t="s">
        <v>2033</v>
      </c>
      <c r="I171" s="68" t="s">
        <v>2058</v>
      </c>
      <c r="J171" s="82" t="str">
        <f>VLOOKUP($C171,TOTAL4,5,FALSE)</f>
        <v>CHIKWAVAVA</v>
      </c>
      <c r="K171" s="88">
        <v>0</v>
      </c>
      <c r="L171" s="88">
        <v>0.99930555555555556</v>
      </c>
      <c r="M171" s="86">
        <v>44173</v>
      </c>
      <c r="N171" s="143" t="s">
        <v>4849</v>
      </c>
      <c r="O171" s="191">
        <f t="shared" si="28"/>
        <v>1439</v>
      </c>
      <c r="P171" s="100">
        <f t="shared" si="29"/>
        <v>4317</v>
      </c>
      <c r="Q171" s="68" t="s">
        <v>2035</v>
      </c>
      <c r="R171" s="68" t="s">
        <v>2036</v>
      </c>
    </row>
    <row r="172" spans="1:18" x14ac:dyDescent="0.2">
      <c r="A172" s="97"/>
      <c r="B172" s="137">
        <v>44172.944953703707</v>
      </c>
      <c r="C172" s="48" t="s">
        <v>745</v>
      </c>
      <c r="D172" s="134" t="str">
        <f>VLOOKUP($C172,TOTAL3,2,FALSE)</f>
        <v>ME5181</v>
      </c>
      <c r="E172" s="135" t="str">
        <f>VLOOKUP($C172,TOTAL3,3,FALSE)</f>
        <v>MASH EAST</v>
      </c>
      <c r="F172" s="135" t="str">
        <f>VLOOKUP(C172,TOTAL3,4,FALSE)</f>
        <v>PLATINUM</v>
      </c>
      <c r="G172" s="83">
        <v>3</v>
      </c>
      <c r="H172" s="96" t="s">
        <v>2033</v>
      </c>
      <c r="I172" s="52" t="s">
        <v>2034</v>
      </c>
      <c r="J172" s="135" t="str">
        <f>VLOOKUP($C172,TOTAL3,5,FALSE)</f>
        <v>DHLAKAMA</v>
      </c>
      <c r="K172" s="88">
        <v>0</v>
      </c>
      <c r="L172" s="88">
        <v>0.58285879629629633</v>
      </c>
      <c r="M172" s="86">
        <v>44173</v>
      </c>
      <c r="N172" s="143" t="s">
        <v>4703</v>
      </c>
      <c r="O172" s="90">
        <f t="shared" si="28"/>
        <v>839.31666666666672</v>
      </c>
      <c r="P172" s="100">
        <f t="shared" si="29"/>
        <v>2517.9500000000003</v>
      </c>
      <c r="Q172" s="48" t="s">
        <v>2035</v>
      </c>
      <c r="R172" s="48" t="s">
        <v>2038</v>
      </c>
    </row>
    <row r="173" spans="1:18" x14ac:dyDescent="0.2">
      <c r="A173" s="97"/>
      <c r="B173" s="121">
        <v>44172.978356481479</v>
      </c>
      <c r="C173" s="48" t="s">
        <v>747</v>
      </c>
      <c r="D173" s="82" t="str">
        <f>VLOOKUP($C173,TOTAL4,2,FALSE)</f>
        <v>ME5182</v>
      </c>
      <c r="E173" s="91" t="str">
        <f>VLOOKUP($C173,TOTAL4,3,FALSE)</f>
        <v>MASH EAST</v>
      </c>
      <c r="F173" s="82" t="str">
        <f>VLOOKUP(C173,TOTAL4,4,FALSE)</f>
        <v>PLATINUM</v>
      </c>
      <c r="G173" s="83">
        <v>3</v>
      </c>
      <c r="H173" s="142" t="s">
        <v>2033</v>
      </c>
      <c r="I173" s="68" t="s">
        <v>2056</v>
      </c>
      <c r="J173" s="82" t="str">
        <f>VLOOKUP($C173,TOTAL4,5,FALSE)</f>
        <v>DHLAKAMA</v>
      </c>
      <c r="K173" s="88">
        <v>0</v>
      </c>
      <c r="L173" s="85">
        <v>0.61561342592592594</v>
      </c>
      <c r="M173" s="86">
        <v>44173</v>
      </c>
      <c r="N173" s="143" t="s">
        <v>4943</v>
      </c>
      <c r="O173" s="191">
        <f t="shared" si="28"/>
        <v>886.48333333333335</v>
      </c>
      <c r="P173" s="100">
        <f t="shared" si="29"/>
        <v>2659.45</v>
      </c>
      <c r="Q173" s="68" t="s">
        <v>2035</v>
      </c>
      <c r="R173" s="68" t="s">
        <v>2038</v>
      </c>
    </row>
    <row r="174" spans="1:18" x14ac:dyDescent="0.2">
      <c r="A174" s="210">
        <v>912</v>
      </c>
      <c r="B174" s="121">
        <v>44069.574999999997</v>
      </c>
      <c r="C174" s="52" t="str">
        <f>VLOOKUP(A174,nsn,2,FALSE)</f>
        <v>Granitepark-G</v>
      </c>
      <c r="D174" s="134" t="s">
        <v>755</v>
      </c>
      <c r="E174" s="220" t="str">
        <f>VLOOKUP($C174,TOTAL3,3,FALSE)</f>
        <v>BULAWAYO</v>
      </c>
      <c r="F174" s="135" t="str">
        <f>VLOOKUP(C174,TOTAL3,4,FALSE)</f>
        <v>SILVER</v>
      </c>
      <c r="G174" s="83">
        <v>3</v>
      </c>
      <c r="H174" s="96" t="s">
        <v>2033</v>
      </c>
      <c r="I174" s="212" t="s">
        <v>2055</v>
      </c>
      <c r="J174" s="52" t="str">
        <f>VLOOKUP(A174,nsn,3,FALSE)</f>
        <v>SOFIA</v>
      </c>
      <c r="K174" s="88">
        <v>0</v>
      </c>
      <c r="L174" s="88">
        <v>0.99930555555555556</v>
      </c>
      <c r="M174" s="86">
        <v>44173</v>
      </c>
      <c r="N174" s="143" t="s">
        <v>2167</v>
      </c>
      <c r="O174" s="90">
        <f t="shared" si="28"/>
        <v>1439</v>
      </c>
      <c r="P174" s="100">
        <f t="shared" si="29"/>
        <v>4317</v>
      </c>
      <c r="Q174" s="52" t="s">
        <v>2035</v>
      </c>
      <c r="R174" s="52" t="s">
        <v>2036</v>
      </c>
    </row>
    <row r="175" spans="1:18" x14ac:dyDescent="0.2">
      <c r="A175" s="97"/>
      <c r="B175" s="192" t="s">
        <v>2053</v>
      </c>
      <c r="C175" s="87" t="s">
        <v>759</v>
      </c>
      <c r="D175" s="134" t="str">
        <f>VLOOKUP($C175,TOTAL3,2,FALSE)</f>
        <v>MW0124</v>
      </c>
      <c r="E175" s="135" t="str">
        <f>VLOOKUP($C175,TOTAL3,3,FALSE)</f>
        <v>MASH WEST</v>
      </c>
      <c r="F175" s="135" t="str">
        <f>VLOOKUP(C175,TOTAL3,4,FALSE)</f>
        <v>GOLD</v>
      </c>
      <c r="G175" s="83">
        <v>3</v>
      </c>
      <c r="H175" s="142" t="s">
        <v>2033</v>
      </c>
      <c r="I175" s="52" t="s">
        <v>2042</v>
      </c>
      <c r="J175" s="135" t="str">
        <f>VLOOKUP($C175,TOTAL3,5,FALSE)</f>
        <v>MODESTA</v>
      </c>
      <c r="K175" s="88">
        <v>0</v>
      </c>
      <c r="L175" s="88">
        <v>0.99930555555555556</v>
      </c>
      <c r="M175" s="86">
        <v>44173</v>
      </c>
      <c r="N175" s="143" t="s">
        <v>4089</v>
      </c>
      <c r="O175" s="90">
        <f t="shared" si="28"/>
        <v>1439</v>
      </c>
      <c r="P175" s="100">
        <f t="shared" si="29"/>
        <v>4317</v>
      </c>
      <c r="Q175" s="48" t="s">
        <v>2035</v>
      </c>
      <c r="R175" s="48" t="s">
        <v>2036</v>
      </c>
    </row>
    <row r="176" spans="1:18" x14ac:dyDescent="0.2">
      <c r="A176" s="97"/>
      <c r="B176" s="121">
        <v>44173.491064814814</v>
      </c>
      <c r="C176" s="48" t="s">
        <v>761</v>
      </c>
      <c r="D176" s="82" t="str">
        <f>VLOOKUP($C176,TOTAL4,2,FALSE)</f>
        <v>HA5058</v>
      </c>
      <c r="E176" s="91" t="str">
        <f>VLOOKUP($C176,TOTAL4,3,FALSE)</f>
        <v>HARARE</v>
      </c>
      <c r="F176" s="82" t="str">
        <f>VLOOKUP(C176,TOTAL4,4,FALSE)</f>
        <v>GOLD</v>
      </c>
      <c r="G176" s="83">
        <v>3</v>
      </c>
      <c r="H176" s="142" t="s">
        <v>2033</v>
      </c>
      <c r="I176" s="68" t="s">
        <v>2056</v>
      </c>
      <c r="J176" s="82" t="str">
        <f>VLOOKUP($C176,TOTAL4,5,FALSE)</f>
        <v>PRIVILEDGE</v>
      </c>
      <c r="K176" s="85">
        <v>0.49106481481481484</v>
      </c>
      <c r="L176" s="85">
        <v>0.64314814814814814</v>
      </c>
      <c r="M176" s="86">
        <v>44173</v>
      </c>
      <c r="N176" s="143" t="s">
        <v>4957</v>
      </c>
      <c r="O176" s="191">
        <f t="shared" si="28"/>
        <v>218.99999999999994</v>
      </c>
      <c r="P176" s="100">
        <f t="shared" si="29"/>
        <v>656.99999999999977</v>
      </c>
      <c r="Q176" s="68" t="s">
        <v>2035</v>
      </c>
      <c r="R176" s="68" t="s">
        <v>2038</v>
      </c>
    </row>
    <row r="177" spans="1:18" x14ac:dyDescent="0.2">
      <c r="A177" s="97"/>
      <c r="B177" s="137">
        <v>44173.457731481481</v>
      </c>
      <c r="C177" s="48" t="s">
        <v>763</v>
      </c>
      <c r="D177" s="134" t="str">
        <f>VLOOKUP($C177,TOTAL3,2,FALSE)</f>
        <v>HA5058</v>
      </c>
      <c r="E177" s="135" t="str">
        <f>VLOOKUP($C177,TOTAL3,3,FALSE)</f>
        <v>HARARE</v>
      </c>
      <c r="F177" s="135" t="str">
        <f>VLOOKUP(C177,TOTAL3,4,FALSE)</f>
        <v>GOLD</v>
      </c>
      <c r="G177" s="83">
        <v>3</v>
      </c>
      <c r="H177" s="96" t="s">
        <v>2033</v>
      </c>
      <c r="I177" s="52" t="s">
        <v>5161</v>
      </c>
      <c r="J177" s="135" t="str">
        <f>VLOOKUP($C177,TOTAL3,5,FALSE)</f>
        <v>PRIVILEDGE</v>
      </c>
      <c r="K177" s="88">
        <v>0.45773148148148146</v>
      </c>
      <c r="L177" s="88">
        <v>0.78776620370370365</v>
      </c>
      <c r="M177" s="86">
        <v>44173</v>
      </c>
      <c r="N177" s="143" t="s">
        <v>5125</v>
      </c>
      <c r="O177" s="90">
        <f t="shared" si="28"/>
        <v>475.25</v>
      </c>
      <c r="P177" s="100">
        <f t="shared" si="29"/>
        <v>1425.75</v>
      </c>
      <c r="Q177" s="48" t="s">
        <v>2035</v>
      </c>
      <c r="R177" s="48" t="s">
        <v>2038</v>
      </c>
    </row>
    <row r="178" spans="1:18" x14ac:dyDescent="0.2">
      <c r="A178" s="97"/>
      <c r="B178" s="121">
        <v>44173.603368055556</v>
      </c>
      <c r="C178" s="48" t="s">
        <v>780</v>
      </c>
      <c r="D178" s="82" t="str">
        <f t="shared" ref="D178:D191" si="38">VLOOKUP($C178,TOTAL4,2,FALSE)</f>
        <v>MS7012</v>
      </c>
      <c r="E178" s="91" t="str">
        <f t="shared" ref="E178:E191" si="39">VLOOKUP($C178,TOTAL4,3,FALSE)</f>
        <v>MAT SOUTH</v>
      </c>
      <c r="F178" s="82" t="str">
        <f t="shared" ref="F178:F191" si="40">VLOOKUP(C178,TOTAL4,4,FALSE)</f>
        <v>SILVER</v>
      </c>
      <c r="G178" s="83">
        <v>3</v>
      </c>
      <c r="H178" s="142" t="s">
        <v>2033</v>
      </c>
      <c r="I178" s="68" t="s">
        <v>2056</v>
      </c>
      <c r="J178" s="82" t="str">
        <f t="shared" ref="J178:J191" si="41">VLOOKUP($C178,TOTAL4,5,FALSE)</f>
        <v>MASAIRA</v>
      </c>
      <c r="K178" s="85">
        <v>0.6033680555555555</v>
      </c>
      <c r="L178" s="85">
        <v>0.61733796296296295</v>
      </c>
      <c r="M178" s="86">
        <v>44173</v>
      </c>
      <c r="N178" s="143" t="s">
        <v>4947</v>
      </c>
      <c r="O178" s="191">
        <f t="shared" si="28"/>
        <v>20.11666666666672</v>
      </c>
      <c r="P178" s="100">
        <f t="shared" si="29"/>
        <v>60.350000000000165</v>
      </c>
      <c r="Q178" s="68" t="s">
        <v>2035</v>
      </c>
      <c r="R178" s="68" t="s">
        <v>2038</v>
      </c>
    </row>
    <row r="179" spans="1:18" x14ac:dyDescent="0.2">
      <c r="A179" s="97"/>
      <c r="B179" s="121">
        <v>44173.619479166664</v>
      </c>
      <c r="C179" s="48" t="s">
        <v>780</v>
      </c>
      <c r="D179" s="82" t="str">
        <f t="shared" si="38"/>
        <v>MS7012</v>
      </c>
      <c r="E179" s="91" t="str">
        <f t="shared" si="39"/>
        <v>MAT SOUTH</v>
      </c>
      <c r="F179" s="82" t="str">
        <f t="shared" si="40"/>
        <v>SILVER</v>
      </c>
      <c r="G179" s="83">
        <v>3</v>
      </c>
      <c r="H179" s="142" t="s">
        <v>2033</v>
      </c>
      <c r="I179" s="68" t="s">
        <v>2056</v>
      </c>
      <c r="J179" s="82" t="str">
        <f t="shared" si="41"/>
        <v>MASAIRA</v>
      </c>
      <c r="K179" s="85">
        <v>0.61947916666666669</v>
      </c>
      <c r="L179" s="85">
        <v>0.63951388888888883</v>
      </c>
      <c r="M179" s="86">
        <v>44173</v>
      </c>
      <c r="N179" s="143" t="s">
        <v>4956</v>
      </c>
      <c r="O179" s="191">
        <f t="shared" si="28"/>
        <v>28.849999999999874</v>
      </c>
      <c r="P179" s="100">
        <f t="shared" si="29"/>
        <v>86.549999999999613</v>
      </c>
      <c r="Q179" s="68" t="s">
        <v>2035</v>
      </c>
      <c r="R179" s="68" t="s">
        <v>2038</v>
      </c>
    </row>
    <row r="180" spans="1:18" x14ac:dyDescent="0.2">
      <c r="A180" s="97"/>
      <c r="B180" s="121">
        <v>44173.644317129627</v>
      </c>
      <c r="C180" s="48" t="s">
        <v>780</v>
      </c>
      <c r="D180" s="82" t="str">
        <f t="shared" si="38"/>
        <v>MS7012</v>
      </c>
      <c r="E180" s="91" t="str">
        <f t="shared" si="39"/>
        <v>MAT SOUTH</v>
      </c>
      <c r="F180" s="82" t="str">
        <f t="shared" si="40"/>
        <v>SILVER</v>
      </c>
      <c r="G180" s="83">
        <v>3</v>
      </c>
      <c r="H180" s="142" t="s">
        <v>2033</v>
      </c>
      <c r="I180" s="68" t="s">
        <v>2056</v>
      </c>
      <c r="J180" s="82" t="str">
        <f t="shared" si="41"/>
        <v>MASAIRA</v>
      </c>
      <c r="K180" s="85">
        <v>0.64431712962962961</v>
      </c>
      <c r="L180" s="85">
        <v>0.65004629629629629</v>
      </c>
      <c r="M180" s="86">
        <v>44173</v>
      </c>
      <c r="N180" s="143" t="s">
        <v>4963</v>
      </c>
      <c r="O180" s="191">
        <f t="shared" si="28"/>
        <v>8.2500000000000107</v>
      </c>
      <c r="P180" s="100">
        <f t="shared" si="29"/>
        <v>24.750000000000032</v>
      </c>
      <c r="Q180" s="68" t="s">
        <v>2035</v>
      </c>
      <c r="R180" s="68" t="s">
        <v>2038</v>
      </c>
    </row>
    <row r="181" spans="1:18" x14ac:dyDescent="0.2">
      <c r="A181" s="97"/>
      <c r="B181" s="121">
        <v>44173.660532407404</v>
      </c>
      <c r="C181" s="48" t="s">
        <v>780</v>
      </c>
      <c r="D181" s="82" t="str">
        <f t="shared" si="38"/>
        <v>MS7012</v>
      </c>
      <c r="E181" s="91" t="str">
        <f t="shared" si="39"/>
        <v>MAT SOUTH</v>
      </c>
      <c r="F181" s="82" t="str">
        <f t="shared" si="40"/>
        <v>SILVER</v>
      </c>
      <c r="G181" s="83">
        <v>3</v>
      </c>
      <c r="H181" s="142" t="s">
        <v>2033</v>
      </c>
      <c r="I181" s="68" t="s">
        <v>2056</v>
      </c>
      <c r="J181" s="82" t="str">
        <f t="shared" si="41"/>
        <v>MASAIRA</v>
      </c>
      <c r="K181" s="85">
        <v>0.66053240740740737</v>
      </c>
      <c r="L181" s="85">
        <v>0.67206018518518518</v>
      </c>
      <c r="M181" s="86">
        <v>44173</v>
      </c>
      <c r="N181" s="143" t="s">
        <v>4965</v>
      </c>
      <c r="O181" s="191">
        <f t="shared" si="28"/>
        <v>16.600000000000037</v>
      </c>
      <c r="P181" s="100">
        <f t="shared" si="29"/>
        <v>49.800000000000111</v>
      </c>
      <c r="Q181" s="68" t="s">
        <v>2035</v>
      </c>
      <c r="R181" s="68" t="s">
        <v>2038</v>
      </c>
    </row>
    <row r="182" spans="1:18" x14ac:dyDescent="0.2">
      <c r="A182" s="97"/>
      <c r="B182" s="121">
        <v>44173.674143518518</v>
      </c>
      <c r="C182" s="48" t="s">
        <v>780</v>
      </c>
      <c r="D182" s="82" t="str">
        <f t="shared" si="38"/>
        <v>MS7012</v>
      </c>
      <c r="E182" s="91" t="str">
        <f t="shared" si="39"/>
        <v>MAT SOUTH</v>
      </c>
      <c r="F182" s="82" t="str">
        <f t="shared" si="40"/>
        <v>SILVER</v>
      </c>
      <c r="G182" s="83">
        <v>3</v>
      </c>
      <c r="H182" s="96" t="s">
        <v>2033</v>
      </c>
      <c r="I182" s="68" t="s">
        <v>2056</v>
      </c>
      <c r="J182" s="82" t="str">
        <f t="shared" si="41"/>
        <v>MASAIRA</v>
      </c>
      <c r="K182" s="85">
        <v>0.67414351851851861</v>
      </c>
      <c r="L182" s="85">
        <v>0.7275462962962963</v>
      </c>
      <c r="M182" s="86">
        <v>44173</v>
      </c>
      <c r="N182" s="143" t="s">
        <v>4977</v>
      </c>
      <c r="O182" s="191">
        <f t="shared" si="28"/>
        <v>76.899999999999864</v>
      </c>
      <c r="P182" s="100">
        <f t="shared" si="29"/>
        <v>230.69999999999959</v>
      </c>
      <c r="Q182" s="68" t="s">
        <v>2035</v>
      </c>
      <c r="R182" s="68" t="s">
        <v>2038</v>
      </c>
    </row>
    <row r="183" spans="1:18" x14ac:dyDescent="0.2">
      <c r="A183" s="97"/>
      <c r="B183" s="121">
        <v>44173.731249999997</v>
      </c>
      <c r="C183" s="48" t="s">
        <v>780</v>
      </c>
      <c r="D183" s="82" t="str">
        <f t="shared" si="38"/>
        <v>MS7012</v>
      </c>
      <c r="E183" s="91" t="str">
        <f t="shared" si="39"/>
        <v>MAT SOUTH</v>
      </c>
      <c r="F183" s="82" t="str">
        <f t="shared" si="40"/>
        <v>SILVER</v>
      </c>
      <c r="G183" s="83">
        <v>3</v>
      </c>
      <c r="H183" s="96" t="s">
        <v>2033</v>
      </c>
      <c r="I183" s="68" t="s">
        <v>2056</v>
      </c>
      <c r="J183" s="82" t="str">
        <f t="shared" si="41"/>
        <v>MASAIRA</v>
      </c>
      <c r="K183" s="85">
        <v>0.73125000000000007</v>
      </c>
      <c r="L183" s="85">
        <v>0.74178240740740742</v>
      </c>
      <c r="M183" s="86">
        <v>44173</v>
      </c>
      <c r="N183" s="143" t="s">
        <v>4983</v>
      </c>
      <c r="O183" s="191">
        <f t="shared" si="28"/>
        <v>15.166666666666586</v>
      </c>
      <c r="P183" s="100">
        <f t="shared" si="29"/>
        <v>45.499999999999758</v>
      </c>
      <c r="Q183" s="68" t="s">
        <v>2035</v>
      </c>
      <c r="R183" s="68" t="s">
        <v>2038</v>
      </c>
    </row>
    <row r="184" spans="1:18" x14ac:dyDescent="0.2">
      <c r="A184" s="97"/>
      <c r="B184" s="121">
        <v>44173.761307870373</v>
      </c>
      <c r="C184" s="48" t="s">
        <v>780</v>
      </c>
      <c r="D184" s="82" t="str">
        <f t="shared" si="38"/>
        <v>MS7012</v>
      </c>
      <c r="E184" s="91" t="str">
        <f t="shared" si="39"/>
        <v>MAT SOUTH</v>
      </c>
      <c r="F184" s="82" t="str">
        <f t="shared" si="40"/>
        <v>SILVER</v>
      </c>
      <c r="G184" s="83">
        <v>3</v>
      </c>
      <c r="H184" s="96" t="s">
        <v>2033</v>
      </c>
      <c r="I184" s="68" t="s">
        <v>2056</v>
      </c>
      <c r="J184" s="82" t="str">
        <f t="shared" si="41"/>
        <v>MASAIRA</v>
      </c>
      <c r="K184" s="85">
        <v>0.7613078703703704</v>
      </c>
      <c r="L184" s="85">
        <v>0.7672106481481481</v>
      </c>
      <c r="M184" s="86">
        <v>44173</v>
      </c>
      <c r="N184" s="143" t="s">
        <v>4987</v>
      </c>
      <c r="O184" s="191">
        <f t="shared" si="28"/>
        <v>8.4999999999998899</v>
      </c>
      <c r="P184" s="100">
        <f t="shared" si="29"/>
        <v>25.49999999999967</v>
      </c>
      <c r="Q184" s="68" t="s">
        <v>2035</v>
      </c>
      <c r="R184" s="68" t="s">
        <v>2038</v>
      </c>
    </row>
    <row r="185" spans="1:18" x14ac:dyDescent="0.2">
      <c r="A185" s="97"/>
      <c r="B185" s="121">
        <v>44173.776076388887</v>
      </c>
      <c r="C185" s="48" t="s">
        <v>780</v>
      </c>
      <c r="D185" s="82" t="str">
        <f t="shared" si="38"/>
        <v>MS7012</v>
      </c>
      <c r="E185" s="91" t="str">
        <f t="shared" si="39"/>
        <v>MAT SOUTH</v>
      </c>
      <c r="F185" s="82" t="str">
        <f t="shared" si="40"/>
        <v>SILVER</v>
      </c>
      <c r="G185" s="83">
        <v>3</v>
      </c>
      <c r="H185" s="96" t="s">
        <v>2033</v>
      </c>
      <c r="I185" s="68" t="s">
        <v>2056</v>
      </c>
      <c r="J185" s="82" t="str">
        <f t="shared" si="41"/>
        <v>MASAIRA</v>
      </c>
      <c r="K185" s="85">
        <v>0.77607638888888886</v>
      </c>
      <c r="L185" s="85">
        <v>0.7911921296296297</v>
      </c>
      <c r="M185" s="86">
        <v>44173</v>
      </c>
      <c r="N185" s="143" t="s">
        <v>4989</v>
      </c>
      <c r="O185" s="191">
        <f t="shared" si="28"/>
        <v>21.766666666666818</v>
      </c>
      <c r="P185" s="100">
        <f t="shared" si="29"/>
        <v>65.300000000000452</v>
      </c>
      <c r="Q185" s="68" t="s">
        <v>2035</v>
      </c>
      <c r="R185" s="68" t="s">
        <v>2038</v>
      </c>
    </row>
    <row r="186" spans="1:18" x14ac:dyDescent="0.2">
      <c r="A186" s="97"/>
      <c r="B186" s="121">
        <v>44173.858240740738</v>
      </c>
      <c r="C186" s="48" t="s">
        <v>780</v>
      </c>
      <c r="D186" s="82" t="str">
        <f t="shared" si="38"/>
        <v>MS7012</v>
      </c>
      <c r="E186" s="91" t="str">
        <f t="shared" si="39"/>
        <v>MAT SOUTH</v>
      </c>
      <c r="F186" s="82" t="str">
        <f t="shared" si="40"/>
        <v>SILVER</v>
      </c>
      <c r="G186" s="83">
        <v>3</v>
      </c>
      <c r="H186" s="96" t="s">
        <v>2033</v>
      </c>
      <c r="I186" s="68" t="s">
        <v>2056</v>
      </c>
      <c r="J186" s="82" t="str">
        <f t="shared" si="41"/>
        <v>MASAIRA</v>
      </c>
      <c r="K186" s="85">
        <v>0.85824074074074075</v>
      </c>
      <c r="L186" s="85">
        <v>0.87243055555555549</v>
      </c>
      <c r="M186" s="86">
        <v>44173</v>
      </c>
      <c r="N186" s="143" t="s">
        <v>4998</v>
      </c>
      <c r="O186" s="191">
        <f t="shared" si="28"/>
        <v>20.433333333333223</v>
      </c>
      <c r="P186" s="100">
        <f t="shared" si="29"/>
        <v>61.29999999999967</v>
      </c>
      <c r="Q186" s="68" t="s">
        <v>2035</v>
      </c>
      <c r="R186" s="68" t="s">
        <v>2038</v>
      </c>
    </row>
    <row r="187" spans="1:18" x14ac:dyDescent="0.2">
      <c r="A187" s="97"/>
      <c r="B187" s="121">
        <v>44173.913136574076</v>
      </c>
      <c r="C187" s="48" t="s">
        <v>780</v>
      </c>
      <c r="D187" s="82" t="str">
        <f t="shared" si="38"/>
        <v>MS7012</v>
      </c>
      <c r="E187" s="91" t="str">
        <f t="shared" si="39"/>
        <v>MAT SOUTH</v>
      </c>
      <c r="F187" s="82" t="str">
        <f t="shared" si="40"/>
        <v>SILVER</v>
      </c>
      <c r="G187" s="83">
        <v>3</v>
      </c>
      <c r="H187" s="96" t="s">
        <v>2033</v>
      </c>
      <c r="I187" s="68" t="s">
        <v>2056</v>
      </c>
      <c r="J187" s="82" t="str">
        <f t="shared" si="41"/>
        <v>MASAIRA</v>
      </c>
      <c r="K187" s="85">
        <v>0.91313657407407411</v>
      </c>
      <c r="L187" s="85">
        <v>0.92564814814814822</v>
      </c>
      <c r="M187" s="86">
        <v>44173</v>
      </c>
      <c r="N187" s="143" t="s">
        <v>5001</v>
      </c>
      <c r="O187" s="191">
        <f t="shared" si="28"/>
        <v>18.016666666666712</v>
      </c>
      <c r="P187" s="100">
        <f t="shared" si="29"/>
        <v>54.050000000000139</v>
      </c>
      <c r="Q187" s="68" t="s">
        <v>2035</v>
      </c>
      <c r="R187" s="68" t="s">
        <v>2038</v>
      </c>
    </row>
    <row r="188" spans="1:18" x14ac:dyDescent="0.2">
      <c r="A188" s="97"/>
      <c r="B188" s="231">
        <v>44173.927673611113</v>
      </c>
      <c r="C188" s="232" t="s">
        <v>780</v>
      </c>
      <c r="D188" s="222" t="str">
        <f t="shared" si="38"/>
        <v>MS7012</v>
      </c>
      <c r="E188" s="223" t="str">
        <f t="shared" si="39"/>
        <v>MAT SOUTH</v>
      </c>
      <c r="F188" s="222" t="str">
        <f t="shared" si="40"/>
        <v>SILVER</v>
      </c>
      <c r="G188" s="83">
        <v>3</v>
      </c>
      <c r="H188" s="96" t="s">
        <v>2033</v>
      </c>
      <c r="I188" s="224" t="s">
        <v>2056</v>
      </c>
      <c r="J188" s="222" t="str">
        <f t="shared" si="41"/>
        <v>MASAIRA</v>
      </c>
      <c r="K188" s="233">
        <v>0.92767361111111113</v>
      </c>
      <c r="L188" s="85">
        <v>0.93636574074074075</v>
      </c>
      <c r="M188" s="86">
        <v>44173</v>
      </c>
      <c r="N188" s="143" t="s">
        <v>5007</v>
      </c>
      <c r="O188" s="191">
        <f t="shared" si="28"/>
        <v>12.516666666666652</v>
      </c>
      <c r="P188" s="100">
        <f t="shared" si="29"/>
        <v>37.549999999999955</v>
      </c>
      <c r="Q188" s="68" t="s">
        <v>2035</v>
      </c>
      <c r="R188" s="68" t="s">
        <v>2038</v>
      </c>
    </row>
    <row r="189" spans="1:18" x14ac:dyDescent="0.2">
      <c r="A189" s="97"/>
      <c r="B189" s="121">
        <v>44173.951527777775</v>
      </c>
      <c r="C189" s="48" t="s">
        <v>780</v>
      </c>
      <c r="D189" s="82" t="str">
        <f t="shared" si="38"/>
        <v>MS7012</v>
      </c>
      <c r="E189" s="91" t="str">
        <f t="shared" si="39"/>
        <v>MAT SOUTH</v>
      </c>
      <c r="F189" s="82" t="str">
        <f t="shared" si="40"/>
        <v>SILVER</v>
      </c>
      <c r="G189" s="83">
        <v>3</v>
      </c>
      <c r="H189" s="84" t="s">
        <v>2033</v>
      </c>
      <c r="I189" s="68" t="s">
        <v>2056</v>
      </c>
      <c r="J189" s="82" t="str">
        <f t="shared" si="41"/>
        <v>MASAIRA</v>
      </c>
      <c r="K189" s="85">
        <v>0.95152777777777775</v>
      </c>
      <c r="L189" s="85">
        <v>0.96045138888888892</v>
      </c>
      <c r="M189" s="86">
        <v>44173</v>
      </c>
      <c r="N189" s="143" t="s">
        <v>5008</v>
      </c>
      <c r="O189" s="191">
        <f t="shared" si="28"/>
        <v>12.85000000000009</v>
      </c>
      <c r="P189" s="100">
        <f t="shared" si="29"/>
        <v>38.550000000000267</v>
      </c>
      <c r="Q189" s="68" t="s">
        <v>2035</v>
      </c>
      <c r="R189" s="68" t="s">
        <v>2038</v>
      </c>
    </row>
    <row r="190" spans="1:18" x14ac:dyDescent="0.2">
      <c r="A190" s="97"/>
      <c r="B190" s="121">
        <v>44173.985578703701</v>
      </c>
      <c r="C190" s="48" t="s">
        <v>780</v>
      </c>
      <c r="D190" s="82" t="str">
        <f t="shared" si="38"/>
        <v>MS7012</v>
      </c>
      <c r="E190" s="91" t="str">
        <f t="shared" si="39"/>
        <v>MAT SOUTH</v>
      </c>
      <c r="F190" s="82" t="str">
        <f t="shared" si="40"/>
        <v>SILVER</v>
      </c>
      <c r="G190" s="83">
        <v>3</v>
      </c>
      <c r="H190" s="142" t="s">
        <v>2033</v>
      </c>
      <c r="I190" s="68" t="s">
        <v>2056</v>
      </c>
      <c r="J190" s="82" t="str">
        <f t="shared" si="41"/>
        <v>MASAIRA</v>
      </c>
      <c r="K190" s="85">
        <v>0.98557870370370371</v>
      </c>
      <c r="L190" s="85">
        <v>0.99137731481481473</v>
      </c>
      <c r="M190" s="86">
        <v>44173</v>
      </c>
      <c r="N190" s="143" t="s">
        <v>5011</v>
      </c>
      <c r="O190" s="191">
        <f t="shared" si="28"/>
        <v>8.3499999999998664</v>
      </c>
      <c r="P190" s="100">
        <f t="shared" si="29"/>
        <v>25.049999999999599</v>
      </c>
      <c r="Q190" s="68" t="s">
        <v>2035</v>
      </c>
      <c r="R190" s="68" t="s">
        <v>2038</v>
      </c>
    </row>
    <row r="191" spans="1:18" x14ac:dyDescent="0.2">
      <c r="A191" s="124"/>
      <c r="B191" s="121">
        <v>44173.190972222219</v>
      </c>
      <c r="C191" s="48" t="s">
        <v>782</v>
      </c>
      <c r="D191" s="82" t="str">
        <f t="shared" si="38"/>
        <v>BU5019</v>
      </c>
      <c r="E191" s="91" t="str">
        <f t="shared" si="39"/>
        <v>BULAWAYO</v>
      </c>
      <c r="F191" s="82" t="str">
        <f t="shared" si="40"/>
        <v>GOLD</v>
      </c>
      <c r="G191" s="83">
        <v>3</v>
      </c>
      <c r="H191" s="96" t="s">
        <v>2033</v>
      </c>
      <c r="I191" s="68" t="s">
        <v>2060</v>
      </c>
      <c r="J191" s="82" t="str">
        <f t="shared" si="41"/>
        <v>SIFA</v>
      </c>
      <c r="K191" s="85">
        <v>0.19097222222222221</v>
      </c>
      <c r="L191" s="85">
        <v>0.46875</v>
      </c>
      <c r="M191" s="86">
        <v>44173</v>
      </c>
      <c r="N191" s="143" t="s">
        <v>4881</v>
      </c>
      <c r="O191" s="191">
        <f t="shared" si="28"/>
        <v>400</v>
      </c>
      <c r="P191" s="100">
        <f t="shared" si="29"/>
        <v>1200</v>
      </c>
      <c r="Q191" s="68" t="s">
        <v>2035</v>
      </c>
      <c r="R191" s="68" t="s">
        <v>2038</v>
      </c>
    </row>
    <row r="192" spans="1:18" x14ac:dyDescent="0.2">
      <c r="A192" s="124">
        <v>960</v>
      </c>
      <c r="B192" s="121">
        <v>44173.228472222225</v>
      </c>
      <c r="C192" s="52" t="str">
        <f>VLOOKUP(A192,nsn,2,FALSE)</f>
        <v>Gwabalanda-G</v>
      </c>
      <c r="D192" s="134" t="str">
        <f>VLOOKUP($C192,TOTAL3,2,FALSE)</f>
        <v>BU5019</v>
      </c>
      <c r="E192" s="220" t="str">
        <f>VLOOKUP($C192,TOTAL3,3,FALSE)</f>
        <v>BULAWAYO</v>
      </c>
      <c r="F192" s="135" t="str">
        <f>VLOOKUP(C192,TOTAL3,4,FALSE)</f>
        <v>GOLD</v>
      </c>
      <c r="G192" s="83">
        <v>3</v>
      </c>
      <c r="H192" s="142" t="s">
        <v>2033</v>
      </c>
      <c r="I192" s="212" t="s">
        <v>2060</v>
      </c>
      <c r="J192" s="52" t="str">
        <f>VLOOKUP(A192,nsn,3,FALSE)</f>
        <v>SIFA</v>
      </c>
      <c r="K192" s="88">
        <v>0.22847222222222222</v>
      </c>
      <c r="L192" s="88">
        <v>0.55555555555555558</v>
      </c>
      <c r="M192" s="86">
        <v>44173</v>
      </c>
      <c r="N192" s="143" t="s">
        <v>2177</v>
      </c>
      <c r="O192" s="90">
        <f t="shared" si="28"/>
        <v>471.00000000000011</v>
      </c>
      <c r="P192" s="100">
        <f t="shared" si="29"/>
        <v>1413.0000000000005</v>
      </c>
      <c r="Q192" s="52" t="s">
        <v>2035</v>
      </c>
      <c r="R192" s="52" t="s">
        <v>2036</v>
      </c>
    </row>
    <row r="193" spans="1:18" x14ac:dyDescent="0.2">
      <c r="A193" s="210"/>
      <c r="B193" s="121">
        <v>44171.808368055557</v>
      </c>
      <c r="C193" s="48" t="s">
        <v>784</v>
      </c>
      <c r="D193" s="82" t="str">
        <f t="shared" ref="D193:D198" si="42">VLOOKUP($C193,TOTAL4,2,FALSE)</f>
        <v>MS6028</v>
      </c>
      <c r="E193" s="91" t="str">
        <f t="shared" ref="E193:E198" si="43">VLOOKUP($C193,TOTAL4,3,FALSE)</f>
        <v>MAT SOUTH</v>
      </c>
      <c r="F193" s="82" t="str">
        <f t="shared" ref="F193:F198" si="44">VLOOKUP(C193,TOTAL4,4,FALSE)</f>
        <v>GOLD</v>
      </c>
      <c r="G193" s="83">
        <v>3</v>
      </c>
      <c r="H193" s="142" t="s">
        <v>2033</v>
      </c>
      <c r="I193" s="68" t="s">
        <v>2058</v>
      </c>
      <c r="J193" s="82" t="str">
        <f t="shared" ref="J193:J198" si="45">VLOOKUP($C193,TOTAL4,5,FALSE)</f>
        <v>MASAIRA</v>
      </c>
      <c r="K193" s="88">
        <v>0</v>
      </c>
      <c r="L193" s="88">
        <v>0.99930555555555556</v>
      </c>
      <c r="M193" s="86">
        <v>44173</v>
      </c>
      <c r="N193" s="143" t="s">
        <v>4851</v>
      </c>
      <c r="O193" s="191">
        <f t="shared" si="28"/>
        <v>1439</v>
      </c>
      <c r="P193" s="100">
        <f t="shared" si="29"/>
        <v>4317</v>
      </c>
      <c r="Q193" s="68" t="s">
        <v>2035</v>
      </c>
      <c r="R193" s="68" t="s">
        <v>2036</v>
      </c>
    </row>
    <row r="194" spans="1:18" x14ac:dyDescent="0.2">
      <c r="A194" s="210"/>
      <c r="B194" s="121">
        <v>44156.709247685183</v>
      </c>
      <c r="C194" s="48" t="s">
        <v>786</v>
      </c>
      <c r="D194" s="82" t="str">
        <f t="shared" si="42"/>
        <v>MS6028</v>
      </c>
      <c r="E194" s="91" t="str">
        <f t="shared" si="43"/>
        <v>MAT SOUTH</v>
      </c>
      <c r="F194" s="82" t="str">
        <f t="shared" si="44"/>
        <v>GOLD</v>
      </c>
      <c r="G194" s="83">
        <v>3</v>
      </c>
      <c r="H194" s="142" t="s">
        <v>2033</v>
      </c>
      <c r="I194" s="68" t="s">
        <v>2058</v>
      </c>
      <c r="J194" s="82" t="str">
        <f t="shared" si="45"/>
        <v>MASAIRA</v>
      </c>
      <c r="K194" s="88">
        <v>0</v>
      </c>
      <c r="L194" s="88">
        <v>0.99930555555555556</v>
      </c>
      <c r="M194" s="86">
        <v>44173</v>
      </c>
      <c r="N194" s="143" t="s">
        <v>4852</v>
      </c>
      <c r="O194" s="191">
        <f t="shared" ref="O194:O257" si="46">(L194-K194)*60*24</f>
        <v>1439</v>
      </c>
      <c r="P194" s="100">
        <f t="shared" ref="P194:P257" si="47">O194*G194</f>
        <v>4317</v>
      </c>
      <c r="Q194" s="68" t="s">
        <v>2035</v>
      </c>
      <c r="R194" s="68" t="s">
        <v>2036</v>
      </c>
    </row>
    <row r="195" spans="1:18" x14ac:dyDescent="0.2">
      <c r="A195" s="210"/>
      <c r="B195" s="121">
        <v>44171.808310185188</v>
      </c>
      <c r="C195" s="48" t="s">
        <v>787</v>
      </c>
      <c r="D195" s="82" t="str">
        <f t="shared" si="42"/>
        <v>MS0039</v>
      </c>
      <c r="E195" s="91" t="str">
        <f t="shared" si="43"/>
        <v>MAT SOUTH</v>
      </c>
      <c r="F195" s="82" t="str">
        <f t="shared" si="44"/>
        <v>SILVER</v>
      </c>
      <c r="G195" s="83">
        <v>3</v>
      </c>
      <c r="H195" s="142" t="s">
        <v>2033</v>
      </c>
      <c r="I195" s="68" t="s">
        <v>2058</v>
      </c>
      <c r="J195" s="82" t="str">
        <f t="shared" si="45"/>
        <v>MASAIRA</v>
      </c>
      <c r="K195" s="88">
        <v>0</v>
      </c>
      <c r="L195" s="88">
        <v>0.99930555555555556</v>
      </c>
      <c r="M195" s="86">
        <v>44173</v>
      </c>
      <c r="N195" s="143" t="s">
        <v>4853</v>
      </c>
      <c r="O195" s="191">
        <f t="shared" si="46"/>
        <v>1439</v>
      </c>
      <c r="P195" s="100">
        <f t="shared" si="47"/>
        <v>4317</v>
      </c>
      <c r="Q195" s="68" t="s">
        <v>2035</v>
      </c>
      <c r="R195" s="68" t="s">
        <v>2036</v>
      </c>
    </row>
    <row r="196" spans="1:18" x14ac:dyDescent="0.2">
      <c r="A196" s="210"/>
      <c r="B196" s="121">
        <v>44156.710648148146</v>
      </c>
      <c r="C196" s="48" t="s">
        <v>789</v>
      </c>
      <c r="D196" s="82" t="str">
        <f t="shared" si="42"/>
        <v>MS0039</v>
      </c>
      <c r="E196" s="91" t="str">
        <f t="shared" si="43"/>
        <v>MAT SOUTH</v>
      </c>
      <c r="F196" s="82" t="str">
        <f t="shared" si="44"/>
        <v>SILVER</v>
      </c>
      <c r="G196" s="83">
        <v>3</v>
      </c>
      <c r="H196" s="142" t="s">
        <v>2033</v>
      </c>
      <c r="I196" s="68" t="s">
        <v>2058</v>
      </c>
      <c r="J196" s="82" t="str">
        <f t="shared" si="45"/>
        <v>MASAIRA</v>
      </c>
      <c r="K196" s="88">
        <v>0</v>
      </c>
      <c r="L196" s="88">
        <v>0.99930555555555556</v>
      </c>
      <c r="M196" s="86">
        <v>44173</v>
      </c>
      <c r="N196" s="143" t="s">
        <v>4854</v>
      </c>
      <c r="O196" s="191">
        <f t="shared" si="46"/>
        <v>1439</v>
      </c>
      <c r="P196" s="100">
        <f t="shared" si="47"/>
        <v>4317</v>
      </c>
      <c r="Q196" s="68" t="s">
        <v>2035</v>
      </c>
      <c r="R196" s="68" t="s">
        <v>2036</v>
      </c>
    </row>
    <row r="197" spans="1:18" x14ac:dyDescent="0.2">
      <c r="A197" s="210"/>
      <c r="B197" s="121">
        <v>44153.311412037037</v>
      </c>
      <c r="C197" s="48" t="s">
        <v>790</v>
      </c>
      <c r="D197" s="82" t="str">
        <f t="shared" si="42"/>
        <v>MS0344</v>
      </c>
      <c r="E197" s="91" t="str">
        <f t="shared" si="43"/>
        <v>MAT SOUTH</v>
      </c>
      <c r="F197" s="82" t="str">
        <f t="shared" si="44"/>
        <v>BRONZE</v>
      </c>
      <c r="G197" s="83">
        <v>3</v>
      </c>
      <c r="H197" s="142" t="s">
        <v>2033</v>
      </c>
      <c r="I197" s="68" t="s">
        <v>2058</v>
      </c>
      <c r="J197" s="82" t="str">
        <f t="shared" si="45"/>
        <v>MASAIRA</v>
      </c>
      <c r="K197" s="88">
        <v>0</v>
      </c>
      <c r="L197" s="88">
        <v>0.99930555555555556</v>
      </c>
      <c r="M197" s="86">
        <v>44173</v>
      </c>
      <c r="N197" s="143" t="s">
        <v>4855</v>
      </c>
      <c r="O197" s="191">
        <f t="shared" si="46"/>
        <v>1439</v>
      </c>
      <c r="P197" s="100">
        <f t="shared" si="47"/>
        <v>4317</v>
      </c>
      <c r="Q197" s="68" t="s">
        <v>2035</v>
      </c>
      <c r="R197" s="68" t="s">
        <v>2036</v>
      </c>
    </row>
    <row r="198" spans="1:18" x14ac:dyDescent="0.2">
      <c r="A198" s="210"/>
      <c r="B198" s="121">
        <v>44078.052893518521</v>
      </c>
      <c r="C198" s="48" t="s">
        <v>792</v>
      </c>
      <c r="D198" s="82" t="str">
        <f t="shared" si="42"/>
        <v>MD1729</v>
      </c>
      <c r="E198" s="91" t="str">
        <f t="shared" si="43"/>
        <v>MIDLANDS</v>
      </c>
      <c r="F198" s="82" t="str">
        <f t="shared" si="44"/>
        <v>PLATINUM</v>
      </c>
      <c r="G198" s="83">
        <v>3</v>
      </c>
      <c r="H198" s="142" t="s">
        <v>2033</v>
      </c>
      <c r="I198" s="68" t="s">
        <v>2058</v>
      </c>
      <c r="J198" s="82" t="str">
        <f t="shared" si="45"/>
        <v>CHARI</v>
      </c>
      <c r="K198" s="88">
        <v>0</v>
      </c>
      <c r="L198" s="88">
        <v>0.99930555555555556</v>
      </c>
      <c r="M198" s="86">
        <v>44173</v>
      </c>
      <c r="N198" s="143" t="s">
        <v>4856</v>
      </c>
      <c r="O198" s="191">
        <f t="shared" si="46"/>
        <v>1439</v>
      </c>
      <c r="P198" s="100">
        <f t="shared" si="47"/>
        <v>4317</v>
      </c>
      <c r="Q198" s="68" t="s">
        <v>2035</v>
      </c>
      <c r="R198" s="68" t="s">
        <v>2036</v>
      </c>
    </row>
    <row r="199" spans="1:18" x14ac:dyDescent="0.2">
      <c r="A199" s="97"/>
      <c r="B199" s="137" t="s">
        <v>5046</v>
      </c>
      <c r="C199" s="87" t="s">
        <v>800</v>
      </c>
      <c r="D199" s="134" t="str">
        <f>VLOOKUP($C199,TOTAL3,2,FALSE)</f>
        <v>MC5026</v>
      </c>
      <c r="E199" s="135" t="str">
        <f>VLOOKUP($C199,TOTAL3,3,FALSE)</f>
        <v>MASH CENTRAL</v>
      </c>
      <c r="F199" s="135" t="str">
        <f>VLOOKUP(C199,TOTAL3,4,FALSE)</f>
        <v>PLATINUM</v>
      </c>
      <c r="G199" s="83">
        <v>3</v>
      </c>
      <c r="H199" s="96" t="s">
        <v>2033</v>
      </c>
      <c r="I199" s="52" t="s">
        <v>5161</v>
      </c>
      <c r="J199" s="135" t="str">
        <f>VLOOKUP($C199,TOTAL3,5,FALSE)</f>
        <v>KIWA</v>
      </c>
      <c r="K199" s="88">
        <v>0.82931712962962967</v>
      </c>
      <c r="L199" s="88">
        <v>0.99930555555555556</v>
      </c>
      <c r="M199" s="86">
        <v>44173</v>
      </c>
      <c r="N199" s="143" t="s">
        <v>5182</v>
      </c>
      <c r="O199" s="90">
        <f t="shared" si="46"/>
        <v>244.7833333333333</v>
      </c>
      <c r="P199" s="100">
        <f t="shared" si="47"/>
        <v>734.34999999999991</v>
      </c>
      <c r="Q199" s="48" t="s">
        <v>2035</v>
      </c>
      <c r="R199" s="48" t="s">
        <v>2036</v>
      </c>
    </row>
    <row r="200" spans="1:18" x14ac:dyDescent="0.2">
      <c r="A200" s="210">
        <v>981</v>
      </c>
      <c r="B200" s="121">
        <v>44069.581944444442</v>
      </c>
      <c r="C200" s="52" t="str">
        <f>VLOOKUP(A200,nsn,2,FALSE)</f>
        <v>HALFWAY-G</v>
      </c>
      <c r="D200" s="134" t="str">
        <f>VLOOKUP($C200,TOTAL3,2,FALSE)</f>
        <v>MN7008</v>
      </c>
      <c r="E200" s="220" t="str">
        <f>VLOOKUP($C200,TOTAL3,3,FALSE)</f>
        <v>MAT NORTH</v>
      </c>
      <c r="F200" s="135" t="str">
        <f>VLOOKUP(C200,TOTAL3,4,FALSE)</f>
        <v>BRONZE</v>
      </c>
      <c r="G200" s="83">
        <v>3</v>
      </c>
      <c r="H200" s="96" t="s">
        <v>2033</v>
      </c>
      <c r="I200" s="212" t="s">
        <v>2055</v>
      </c>
      <c r="J200" s="52" t="str">
        <f>VLOOKUP(A200,nsn,3,FALSE)</f>
        <v>SIFA</v>
      </c>
      <c r="K200" s="88">
        <v>0</v>
      </c>
      <c r="L200" s="88">
        <v>0.99930555555555556</v>
      </c>
      <c r="M200" s="86">
        <v>44173</v>
      </c>
      <c r="N200" s="143" t="s">
        <v>2171</v>
      </c>
      <c r="O200" s="90">
        <f t="shared" si="46"/>
        <v>1439</v>
      </c>
      <c r="P200" s="100">
        <f t="shared" si="47"/>
        <v>4317</v>
      </c>
      <c r="Q200" s="52" t="s">
        <v>2035</v>
      </c>
      <c r="R200" s="52" t="s">
        <v>2036</v>
      </c>
    </row>
    <row r="201" spans="1:18" x14ac:dyDescent="0.2">
      <c r="A201" s="210"/>
      <c r="B201" s="121">
        <v>44162.4765162037</v>
      </c>
      <c r="C201" s="48" t="s">
        <v>809</v>
      </c>
      <c r="D201" s="82" t="str">
        <f>VLOOKUP($C201,TOTAL4,2,FALSE)</f>
        <v>MD0282</v>
      </c>
      <c r="E201" s="91" t="str">
        <f>VLOOKUP($C201,TOTAL4,3,FALSE)</f>
        <v>MIDLANDS</v>
      </c>
      <c r="F201" s="82" t="str">
        <f>VLOOKUP(C201,TOTAL4,4,FALSE)</f>
        <v xml:space="preserve">PRIORITY PLATINUM </v>
      </c>
      <c r="G201" s="83">
        <v>3</v>
      </c>
      <c r="H201" s="142" t="s">
        <v>2033</v>
      </c>
      <c r="I201" s="68" t="s">
        <v>2058</v>
      </c>
      <c r="J201" s="82" t="str">
        <f>VLOOKUP($C201,TOTAL4,5,FALSE)</f>
        <v>CHIKWAVAVA</v>
      </c>
      <c r="K201" s="88">
        <v>0</v>
      </c>
      <c r="L201" s="88">
        <v>0.99930555555555556</v>
      </c>
      <c r="M201" s="86">
        <v>44173</v>
      </c>
      <c r="N201" s="143" t="s">
        <v>4857</v>
      </c>
      <c r="O201" s="191">
        <f t="shared" si="46"/>
        <v>1439</v>
      </c>
      <c r="P201" s="100">
        <f t="shared" si="47"/>
        <v>4317</v>
      </c>
      <c r="Q201" s="68" t="s">
        <v>2035</v>
      </c>
      <c r="R201" s="68" t="s">
        <v>2036</v>
      </c>
    </row>
    <row r="202" spans="1:18" x14ac:dyDescent="0.2">
      <c r="A202" s="97"/>
      <c r="B202" s="137">
        <v>44173.239328703705</v>
      </c>
      <c r="C202" s="48" t="s">
        <v>810</v>
      </c>
      <c r="D202" s="134" t="str">
        <f>VLOOKUP($C202,TOTAL3,2,FALSE)</f>
        <v>MW5009</v>
      </c>
      <c r="E202" s="135" t="str">
        <f>VLOOKUP($C202,TOTAL3,3,FALSE)</f>
        <v>MASH WEST</v>
      </c>
      <c r="F202" s="135" t="str">
        <f>VLOOKUP(C202,TOTAL3,4,FALSE)</f>
        <v>SILVER</v>
      </c>
      <c r="G202" s="83">
        <v>3</v>
      </c>
      <c r="H202" s="96" t="s">
        <v>2033</v>
      </c>
      <c r="I202" s="52" t="s">
        <v>2034</v>
      </c>
      <c r="J202" s="135" t="str">
        <f>VLOOKUP($C202,TOTAL3,5,FALSE)</f>
        <v>ARTWELL</v>
      </c>
      <c r="K202" s="88">
        <v>0.23932870370370371</v>
      </c>
      <c r="L202" s="88">
        <v>0.99930555555555556</v>
      </c>
      <c r="M202" s="86">
        <v>44173</v>
      </c>
      <c r="N202" s="143" t="s">
        <v>5156</v>
      </c>
      <c r="O202" s="90">
        <f t="shared" si="46"/>
        <v>1094.3666666666668</v>
      </c>
      <c r="P202" s="100">
        <f t="shared" si="47"/>
        <v>3283.1000000000004</v>
      </c>
      <c r="Q202" s="48" t="s">
        <v>2035</v>
      </c>
      <c r="R202" s="48" t="s">
        <v>2036</v>
      </c>
    </row>
    <row r="203" spans="1:18" x14ac:dyDescent="0.2">
      <c r="A203" s="97"/>
      <c r="B203" s="137" t="s">
        <v>5060</v>
      </c>
      <c r="C203" s="87" t="s">
        <v>810</v>
      </c>
      <c r="D203" s="134" t="str">
        <f>VLOOKUP($C203,TOTAL3,2,FALSE)</f>
        <v>MW5009</v>
      </c>
      <c r="E203" s="135" t="str">
        <f>VLOOKUP($C203,TOTAL3,3,FALSE)</f>
        <v>MASH WEST</v>
      </c>
      <c r="F203" s="135" t="str">
        <f>VLOOKUP(C203,TOTAL3,4,FALSE)</f>
        <v>SILVER</v>
      </c>
      <c r="G203" s="83">
        <v>3</v>
      </c>
      <c r="H203" s="96" t="s">
        <v>2033</v>
      </c>
      <c r="I203" s="52" t="s">
        <v>5161</v>
      </c>
      <c r="J203" s="135" t="str">
        <f>VLOOKUP($C203,TOTAL3,5,FALSE)</f>
        <v>ARTWELL</v>
      </c>
      <c r="K203" s="88">
        <v>0.72000000000000008</v>
      </c>
      <c r="L203" s="88">
        <v>0.99930555555555556</v>
      </c>
      <c r="M203" s="86">
        <v>44173</v>
      </c>
      <c r="N203" s="143" t="s">
        <v>5196</v>
      </c>
      <c r="O203" s="90">
        <f t="shared" si="46"/>
        <v>402.19999999999993</v>
      </c>
      <c r="P203" s="100">
        <f t="shared" si="47"/>
        <v>1206.5999999999999</v>
      </c>
      <c r="Q203" s="48" t="s">
        <v>2035</v>
      </c>
      <c r="R203" s="48" t="s">
        <v>2036</v>
      </c>
    </row>
    <row r="204" spans="1:18" x14ac:dyDescent="0.2">
      <c r="A204" s="210"/>
      <c r="B204" s="121">
        <v>44171.808194444442</v>
      </c>
      <c r="C204" s="48" t="s">
        <v>812</v>
      </c>
      <c r="D204" s="82" t="str">
        <f>VLOOKUP($C204,TOTAL4,2,FALSE)</f>
        <v>MS7219</v>
      </c>
      <c r="E204" s="91" t="str">
        <f>VLOOKUP($C204,TOTAL4,3,FALSE)</f>
        <v>MAT SOUTH</v>
      </c>
      <c r="F204" s="82" t="str">
        <f>VLOOKUP(C204,TOTAL4,4,FALSE)</f>
        <v>BRONZE</v>
      </c>
      <c r="G204" s="83">
        <v>3</v>
      </c>
      <c r="H204" s="142" t="s">
        <v>2033</v>
      </c>
      <c r="I204" s="68" t="s">
        <v>2058</v>
      </c>
      <c r="J204" s="82" t="str">
        <f>VLOOKUP($C204,TOTAL4,5,FALSE)</f>
        <v>MASAIRA</v>
      </c>
      <c r="K204" s="88">
        <v>0</v>
      </c>
      <c r="L204" s="88">
        <v>0.99930555555555556</v>
      </c>
      <c r="M204" s="86">
        <v>44173</v>
      </c>
      <c r="N204" s="143" t="s">
        <v>4858</v>
      </c>
      <c r="O204" s="191">
        <f t="shared" si="46"/>
        <v>1439</v>
      </c>
      <c r="P204" s="100">
        <f t="shared" si="47"/>
        <v>4317</v>
      </c>
      <c r="Q204" s="68" t="s">
        <v>2035</v>
      </c>
      <c r="R204" s="68" t="s">
        <v>2036</v>
      </c>
    </row>
    <row r="205" spans="1:18" x14ac:dyDescent="0.2">
      <c r="A205" s="124"/>
      <c r="B205" s="121">
        <v>44173.487291666665</v>
      </c>
      <c r="C205" s="48" t="s">
        <v>821</v>
      </c>
      <c r="D205" s="82" t="str">
        <f>VLOOKUP($C205,TOTAL4,2,FALSE)</f>
        <v>HA5032</v>
      </c>
      <c r="E205" s="91" t="str">
        <f>VLOOKUP($C205,TOTAL4,3,FALSE)</f>
        <v>HARARE</v>
      </c>
      <c r="F205" s="82" t="str">
        <f>VLOOKUP(C205,TOTAL4,4,FALSE)</f>
        <v>PLATINUM</v>
      </c>
      <c r="G205" s="83">
        <v>3</v>
      </c>
      <c r="H205" s="142" t="s">
        <v>2033</v>
      </c>
      <c r="I205" s="68" t="s">
        <v>2060</v>
      </c>
      <c r="J205" s="82" t="str">
        <f>VLOOKUP($C205,TOTAL4,5,FALSE)</f>
        <v>MODESTA</v>
      </c>
      <c r="K205" s="88">
        <v>0.48729166666666668</v>
      </c>
      <c r="L205" s="88">
        <v>0.99930555555555556</v>
      </c>
      <c r="M205" s="86">
        <v>44173</v>
      </c>
      <c r="N205" s="143" t="s">
        <v>4916</v>
      </c>
      <c r="O205" s="191">
        <f t="shared" si="46"/>
        <v>737.3</v>
      </c>
      <c r="P205" s="100">
        <f t="shared" si="47"/>
        <v>2211.8999999999996</v>
      </c>
      <c r="Q205" s="68" t="s">
        <v>2035</v>
      </c>
      <c r="R205" s="68" t="s">
        <v>2036</v>
      </c>
    </row>
    <row r="206" spans="1:18" x14ac:dyDescent="0.2">
      <c r="A206" s="97"/>
      <c r="B206" s="137">
        <v>44173.453680555554</v>
      </c>
      <c r="C206" s="48" t="s">
        <v>823</v>
      </c>
      <c r="D206" s="134" t="str">
        <f>VLOOKUP($C206,TOTAL3,2,FALSE)</f>
        <v>HA5032</v>
      </c>
      <c r="E206" s="135" t="str">
        <f>VLOOKUP($C206,TOTAL3,3,FALSE)</f>
        <v>HARARE</v>
      </c>
      <c r="F206" s="135" t="str">
        <f>VLOOKUP(C206,TOTAL3,4,FALSE)</f>
        <v>PLATINUM</v>
      </c>
      <c r="G206" s="83">
        <v>3</v>
      </c>
      <c r="H206" s="96" t="s">
        <v>2033</v>
      </c>
      <c r="I206" s="52" t="s">
        <v>5161</v>
      </c>
      <c r="J206" s="135" t="str">
        <f>VLOOKUP($C206,TOTAL3,5,FALSE)</f>
        <v>MODESTA</v>
      </c>
      <c r="K206" s="88">
        <v>0.45368055555555559</v>
      </c>
      <c r="L206" s="88">
        <v>0.99930555555555556</v>
      </c>
      <c r="M206" s="86">
        <v>44173</v>
      </c>
      <c r="N206" s="143" t="s">
        <v>5136</v>
      </c>
      <c r="O206" s="90">
        <f t="shared" si="46"/>
        <v>785.7</v>
      </c>
      <c r="P206" s="100">
        <f t="shared" si="47"/>
        <v>2357.1000000000004</v>
      </c>
      <c r="Q206" s="48" t="s">
        <v>2035</v>
      </c>
      <c r="R206" s="48" t="s">
        <v>2036</v>
      </c>
    </row>
    <row r="207" spans="1:18" x14ac:dyDescent="0.2">
      <c r="A207" s="97"/>
      <c r="B207" s="192" t="s">
        <v>3347</v>
      </c>
      <c r="C207" s="87" t="s">
        <v>824</v>
      </c>
      <c r="D207" s="134" t="str">
        <f>VLOOKUP($C207,TOTAL3,2,FALSE)</f>
        <v>MA0126</v>
      </c>
      <c r="E207" s="135" t="str">
        <f>VLOOKUP($C207,TOTAL3,3,FALSE)</f>
        <v>MANICALAND</v>
      </c>
      <c r="F207" s="135" t="str">
        <f>VLOOKUP(C207,TOTAL3,4,FALSE)</f>
        <v>PLATINUM</v>
      </c>
      <c r="G207" s="83">
        <v>3</v>
      </c>
      <c r="H207" s="96" t="s">
        <v>2033</v>
      </c>
      <c r="I207" s="52" t="s">
        <v>2042</v>
      </c>
      <c r="J207" s="135" t="str">
        <f>VLOOKUP($C207,TOTAL3,5,FALSE)</f>
        <v>MANGWIRO</v>
      </c>
      <c r="K207" s="88">
        <v>0</v>
      </c>
      <c r="L207" s="88">
        <v>0.99930555555555556</v>
      </c>
      <c r="M207" s="86">
        <v>44173</v>
      </c>
      <c r="N207" s="143" t="s">
        <v>4061</v>
      </c>
      <c r="O207" s="90">
        <f t="shared" si="46"/>
        <v>1439</v>
      </c>
      <c r="P207" s="100">
        <f t="shared" si="47"/>
        <v>4317</v>
      </c>
      <c r="Q207" s="48" t="s">
        <v>2035</v>
      </c>
      <c r="R207" s="48" t="s">
        <v>2036</v>
      </c>
    </row>
    <row r="208" spans="1:18" x14ac:dyDescent="0.2">
      <c r="A208" s="124"/>
      <c r="B208" s="121">
        <v>44173.210381944446</v>
      </c>
      <c r="C208" s="48" t="s">
        <v>828</v>
      </c>
      <c r="D208" s="82" t="str">
        <f>VLOOKUP($C208,TOTAL4,2,FALSE)</f>
        <v>HA5062</v>
      </c>
      <c r="E208" s="91" t="str">
        <f>VLOOKUP($C208,TOTAL4,3,FALSE)</f>
        <v>HARARE</v>
      </c>
      <c r="F208" s="82" t="str">
        <f>VLOOKUP(C208,TOTAL4,4,FALSE)</f>
        <v>SILVER</v>
      </c>
      <c r="G208" s="83">
        <v>3</v>
      </c>
      <c r="H208" s="142" t="s">
        <v>2033</v>
      </c>
      <c r="I208" s="68" t="s">
        <v>2060</v>
      </c>
      <c r="J208" s="82" t="str">
        <f>VLOOKUP($C208,TOTAL4,5,FALSE)</f>
        <v>KIWA</v>
      </c>
      <c r="K208" s="85">
        <v>0.20972222222222223</v>
      </c>
      <c r="L208" s="85">
        <v>0.56319444444444444</v>
      </c>
      <c r="M208" s="86">
        <v>44173</v>
      </c>
      <c r="N208" s="143" t="s">
        <v>4935</v>
      </c>
      <c r="O208" s="191">
        <f t="shared" si="46"/>
        <v>509</v>
      </c>
      <c r="P208" s="100">
        <f t="shared" si="47"/>
        <v>1527</v>
      </c>
      <c r="Q208" s="68" t="s">
        <v>2035</v>
      </c>
      <c r="R208" s="68" t="s">
        <v>2038</v>
      </c>
    </row>
    <row r="209" spans="1:18" x14ac:dyDescent="0.2">
      <c r="A209" s="97"/>
      <c r="B209" s="121">
        <v>44173.641712962963</v>
      </c>
      <c r="C209" s="48" t="s">
        <v>828</v>
      </c>
      <c r="D209" s="82" t="str">
        <f>VLOOKUP($C209,TOTAL4,2,FALSE)</f>
        <v>HA5062</v>
      </c>
      <c r="E209" s="91" t="str">
        <f>VLOOKUP($C209,TOTAL4,3,FALSE)</f>
        <v>HARARE</v>
      </c>
      <c r="F209" s="82" t="str">
        <f>VLOOKUP(C209,TOTAL4,4,FALSE)</f>
        <v>SILVER</v>
      </c>
      <c r="G209" s="83">
        <v>3</v>
      </c>
      <c r="H209" s="96" t="s">
        <v>2033</v>
      </c>
      <c r="I209" s="68" t="s">
        <v>2056</v>
      </c>
      <c r="J209" s="82" t="str">
        <f>VLOOKUP($C209,TOTAL4,5,FALSE)</f>
        <v>KIWA</v>
      </c>
      <c r="K209" s="85">
        <v>0.64171296296296299</v>
      </c>
      <c r="L209" s="85">
        <v>0.73383101851851851</v>
      </c>
      <c r="M209" s="86">
        <v>44173</v>
      </c>
      <c r="N209" s="143" t="s">
        <v>4981</v>
      </c>
      <c r="O209" s="191">
        <f t="shared" si="46"/>
        <v>132.64999999999998</v>
      </c>
      <c r="P209" s="100">
        <f t="shared" si="47"/>
        <v>397.94999999999993</v>
      </c>
      <c r="Q209" s="68" t="s">
        <v>2035</v>
      </c>
      <c r="R209" s="68" t="s">
        <v>2038</v>
      </c>
    </row>
    <row r="210" spans="1:18" x14ac:dyDescent="0.2">
      <c r="A210" s="97"/>
      <c r="B210" s="121">
        <v>44173.739432870374</v>
      </c>
      <c r="C210" s="48" t="s">
        <v>828</v>
      </c>
      <c r="D210" s="82" t="str">
        <f>VLOOKUP($C210,TOTAL4,2,FALSE)</f>
        <v>HA5062</v>
      </c>
      <c r="E210" s="91" t="str">
        <f>VLOOKUP($C210,TOTAL4,3,FALSE)</f>
        <v>HARARE</v>
      </c>
      <c r="F210" s="82" t="str">
        <f>VLOOKUP(C210,TOTAL4,4,FALSE)</f>
        <v>SILVER</v>
      </c>
      <c r="G210" s="83">
        <v>3</v>
      </c>
      <c r="H210" s="96" t="s">
        <v>2033</v>
      </c>
      <c r="I210" s="68" t="s">
        <v>2056</v>
      </c>
      <c r="J210" s="82" t="str">
        <f>VLOOKUP($C210,TOTAL4,5,FALSE)</f>
        <v>KIWA</v>
      </c>
      <c r="K210" s="85">
        <v>0.73943287037037031</v>
      </c>
      <c r="L210" s="85">
        <v>0.76686342592592593</v>
      </c>
      <c r="M210" s="86">
        <v>44173</v>
      </c>
      <c r="N210" s="143" t="s">
        <v>4986</v>
      </c>
      <c r="O210" s="191">
        <f t="shared" si="46"/>
        <v>39.500000000000099</v>
      </c>
      <c r="P210" s="100">
        <f t="shared" si="47"/>
        <v>118.5000000000003</v>
      </c>
      <c r="Q210" s="68" t="s">
        <v>2035</v>
      </c>
      <c r="R210" s="68" t="s">
        <v>2038</v>
      </c>
    </row>
    <row r="211" spans="1:18" x14ac:dyDescent="0.2">
      <c r="A211" s="97"/>
      <c r="B211" s="121">
        <v>44173.824305555558</v>
      </c>
      <c r="C211" s="48" t="s">
        <v>828</v>
      </c>
      <c r="D211" s="82" t="str">
        <f>VLOOKUP($C211,TOTAL4,2,FALSE)</f>
        <v>HA5062</v>
      </c>
      <c r="E211" s="91" t="str">
        <f>VLOOKUP($C211,TOTAL4,3,FALSE)</f>
        <v>HARARE</v>
      </c>
      <c r="F211" s="82" t="str">
        <f>VLOOKUP(C211,TOTAL4,4,FALSE)</f>
        <v>SILVER</v>
      </c>
      <c r="G211" s="83">
        <v>3</v>
      </c>
      <c r="H211" s="142" t="s">
        <v>2033</v>
      </c>
      <c r="I211" s="68" t="s">
        <v>2056</v>
      </c>
      <c r="J211" s="82" t="str">
        <f>VLOOKUP($C211,TOTAL4,5,FALSE)</f>
        <v>KIWA</v>
      </c>
      <c r="K211" s="88">
        <v>0.82430555555555562</v>
      </c>
      <c r="L211" s="88">
        <v>0.99930555555555556</v>
      </c>
      <c r="M211" s="86">
        <v>44173</v>
      </c>
      <c r="N211" s="143" t="s">
        <v>5019</v>
      </c>
      <c r="O211" s="191">
        <f t="shared" si="46"/>
        <v>251.99999999999991</v>
      </c>
      <c r="P211" s="100">
        <f t="shared" si="47"/>
        <v>755.99999999999977</v>
      </c>
      <c r="Q211" s="68" t="s">
        <v>2035</v>
      </c>
      <c r="R211" s="68" t="s">
        <v>2036</v>
      </c>
    </row>
    <row r="212" spans="1:18" x14ac:dyDescent="0.2">
      <c r="A212" s="97"/>
      <c r="B212" s="137">
        <v>44173.177060185182</v>
      </c>
      <c r="C212" s="48" t="s">
        <v>830</v>
      </c>
      <c r="D212" s="134" t="str">
        <f>VLOOKUP($C212,TOTAL3,2,FALSE)</f>
        <v>HA5062</v>
      </c>
      <c r="E212" s="135" t="str">
        <f>VLOOKUP($C212,TOTAL3,3,FALSE)</f>
        <v>HARARE</v>
      </c>
      <c r="F212" s="135" t="str">
        <f>VLOOKUP(C212,TOTAL3,4,FALSE)</f>
        <v>SILVER</v>
      </c>
      <c r="G212" s="83">
        <v>3</v>
      </c>
      <c r="H212" s="96" t="s">
        <v>2033</v>
      </c>
      <c r="I212" s="52" t="s">
        <v>2034</v>
      </c>
      <c r="J212" s="135" t="str">
        <f>VLOOKUP($C212,TOTAL3,5,FALSE)</f>
        <v>KIWA</v>
      </c>
      <c r="K212" s="88">
        <v>0.17706018518518518</v>
      </c>
      <c r="L212" s="88">
        <v>0.52913194444444445</v>
      </c>
      <c r="M212" s="86">
        <v>44173</v>
      </c>
      <c r="N212" s="143" t="s">
        <v>5135</v>
      </c>
      <c r="O212" s="90">
        <f t="shared" si="46"/>
        <v>506.98333333333335</v>
      </c>
      <c r="P212" s="100">
        <f t="shared" si="47"/>
        <v>1520.95</v>
      </c>
      <c r="Q212" s="48" t="s">
        <v>2035</v>
      </c>
      <c r="R212" s="48" t="s">
        <v>2038</v>
      </c>
    </row>
    <row r="213" spans="1:18" x14ac:dyDescent="0.2">
      <c r="A213" s="97"/>
      <c r="B213" s="137" t="s">
        <v>5053</v>
      </c>
      <c r="C213" s="87" t="s">
        <v>830</v>
      </c>
      <c r="D213" s="134" t="str">
        <f>VLOOKUP($C213,TOTAL3,2,FALSE)</f>
        <v>HA5062</v>
      </c>
      <c r="E213" s="135" t="str">
        <f>VLOOKUP($C213,TOTAL3,3,FALSE)</f>
        <v>HARARE</v>
      </c>
      <c r="F213" s="135" t="str">
        <f>VLOOKUP(C213,TOTAL3,4,FALSE)</f>
        <v>SILVER</v>
      </c>
      <c r="G213" s="83">
        <v>3</v>
      </c>
      <c r="H213" s="96" t="s">
        <v>2033</v>
      </c>
      <c r="I213" s="52" t="s">
        <v>5161</v>
      </c>
      <c r="J213" s="135" t="str">
        <f>VLOOKUP($C213,TOTAL3,5,FALSE)</f>
        <v>KIWA</v>
      </c>
      <c r="K213" s="88">
        <v>0.790949074074074</v>
      </c>
      <c r="L213" s="88">
        <v>0.99930555555555556</v>
      </c>
      <c r="M213" s="86">
        <v>44173</v>
      </c>
      <c r="N213" s="143" t="s">
        <v>5189</v>
      </c>
      <c r="O213" s="90">
        <f t="shared" si="46"/>
        <v>300.03333333333342</v>
      </c>
      <c r="P213" s="100">
        <f t="shared" si="47"/>
        <v>900.10000000000025</v>
      </c>
      <c r="Q213" s="48" t="s">
        <v>2035</v>
      </c>
      <c r="R213" s="48" t="s">
        <v>2036</v>
      </c>
    </row>
    <row r="214" spans="1:18" x14ac:dyDescent="0.2">
      <c r="A214" s="124"/>
      <c r="B214" s="121">
        <v>44173.534490740742</v>
      </c>
      <c r="C214" s="48" t="s">
        <v>837</v>
      </c>
      <c r="D214" s="82" t="str">
        <f>VLOOKUP($C214,TOTAL4,2,FALSE)</f>
        <v>BU3107</v>
      </c>
      <c r="E214" s="91" t="str">
        <f>VLOOKUP($C214,TOTAL4,3,FALSE)</f>
        <v>BULAWAYO</v>
      </c>
      <c r="F214" s="82" t="str">
        <f>VLOOKUP(C214,TOTAL4,4,FALSE)</f>
        <v>SILVER</v>
      </c>
      <c r="G214" s="83">
        <v>3</v>
      </c>
      <c r="H214" s="142" t="s">
        <v>2033</v>
      </c>
      <c r="I214" s="68" t="s">
        <v>2060</v>
      </c>
      <c r="J214" s="82" t="str">
        <f>VLOOKUP($C214,TOTAL4,5,FALSE)</f>
        <v>SOFIA</v>
      </c>
      <c r="K214" s="85">
        <v>0.53402777777777777</v>
      </c>
      <c r="L214" s="85">
        <v>0.59791666666666665</v>
      </c>
      <c r="M214" s="86">
        <v>44173</v>
      </c>
      <c r="N214" s="143" t="s">
        <v>4927</v>
      </c>
      <c r="O214" s="191">
        <f t="shared" si="46"/>
        <v>92</v>
      </c>
      <c r="P214" s="100">
        <f t="shared" si="47"/>
        <v>276</v>
      </c>
      <c r="Q214" s="68" t="s">
        <v>2035</v>
      </c>
      <c r="R214" s="68" t="s">
        <v>2038</v>
      </c>
    </row>
    <row r="215" spans="1:18" x14ac:dyDescent="0.2">
      <c r="A215" s="97"/>
      <c r="B215" s="192" t="s">
        <v>2051</v>
      </c>
      <c r="C215" s="87" t="s">
        <v>842</v>
      </c>
      <c r="D215" s="134" t="str">
        <f>VLOOKUP($C215,TOTAL3,2,FALSE)</f>
        <v>HA0042</v>
      </c>
      <c r="E215" s="135" t="str">
        <f>VLOOKUP($C215,TOTAL3,3,FALSE)</f>
        <v>HARARE</v>
      </c>
      <c r="F215" s="135" t="str">
        <f>VLOOKUP(C215,TOTAL3,4,FALSE)</f>
        <v>PLATINUM</v>
      </c>
      <c r="G215" s="83">
        <v>3</v>
      </c>
      <c r="H215" s="142" t="s">
        <v>2033</v>
      </c>
      <c r="I215" s="52" t="s">
        <v>2042</v>
      </c>
      <c r="J215" s="135" t="str">
        <f>VLOOKUP($C215,TOTAL3,5,FALSE)</f>
        <v>MODESTA</v>
      </c>
      <c r="K215" s="88">
        <v>0</v>
      </c>
      <c r="L215" s="88">
        <v>0.99930555555555556</v>
      </c>
      <c r="M215" s="86">
        <v>44173</v>
      </c>
      <c r="N215" s="143" t="s">
        <v>3970</v>
      </c>
      <c r="O215" s="90">
        <f t="shared" si="46"/>
        <v>1439</v>
      </c>
      <c r="P215" s="100">
        <f t="shared" si="47"/>
        <v>4317</v>
      </c>
      <c r="Q215" s="48" t="s">
        <v>2035</v>
      </c>
      <c r="R215" s="48" t="s">
        <v>2036</v>
      </c>
    </row>
    <row r="216" spans="1:18" x14ac:dyDescent="0.2">
      <c r="A216" s="97"/>
      <c r="B216" s="137">
        <v>44172.82167824074</v>
      </c>
      <c r="C216" s="48" t="s">
        <v>852</v>
      </c>
      <c r="D216" s="134" t="str">
        <f>VLOOKUP($C216,TOTAL3,2,FALSE)</f>
        <v>MA7014</v>
      </c>
      <c r="E216" s="135" t="str">
        <f>VLOOKUP($C216,TOTAL3,3,FALSE)</f>
        <v>MANICALAND</v>
      </c>
      <c r="F216" s="135" t="str">
        <f>VLOOKUP(C216,TOTAL3,4,FALSE)</f>
        <v>SILVER</v>
      </c>
      <c r="G216" s="83">
        <v>3</v>
      </c>
      <c r="H216" s="142" t="s">
        <v>2033</v>
      </c>
      <c r="I216" s="52" t="s">
        <v>2034</v>
      </c>
      <c r="J216" s="135" t="str">
        <f>VLOOKUP($C216,TOTAL3,5,FALSE)</f>
        <v>MAPFUMBA</v>
      </c>
      <c r="K216" s="88">
        <v>0</v>
      </c>
      <c r="L216" s="88">
        <v>0.23909722222222221</v>
      </c>
      <c r="M216" s="86">
        <v>44173</v>
      </c>
      <c r="N216" s="143" t="s">
        <v>5080</v>
      </c>
      <c r="O216" s="90">
        <f t="shared" si="46"/>
        <v>344.3</v>
      </c>
      <c r="P216" s="100">
        <f t="shared" si="47"/>
        <v>1032.9000000000001</v>
      </c>
      <c r="Q216" s="48" t="s">
        <v>2035</v>
      </c>
      <c r="R216" s="48" t="s">
        <v>2038</v>
      </c>
    </row>
    <row r="217" spans="1:18" x14ac:dyDescent="0.2">
      <c r="A217" s="97"/>
      <c r="B217" s="137" t="s">
        <v>5051</v>
      </c>
      <c r="C217" s="87" t="s">
        <v>852</v>
      </c>
      <c r="D217" s="134" t="str">
        <f>VLOOKUP($C217,TOTAL3,2,FALSE)</f>
        <v>MA7014</v>
      </c>
      <c r="E217" s="135" t="str">
        <f>VLOOKUP($C217,TOTAL3,3,FALSE)</f>
        <v>MANICALAND</v>
      </c>
      <c r="F217" s="135" t="str">
        <f>VLOOKUP(C217,TOTAL3,4,FALSE)</f>
        <v>SILVER</v>
      </c>
      <c r="G217" s="83">
        <v>3</v>
      </c>
      <c r="H217" s="96" t="s">
        <v>2033</v>
      </c>
      <c r="I217" s="52" t="s">
        <v>5161</v>
      </c>
      <c r="J217" s="135" t="str">
        <f>VLOOKUP($C217,TOTAL3,5,FALSE)</f>
        <v>MAPFUMBA</v>
      </c>
      <c r="K217" s="88">
        <v>0.81299768518518523</v>
      </c>
      <c r="L217" s="88">
        <v>0.99930555555555556</v>
      </c>
      <c r="M217" s="86">
        <v>44173</v>
      </c>
      <c r="N217" s="143" t="s">
        <v>5187</v>
      </c>
      <c r="O217" s="90">
        <f t="shared" si="46"/>
        <v>268.2833333333333</v>
      </c>
      <c r="P217" s="100">
        <f t="shared" si="47"/>
        <v>804.84999999999991</v>
      </c>
      <c r="Q217" s="48" t="s">
        <v>2035</v>
      </c>
      <c r="R217" s="48" t="s">
        <v>2036</v>
      </c>
    </row>
    <row r="218" spans="1:18" x14ac:dyDescent="0.2">
      <c r="A218" s="210"/>
      <c r="B218" s="121">
        <v>44169.427627314813</v>
      </c>
      <c r="C218" s="48" t="s">
        <v>858</v>
      </c>
      <c r="D218" s="82" t="str">
        <f>VLOOKUP($C218,TOTAL4,2,FALSE)</f>
        <v>MN5204</v>
      </c>
      <c r="E218" s="91" t="str">
        <f>VLOOKUP($C218,TOTAL4,3,FALSE)</f>
        <v>MAT NORTH</v>
      </c>
      <c r="F218" s="82" t="str">
        <f>VLOOKUP(C218,TOTAL4,4,FALSE)</f>
        <v>SILVER</v>
      </c>
      <c r="G218" s="83">
        <v>3</v>
      </c>
      <c r="H218" s="142" t="s">
        <v>2033</v>
      </c>
      <c r="I218" s="68" t="s">
        <v>2058</v>
      </c>
      <c r="J218" s="82" t="str">
        <f>VLOOKUP($C218,TOTAL4,5,FALSE)</f>
        <v>MAKETO</v>
      </c>
      <c r="K218" s="88">
        <v>0</v>
      </c>
      <c r="L218" s="88">
        <v>0.99930555555555556</v>
      </c>
      <c r="M218" s="86">
        <v>44173</v>
      </c>
      <c r="N218" s="143" t="s">
        <v>4859</v>
      </c>
      <c r="O218" s="191">
        <f t="shared" si="46"/>
        <v>1439</v>
      </c>
      <c r="P218" s="100">
        <f t="shared" si="47"/>
        <v>4317</v>
      </c>
      <c r="Q218" s="68" t="s">
        <v>2035</v>
      </c>
      <c r="R218" s="68" t="s">
        <v>2036</v>
      </c>
    </row>
    <row r="219" spans="1:18" x14ac:dyDescent="0.2">
      <c r="A219" s="97"/>
      <c r="B219" s="137">
        <v>44173.018865740742</v>
      </c>
      <c r="C219" s="48" t="s">
        <v>862</v>
      </c>
      <c r="D219" s="134" t="str">
        <f>VLOOKUP($C219,TOTAL3,2,FALSE)</f>
        <v>MW0044</v>
      </c>
      <c r="E219" s="135" t="str">
        <f>VLOOKUP($C219,TOTAL3,3,FALSE)</f>
        <v>MASH WEST</v>
      </c>
      <c r="F219" s="135" t="str">
        <f>VLOOKUP(C219,TOTAL3,4,FALSE)</f>
        <v>PLATINUM</v>
      </c>
      <c r="G219" s="83">
        <v>3</v>
      </c>
      <c r="H219" s="96" t="s">
        <v>2033</v>
      </c>
      <c r="I219" s="52" t="s">
        <v>2034</v>
      </c>
      <c r="J219" s="135" t="str">
        <f>VLOOKUP($C219,TOTAL3,5,FALSE)</f>
        <v>NGIRAZI</v>
      </c>
      <c r="K219" s="88">
        <v>1.8865740740740742E-2</v>
      </c>
      <c r="L219" s="88">
        <v>0.23511574074074074</v>
      </c>
      <c r="M219" s="86">
        <v>44173</v>
      </c>
      <c r="N219" s="143" t="s">
        <v>5090</v>
      </c>
      <c r="O219" s="90">
        <f t="shared" si="46"/>
        <v>311.39999999999998</v>
      </c>
      <c r="P219" s="100">
        <f t="shared" si="47"/>
        <v>934.19999999999993</v>
      </c>
      <c r="Q219" s="48" t="s">
        <v>2035</v>
      </c>
      <c r="R219" s="48" t="s">
        <v>2038</v>
      </c>
    </row>
    <row r="220" spans="1:18" x14ac:dyDescent="0.2">
      <c r="A220" s="97"/>
      <c r="B220" s="137">
        <v>44173.021087962959</v>
      </c>
      <c r="C220" s="48" t="s">
        <v>864</v>
      </c>
      <c r="D220" s="134" t="str">
        <f>VLOOKUP($C220,TOTAL3,2,FALSE)</f>
        <v>MW0044</v>
      </c>
      <c r="E220" s="135" t="str">
        <f>VLOOKUP($C220,TOTAL3,3,FALSE)</f>
        <v>MASH WEST</v>
      </c>
      <c r="F220" s="135" t="str">
        <f>VLOOKUP(C220,TOTAL3,4,FALSE)</f>
        <v>PLATINUM</v>
      </c>
      <c r="G220" s="83">
        <v>3</v>
      </c>
      <c r="H220" s="96" t="s">
        <v>2033</v>
      </c>
      <c r="I220" s="52" t="s">
        <v>2034</v>
      </c>
      <c r="J220" s="135" t="str">
        <f>VLOOKUP($C220,TOTAL3,5,FALSE)</f>
        <v>NGIRAZI</v>
      </c>
      <c r="K220" s="88">
        <v>2.1087962962962961E-2</v>
      </c>
      <c r="L220" s="88">
        <v>0.23666666666666666</v>
      </c>
      <c r="M220" s="86">
        <v>44173</v>
      </c>
      <c r="N220" s="143" t="s">
        <v>5094</v>
      </c>
      <c r="O220" s="90">
        <f t="shared" si="46"/>
        <v>310.43333333333334</v>
      </c>
      <c r="P220" s="100">
        <f t="shared" si="47"/>
        <v>931.3</v>
      </c>
      <c r="Q220" s="48" t="s">
        <v>2035</v>
      </c>
      <c r="R220" s="48" t="s">
        <v>2038</v>
      </c>
    </row>
    <row r="221" spans="1:18" x14ac:dyDescent="0.2">
      <c r="A221" s="97"/>
      <c r="B221" s="137">
        <v>44172.853252314817</v>
      </c>
      <c r="C221" s="48" t="s">
        <v>865</v>
      </c>
      <c r="D221" s="134" t="str">
        <f>VLOOKUP($C221,TOTAL3,2,FALSE)</f>
        <v>HA3013</v>
      </c>
      <c r="E221" s="135" t="str">
        <f>VLOOKUP($C221,TOTAL3,3,FALSE)</f>
        <v>HARARE</v>
      </c>
      <c r="F221" s="135" t="str">
        <f>VLOOKUP(C221,TOTAL3,4,FALSE)</f>
        <v>PLATINUM</v>
      </c>
      <c r="G221" s="83">
        <v>3</v>
      </c>
      <c r="H221" s="142" t="s">
        <v>2033</v>
      </c>
      <c r="I221" s="52" t="s">
        <v>2034</v>
      </c>
      <c r="J221" s="135" t="str">
        <f>VLOOKUP($C221,TOTAL3,5,FALSE)</f>
        <v>RICHARD</v>
      </c>
      <c r="K221" s="88">
        <v>0</v>
      </c>
      <c r="L221" s="88">
        <v>0.51599537037037035</v>
      </c>
      <c r="M221" s="86">
        <v>44173</v>
      </c>
      <c r="N221" s="143" t="s">
        <v>4705</v>
      </c>
      <c r="O221" s="90">
        <f t="shared" si="46"/>
        <v>743.0333333333333</v>
      </c>
      <c r="P221" s="100">
        <f t="shared" si="47"/>
        <v>2229.1</v>
      </c>
      <c r="Q221" s="48" t="s">
        <v>2035</v>
      </c>
      <c r="R221" s="48" t="s">
        <v>2038</v>
      </c>
    </row>
    <row r="222" spans="1:18" x14ac:dyDescent="0.2">
      <c r="A222" s="97"/>
      <c r="B222" s="137">
        <v>44172.855590277781</v>
      </c>
      <c r="C222" s="48" t="s">
        <v>867</v>
      </c>
      <c r="D222" s="134" t="str">
        <f>VLOOKUP($C222,TOTAL3,2,FALSE)</f>
        <v>HA3013</v>
      </c>
      <c r="E222" s="135" t="str">
        <f>VLOOKUP($C222,TOTAL3,3,FALSE)</f>
        <v>HARARE</v>
      </c>
      <c r="F222" s="135" t="str">
        <f>VLOOKUP(C222,TOTAL3,4,FALSE)</f>
        <v>PLATINUM</v>
      </c>
      <c r="G222" s="83">
        <v>3</v>
      </c>
      <c r="H222" s="96" t="s">
        <v>2033</v>
      </c>
      <c r="I222" s="52" t="s">
        <v>2034</v>
      </c>
      <c r="J222" s="135" t="str">
        <f>VLOOKUP($C222,TOTAL3,5,FALSE)</f>
        <v>RICHARD</v>
      </c>
      <c r="K222" s="88">
        <v>0</v>
      </c>
      <c r="L222" s="88">
        <v>0.51967592592592593</v>
      </c>
      <c r="M222" s="86">
        <v>44173</v>
      </c>
      <c r="N222" s="143" t="s">
        <v>4706</v>
      </c>
      <c r="O222" s="90">
        <f t="shared" si="46"/>
        <v>748.33333333333337</v>
      </c>
      <c r="P222" s="100">
        <f t="shared" si="47"/>
        <v>2245</v>
      </c>
      <c r="Q222" s="48" t="s">
        <v>2035</v>
      </c>
      <c r="R222" s="48" t="s">
        <v>2038</v>
      </c>
    </row>
    <row r="223" spans="1:18" x14ac:dyDescent="0.2">
      <c r="A223" s="210"/>
      <c r="B223" s="121">
        <v>44169.991597222222</v>
      </c>
      <c r="C223" s="48" t="s">
        <v>870</v>
      </c>
      <c r="D223" s="82" t="str">
        <f>VLOOKUP($C223,TOTAL4,2,FALSE)</f>
        <v>MS5264</v>
      </c>
      <c r="E223" s="91" t="str">
        <f>VLOOKUP($C223,TOTAL4,3,FALSE)</f>
        <v>MAT SOUTH</v>
      </c>
      <c r="F223" s="82" t="str">
        <f>VLOOKUP(C223,TOTAL4,4,FALSE)</f>
        <v>PLATINUM</v>
      </c>
      <c r="G223" s="83">
        <v>3</v>
      </c>
      <c r="H223" s="142" t="s">
        <v>2033</v>
      </c>
      <c r="I223" s="68" t="s">
        <v>2058</v>
      </c>
      <c r="J223" s="82" t="str">
        <f>VLOOKUP($C223,TOTAL4,5,FALSE)</f>
        <v>BEN</v>
      </c>
      <c r="K223" s="88">
        <v>0</v>
      </c>
      <c r="L223" s="88">
        <v>0.99930555555555556</v>
      </c>
      <c r="M223" s="86">
        <v>44173</v>
      </c>
      <c r="N223" s="143" t="s">
        <v>4861</v>
      </c>
      <c r="O223" s="191">
        <f t="shared" si="46"/>
        <v>1439</v>
      </c>
      <c r="P223" s="100">
        <f t="shared" si="47"/>
        <v>4317</v>
      </c>
      <c r="Q223" s="68" t="s">
        <v>2035</v>
      </c>
      <c r="R223" s="68" t="s">
        <v>2036</v>
      </c>
    </row>
    <row r="224" spans="1:18" x14ac:dyDescent="0.2">
      <c r="A224" s="210"/>
      <c r="B224" s="121">
        <v>44134.215995370374</v>
      </c>
      <c r="C224" s="48" t="s">
        <v>872</v>
      </c>
      <c r="D224" s="82" t="str">
        <f>VLOOKUP($C224,TOTAL4,2,FALSE)</f>
        <v>MS5264</v>
      </c>
      <c r="E224" s="91" t="str">
        <f>VLOOKUP($C224,TOTAL4,3,FALSE)</f>
        <v>MAT SOUTH</v>
      </c>
      <c r="F224" s="82" t="str">
        <f>VLOOKUP(C224,TOTAL4,4,FALSE)</f>
        <v>PLATINUM</v>
      </c>
      <c r="G224" s="83">
        <v>3</v>
      </c>
      <c r="H224" s="142" t="s">
        <v>2033</v>
      </c>
      <c r="I224" s="68" t="s">
        <v>2058</v>
      </c>
      <c r="J224" s="82" t="str">
        <f>VLOOKUP($C224,TOTAL4,5,FALSE)</f>
        <v>BEN</v>
      </c>
      <c r="K224" s="88">
        <v>0</v>
      </c>
      <c r="L224" s="88">
        <v>0.99930555555555556</v>
      </c>
      <c r="M224" s="86">
        <v>44173</v>
      </c>
      <c r="N224" s="143" t="s">
        <v>4862</v>
      </c>
      <c r="O224" s="191">
        <f t="shared" si="46"/>
        <v>1439</v>
      </c>
      <c r="P224" s="100">
        <f t="shared" si="47"/>
        <v>4317</v>
      </c>
      <c r="Q224" s="68" t="s">
        <v>2035</v>
      </c>
      <c r="R224" s="68" t="s">
        <v>2036</v>
      </c>
    </row>
    <row r="225" spans="1:18" x14ac:dyDescent="0.2">
      <c r="A225" s="210">
        <v>283</v>
      </c>
      <c r="B225" s="121">
        <v>43636.052777777775</v>
      </c>
      <c r="C225" s="52" t="str">
        <f>VLOOKUP(A225,nsn,2,FALSE)</f>
        <v>Hwange Power-G</v>
      </c>
      <c r="D225" s="207" t="s">
        <v>873</v>
      </c>
      <c r="E225" s="220" t="str">
        <f>VLOOKUP($C225,TOTAL3,3,FALSE)</f>
        <v>MAT NORTH</v>
      </c>
      <c r="F225" s="135" t="str">
        <f>VLOOKUP(C225,TOTAL3,4,FALSE)</f>
        <v>SILVER</v>
      </c>
      <c r="G225" s="83">
        <v>3</v>
      </c>
      <c r="H225" s="96" t="s">
        <v>2033</v>
      </c>
      <c r="I225" s="52" t="s">
        <v>2055</v>
      </c>
      <c r="J225" s="52" t="str">
        <f>VLOOKUP(A225,nsn,3,FALSE)</f>
        <v>HARRIET</v>
      </c>
      <c r="K225" s="88">
        <v>0</v>
      </c>
      <c r="L225" s="88">
        <v>0.99930555555555556</v>
      </c>
      <c r="M225" s="86">
        <v>44173</v>
      </c>
      <c r="N225" s="143" t="s">
        <v>2158</v>
      </c>
      <c r="O225" s="90">
        <f t="shared" si="46"/>
        <v>1439</v>
      </c>
      <c r="P225" s="100">
        <f t="shared" si="47"/>
        <v>4317</v>
      </c>
      <c r="Q225" s="52" t="s">
        <v>2035</v>
      </c>
      <c r="R225" s="52" t="s">
        <v>2036</v>
      </c>
    </row>
    <row r="226" spans="1:18" x14ac:dyDescent="0.2">
      <c r="A226" s="124">
        <v>205</v>
      </c>
      <c r="B226" s="121">
        <v>44173.90347222222</v>
      </c>
      <c r="C226" s="52" t="str">
        <f>VLOOKUP(A226,nsn,2,FALSE)</f>
        <v>Hwange Safari -G</v>
      </c>
      <c r="D226" s="134" t="str">
        <f>VLOOKUP($C226,TOTAL3,2,FALSE)</f>
        <v>MN6026</v>
      </c>
      <c r="E226" s="220" t="str">
        <f>VLOOKUP($C226,TOTAL3,3,FALSE)</f>
        <v>MAT NORTH</v>
      </c>
      <c r="F226" s="135" t="str">
        <f>VLOOKUP(C226,TOTAL3,4,FALSE)</f>
        <v>BRONZE</v>
      </c>
      <c r="G226" s="83">
        <v>3</v>
      </c>
      <c r="H226" s="96" t="s">
        <v>2033</v>
      </c>
      <c r="I226" s="212" t="s">
        <v>2060</v>
      </c>
      <c r="J226" s="52" t="str">
        <f>VLOOKUP(A226,nsn,3,FALSE)</f>
        <v>SIFA</v>
      </c>
      <c r="K226" s="88">
        <v>0.90347222222222223</v>
      </c>
      <c r="L226" s="88">
        <v>0.99930555555555556</v>
      </c>
      <c r="M226" s="86">
        <v>44173</v>
      </c>
      <c r="N226" s="143" t="s">
        <v>2713</v>
      </c>
      <c r="O226" s="90">
        <f t="shared" si="46"/>
        <v>138</v>
      </c>
      <c r="P226" s="100">
        <f t="shared" si="47"/>
        <v>414</v>
      </c>
      <c r="Q226" s="52" t="s">
        <v>2035</v>
      </c>
      <c r="R226" s="52" t="s">
        <v>2036</v>
      </c>
    </row>
    <row r="227" spans="1:18" x14ac:dyDescent="0.2">
      <c r="A227" s="124">
        <v>85</v>
      </c>
      <c r="B227" s="121">
        <v>44173.546527777777</v>
      </c>
      <c r="C227" s="52" t="str">
        <f>VLOOKUP(A227,nsn,2,FALSE)</f>
        <v>Imbizo-G</v>
      </c>
      <c r="D227" s="134" t="str">
        <f>VLOOKUP($C227,TOTAL3,2,FALSE)</f>
        <v>BU0172</v>
      </c>
      <c r="E227" s="220" t="str">
        <f>VLOOKUP($C227,TOTAL3,3,FALSE)</f>
        <v>BULAWAYO</v>
      </c>
      <c r="F227" s="135" t="str">
        <f>VLOOKUP(C227,TOTAL3,4,FALSE)</f>
        <v>SILVER</v>
      </c>
      <c r="G227" s="83">
        <v>3</v>
      </c>
      <c r="H227" s="83" t="s">
        <v>2033</v>
      </c>
      <c r="I227" s="212" t="s">
        <v>2060</v>
      </c>
      <c r="J227" s="52" t="str">
        <f>VLOOKUP(A227,nsn,3,FALSE)</f>
        <v>STELLA</v>
      </c>
      <c r="K227" s="88">
        <v>0.54652777777777783</v>
      </c>
      <c r="L227" s="88">
        <v>0.80555555555555547</v>
      </c>
      <c r="M227" s="86">
        <v>44173</v>
      </c>
      <c r="N227" s="143" t="s">
        <v>2179</v>
      </c>
      <c r="O227" s="90">
        <f t="shared" si="46"/>
        <v>372.99999999999977</v>
      </c>
      <c r="P227" s="100">
        <f t="shared" si="47"/>
        <v>1118.9999999999993</v>
      </c>
      <c r="Q227" s="52" t="s">
        <v>2035</v>
      </c>
      <c r="R227" s="52" t="s">
        <v>2036</v>
      </c>
    </row>
    <row r="228" spans="1:18" x14ac:dyDescent="0.2">
      <c r="A228" s="210">
        <v>818</v>
      </c>
      <c r="B228" s="121">
        <v>44069.581944444442</v>
      </c>
      <c r="C228" s="52" t="str">
        <f>VLOOKUP(A228,nsn,2,FALSE)</f>
        <v>INKOSIKAZI-G</v>
      </c>
      <c r="D228" s="134" t="str">
        <f>VLOOKUP($C228,TOTAL3,2,FALSE)</f>
        <v>MN7015</v>
      </c>
      <c r="E228" s="220" t="str">
        <f>VLOOKUP($C228,TOTAL3,3,FALSE)</f>
        <v>MAT NORTH</v>
      </c>
      <c r="F228" s="135" t="str">
        <f>VLOOKUP(C228,TOTAL3,4,FALSE)</f>
        <v>BRONZE</v>
      </c>
      <c r="G228" s="83">
        <v>3</v>
      </c>
      <c r="H228" s="96" t="s">
        <v>2033</v>
      </c>
      <c r="I228" s="212" t="s">
        <v>2055</v>
      </c>
      <c r="J228" s="52" t="str">
        <f>VLOOKUP(A228,nsn,3,FALSE)</f>
        <v>BHEKANI</v>
      </c>
      <c r="K228" s="88">
        <v>0</v>
      </c>
      <c r="L228" s="88">
        <v>0.99930555555555556</v>
      </c>
      <c r="M228" s="86">
        <v>44173</v>
      </c>
      <c r="N228" s="143" t="s">
        <v>2163</v>
      </c>
      <c r="O228" s="90">
        <f t="shared" si="46"/>
        <v>1439</v>
      </c>
      <c r="P228" s="100">
        <f t="shared" si="47"/>
        <v>4317</v>
      </c>
      <c r="Q228" s="52" t="s">
        <v>2035</v>
      </c>
      <c r="R228" s="52" t="s">
        <v>2036</v>
      </c>
    </row>
    <row r="229" spans="1:18" x14ac:dyDescent="0.2">
      <c r="A229" s="210"/>
      <c r="B229" s="121">
        <v>44171.126921296294</v>
      </c>
      <c r="C229" s="48" t="s">
        <v>894</v>
      </c>
      <c r="D229" s="82" t="str">
        <f>VLOOKUP($C229,TOTAL4,2,FALSE)</f>
        <v>MN0325</v>
      </c>
      <c r="E229" s="91" t="str">
        <f>VLOOKUP($C229,TOTAL4,3,FALSE)</f>
        <v>MAT NORTH</v>
      </c>
      <c r="F229" s="82" t="str">
        <f>VLOOKUP(C229,TOTAL4,4,FALSE)</f>
        <v>SILVER</v>
      </c>
      <c r="G229" s="83">
        <v>3</v>
      </c>
      <c r="H229" s="142" t="s">
        <v>2033</v>
      </c>
      <c r="I229" s="68" t="s">
        <v>2058</v>
      </c>
      <c r="J229" s="82" t="str">
        <f>VLOOKUP($C229,TOTAL4,5,FALSE)</f>
        <v>MAKETO</v>
      </c>
      <c r="K229" s="88">
        <v>0</v>
      </c>
      <c r="L229" s="88">
        <v>0.99930555555555556</v>
      </c>
      <c r="M229" s="86">
        <v>44173</v>
      </c>
      <c r="N229" s="143" t="s">
        <v>4863</v>
      </c>
      <c r="O229" s="191">
        <f t="shared" si="46"/>
        <v>1439</v>
      </c>
      <c r="P229" s="100">
        <f t="shared" si="47"/>
        <v>4317</v>
      </c>
      <c r="Q229" s="68" t="s">
        <v>2035</v>
      </c>
      <c r="R229" s="68" t="s">
        <v>2036</v>
      </c>
    </row>
    <row r="230" spans="1:18" x14ac:dyDescent="0.2">
      <c r="A230" s="97"/>
      <c r="B230" s="52" t="s">
        <v>2044</v>
      </c>
      <c r="C230" s="48" t="s">
        <v>896</v>
      </c>
      <c r="D230" s="134" t="str">
        <f>VLOOKUP($C230,TOTAL3,2,FALSE)</f>
        <v>MA5156</v>
      </c>
      <c r="E230" s="135" t="str">
        <f>VLOOKUP($C230,TOTAL3,3,FALSE)</f>
        <v>MANICALAND</v>
      </c>
      <c r="F230" s="135" t="str">
        <f>VLOOKUP(C230,TOTAL3,4,FALSE)</f>
        <v>SILVER</v>
      </c>
      <c r="G230" s="83">
        <v>3</v>
      </c>
      <c r="H230" s="142" t="s">
        <v>2033</v>
      </c>
      <c r="I230" s="52" t="s">
        <v>2042</v>
      </c>
      <c r="J230" s="135" t="str">
        <f>VLOOKUP($C230,TOTAL3,5,FALSE)</f>
        <v>MANGWIRO</v>
      </c>
      <c r="K230" s="88">
        <v>0</v>
      </c>
      <c r="L230" s="88">
        <v>0.99930555555555556</v>
      </c>
      <c r="M230" s="86">
        <v>44173</v>
      </c>
      <c r="N230" s="143" t="s">
        <v>3971</v>
      </c>
      <c r="O230" s="90">
        <f t="shared" si="46"/>
        <v>1439</v>
      </c>
      <c r="P230" s="100">
        <f t="shared" si="47"/>
        <v>4317</v>
      </c>
      <c r="Q230" s="48" t="s">
        <v>2035</v>
      </c>
      <c r="R230" s="48" t="s">
        <v>2036</v>
      </c>
    </row>
    <row r="231" spans="1:18" x14ac:dyDescent="0.2">
      <c r="A231" s="210"/>
      <c r="B231" s="121">
        <v>44157.711724537039</v>
      </c>
      <c r="C231" s="48" t="s">
        <v>904</v>
      </c>
      <c r="D231" s="82" t="str">
        <f>VLOOKUP($C231,TOTAL4,2,FALSE)</f>
        <v>MS5129</v>
      </c>
      <c r="E231" s="91" t="str">
        <f>VLOOKUP($C231,TOTAL4,3,FALSE)</f>
        <v>MAT SOUTH</v>
      </c>
      <c r="F231" s="82" t="str">
        <f>VLOOKUP(C231,TOTAL4,4,FALSE)</f>
        <v>SILVER</v>
      </c>
      <c r="G231" s="83">
        <v>3</v>
      </c>
      <c r="H231" s="142" t="s">
        <v>2033</v>
      </c>
      <c r="I231" s="68" t="s">
        <v>2058</v>
      </c>
      <c r="J231" s="82" t="str">
        <f>VLOOKUP($C231,TOTAL4,5,FALSE)</f>
        <v>BEN</v>
      </c>
      <c r="K231" s="88">
        <v>0</v>
      </c>
      <c r="L231" s="88">
        <v>0.99930555555555556</v>
      </c>
      <c r="M231" s="86">
        <v>44173</v>
      </c>
      <c r="N231" s="143" t="s">
        <v>4864</v>
      </c>
      <c r="O231" s="191">
        <f t="shared" si="46"/>
        <v>1439</v>
      </c>
      <c r="P231" s="100">
        <f t="shared" si="47"/>
        <v>4317</v>
      </c>
      <c r="Q231" s="68" t="s">
        <v>2035</v>
      </c>
      <c r="R231" s="68" t="s">
        <v>2036</v>
      </c>
    </row>
    <row r="232" spans="1:18" x14ac:dyDescent="0.2">
      <c r="A232" s="97"/>
      <c r="B232" s="137">
        <v>44173.177071759259</v>
      </c>
      <c r="C232" s="48" t="s">
        <v>910</v>
      </c>
      <c r="D232" s="134" t="str">
        <f t="shared" ref="D232:D250" si="48">VLOOKUP($C232,TOTAL3,2,FALSE)</f>
        <v>ME0129</v>
      </c>
      <c r="E232" s="135" t="str">
        <f t="shared" ref="E232:E250" si="49">VLOOKUP($C232,TOTAL3,3,FALSE)</f>
        <v>MASH EAST</v>
      </c>
      <c r="F232" s="135" t="str">
        <f t="shared" ref="F232:F250" si="50">VLOOKUP(C232,TOTAL3,4,FALSE)</f>
        <v>PLATINUM</v>
      </c>
      <c r="G232" s="83">
        <v>3</v>
      </c>
      <c r="H232" s="96" t="s">
        <v>2033</v>
      </c>
      <c r="I232" s="52" t="s">
        <v>2034</v>
      </c>
      <c r="J232" s="135" t="str">
        <f>VLOOKUP($C232,TOTAL3,5,FALSE)</f>
        <v>WASHIE</v>
      </c>
      <c r="K232" s="88">
        <v>0.17707175925925925</v>
      </c>
      <c r="L232" s="88">
        <v>0.18008101851851852</v>
      </c>
      <c r="M232" s="86">
        <v>44173</v>
      </c>
      <c r="N232" s="143" t="s">
        <v>5137</v>
      </c>
      <c r="O232" s="90">
        <f t="shared" si="46"/>
        <v>4.3333333333333446</v>
      </c>
      <c r="P232" s="100">
        <f t="shared" si="47"/>
        <v>13.000000000000034</v>
      </c>
      <c r="Q232" s="48" t="s">
        <v>2035</v>
      </c>
      <c r="R232" s="48" t="s">
        <v>2038</v>
      </c>
    </row>
    <row r="233" spans="1:18" x14ac:dyDescent="0.2">
      <c r="A233" s="97"/>
      <c r="B233" s="137">
        <v>44173.066562499997</v>
      </c>
      <c r="C233" s="48" t="s">
        <v>913</v>
      </c>
      <c r="D233" s="134" t="str">
        <f t="shared" si="48"/>
        <v>MW6033</v>
      </c>
      <c r="E233" s="135" t="str">
        <f t="shared" si="49"/>
        <v>MASH WEST</v>
      </c>
      <c r="F233" s="135" t="str">
        <f t="shared" si="50"/>
        <v>PLATINUM</v>
      </c>
      <c r="G233" s="83">
        <v>3</v>
      </c>
      <c r="H233" s="96" t="s">
        <v>2033</v>
      </c>
      <c r="I233" s="52" t="s">
        <v>2034</v>
      </c>
      <c r="J233" s="135" t="str">
        <f>VLOOKUP($C233,TOTAL3,5,FALSE)</f>
        <v>NGIRAZI</v>
      </c>
      <c r="K233" s="88">
        <v>6.6562500000000011E-2</v>
      </c>
      <c r="L233" s="88">
        <v>0.2220486111111111</v>
      </c>
      <c r="M233" s="86">
        <v>44173</v>
      </c>
      <c r="N233" s="143" t="s">
        <v>5117</v>
      </c>
      <c r="O233" s="90">
        <f t="shared" si="46"/>
        <v>223.89999999999998</v>
      </c>
      <c r="P233" s="100">
        <f t="shared" si="47"/>
        <v>671.69999999999993</v>
      </c>
      <c r="Q233" s="48" t="s">
        <v>2035</v>
      </c>
      <c r="R233" s="48" t="s">
        <v>2038</v>
      </c>
    </row>
    <row r="234" spans="1:18" x14ac:dyDescent="0.2">
      <c r="A234" s="97"/>
      <c r="B234" s="137">
        <v>44173.068865740737</v>
      </c>
      <c r="C234" s="48" t="s">
        <v>917</v>
      </c>
      <c r="D234" s="134" t="str">
        <f t="shared" si="48"/>
        <v>MW6033</v>
      </c>
      <c r="E234" s="135" t="str">
        <f t="shared" si="49"/>
        <v>MASH WEST</v>
      </c>
      <c r="F234" s="135" t="str">
        <f t="shared" si="50"/>
        <v>PLATINUM</v>
      </c>
      <c r="G234" s="83">
        <v>3</v>
      </c>
      <c r="H234" s="96" t="s">
        <v>2033</v>
      </c>
      <c r="I234" s="52" t="s">
        <v>2034</v>
      </c>
      <c r="J234" s="135" t="str">
        <f>VLOOKUP($C234,TOTAL3,5,FALSE)</f>
        <v>NGIRZAI</v>
      </c>
      <c r="K234" s="88">
        <v>6.8865740740740741E-2</v>
      </c>
      <c r="L234" s="88">
        <v>0.22497685185185187</v>
      </c>
      <c r="M234" s="86">
        <v>44173</v>
      </c>
      <c r="N234" s="143" t="s">
        <v>5118</v>
      </c>
      <c r="O234" s="90">
        <f t="shared" si="46"/>
        <v>224.80000000000007</v>
      </c>
      <c r="P234" s="100">
        <f t="shared" si="47"/>
        <v>674.4000000000002</v>
      </c>
      <c r="Q234" s="48" t="s">
        <v>2035</v>
      </c>
      <c r="R234" s="48" t="s">
        <v>2038</v>
      </c>
    </row>
    <row r="235" spans="1:18" x14ac:dyDescent="0.2">
      <c r="A235" s="210">
        <v>223</v>
      </c>
      <c r="B235" s="121">
        <v>44155.618750000001</v>
      </c>
      <c r="C235" s="52" t="str">
        <f>VLOOKUP(A235,nsn,2,FALSE)</f>
        <v>Kamativi-G</v>
      </c>
      <c r="D235" s="134" t="str">
        <f t="shared" si="48"/>
        <v>MN0320</v>
      </c>
      <c r="E235" s="220" t="str">
        <f t="shared" si="49"/>
        <v>MAT NORTH</v>
      </c>
      <c r="F235" s="135" t="str">
        <f t="shared" si="50"/>
        <v>BRONZE</v>
      </c>
      <c r="G235" s="83">
        <v>3</v>
      </c>
      <c r="H235" s="96" t="s">
        <v>2033</v>
      </c>
      <c r="I235" s="212" t="s">
        <v>2055</v>
      </c>
      <c r="J235" s="52" t="str">
        <f>VLOOKUP(A235,nsn,3,FALSE)</f>
        <v>HARRIET</v>
      </c>
      <c r="K235" s="88">
        <v>0</v>
      </c>
      <c r="L235" s="88">
        <v>0.99930555555555556</v>
      </c>
      <c r="M235" s="86">
        <v>44173</v>
      </c>
      <c r="N235" s="143" t="s">
        <v>2158</v>
      </c>
      <c r="O235" s="90">
        <f t="shared" si="46"/>
        <v>1439</v>
      </c>
      <c r="P235" s="100">
        <f t="shared" si="47"/>
        <v>4317</v>
      </c>
      <c r="Q235" s="52" t="s">
        <v>2035</v>
      </c>
      <c r="R235" s="52" t="s">
        <v>2036</v>
      </c>
    </row>
    <row r="236" spans="1:18" x14ac:dyDescent="0.2">
      <c r="A236" s="97"/>
      <c r="B236" s="192" t="s">
        <v>3432</v>
      </c>
      <c r="C236" s="87" t="s">
        <v>931</v>
      </c>
      <c r="D236" s="134" t="str">
        <f t="shared" si="48"/>
        <v>MC5027</v>
      </c>
      <c r="E236" s="135" t="str">
        <f t="shared" si="49"/>
        <v>MASH CENTRAL</v>
      </c>
      <c r="F236" s="135" t="str">
        <f t="shared" si="50"/>
        <v>PLATINUM</v>
      </c>
      <c r="G236" s="83">
        <v>3</v>
      </c>
      <c r="H236" s="96" t="s">
        <v>2033</v>
      </c>
      <c r="I236" s="52" t="s">
        <v>2042</v>
      </c>
      <c r="J236" s="135" t="str">
        <f t="shared" ref="J236:J248" si="51">VLOOKUP($C236,TOTAL3,5,FALSE)</f>
        <v>ARTWELL</v>
      </c>
      <c r="K236" s="88">
        <v>0</v>
      </c>
      <c r="L236" s="88">
        <v>0.99930555555555556</v>
      </c>
      <c r="M236" s="86">
        <v>44173</v>
      </c>
      <c r="N236" s="143" t="s">
        <v>4117</v>
      </c>
      <c r="O236" s="90">
        <f t="shared" si="46"/>
        <v>1439</v>
      </c>
      <c r="P236" s="100">
        <f t="shared" si="47"/>
        <v>4317</v>
      </c>
      <c r="Q236" s="48" t="s">
        <v>2035</v>
      </c>
      <c r="R236" s="48" t="s">
        <v>2036</v>
      </c>
    </row>
    <row r="237" spans="1:18" x14ac:dyDescent="0.2">
      <c r="A237" s="97"/>
      <c r="B237" s="192" t="s">
        <v>2124</v>
      </c>
      <c r="C237" s="87" t="s">
        <v>933</v>
      </c>
      <c r="D237" s="134" t="str">
        <f t="shared" si="48"/>
        <v>MC5027</v>
      </c>
      <c r="E237" s="135" t="str">
        <f t="shared" si="49"/>
        <v>MASH CENTRAL</v>
      </c>
      <c r="F237" s="135" t="str">
        <f t="shared" si="50"/>
        <v>PLATINUM</v>
      </c>
      <c r="G237" s="83">
        <v>3</v>
      </c>
      <c r="H237" s="142" t="s">
        <v>2033</v>
      </c>
      <c r="I237" s="52" t="s">
        <v>2042</v>
      </c>
      <c r="J237" s="135" t="str">
        <f t="shared" si="51"/>
        <v>ARTWELL</v>
      </c>
      <c r="K237" s="88">
        <v>0</v>
      </c>
      <c r="L237" s="88">
        <v>0.99930555555555556</v>
      </c>
      <c r="M237" s="86">
        <v>44173</v>
      </c>
      <c r="N237" s="143" t="s">
        <v>4007</v>
      </c>
      <c r="O237" s="90">
        <f t="shared" si="46"/>
        <v>1439</v>
      </c>
      <c r="P237" s="100">
        <f t="shared" si="47"/>
        <v>4317</v>
      </c>
      <c r="Q237" s="48" t="s">
        <v>2035</v>
      </c>
      <c r="R237" s="48" t="s">
        <v>2036</v>
      </c>
    </row>
    <row r="238" spans="1:18" x14ac:dyDescent="0.2">
      <c r="A238" s="97"/>
      <c r="B238" s="192" t="s">
        <v>2208</v>
      </c>
      <c r="C238" s="87" t="s">
        <v>934</v>
      </c>
      <c r="D238" s="134" t="str">
        <f t="shared" si="48"/>
        <v>MC6009</v>
      </c>
      <c r="E238" s="135" t="str">
        <f t="shared" si="49"/>
        <v>MASH CENTRAL</v>
      </c>
      <c r="F238" s="135" t="str">
        <f t="shared" si="50"/>
        <v>PLATINUM</v>
      </c>
      <c r="G238" s="83">
        <v>3</v>
      </c>
      <c r="H238" s="142" t="s">
        <v>2033</v>
      </c>
      <c r="I238" s="52" t="s">
        <v>2042</v>
      </c>
      <c r="J238" s="135" t="str">
        <f t="shared" si="51"/>
        <v>KIWA</v>
      </c>
      <c r="K238" s="88">
        <v>0</v>
      </c>
      <c r="L238" s="88">
        <v>0.99930555555555556</v>
      </c>
      <c r="M238" s="86">
        <v>44173</v>
      </c>
      <c r="N238" s="143" t="s">
        <v>4086</v>
      </c>
      <c r="O238" s="90">
        <f t="shared" si="46"/>
        <v>1439</v>
      </c>
      <c r="P238" s="100">
        <f t="shared" si="47"/>
        <v>4317</v>
      </c>
      <c r="Q238" s="48" t="s">
        <v>2035</v>
      </c>
      <c r="R238" s="48" t="s">
        <v>2036</v>
      </c>
    </row>
    <row r="239" spans="1:18" x14ac:dyDescent="0.2">
      <c r="A239" s="97"/>
      <c r="B239" s="137">
        <v>44173.239317129628</v>
      </c>
      <c r="C239" s="48" t="s">
        <v>936</v>
      </c>
      <c r="D239" s="134" t="str">
        <f t="shared" si="48"/>
        <v>MW0050</v>
      </c>
      <c r="E239" s="135" t="str">
        <f t="shared" si="49"/>
        <v>MASH WEST</v>
      </c>
      <c r="F239" s="135" t="str">
        <f t="shared" si="50"/>
        <v>SILVER</v>
      </c>
      <c r="G239" s="83">
        <v>3</v>
      </c>
      <c r="H239" s="96" t="s">
        <v>2033</v>
      </c>
      <c r="I239" s="52" t="s">
        <v>2034</v>
      </c>
      <c r="J239" s="135" t="str">
        <f t="shared" si="51"/>
        <v>ARTWELL</v>
      </c>
      <c r="K239" s="88">
        <v>0.23931712962962962</v>
      </c>
      <c r="L239" s="88">
        <v>0.99930555555555556</v>
      </c>
      <c r="M239" s="86">
        <v>44173</v>
      </c>
      <c r="N239" s="143" t="s">
        <v>5153</v>
      </c>
      <c r="O239" s="90">
        <f t="shared" si="46"/>
        <v>1094.3833333333334</v>
      </c>
      <c r="P239" s="100">
        <f t="shared" si="47"/>
        <v>3283.1500000000005</v>
      </c>
      <c r="Q239" s="48" t="s">
        <v>2035</v>
      </c>
      <c r="R239" s="48" t="s">
        <v>2036</v>
      </c>
    </row>
    <row r="240" spans="1:18" x14ac:dyDescent="0.2">
      <c r="A240" s="97"/>
      <c r="B240" s="137" t="s">
        <v>5061</v>
      </c>
      <c r="C240" s="87" t="s">
        <v>936</v>
      </c>
      <c r="D240" s="134" t="str">
        <f t="shared" si="48"/>
        <v>MW0050</v>
      </c>
      <c r="E240" s="135" t="str">
        <f t="shared" si="49"/>
        <v>MASH WEST</v>
      </c>
      <c r="F240" s="135" t="str">
        <f t="shared" si="50"/>
        <v>SILVER</v>
      </c>
      <c r="G240" s="83">
        <v>3</v>
      </c>
      <c r="H240" s="96" t="s">
        <v>2033</v>
      </c>
      <c r="I240" s="52" t="s">
        <v>5161</v>
      </c>
      <c r="J240" s="135" t="str">
        <f t="shared" si="51"/>
        <v>ARTWELL</v>
      </c>
      <c r="K240" s="88">
        <v>0.71998842592592593</v>
      </c>
      <c r="L240" s="88">
        <v>0.99930555555555556</v>
      </c>
      <c r="M240" s="86">
        <v>44173</v>
      </c>
      <c r="N240" s="143" t="s">
        <v>5197</v>
      </c>
      <c r="O240" s="90">
        <f t="shared" si="46"/>
        <v>402.2166666666667</v>
      </c>
      <c r="P240" s="100">
        <f t="shared" si="47"/>
        <v>1206.6500000000001</v>
      </c>
      <c r="Q240" s="48" t="s">
        <v>2035</v>
      </c>
      <c r="R240" s="48" t="s">
        <v>2036</v>
      </c>
    </row>
    <row r="241" spans="1:18" x14ac:dyDescent="0.2">
      <c r="A241" s="97"/>
      <c r="B241" s="192" t="s">
        <v>2273</v>
      </c>
      <c r="C241" s="87" t="s">
        <v>938</v>
      </c>
      <c r="D241" s="134" t="str">
        <f t="shared" si="48"/>
        <v>MW0050</v>
      </c>
      <c r="E241" s="135" t="str">
        <f t="shared" si="49"/>
        <v>MASH WEST</v>
      </c>
      <c r="F241" s="135" t="str">
        <f t="shared" si="50"/>
        <v>SILVER</v>
      </c>
      <c r="G241" s="83">
        <v>3</v>
      </c>
      <c r="H241" s="96" t="s">
        <v>2033</v>
      </c>
      <c r="I241" s="52" t="s">
        <v>2042</v>
      </c>
      <c r="J241" s="135" t="str">
        <f t="shared" si="51"/>
        <v>ARTWELL</v>
      </c>
      <c r="K241" s="88">
        <v>0</v>
      </c>
      <c r="L241" s="88">
        <v>0.99930555555555556</v>
      </c>
      <c r="M241" s="86">
        <v>44173</v>
      </c>
      <c r="N241" s="143" t="s">
        <v>4032</v>
      </c>
      <c r="O241" s="90">
        <f t="shared" si="46"/>
        <v>1439</v>
      </c>
      <c r="P241" s="100">
        <f t="shared" si="47"/>
        <v>4317</v>
      </c>
      <c r="Q241" s="48" t="s">
        <v>2035</v>
      </c>
      <c r="R241" s="48" t="s">
        <v>2036</v>
      </c>
    </row>
    <row r="242" spans="1:18" x14ac:dyDescent="0.2">
      <c r="A242" s="97"/>
      <c r="B242" s="137">
        <v>44173.239340277774</v>
      </c>
      <c r="C242" s="48" t="s">
        <v>939</v>
      </c>
      <c r="D242" s="134" t="str">
        <f t="shared" si="48"/>
        <v>MW0051</v>
      </c>
      <c r="E242" s="135" t="str">
        <f t="shared" si="49"/>
        <v>MASH WEST</v>
      </c>
      <c r="F242" s="135" t="str">
        <f t="shared" si="50"/>
        <v>PLATINUM</v>
      </c>
      <c r="G242" s="83">
        <v>3</v>
      </c>
      <c r="H242" s="96" t="s">
        <v>2033</v>
      </c>
      <c r="I242" s="52" t="s">
        <v>2034</v>
      </c>
      <c r="J242" s="135" t="str">
        <f t="shared" si="51"/>
        <v>ARTWELL</v>
      </c>
      <c r="K242" s="88">
        <v>0.23934027777777778</v>
      </c>
      <c r="L242" s="88">
        <v>0.99930555555555556</v>
      </c>
      <c r="M242" s="86">
        <v>44173</v>
      </c>
      <c r="N242" s="143" t="s">
        <v>5157</v>
      </c>
      <c r="O242" s="90">
        <f t="shared" si="46"/>
        <v>1094.3500000000001</v>
      </c>
      <c r="P242" s="100">
        <f t="shared" si="47"/>
        <v>3283.05</v>
      </c>
      <c r="Q242" s="48" t="s">
        <v>2035</v>
      </c>
      <c r="R242" s="48" t="s">
        <v>2036</v>
      </c>
    </row>
    <row r="243" spans="1:18" x14ac:dyDescent="0.2">
      <c r="A243" s="97"/>
      <c r="B243" s="137" t="s">
        <v>5061</v>
      </c>
      <c r="C243" s="87" t="s">
        <v>939</v>
      </c>
      <c r="D243" s="134" t="str">
        <f t="shared" si="48"/>
        <v>MW0051</v>
      </c>
      <c r="E243" s="135" t="str">
        <f t="shared" si="49"/>
        <v>MASH WEST</v>
      </c>
      <c r="F243" s="135" t="str">
        <f t="shared" si="50"/>
        <v>PLATINUM</v>
      </c>
      <c r="G243" s="83">
        <v>3</v>
      </c>
      <c r="H243" s="96" t="s">
        <v>2033</v>
      </c>
      <c r="I243" s="52" t="s">
        <v>5161</v>
      </c>
      <c r="J243" s="135" t="str">
        <f t="shared" si="51"/>
        <v>ARTWELL</v>
      </c>
      <c r="K243" s="88">
        <v>0.71998842592592593</v>
      </c>
      <c r="L243" s="88">
        <v>0.99930555555555556</v>
      </c>
      <c r="M243" s="86">
        <v>44173</v>
      </c>
      <c r="N243" s="143" t="s">
        <v>5198</v>
      </c>
      <c r="O243" s="90">
        <f t="shared" si="46"/>
        <v>402.2166666666667</v>
      </c>
      <c r="P243" s="100">
        <f t="shared" si="47"/>
        <v>1206.6500000000001</v>
      </c>
      <c r="Q243" s="48" t="s">
        <v>2035</v>
      </c>
      <c r="R243" s="48" t="s">
        <v>2036</v>
      </c>
    </row>
    <row r="244" spans="1:18" x14ac:dyDescent="0.2">
      <c r="A244" s="97"/>
      <c r="B244" s="192" t="s">
        <v>2272</v>
      </c>
      <c r="C244" s="87" t="s">
        <v>941</v>
      </c>
      <c r="D244" s="134" t="str">
        <f t="shared" si="48"/>
        <v>MW0051</v>
      </c>
      <c r="E244" s="135" t="str">
        <f t="shared" si="49"/>
        <v>MASH WEST</v>
      </c>
      <c r="F244" s="135" t="str">
        <f t="shared" si="50"/>
        <v>PLATINUM</v>
      </c>
      <c r="G244" s="83">
        <v>3</v>
      </c>
      <c r="H244" s="96" t="s">
        <v>2033</v>
      </c>
      <c r="I244" s="52" t="s">
        <v>2042</v>
      </c>
      <c r="J244" s="135" t="str">
        <f t="shared" si="51"/>
        <v>ARTWELL</v>
      </c>
      <c r="K244" s="88">
        <v>0</v>
      </c>
      <c r="L244" s="88">
        <v>0.99930555555555556</v>
      </c>
      <c r="M244" s="86">
        <v>44173</v>
      </c>
      <c r="N244" s="143" t="s">
        <v>4040</v>
      </c>
      <c r="O244" s="90">
        <f t="shared" si="46"/>
        <v>1439</v>
      </c>
      <c r="P244" s="100">
        <f t="shared" si="47"/>
        <v>4317</v>
      </c>
      <c r="Q244" s="48" t="s">
        <v>2035</v>
      </c>
      <c r="R244" s="48" t="s">
        <v>2036</v>
      </c>
    </row>
    <row r="245" spans="1:18" x14ac:dyDescent="0.2">
      <c r="A245" s="97"/>
      <c r="B245" s="137">
        <v>44173.239282407405</v>
      </c>
      <c r="C245" s="48" t="s">
        <v>942</v>
      </c>
      <c r="D245" s="134" t="str">
        <f t="shared" si="48"/>
        <v>MW0052</v>
      </c>
      <c r="E245" s="135" t="str">
        <f t="shared" si="49"/>
        <v>MASH WEST</v>
      </c>
      <c r="F245" s="135" t="str">
        <f t="shared" si="50"/>
        <v>PLATINUM</v>
      </c>
      <c r="G245" s="83">
        <v>3</v>
      </c>
      <c r="H245" s="96" t="s">
        <v>2033</v>
      </c>
      <c r="I245" s="52" t="s">
        <v>2034</v>
      </c>
      <c r="J245" s="135" t="str">
        <f t="shared" si="51"/>
        <v>ARTWELL</v>
      </c>
      <c r="K245" s="88">
        <v>0.23928240740740739</v>
      </c>
      <c r="L245" s="88">
        <v>0.75163194444444448</v>
      </c>
      <c r="M245" s="86">
        <v>44173</v>
      </c>
      <c r="N245" s="143" t="s">
        <v>5150</v>
      </c>
      <c r="O245" s="90">
        <f t="shared" si="46"/>
        <v>737.78333333333342</v>
      </c>
      <c r="P245" s="100">
        <f t="shared" si="47"/>
        <v>2213.3500000000004</v>
      </c>
      <c r="Q245" s="48" t="s">
        <v>2035</v>
      </c>
      <c r="R245" s="48" t="s">
        <v>2038</v>
      </c>
    </row>
    <row r="246" spans="1:18" x14ac:dyDescent="0.2">
      <c r="A246" s="97"/>
      <c r="B246" s="192" t="s">
        <v>2348</v>
      </c>
      <c r="C246" s="87" t="s">
        <v>944</v>
      </c>
      <c r="D246" s="134" t="str">
        <f t="shared" si="48"/>
        <v>MW0052</v>
      </c>
      <c r="E246" s="135" t="str">
        <f t="shared" si="49"/>
        <v>MASH WEST</v>
      </c>
      <c r="F246" s="135" t="str">
        <f t="shared" si="50"/>
        <v>PLATINUM</v>
      </c>
      <c r="G246" s="83">
        <v>3</v>
      </c>
      <c r="H246" s="96" t="s">
        <v>2033</v>
      </c>
      <c r="I246" s="52" t="s">
        <v>2042</v>
      </c>
      <c r="J246" s="135" t="str">
        <f t="shared" si="51"/>
        <v>ARTWELL</v>
      </c>
      <c r="K246" s="88">
        <v>0</v>
      </c>
      <c r="L246" s="88">
        <v>0.99930555555555556</v>
      </c>
      <c r="M246" s="86">
        <v>44173</v>
      </c>
      <c r="N246" s="143" t="s">
        <v>4090</v>
      </c>
      <c r="O246" s="90">
        <f t="shared" si="46"/>
        <v>1439</v>
      </c>
      <c r="P246" s="100">
        <f t="shared" si="47"/>
        <v>4317</v>
      </c>
      <c r="Q246" s="48" t="s">
        <v>2035</v>
      </c>
      <c r="R246" s="48" t="s">
        <v>2036</v>
      </c>
    </row>
    <row r="247" spans="1:18" x14ac:dyDescent="0.2">
      <c r="A247" s="97"/>
      <c r="B247" s="137">
        <v>44173.018819444442</v>
      </c>
      <c r="C247" s="48" t="s">
        <v>945</v>
      </c>
      <c r="D247" s="134" t="str">
        <f t="shared" si="48"/>
        <v>MW5310</v>
      </c>
      <c r="E247" s="135" t="str">
        <f t="shared" si="49"/>
        <v>MASH WEST</v>
      </c>
      <c r="F247" s="135" t="str">
        <f t="shared" si="50"/>
        <v>PLATINUM</v>
      </c>
      <c r="G247" s="83">
        <v>3</v>
      </c>
      <c r="H247" s="96" t="s">
        <v>2033</v>
      </c>
      <c r="I247" s="52" t="s">
        <v>2034</v>
      </c>
      <c r="J247" s="135" t="str">
        <f t="shared" si="51"/>
        <v>NGIRAZI</v>
      </c>
      <c r="K247" s="88">
        <v>1.8819444444444448E-2</v>
      </c>
      <c r="L247" s="88">
        <v>0.23349537037037038</v>
      </c>
      <c r="M247" s="86">
        <v>44173</v>
      </c>
      <c r="N247" s="143" t="s">
        <v>5089</v>
      </c>
      <c r="O247" s="90">
        <f t="shared" si="46"/>
        <v>309.13333333333333</v>
      </c>
      <c r="P247" s="100">
        <f t="shared" si="47"/>
        <v>927.4</v>
      </c>
      <c r="Q247" s="48" t="s">
        <v>2035</v>
      </c>
      <c r="R247" s="48" t="s">
        <v>2038</v>
      </c>
    </row>
    <row r="248" spans="1:18" x14ac:dyDescent="0.2">
      <c r="A248" s="97"/>
      <c r="B248" s="137">
        <v>44173.021087962959</v>
      </c>
      <c r="C248" s="48" t="s">
        <v>947</v>
      </c>
      <c r="D248" s="134" t="str">
        <f t="shared" si="48"/>
        <v>MW5310</v>
      </c>
      <c r="E248" s="135" t="str">
        <f t="shared" si="49"/>
        <v>MASH WEST</v>
      </c>
      <c r="F248" s="135" t="str">
        <f t="shared" si="50"/>
        <v>PLATINUM</v>
      </c>
      <c r="G248" s="83">
        <v>3</v>
      </c>
      <c r="H248" s="96" t="s">
        <v>2033</v>
      </c>
      <c r="I248" s="52" t="s">
        <v>2034</v>
      </c>
      <c r="J248" s="135" t="str">
        <f t="shared" si="51"/>
        <v>NGIRAZI</v>
      </c>
      <c r="K248" s="88">
        <v>2.1087962962962961E-2</v>
      </c>
      <c r="L248" s="88">
        <v>0.23659722222222224</v>
      </c>
      <c r="M248" s="86">
        <v>44173</v>
      </c>
      <c r="N248" s="143" t="s">
        <v>5093</v>
      </c>
      <c r="O248" s="90">
        <f t="shared" si="46"/>
        <v>310.33333333333337</v>
      </c>
      <c r="P248" s="100">
        <f t="shared" si="47"/>
        <v>931.00000000000011</v>
      </c>
      <c r="Q248" s="48" t="s">
        <v>2035</v>
      </c>
      <c r="R248" s="48" t="s">
        <v>2038</v>
      </c>
    </row>
    <row r="249" spans="1:18" x14ac:dyDescent="0.2">
      <c r="A249" s="210">
        <v>58</v>
      </c>
      <c r="B249" s="121">
        <v>44158.458333333336</v>
      </c>
      <c r="C249" s="52" t="str">
        <f>VLOOKUP(A249,nsn,2,FALSE)</f>
        <v>KAZUNGULA REP-G</v>
      </c>
      <c r="D249" s="134" t="str">
        <f t="shared" si="48"/>
        <v>MN7016</v>
      </c>
      <c r="E249" s="220" t="str">
        <f t="shared" si="49"/>
        <v>MAT NORTH</v>
      </c>
      <c r="F249" s="135" t="str">
        <f t="shared" si="50"/>
        <v>BRONZE</v>
      </c>
      <c r="G249" s="83">
        <v>3</v>
      </c>
      <c r="H249" s="83" t="s">
        <v>2033</v>
      </c>
      <c r="I249" s="212" t="s">
        <v>2055</v>
      </c>
      <c r="J249" s="52" t="str">
        <f>VLOOKUP(A249,nsn,3,FALSE)</f>
        <v>HARRIET</v>
      </c>
      <c r="K249" s="88">
        <v>0</v>
      </c>
      <c r="L249" s="88">
        <v>0.99930555555555556</v>
      </c>
      <c r="M249" s="86">
        <v>44173</v>
      </c>
      <c r="N249" s="143" t="s">
        <v>2178</v>
      </c>
      <c r="O249" s="90">
        <f t="shared" si="46"/>
        <v>1439</v>
      </c>
      <c r="P249" s="100">
        <f t="shared" si="47"/>
        <v>4317</v>
      </c>
      <c r="Q249" s="52" t="s">
        <v>2035</v>
      </c>
      <c r="R249" s="52" t="s">
        <v>2036</v>
      </c>
    </row>
    <row r="250" spans="1:18" x14ac:dyDescent="0.2">
      <c r="A250" s="210">
        <v>978</v>
      </c>
      <c r="B250" s="121">
        <v>44158.533333333333</v>
      </c>
      <c r="C250" s="52" t="str">
        <f>VLOOKUP(A250,nsn,2,FALSE)</f>
        <v>KAZUNGULA-G</v>
      </c>
      <c r="D250" s="134" t="str">
        <f t="shared" si="48"/>
        <v>MN7017</v>
      </c>
      <c r="E250" s="220" t="str">
        <f t="shared" si="49"/>
        <v>MAT NORTH</v>
      </c>
      <c r="F250" s="135" t="str">
        <f t="shared" si="50"/>
        <v>BRONZE</v>
      </c>
      <c r="G250" s="83">
        <v>3</v>
      </c>
      <c r="H250" s="96" t="s">
        <v>2033</v>
      </c>
      <c r="I250" s="212" t="s">
        <v>2055</v>
      </c>
      <c r="J250" s="52" t="str">
        <f>VLOOKUP(A250,nsn,3,FALSE)</f>
        <v>HARRIET</v>
      </c>
      <c r="K250" s="88">
        <v>0</v>
      </c>
      <c r="L250" s="88">
        <v>0.99930555555555556</v>
      </c>
      <c r="M250" s="86">
        <v>44173</v>
      </c>
      <c r="N250" s="143" t="s">
        <v>2170</v>
      </c>
      <c r="O250" s="90">
        <f t="shared" si="46"/>
        <v>1439</v>
      </c>
      <c r="P250" s="100">
        <f t="shared" si="47"/>
        <v>4317</v>
      </c>
      <c r="Q250" s="52" t="s">
        <v>2035</v>
      </c>
      <c r="R250" s="52" t="s">
        <v>2036</v>
      </c>
    </row>
    <row r="251" spans="1:18" x14ac:dyDescent="0.2">
      <c r="A251" s="97"/>
      <c r="B251" s="121">
        <v>44173.311979166669</v>
      </c>
      <c r="C251" s="48" t="s">
        <v>956</v>
      </c>
      <c r="D251" s="82" t="str">
        <f>VLOOKUP($C251,TOTAL4,2,FALSE)</f>
        <v>MS0313</v>
      </c>
      <c r="E251" s="91" t="str">
        <f>VLOOKUP($C251,TOTAL4,3,FALSE)</f>
        <v>MAT SOUTH</v>
      </c>
      <c r="F251" s="82" t="str">
        <f>VLOOKUP(C251,TOTAL4,4,FALSE)</f>
        <v>SILVER</v>
      </c>
      <c r="G251" s="83">
        <v>3</v>
      </c>
      <c r="H251" s="142" t="s">
        <v>2033</v>
      </c>
      <c r="I251" s="68" t="s">
        <v>2056</v>
      </c>
      <c r="J251" s="82" t="str">
        <f>VLOOKUP($C251,TOTAL4,5,FALSE)</f>
        <v>SOFIA</v>
      </c>
      <c r="K251" s="85">
        <v>0.31197916666666664</v>
      </c>
      <c r="L251" s="85">
        <v>0.70506944444444442</v>
      </c>
      <c r="M251" s="86">
        <v>44173</v>
      </c>
      <c r="N251" s="143" t="s">
        <v>4975</v>
      </c>
      <c r="O251" s="191">
        <f t="shared" si="46"/>
        <v>566.04999999999995</v>
      </c>
      <c r="P251" s="100">
        <f t="shared" si="47"/>
        <v>1698.1499999999999</v>
      </c>
      <c r="Q251" s="68" t="s">
        <v>2035</v>
      </c>
      <c r="R251" s="68" t="s">
        <v>2038</v>
      </c>
    </row>
    <row r="252" spans="1:18" x14ac:dyDescent="0.2">
      <c r="A252" s="124"/>
      <c r="B252" s="121">
        <v>44173.311979166669</v>
      </c>
      <c r="C252" s="48" t="s">
        <v>956</v>
      </c>
      <c r="D252" s="82" t="str">
        <f>VLOOKUP($C252,TOTAL4,2,FALSE)</f>
        <v>MS0313</v>
      </c>
      <c r="E252" s="91" t="str">
        <f>VLOOKUP($C252,TOTAL4,3,FALSE)</f>
        <v>MAT SOUTH</v>
      </c>
      <c r="F252" s="82" t="str">
        <f>VLOOKUP(C252,TOTAL4,4,FALSE)</f>
        <v>SILVER</v>
      </c>
      <c r="G252" s="83">
        <v>3</v>
      </c>
      <c r="H252" s="142" t="s">
        <v>2033</v>
      </c>
      <c r="I252" s="68" t="s">
        <v>2060</v>
      </c>
      <c r="J252" s="82" t="str">
        <f>VLOOKUP($C252,TOTAL4,5,FALSE)</f>
        <v>SOFIA</v>
      </c>
      <c r="K252" s="88">
        <v>0.31197916666666664</v>
      </c>
      <c r="L252" s="88">
        <v>0.99930555555555556</v>
      </c>
      <c r="M252" s="86">
        <v>44173</v>
      </c>
      <c r="N252" s="143" t="s">
        <v>4883</v>
      </c>
      <c r="O252" s="191">
        <f t="shared" si="46"/>
        <v>989.75</v>
      </c>
      <c r="P252" s="100">
        <f t="shared" si="47"/>
        <v>2969.25</v>
      </c>
      <c r="Q252" s="68" t="s">
        <v>2035</v>
      </c>
      <c r="R252" s="68" t="s">
        <v>2036</v>
      </c>
    </row>
    <row r="253" spans="1:18" x14ac:dyDescent="0.2">
      <c r="A253" s="97"/>
      <c r="B253" s="121">
        <v>44173.796840277777</v>
      </c>
      <c r="C253" s="48" t="s">
        <v>961</v>
      </c>
      <c r="D253" s="82" t="str">
        <f>VLOOKUP($C253,TOTAL4,2,FALSE)</f>
        <v>HA0376</v>
      </c>
      <c r="E253" s="91" t="str">
        <f>VLOOKUP($C253,TOTAL4,3,FALSE)</f>
        <v>HARARE</v>
      </c>
      <c r="F253" s="82" t="str">
        <f>VLOOKUP(C253,TOTAL4,4,FALSE)</f>
        <v>PLATINUM</v>
      </c>
      <c r="G253" s="83">
        <v>3</v>
      </c>
      <c r="H253" s="96" t="s">
        <v>2033</v>
      </c>
      <c r="I253" s="68" t="s">
        <v>2056</v>
      </c>
      <c r="J253" s="82" t="str">
        <f>VLOOKUP($C253,TOTAL4,5,FALSE)</f>
        <v>MODESTA</v>
      </c>
      <c r="K253" s="85">
        <v>0.79684027777777777</v>
      </c>
      <c r="L253" s="85">
        <v>0.81285879629629632</v>
      </c>
      <c r="M253" s="86">
        <v>44173</v>
      </c>
      <c r="N253" s="143" t="s">
        <v>4993</v>
      </c>
      <c r="O253" s="191">
        <f t="shared" si="46"/>
        <v>23.066666666666702</v>
      </c>
      <c r="P253" s="100">
        <f t="shared" si="47"/>
        <v>69.200000000000102</v>
      </c>
      <c r="Q253" s="68" t="s">
        <v>2035</v>
      </c>
      <c r="R253" s="68" t="s">
        <v>2038</v>
      </c>
    </row>
    <row r="254" spans="1:18" x14ac:dyDescent="0.2">
      <c r="A254" s="97"/>
      <c r="B254" s="121">
        <v>44173.860810185186</v>
      </c>
      <c r="C254" s="48" t="s">
        <v>961</v>
      </c>
      <c r="D254" s="82" t="str">
        <f>VLOOKUP($C254,TOTAL4,2,FALSE)</f>
        <v>HA0376</v>
      </c>
      <c r="E254" s="91" t="str">
        <f>VLOOKUP($C254,TOTAL4,3,FALSE)</f>
        <v>HARARE</v>
      </c>
      <c r="F254" s="82" t="str">
        <f>VLOOKUP(C254,TOTAL4,4,FALSE)</f>
        <v>PLATINUM</v>
      </c>
      <c r="G254" s="83">
        <v>3</v>
      </c>
      <c r="H254" s="142" t="s">
        <v>2033</v>
      </c>
      <c r="I254" s="68" t="s">
        <v>2056</v>
      </c>
      <c r="J254" s="82" t="str">
        <f>VLOOKUP($C254,TOTAL4,5,FALSE)</f>
        <v>MODESTA</v>
      </c>
      <c r="K254" s="88">
        <v>0.86081018518518526</v>
      </c>
      <c r="L254" s="88">
        <v>0.99930555555555556</v>
      </c>
      <c r="M254" s="86">
        <v>44173</v>
      </c>
      <c r="N254" s="143" t="s">
        <v>5018</v>
      </c>
      <c r="O254" s="191">
        <f t="shared" si="46"/>
        <v>199.43333333333322</v>
      </c>
      <c r="P254" s="100">
        <f t="shared" si="47"/>
        <v>598.29999999999973</v>
      </c>
      <c r="Q254" s="68" t="s">
        <v>2035</v>
      </c>
      <c r="R254" s="68" t="s">
        <v>2036</v>
      </c>
    </row>
    <row r="255" spans="1:18" x14ac:dyDescent="0.2">
      <c r="A255" s="97"/>
      <c r="B255" s="137" t="s">
        <v>5048</v>
      </c>
      <c r="C255" s="87" t="s">
        <v>963</v>
      </c>
      <c r="D255" s="134" t="str">
        <f>VLOOKUP($C255,TOTAL3,2,FALSE)</f>
        <v>HA0376</v>
      </c>
      <c r="E255" s="135" t="str">
        <f>VLOOKUP($C255,TOTAL3,3,FALSE)</f>
        <v>HARARE</v>
      </c>
      <c r="F255" s="135" t="str">
        <f>VLOOKUP(C255,TOTAL3,4,FALSE)</f>
        <v>PLATINUM</v>
      </c>
      <c r="G255" s="83">
        <v>3</v>
      </c>
      <c r="H255" s="96" t="s">
        <v>2033</v>
      </c>
      <c r="I255" s="52" t="s">
        <v>5161</v>
      </c>
      <c r="J255" s="135" t="str">
        <f>VLOOKUP($C255,TOTAL3,5,FALSE)</f>
        <v>MODESTA</v>
      </c>
      <c r="K255" s="88">
        <v>0.8275231481481482</v>
      </c>
      <c r="L255" s="88">
        <v>0.99930555555555556</v>
      </c>
      <c r="M255" s="86">
        <v>44173</v>
      </c>
      <c r="N255" s="143" t="s">
        <v>5184</v>
      </c>
      <c r="O255" s="90">
        <f t="shared" si="46"/>
        <v>247.36666666666662</v>
      </c>
      <c r="P255" s="100">
        <f t="shared" si="47"/>
        <v>742.09999999999991</v>
      </c>
      <c r="Q255" s="48" t="s">
        <v>2035</v>
      </c>
      <c r="R255" s="48" t="s">
        <v>2036</v>
      </c>
    </row>
    <row r="256" spans="1:18" x14ac:dyDescent="0.2">
      <c r="A256" s="97"/>
      <c r="B256" s="192" t="s">
        <v>4578</v>
      </c>
      <c r="C256" s="87" t="s">
        <v>967</v>
      </c>
      <c r="D256" s="134" t="str">
        <f>VLOOKUP($C256,TOTAL3,2,FALSE)</f>
        <v>ME0130</v>
      </c>
      <c r="E256" s="135" t="str">
        <f>VLOOKUP($C256,TOTAL3,3,FALSE)</f>
        <v>MASH EAST</v>
      </c>
      <c r="F256" s="135" t="str">
        <f>VLOOKUP(C256,TOTAL3,4,FALSE)</f>
        <v>PLATINUM</v>
      </c>
      <c r="G256" s="83">
        <v>3</v>
      </c>
      <c r="H256" s="83" t="s">
        <v>2033</v>
      </c>
      <c r="I256" s="52" t="s">
        <v>2041</v>
      </c>
      <c r="J256" s="135" t="str">
        <f>VLOOKUP($C256,TOTAL3,5,FALSE)</f>
        <v>WASHI</v>
      </c>
      <c r="K256" s="88">
        <v>0</v>
      </c>
      <c r="L256" s="88">
        <v>0.99930555555555556</v>
      </c>
      <c r="M256" s="86">
        <v>44173</v>
      </c>
      <c r="N256" s="143" t="s">
        <v>4683</v>
      </c>
      <c r="O256" s="90">
        <f t="shared" si="46"/>
        <v>1439</v>
      </c>
      <c r="P256" s="100">
        <f t="shared" si="47"/>
        <v>4317</v>
      </c>
      <c r="Q256" s="48" t="s">
        <v>2035</v>
      </c>
      <c r="R256" s="48" t="s">
        <v>2036</v>
      </c>
    </row>
    <row r="257" spans="1:18" x14ac:dyDescent="0.2">
      <c r="A257" s="97"/>
      <c r="B257" s="137">
        <v>44172.711238425924</v>
      </c>
      <c r="C257" s="48" t="s">
        <v>969</v>
      </c>
      <c r="D257" s="134" t="str">
        <f>VLOOKUP($C257,TOTAL3,2,FALSE)</f>
        <v>MA0404</v>
      </c>
      <c r="E257" s="135" t="str">
        <f>VLOOKUP($C257,TOTAL3,3,FALSE)</f>
        <v>MANICALAND</v>
      </c>
      <c r="F257" s="135" t="str">
        <f>VLOOKUP(C257,TOTAL3,4,FALSE)</f>
        <v>SILVER</v>
      </c>
      <c r="G257" s="83">
        <v>3</v>
      </c>
      <c r="H257" s="142" t="s">
        <v>2033</v>
      </c>
      <c r="I257" s="52" t="s">
        <v>2034</v>
      </c>
      <c r="J257" s="135" t="str">
        <f>VLOOKUP($C257,TOTAL3,5,FALSE)</f>
        <v>MANGWIRO</v>
      </c>
      <c r="K257" s="88">
        <v>0</v>
      </c>
      <c r="L257" s="88">
        <v>0.99930555555555556</v>
      </c>
      <c r="M257" s="86">
        <v>44173</v>
      </c>
      <c r="N257" s="143" t="s">
        <v>4707</v>
      </c>
      <c r="O257" s="90">
        <f t="shared" si="46"/>
        <v>1439</v>
      </c>
      <c r="P257" s="100">
        <f t="shared" si="47"/>
        <v>4317</v>
      </c>
      <c r="Q257" s="48" t="s">
        <v>2035</v>
      </c>
      <c r="R257" s="48" t="s">
        <v>2036</v>
      </c>
    </row>
    <row r="258" spans="1:18" x14ac:dyDescent="0.2">
      <c r="A258" s="210">
        <v>286</v>
      </c>
      <c r="B258" s="121">
        <v>43635.490665972226</v>
      </c>
      <c r="C258" s="52" t="str">
        <f>VLOOKUP(A258,nsn,2,FALSE)</f>
        <v>Kwanele-G</v>
      </c>
      <c r="D258" s="207" t="s">
        <v>989</v>
      </c>
      <c r="E258" s="220" t="str">
        <f>VLOOKUP($C258,TOTAL3,3,FALSE)</f>
        <v>MAT NORTH</v>
      </c>
      <c r="F258" s="135" t="str">
        <f>VLOOKUP(C258,TOTAL3,4,FALSE)</f>
        <v>BRONZE</v>
      </c>
      <c r="G258" s="83">
        <v>3</v>
      </c>
      <c r="H258" s="96" t="s">
        <v>2033</v>
      </c>
      <c r="I258" s="52" t="s">
        <v>2055</v>
      </c>
      <c r="J258" s="52" t="str">
        <f>VLOOKUP(A258,nsn,3,FALSE)</f>
        <v>HARRIET</v>
      </c>
      <c r="K258" s="88">
        <v>0</v>
      </c>
      <c r="L258" s="88">
        <v>0.99930555555555556</v>
      </c>
      <c r="M258" s="86">
        <v>44173</v>
      </c>
      <c r="N258" s="143" t="s">
        <v>2159</v>
      </c>
      <c r="O258" s="90">
        <f t="shared" ref="O258:O321" si="52">(L258-K258)*60*24</f>
        <v>1439</v>
      </c>
      <c r="P258" s="100">
        <f t="shared" ref="P258:P321" si="53">O258*G258</f>
        <v>4317</v>
      </c>
      <c r="Q258" s="52" t="s">
        <v>2035</v>
      </c>
      <c r="R258" s="52" t="s">
        <v>2036</v>
      </c>
    </row>
    <row r="259" spans="1:18" x14ac:dyDescent="0.2">
      <c r="A259" s="210"/>
      <c r="B259" s="121">
        <v>44077.473043981481</v>
      </c>
      <c r="C259" s="48" t="s">
        <v>990</v>
      </c>
      <c r="D259" s="82" t="str">
        <f>VLOOKUP($C259,TOTAL4,2,FALSE)</f>
        <v>MN6021</v>
      </c>
      <c r="E259" s="91" t="str">
        <f>VLOOKUP($C259,TOTAL4,3,FALSE)</f>
        <v>MAT NORTH</v>
      </c>
      <c r="F259" s="82" t="str">
        <f>VLOOKUP(C259,TOTAL4,4,FALSE)</f>
        <v>BRONZE</v>
      </c>
      <c r="G259" s="83">
        <v>3</v>
      </c>
      <c r="H259" s="142" t="s">
        <v>2033</v>
      </c>
      <c r="I259" s="68" t="s">
        <v>2058</v>
      </c>
      <c r="J259" s="82" t="str">
        <f>VLOOKUP($C259,TOTAL4,5,FALSE)</f>
        <v>HARRIET</v>
      </c>
      <c r="K259" s="88">
        <v>0</v>
      </c>
      <c r="L259" s="88">
        <v>0.99930555555555556</v>
      </c>
      <c r="M259" s="86">
        <v>44173</v>
      </c>
      <c r="N259" s="143" t="s">
        <v>4865</v>
      </c>
      <c r="O259" s="191">
        <f t="shared" si="52"/>
        <v>1439</v>
      </c>
      <c r="P259" s="100">
        <f t="shared" si="53"/>
        <v>4317</v>
      </c>
      <c r="Q259" s="68" t="s">
        <v>2035</v>
      </c>
      <c r="R259" s="68" t="s">
        <v>2036</v>
      </c>
    </row>
    <row r="260" spans="1:18" x14ac:dyDescent="0.2">
      <c r="A260" s="97"/>
      <c r="B260" s="137">
        <v>44173.547013888892</v>
      </c>
      <c r="C260" s="48" t="s">
        <v>993</v>
      </c>
      <c r="D260" s="134" t="str">
        <f>VLOOKUP($C260,TOTAL3,2,FALSE)</f>
        <v>MD0058</v>
      </c>
      <c r="E260" s="135" t="str">
        <f>VLOOKUP($C260,TOTAL3,3,FALSE)</f>
        <v>MIDLANDS</v>
      </c>
      <c r="F260" s="135" t="str">
        <f>VLOOKUP(C260,TOTAL3,4,FALSE)</f>
        <v>GOLD</v>
      </c>
      <c r="G260" s="83">
        <v>3</v>
      </c>
      <c r="H260" s="96" t="s">
        <v>2033</v>
      </c>
      <c r="I260" s="52" t="s">
        <v>5161</v>
      </c>
      <c r="J260" s="135" t="str">
        <f>VLOOKUP($C260,TOTAL3,5,FALSE)</f>
        <v>CHIKWAVAVA</v>
      </c>
      <c r="K260" s="88">
        <v>0.54701388888888891</v>
      </c>
      <c r="L260" s="88">
        <v>0.61427083333333332</v>
      </c>
      <c r="M260" s="86">
        <v>44173</v>
      </c>
      <c r="N260" s="143" t="s">
        <v>5164</v>
      </c>
      <c r="O260" s="90">
        <f t="shared" si="52"/>
        <v>96.849999999999952</v>
      </c>
      <c r="P260" s="100">
        <f t="shared" si="53"/>
        <v>290.54999999999984</v>
      </c>
      <c r="Q260" s="48" t="s">
        <v>2035</v>
      </c>
      <c r="R260" s="48" t="s">
        <v>2038</v>
      </c>
    </row>
    <row r="261" spans="1:18" x14ac:dyDescent="0.2">
      <c r="A261" s="97"/>
      <c r="B261" s="121">
        <v>44173.491643518515</v>
      </c>
      <c r="C261" s="48" t="s">
        <v>995</v>
      </c>
      <c r="D261" s="82" t="str">
        <f>VLOOKUP($C261,TOTAL4,2,FALSE)</f>
        <v>HA6034</v>
      </c>
      <c r="E261" s="91" t="str">
        <f>VLOOKUP($C261,TOTAL4,3,FALSE)</f>
        <v>HARARE</v>
      </c>
      <c r="F261" s="82" t="str">
        <f>VLOOKUP(C261,TOTAL4,4,FALSE)</f>
        <v>PLATINUM</v>
      </c>
      <c r="G261" s="83">
        <v>3</v>
      </c>
      <c r="H261" s="142" t="s">
        <v>2033</v>
      </c>
      <c r="I261" s="68" t="s">
        <v>2056</v>
      </c>
      <c r="J261" s="82" t="str">
        <f>VLOOKUP($C261,TOTAL4,5,FALSE)</f>
        <v>DHLAKAMA</v>
      </c>
      <c r="K261" s="85">
        <v>0.49164351851851856</v>
      </c>
      <c r="L261" s="85">
        <v>0.62710648148148151</v>
      </c>
      <c r="M261" s="86">
        <v>44173</v>
      </c>
      <c r="N261" s="143" t="s">
        <v>4953</v>
      </c>
      <c r="O261" s="191">
        <f t="shared" si="52"/>
        <v>195.06666666666663</v>
      </c>
      <c r="P261" s="100">
        <f t="shared" si="53"/>
        <v>585.19999999999993</v>
      </c>
      <c r="Q261" s="68" t="s">
        <v>2035</v>
      </c>
      <c r="R261" s="68" t="s">
        <v>2038</v>
      </c>
    </row>
    <row r="262" spans="1:18" x14ac:dyDescent="0.2">
      <c r="A262" s="97"/>
      <c r="B262" s="121">
        <v>44173.753425925926</v>
      </c>
      <c r="C262" s="48" t="s">
        <v>995</v>
      </c>
      <c r="D262" s="82" t="str">
        <f>VLOOKUP($C262,TOTAL4,2,FALSE)</f>
        <v>HA6034</v>
      </c>
      <c r="E262" s="91" t="str">
        <f>VLOOKUP($C262,TOTAL4,3,FALSE)</f>
        <v>HARARE</v>
      </c>
      <c r="F262" s="82" t="str">
        <f>VLOOKUP(C262,TOTAL4,4,FALSE)</f>
        <v>PLATINUM</v>
      </c>
      <c r="G262" s="83">
        <v>3</v>
      </c>
      <c r="H262" s="96" t="s">
        <v>2033</v>
      </c>
      <c r="I262" s="68" t="s">
        <v>2056</v>
      </c>
      <c r="J262" s="82" t="str">
        <f>VLOOKUP($C262,TOTAL4,5,FALSE)</f>
        <v>DHLAKAMA</v>
      </c>
      <c r="K262" s="85">
        <v>0.75342592592592583</v>
      </c>
      <c r="L262" s="85">
        <v>0.9275810185185186</v>
      </c>
      <c r="M262" s="86">
        <v>44173</v>
      </c>
      <c r="N262" s="143" t="s">
        <v>5002</v>
      </c>
      <c r="O262" s="191">
        <f t="shared" si="52"/>
        <v>250.78333333333356</v>
      </c>
      <c r="P262" s="100">
        <f t="shared" si="53"/>
        <v>752.3500000000007</v>
      </c>
      <c r="Q262" s="68" t="s">
        <v>2035</v>
      </c>
      <c r="R262" s="68" t="s">
        <v>2038</v>
      </c>
    </row>
    <row r="263" spans="1:18" x14ac:dyDescent="0.2">
      <c r="A263" s="97"/>
      <c r="B263" s="137">
        <v>44173.009363425925</v>
      </c>
      <c r="C263" s="48" t="s">
        <v>997</v>
      </c>
      <c r="D263" s="134" t="str">
        <f>VLOOKUP($C263,TOTAL3,2,FALSE)</f>
        <v>HA6034</v>
      </c>
      <c r="E263" s="135" t="str">
        <f>VLOOKUP($C263,TOTAL3,3,FALSE)</f>
        <v>HARARE</v>
      </c>
      <c r="F263" s="135" t="str">
        <f>VLOOKUP(C263,TOTAL3,4,FALSE)</f>
        <v>PLATINUM</v>
      </c>
      <c r="G263" s="83">
        <v>3</v>
      </c>
      <c r="H263" s="96" t="s">
        <v>2033</v>
      </c>
      <c r="I263" s="52" t="s">
        <v>2034</v>
      </c>
      <c r="J263" s="135" t="str">
        <f>VLOOKUP($C263,TOTAL3,5,FALSE)</f>
        <v>DHLAKAMA</v>
      </c>
      <c r="K263" s="88">
        <v>9.3634259259259261E-3</v>
      </c>
      <c r="L263" s="88">
        <v>0.89967592592592593</v>
      </c>
      <c r="M263" s="86">
        <v>44173</v>
      </c>
      <c r="N263" s="143" t="s">
        <v>5086</v>
      </c>
      <c r="O263" s="90">
        <f t="shared" si="52"/>
        <v>1282.0500000000002</v>
      </c>
      <c r="P263" s="100">
        <f t="shared" si="53"/>
        <v>3846.1500000000005</v>
      </c>
      <c r="Q263" s="48" t="s">
        <v>2035</v>
      </c>
      <c r="R263" s="48" t="s">
        <v>2038</v>
      </c>
    </row>
    <row r="264" spans="1:18" x14ac:dyDescent="0.2">
      <c r="A264" s="210"/>
      <c r="B264" s="121">
        <v>44153.311412037037</v>
      </c>
      <c r="C264" s="48" t="s">
        <v>999</v>
      </c>
      <c r="D264" s="82" t="str">
        <f>VLOOKUP($C264,TOTAL4,2,FALSE)</f>
        <v>MD0321</v>
      </c>
      <c r="E264" s="91" t="str">
        <f>VLOOKUP($C264,TOTAL4,3,FALSE)</f>
        <v>MIDLANDS</v>
      </c>
      <c r="F264" s="82" t="str">
        <f>VLOOKUP(C264,TOTAL4,4,FALSE)</f>
        <v>GOLD</v>
      </c>
      <c r="G264" s="83">
        <v>3</v>
      </c>
      <c r="H264" s="142" t="s">
        <v>2033</v>
      </c>
      <c r="I264" s="68" t="s">
        <v>2058</v>
      </c>
      <c r="J264" s="82" t="str">
        <f>VLOOKUP($C264,TOTAL4,5,FALSE)</f>
        <v>CHARI</v>
      </c>
      <c r="K264" s="88">
        <v>0</v>
      </c>
      <c r="L264" s="88">
        <v>0.99930555555555556</v>
      </c>
      <c r="M264" s="86">
        <v>44173</v>
      </c>
      <c r="N264" s="143" t="s">
        <v>4866</v>
      </c>
      <c r="O264" s="191">
        <f t="shared" si="52"/>
        <v>1439</v>
      </c>
      <c r="P264" s="100">
        <f t="shared" si="53"/>
        <v>4317</v>
      </c>
      <c r="Q264" s="68" t="s">
        <v>2035</v>
      </c>
      <c r="R264" s="68" t="s">
        <v>2036</v>
      </c>
    </row>
    <row r="265" spans="1:18" x14ac:dyDescent="0.2">
      <c r="A265" s="97"/>
      <c r="B265" s="137">
        <v>44173.089780092596</v>
      </c>
      <c r="C265" s="48" t="s">
        <v>1009</v>
      </c>
      <c r="D265" s="134" t="str">
        <f>VLOOKUP($C265,TOTAL3,2,FALSE)</f>
        <v>ME7076</v>
      </c>
      <c r="E265" s="135" t="str">
        <f>VLOOKUP($C265,TOTAL3,3,FALSE)</f>
        <v>MASH EAST</v>
      </c>
      <c r="F265" s="135" t="str">
        <f>VLOOKUP(C265,TOTAL3,4,FALSE)</f>
        <v>GOLD</v>
      </c>
      <c r="G265" s="83">
        <v>3</v>
      </c>
      <c r="H265" s="96" t="s">
        <v>2033</v>
      </c>
      <c r="I265" s="52" t="s">
        <v>2034</v>
      </c>
      <c r="J265" s="135" t="str">
        <f>VLOOKUP($C265,TOTAL3,5,FALSE)</f>
        <v>DHLAKAMA</v>
      </c>
      <c r="K265" s="88">
        <v>8.9780092592592606E-2</v>
      </c>
      <c r="L265" s="88">
        <v>0.50690972222222219</v>
      </c>
      <c r="M265" s="86">
        <v>44173</v>
      </c>
      <c r="N265" s="143" t="s">
        <v>5123</v>
      </c>
      <c r="O265" s="90">
        <f t="shared" si="52"/>
        <v>600.66666666666663</v>
      </c>
      <c r="P265" s="100">
        <f t="shared" si="53"/>
        <v>1802</v>
      </c>
      <c r="Q265" s="48" t="s">
        <v>2035</v>
      </c>
      <c r="R265" s="48" t="s">
        <v>2038</v>
      </c>
    </row>
    <row r="266" spans="1:18" x14ac:dyDescent="0.2">
      <c r="A266" s="124"/>
      <c r="B266" s="121">
        <v>44173.123136574075</v>
      </c>
      <c r="C266" s="48" t="s">
        <v>1011</v>
      </c>
      <c r="D266" s="82" t="str">
        <f>VLOOKUP($C266,TOTAL4,2,FALSE)</f>
        <v>ME7076</v>
      </c>
      <c r="E266" s="91" t="str">
        <f>VLOOKUP($C266,TOTAL4,3,FALSE)</f>
        <v>MASH EAST</v>
      </c>
      <c r="F266" s="82" t="str">
        <f>VLOOKUP(C266,TOTAL4,4,FALSE)</f>
        <v>GOLD</v>
      </c>
      <c r="G266" s="83">
        <v>3</v>
      </c>
      <c r="H266" s="142" t="s">
        <v>2033</v>
      </c>
      <c r="I266" s="68" t="s">
        <v>2060</v>
      </c>
      <c r="J266" s="82" t="str">
        <f>VLOOKUP($C266,TOTAL4,5,FALSE)</f>
        <v>DHLAKAMA</v>
      </c>
      <c r="K266" s="85">
        <v>0.12291666666666667</v>
      </c>
      <c r="L266" s="85">
        <v>0.53819444444444442</v>
      </c>
      <c r="M266" s="86">
        <v>44173</v>
      </c>
      <c r="N266" s="143" t="s">
        <v>4923</v>
      </c>
      <c r="O266" s="191">
        <f t="shared" si="52"/>
        <v>598</v>
      </c>
      <c r="P266" s="100">
        <f t="shared" si="53"/>
        <v>1794</v>
      </c>
      <c r="Q266" s="68" t="s">
        <v>2035</v>
      </c>
      <c r="R266" s="68" t="s">
        <v>2038</v>
      </c>
    </row>
    <row r="267" spans="1:18" x14ac:dyDescent="0.2">
      <c r="A267" s="97"/>
      <c r="B267" s="121">
        <v>44173.64166666667</v>
      </c>
      <c r="C267" s="48" t="s">
        <v>1012</v>
      </c>
      <c r="D267" s="82" t="str">
        <f>VLOOKUP($C267,TOTAL4,2,FALSE)</f>
        <v>HA0059</v>
      </c>
      <c r="E267" s="91" t="str">
        <f>VLOOKUP($C267,TOTAL4,3,FALSE)</f>
        <v>HARARE</v>
      </c>
      <c r="F267" s="82" t="str">
        <f>VLOOKUP(C267,TOTAL4,4,FALSE)</f>
        <v>PLATINUM</v>
      </c>
      <c r="G267" s="83">
        <v>3</v>
      </c>
      <c r="H267" s="96" t="s">
        <v>2033</v>
      </c>
      <c r="I267" s="68" t="s">
        <v>2056</v>
      </c>
      <c r="J267" s="82" t="str">
        <f>VLOOKUP($C267,TOTAL4,5,FALSE)</f>
        <v>KIWA</v>
      </c>
      <c r="K267" s="85">
        <v>0.64166666666666672</v>
      </c>
      <c r="L267" s="85">
        <v>0.73471064814814813</v>
      </c>
      <c r="M267" s="86">
        <v>44173</v>
      </c>
      <c r="N267" s="143" t="s">
        <v>4982</v>
      </c>
      <c r="O267" s="191">
        <f t="shared" si="52"/>
        <v>133.98333333333323</v>
      </c>
      <c r="P267" s="100">
        <f t="shared" si="53"/>
        <v>401.9499999999997</v>
      </c>
      <c r="Q267" s="68" t="s">
        <v>2035</v>
      </c>
      <c r="R267" s="68" t="s">
        <v>2038</v>
      </c>
    </row>
    <row r="268" spans="1:18" x14ac:dyDescent="0.2">
      <c r="A268" s="97"/>
      <c r="B268" s="121">
        <v>44173.739432870374</v>
      </c>
      <c r="C268" s="48" t="s">
        <v>1012</v>
      </c>
      <c r="D268" s="82" t="str">
        <f>VLOOKUP($C268,TOTAL4,2,FALSE)</f>
        <v>HA0059</v>
      </c>
      <c r="E268" s="91" t="str">
        <f>VLOOKUP($C268,TOTAL4,3,FALSE)</f>
        <v>HARARE</v>
      </c>
      <c r="F268" s="82" t="str">
        <f>VLOOKUP(C268,TOTAL4,4,FALSE)</f>
        <v>PLATINUM</v>
      </c>
      <c r="G268" s="83">
        <v>3</v>
      </c>
      <c r="H268" s="96" t="s">
        <v>2033</v>
      </c>
      <c r="I268" s="68" t="s">
        <v>2056</v>
      </c>
      <c r="J268" s="82" t="str">
        <f>VLOOKUP($C268,TOTAL4,5,FALSE)</f>
        <v>KIWA</v>
      </c>
      <c r="K268" s="85">
        <v>0.73943287037037031</v>
      </c>
      <c r="L268" s="85">
        <v>0.76761574074074079</v>
      </c>
      <c r="M268" s="86">
        <v>44173</v>
      </c>
      <c r="N268" s="143" t="s">
        <v>4988</v>
      </c>
      <c r="O268" s="191">
        <f t="shared" si="52"/>
        <v>40.583333333333499</v>
      </c>
      <c r="P268" s="100">
        <f t="shared" si="53"/>
        <v>121.7500000000005</v>
      </c>
      <c r="Q268" s="68" t="s">
        <v>2035</v>
      </c>
      <c r="R268" s="68" t="s">
        <v>2038</v>
      </c>
    </row>
    <row r="269" spans="1:18" x14ac:dyDescent="0.2">
      <c r="A269" s="97"/>
      <c r="B269" s="121">
        <v>44173.824143518519</v>
      </c>
      <c r="C269" s="48" t="s">
        <v>1012</v>
      </c>
      <c r="D269" s="82" t="str">
        <f>VLOOKUP($C269,TOTAL4,2,FALSE)</f>
        <v>HA0059</v>
      </c>
      <c r="E269" s="91" t="str">
        <f>VLOOKUP($C269,TOTAL4,3,FALSE)</f>
        <v>HARARE</v>
      </c>
      <c r="F269" s="82" t="str">
        <f>VLOOKUP(C269,TOTAL4,4,FALSE)</f>
        <v>PLATINUM</v>
      </c>
      <c r="G269" s="83">
        <v>3</v>
      </c>
      <c r="H269" s="142" t="s">
        <v>2033</v>
      </c>
      <c r="I269" s="68" t="s">
        <v>2056</v>
      </c>
      <c r="J269" s="82" t="str">
        <f>VLOOKUP($C269,TOTAL4,5,FALSE)</f>
        <v>KIWA</v>
      </c>
      <c r="K269" s="88">
        <v>0.82414351851851853</v>
      </c>
      <c r="L269" s="88">
        <v>0.99930555555555556</v>
      </c>
      <c r="M269" s="86">
        <v>44173</v>
      </c>
      <c r="N269" s="143" t="s">
        <v>5020</v>
      </c>
      <c r="O269" s="191">
        <f t="shared" si="52"/>
        <v>252.23333333333335</v>
      </c>
      <c r="P269" s="100">
        <f t="shared" si="53"/>
        <v>756.7</v>
      </c>
      <c r="Q269" s="68" t="s">
        <v>2035</v>
      </c>
      <c r="R269" s="68" t="s">
        <v>2036</v>
      </c>
    </row>
    <row r="270" spans="1:18" x14ac:dyDescent="0.2">
      <c r="A270" s="97"/>
      <c r="B270" s="137">
        <v>44173.176990740743</v>
      </c>
      <c r="C270" s="48" t="s">
        <v>1014</v>
      </c>
      <c r="D270" s="134" t="str">
        <f>VLOOKUP($C270,TOTAL3,2,FALSE)</f>
        <v>HA0059</v>
      </c>
      <c r="E270" s="135" t="str">
        <f>VLOOKUP($C270,TOTAL3,3,FALSE)</f>
        <v>HARARE</v>
      </c>
      <c r="F270" s="135" t="str">
        <f>VLOOKUP(C270,TOTAL3,4,FALSE)</f>
        <v>PLATINUM</v>
      </c>
      <c r="G270" s="83">
        <v>3</v>
      </c>
      <c r="H270" s="96" t="s">
        <v>2033</v>
      </c>
      <c r="I270" s="52" t="s">
        <v>2034</v>
      </c>
      <c r="J270" s="135" t="str">
        <f>VLOOKUP($C270,TOTAL3,5,FALSE)</f>
        <v>KIWA</v>
      </c>
      <c r="K270" s="88">
        <v>0.17699074074074073</v>
      </c>
      <c r="L270" s="88">
        <v>0.52907407407407414</v>
      </c>
      <c r="M270" s="86">
        <v>44173</v>
      </c>
      <c r="N270" s="143" t="s">
        <v>5133</v>
      </c>
      <c r="O270" s="90">
        <f t="shared" si="52"/>
        <v>507.00000000000011</v>
      </c>
      <c r="P270" s="100">
        <f t="shared" si="53"/>
        <v>1521.0000000000005</v>
      </c>
      <c r="Q270" s="48" t="s">
        <v>2035</v>
      </c>
      <c r="R270" s="48" t="s">
        <v>2038</v>
      </c>
    </row>
    <row r="271" spans="1:18" x14ac:dyDescent="0.2">
      <c r="A271" s="97"/>
      <c r="B271" s="137" t="s">
        <v>5069</v>
      </c>
      <c r="C271" s="87" t="s">
        <v>1014</v>
      </c>
      <c r="D271" s="134" t="str">
        <f>VLOOKUP($C271,TOTAL3,2,FALSE)</f>
        <v>HA0059</v>
      </c>
      <c r="E271" s="135" t="str">
        <f>VLOOKUP($C271,TOTAL3,3,FALSE)</f>
        <v>HARARE</v>
      </c>
      <c r="F271" s="135" t="str">
        <f>VLOOKUP(C271,TOTAL3,4,FALSE)</f>
        <v>PLATINUM</v>
      </c>
      <c r="G271" s="83">
        <v>3</v>
      </c>
      <c r="H271" s="96" t="s">
        <v>2033</v>
      </c>
      <c r="I271" s="52" t="s">
        <v>5161</v>
      </c>
      <c r="J271" s="135" t="str">
        <f>VLOOKUP($C271,TOTAL3,5,FALSE)</f>
        <v>KIWA</v>
      </c>
      <c r="K271" s="88">
        <v>0.60835648148148147</v>
      </c>
      <c r="L271" s="88">
        <v>0.99930555555555556</v>
      </c>
      <c r="M271" s="86">
        <v>44173</v>
      </c>
      <c r="N271" s="143" t="s">
        <v>5207</v>
      </c>
      <c r="O271" s="90">
        <f t="shared" si="52"/>
        <v>562.9666666666667</v>
      </c>
      <c r="P271" s="100">
        <f t="shared" si="53"/>
        <v>1688.9</v>
      </c>
      <c r="Q271" s="48" t="s">
        <v>2035</v>
      </c>
      <c r="R271" s="48" t="s">
        <v>2036</v>
      </c>
    </row>
    <row r="272" spans="1:18" x14ac:dyDescent="0.2">
      <c r="A272" s="97"/>
      <c r="B272" s="192" t="s">
        <v>2350</v>
      </c>
      <c r="C272" s="87" t="s">
        <v>1015</v>
      </c>
      <c r="D272" s="134" t="str">
        <f>VLOOKUP($C272,TOTAL3,2,FALSE)</f>
        <v>MW5010</v>
      </c>
      <c r="E272" s="135" t="str">
        <f>VLOOKUP($C272,TOTAL3,3,FALSE)</f>
        <v>MASH WEST</v>
      </c>
      <c r="F272" s="135" t="str">
        <f>VLOOKUP(C272,TOTAL3,4,FALSE)</f>
        <v>PLATINUM</v>
      </c>
      <c r="G272" s="83">
        <v>3</v>
      </c>
      <c r="H272" s="96" t="s">
        <v>2033</v>
      </c>
      <c r="I272" s="52" t="s">
        <v>2042</v>
      </c>
      <c r="J272" s="135" t="str">
        <f>VLOOKUP($C272,TOTAL3,5,FALSE)</f>
        <v>ARTWELL</v>
      </c>
      <c r="K272" s="88">
        <v>0</v>
      </c>
      <c r="L272" s="88">
        <v>0.99930555555555556</v>
      </c>
      <c r="M272" s="86">
        <v>44173</v>
      </c>
      <c r="N272" s="143" t="s">
        <v>4121</v>
      </c>
      <c r="O272" s="90">
        <f t="shared" si="52"/>
        <v>1439</v>
      </c>
      <c r="P272" s="100">
        <f t="shared" si="53"/>
        <v>4317</v>
      </c>
      <c r="Q272" s="48" t="s">
        <v>2035</v>
      </c>
      <c r="R272" s="48" t="s">
        <v>2036</v>
      </c>
    </row>
    <row r="273" spans="1:18" x14ac:dyDescent="0.2">
      <c r="A273" s="97"/>
      <c r="B273" s="192" t="s">
        <v>2351</v>
      </c>
      <c r="C273" s="87" t="s">
        <v>1017</v>
      </c>
      <c r="D273" s="134" t="str">
        <f>VLOOKUP($C273,TOTAL3,2,FALSE)</f>
        <v>MW5010</v>
      </c>
      <c r="E273" s="135" t="str">
        <f>VLOOKUP($C273,TOTAL3,3,FALSE)</f>
        <v>MASH WEST</v>
      </c>
      <c r="F273" s="135" t="str">
        <f>VLOOKUP(C273,TOTAL3,4,FALSE)</f>
        <v>PLATINUM</v>
      </c>
      <c r="G273" s="83">
        <v>3</v>
      </c>
      <c r="H273" s="96" t="s">
        <v>2033</v>
      </c>
      <c r="I273" s="52" t="s">
        <v>2042</v>
      </c>
      <c r="J273" s="135" t="str">
        <f>VLOOKUP($C273,TOTAL3,5,FALSE)</f>
        <v>ARTWELL</v>
      </c>
      <c r="K273" s="88">
        <v>0</v>
      </c>
      <c r="L273" s="88">
        <v>0.99930555555555556</v>
      </c>
      <c r="M273" s="86">
        <v>44173</v>
      </c>
      <c r="N273" s="143" t="s">
        <v>3934</v>
      </c>
      <c r="O273" s="90">
        <f t="shared" si="52"/>
        <v>1439</v>
      </c>
      <c r="P273" s="100">
        <f t="shared" si="53"/>
        <v>4317</v>
      </c>
      <c r="Q273" s="48" t="s">
        <v>2035</v>
      </c>
      <c r="R273" s="48" t="s">
        <v>2036</v>
      </c>
    </row>
    <row r="274" spans="1:18" x14ac:dyDescent="0.2">
      <c r="A274" s="210"/>
      <c r="B274" s="121">
        <v>44155.922650462962</v>
      </c>
      <c r="C274" s="48" t="s">
        <v>1028</v>
      </c>
      <c r="D274" s="82" t="str">
        <f>VLOOKUP($C274,TOTAL4,2,FALSE)</f>
        <v>MD0410</v>
      </c>
      <c r="E274" s="91" t="str">
        <f>VLOOKUP($C274,TOTAL4,3,FALSE)</f>
        <v>MIDLANDS</v>
      </c>
      <c r="F274" s="82" t="str">
        <f>VLOOKUP(C274,TOTAL4,4,FALSE)</f>
        <v>SILVER</v>
      </c>
      <c r="G274" s="83">
        <v>3</v>
      </c>
      <c r="H274" s="142" t="s">
        <v>2033</v>
      </c>
      <c r="I274" s="68" t="s">
        <v>2058</v>
      </c>
      <c r="J274" s="82" t="str">
        <f>VLOOKUP($C274,TOTAL4,5,FALSE)</f>
        <v>STELLA</v>
      </c>
      <c r="K274" s="88">
        <v>0</v>
      </c>
      <c r="L274" s="88">
        <v>0.99930555555555556</v>
      </c>
      <c r="M274" s="86">
        <v>44173</v>
      </c>
      <c r="N274" s="143" t="s">
        <v>4867</v>
      </c>
      <c r="O274" s="191">
        <f t="shared" si="52"/>
        <v>1439</v>
      </c>
      <c r="P274" s="100">
        <f t="shared" si="53"/>
        <v>4317</v>
      </c>
      <c r="Q274" s="68" t="s">
        <v>2035</v>
      </c>
      <c r="R274" s="68" t="s">
        <v>2036</v>
      </c>
    </row>
    <row r="275" spans="1:18" x14ac:dyDescent="0.2">
      <c r="A275" s="210"/>
      <c r="B275" s="121">
        <v>44155.923067129632</v>
      </c>
      <c r="C275" s="48" t="s">
        <v>1030</v>
      </c>
      <c r="D275" s="82" t="str">
        <f>VLOOKUP($C275,TOTAL4,2,FALSE)</f>
        <v>MD0411</v>
      </c>
      <c r="E275" s="91" t="str">
        <f>VLOOKUP($C275,TOTAL4,3,FALSE)</f>
        <v>MIDLANDS</v>
      </c>
      <c r="F275" s="82" t="str">
        <f>VLOOKUP(C275,TOTAL4,4,FALSE)</f>
        <v>SILVER</v>
      </c>
      <c r="G275" s="83">
        <v>3</v>
      </c>
      <c r="H275" s="142" t="s">
        <v>2033</v>
      </c>
      <c r="I275" s="68" t="s">
        <v>2058</v>
      </c>
      <c r="J275" s="82" t="str">
        <f>VLOOKUP($C275,TOTAL4,5,FALSE)</f>
        <v>STELLA</v>
      </c>
      <c r="K275" s="88">
        <v>0</v>
      </c>
      <c r="L275" s="88">
        <v>0.99930555555555556</v>
      </c>
      <c r="M275" s="86">
        <v>44173</v>
      </c>
      <c r="N275" s="143" t="s">
        <v>4868</v>
      </c>
      <c r="O275" s="191">
        <f t="shared" si="52"/>
        <v>1439</v>
      </c>
      <c r="P275" s="100">
        <f t="shared" si="53"/>
        <v>4317</v>
      </c>
      <c r="Q275" s="68" t="s">
        <v>2035</v>
      </c>
      <c r="R275" s="68" t="s">
        <v>2036</v>
      </c>
    </row>
    <row r="276" spans="1:18" x14ac:dyDescent="0.2">
      <c r="A276" s="210">
        <v>984</v>
      </c>
      <c r="B276" s="121">
        <v>44069.581944444442</v>
      </c>
      <c r="C276" s="52" t="str">
        <f>VLOOKUP(A276,nsn,2,FALSE)</f>
        <v>LUKOSI-G</v>
      </c>
      <c r="D276" s="134" t="str">
        <f>VLOOKUP($C276,TOTAL3,2,FALSE)</f>
        <v>MN7018</v>
      </c>
      <c r="E276" s="220" t="str">
        <f>VLOOKUP($C276,TOTAL3,3,FALSE)</f>
        <v>MAT NORTH</v>
      </c>
      <c r="F276" s="135" t="str">
        <f>VLOOKUP(C276,TOTAL3,4,FALSE)</f>
        <v>BRONZE</v>
      </c>
      <c r="G276" s="83">
        <v>3</v>
      </c>
      <c r="H276" s="96" t="s">
        <v>2033</v>
      </c>
      <c r="I276" s="212" t="s">
        <v>2055</v>
      </c>
      <c r="J276" s="52" t="str">
        <f>VLOOKUP(A276,nsn,3,FALSE)</f>
        <v>HARRIET</v>
      </c>
      <c r="K276" s="88">
        <v>0</v>
      </c>
      <c r="L276" s="88">
        <v>0.99930555555555556</v>
      </c>
      <c r="M276" s="86">
        <v>44173</v>
      </c>
      <c r="N276" s="143" t="s">
        <v>2172</v>
      </c>
      <c r="O276" s="90">
        <f t="shared" si="52"/>
        <v>1439</v>
      </c>
      <c r="P276" s="100">
        <f t="shared" si="53"/>
        <v>4317</v>
      </c>
      <c r="Q276" s="52" t="s">
        <v>2035</v>
      </c>
      <c r="R276" s="52" t="s">
        <v>2036</v>
      </c>
    </row>
    <row r="277" spans="1:18" x14ac:dyDescent="0.2">
      <c r="A277" s="210">
        <v>32</v>
      </c>
      <c r="B277" s="121">
        <v>44173.902083333334</v>
      </c>
      <c r="C277" s="52" t="str">
        <f>VLOOKUP(A277,nsn,2,FALSE)</f>
        <v>LUPANE-G</v>
      </c>
      <c r="D277" s="134" t="str">
        <f>VLOOKUP($C277,TOTAL3,2,FALSE)</f>
        <v>MN0131</v>
      </c>
      <c r="E277" s="220" t="str">
        <f>VLOOKUP($C277,TOTAL3,3,FALSE)</f>
        <v>MAT NORTH</v>
      </c>
      <c r="F277" s="135" t="str">
        <f>VLOOKUP(C277,TOTAL3,4,FALSE)</f>
        <v>BRONZE</v>
      </c>
      <c r="G277" s="83">
        <v>3</v>
      </c>
      <c r="H277" s="83" t="s">
        <v>2033</v>
      </c>
      <c r="I277" s="212" t="s">
        <v>2056</v>
      </c>
      <c r="J277" s="52" t="str">
        <f>VLOOKUP(A277,nsn,3,FALSE)</f>
        <v>BHEKANI</v>
      </c>
      <c r="K277" s="88">
        <v>0.90208333333333324</v>
      </c>
      <c r="L277" s="88">
        <v>0.99930555555555556</v>
      </c>
      <c r="M277" s="86">
        <v>44173</v>
      </c>
      <c r="N277" s="143" t="s">
        <v>2173</v>
      </c>
      <c r="O277" s="90">
        <f t="shared" si="52"/>
        <v>140.00000000000014</v>
      </c>
      <c r="P277" s="100">
        <f t="shared" si="53"/>
        <v>420.00000000000045</v>
      </c>
      <c r="Q277" s="52" t="s">
        <v>2035</v>
      </c>
      <c r="R277" s="52" t="s">
        <v>2036</v>
      </c>
    </row>
    <row r="278" spans="1:18" x14ac:dyDescent="0.2">
      <c r="A278" s="97"/>
      <c r="B278" s="121">
        <v>44173.689432870371</v>
      </c>
      <c r="C278" s="48" t="s">
        <v>1043</v>
      </c>
      <c r="D278" s="82" t="str">
        <f>VLOOKUP($C278,TOTAL4,2,FALSE)</f>
        <v>MS7020</v>
      </c>
      <c r="E278" s="91" t="str">
        <f>VLOOKUP($C278,TOTAL4,3,FALSE)</f>
        <v>MAT SOUTH</v>
      </c>
      <c r="F278" s="82" t="str">
        <f>VLOOKUP(C278,TOTAL4,4,FALSE)</f>
        <v>SILVER</v>
      </c>
      <c r="G278" s="83">
        <v>3</v>
      </c>
      <c r="H278" s="142" t="s">
        <v>2033</v>
      </c>
      <c r="I278" s="68" t="s">
        <v>2056</v>
      </c>
      <c r="J278" s="82" t="str">
        <f>VLOOKUP($C278,TOTAL4,5,FALSE)</f>
        <v>BEN</v>
      </c>
      <c r="K278" s="85">
        <v>0.68943287037037038</v>
      </c>
      <c r="L278" s="85">
        <v>0.70368055555555553</v>
      </c>
      <c r="M278" s="86">
        <v>44173</v>
      </c>
      <c r="N278" s="143" t="s">
        <v>4973</v>
      </c>
      <c r="O278" s="191">
        <f t="shared" si="52"/>
        <v>20.516666666666623</v>
      </c>
      <c r="P278" s="100">
        <f t="shared" si="53"/>
        <v>61.549999999999869</v>
      </c>
      <c r="Q278" s="68" t="s">
        <v>2035</v>
      </c>
      <c r="R278" s="68" t="s">
        <v>2038</v>
      </c>
    </row>
    <row r="279" spans="1:18" x14ac:dyDescent="0.2">
      <c r="A279" s="97"/>
      <c r="B279" s="121">
        <v>44173.78633101852</v>
      </c>
      <c r="C279" s="48" t="s">
        <v>1043</v>
      </c>
      <c r="D279" s="82" t="str">
        <f>VLOOKUP($C279,TOTAL4,2,FALSE)</f>
        <v>MS7020</v>
      </c>
      <c r="E279" s="91" t="str">
        <f>VLOOKUP($C279,TOTAL4,3,FALSE)</f>
        <v>MAT SOUTH</v>
      </c>
      <c r="F279" s="82" t="str">
        <f>VLOOKUP(C279,TOTAL4,4,FALSE)</f>
        <v>SILVER</v>
      </c>
      <c r="G279" s="83">
        <v>3</v>
      </c>
      <c r="H279" s="142" t="s">
        <v>2033</v>
      </c>
      <c r="I279" s="68" t="s">
        <v>2056</v>
      </c>
      <c r="J279" s="82" t="str">
        <f>VLOOKUP($C279,TOTAL4,5,FALSE)</f>
        <v>BEN</v>
      </c>
      <c r="K279" s="88">
        <v>0.7863310185185185</v>
      </c>
      <c r="L279" s="88">
        <v>0.99930555555555556</v>
      </c>
      <c r="M279" s="86">
        <v>44173</v>
      </c>
      <c r="N279" s="143" t="s">
        <v>5026</v>
      </c>
      <c r="O279" s="191">
        <f t="shared" si="52"/>
        <v>306.68333333333339</v>
      </c>
      <c r="P279" s="100">
        <f t="shared" si="53"/>
        <v>920.05000000000018</v>
      </c>
      <c r="Q279" s="68" t="s">
        <v>2035</v>
      </c>
      <c r="R279" s="68" t="s">
        <v>2036</v>
      </c>
    </row>
    <row r="280" spans="1:18" x14ac:dyDescent="0.2">
      <c r="A280" s="124"/>
      <c r="B280" s="121">
        <v>44173.217534722222</v>
      </c>
      <c r="C280" s="48" t="s">
        <v>1045</v>
      </c>
      <c r="D280" s="82" t="str">
        <f>VLOOKUP($C280,TOTAL4,2,FALSE)</f>
        <v>BU0062</v>
      </c>
      <c r="E280" s="91" t="str">
        <f>VLOOKUP($C280,TOTAL4,3,FALSE)</f>
        <v>BULAWAYO</v>
      </c>
      <c r="F280" s="82" t="str">
        <f>VLOOKUP(C280,TOTAL4,4,FALSE)</f>
        <v>GOLD</v>
      </c>
      <c r="G280" s="83">
        <v>3</v>
      </c>
      <c r="H280" s="96" t="s">
        <v>2033</v>
      </c>
      <c r="I280" s="68" t="s">
        <v>2060</v>
      </c>
      <c r="J280" s="82" t="str">
        <f>VLOOKUP($C280,TOTAL4,5,FALSE)</f>
        <v>BHEKANI</v>
      </c>
      <c r="K280" s="85">
        <v>0.21736111111111112</v>
      </c>
      <c r="L280" s="85">
        <v>0.4680555555555555</v>
      </c>
      <c r="M280" s="86">
        <v>44173</v>
      </c>
      <c r="N280" s="143" t="s">
        <v>4911</v>
      </c>
      <c r="O280" s="191">
        <f t="shared" si="52"/>
        <v>360.99999999999989</v>
      </c>
      <c r="P280" s="100">
        <f t="shared" si="53"/>
        <v>1082.9999999999995</v>
      </c>
      <c r="Q280" s="68" t="s">
        <v>2035</v>
      </c>
      <c r="R280" s="68" t="s">
        <v>2038</v>
      </c>
    </row>
    <row r="281" spans="1:18" x14ac:dyDescent="0.2">
      <c r="A281" s="124">
        <v>151</v>
      </c>
      <c r="B281" s="121">
        <v>44173.216666666667</v>
      </c>
      <c r="C281" s="52" t="str">
        <f>VLOOKUP(A281,nsn,2,FALSE)</f>
        <v>Luveve-G</v>
      </c>
      <c r="D281" s="134" t="str">
        <f>VLOOKUP($C281,TOTAL3,2,FALSE)</f>
        <v>BU0063</v>
      </c>
      <c r="E281" s="220" t="str">
        <f>VLOOKUP($C281,TOTAL3,3,FALSE)</f>
        <v>BULAWAYO</v>
      </c>
      <c r="F281" s="135" t="str">
        <f>VLOOKUP(C281,TOTAL3,4,FALSE)</f>
        <v>GOLD</v>
      </c>
      <c r="G281" s="83">
        <v>3</v>
      </c>
      <c r="H281" s="84" t="s">
        <v>2033</v>
      </c>
      <c r="I281" s="212" t="s">
        <v>2060</v>
      </c>
      <c r="J281" s="52" t="str">
        <f>VLOOKUP(A281,nsn,3,FALSE)</f>
        <v>BHEKANI</v>
      </c>
      <c r="K281" s="88">
        <v>0.21666666666666667</v>
      </c>
      <c r="L281" s="88">
        <v>0.46666666666666662</v>
      </c>
      <c r="M281" s="86">
        <v>44173</v>
      </c>
      <c r="N281" s="143" t="s">
        <v>2176</v>
      </c>
      <c r="O281" s="90">
        <f t="shared" si="52"/>
        <v>359.99999999999989</v>
      </c>
      <c r="P281" s="100">
        <f t="shared" si="53"/>
        <v>1079.9999999999995</v>
      </c>
      <c r="Q281" s="52" t="s">
        <v>2035</v>
      </c>
      <c r="R281" s="52" t="s">
        <v>2038</v>
      </c>
    </row>
    <row r="282" spans="1:18" x14ac:dyDescent="0.2">
      <c r="A282" s="97"/>
      <c r="B282" s="192" t="s">
        <v>4579</v>
      </c>
      <c r="C282" s="87" t="s">
        <v>1047</v>
      </c>
      <c r="D282" s="134" t="str">
        <f>VLOOKUP($C282,TOTAL3,2,FALSE)</f>
        <v>HA5224</v>
      </c>
      <c r="E282" s="135" t="str">
        <f>VLOOKUP($C282,TOTAL3,3,FALSE)</f>
        <v>HARARE</v>
      </c>
      <c r="F282" s="135" t="str">
        <f>VLOOKUP(C282,TOTAL3,4,FALSE)</f>
        <v>PLATINUM</v>
      </c>
      <c r="G282" s="83">
        <v>3</v>
      </c>
      <c r="H282" s="96" t="s">
        <v>2033</v>
      </c>
      <c r="I282" s="52" t="s">
        <v>2041</v>
      </c>
      <c r="J282" s="135" t="str">
        <f>VLOOKUP($C282,TOTAL3,5,FALSE)</f>
        <v>ARCHIE</v>
      </c>
      <c r="K282" s="88">
        <v>0</v>
      </c>
      <c r="L282" s="88">
        <v>0.61833333333333329</v>
      </c>
      <c r="M282" s="86">
        <v>44173</v>
      </c>
      <c r="N282" s="143" t="s">
        <v>4689</v>
      </c>
      <c r="O282" s="90">
        <f t="shared" si="52"/>
        <v>890.39999999999986</v>
      </c>
      <c r="P282" s="100">
        <f t="shared" si="53"/>
        <v>2671.2</v>
      </c>
      <c r="Q282" s="48" t="s">
        <v>2035</v>
      </c>
      <c r="R282" s="48" t="s">
        <v>2038</v>
      </c>
    </row>
    <row r="283" spans="1:18" x14ac:dyDescent="0.2">
      <c r="A283" s="97"/>
      <c r="B283" s="192" t="s">
        <v>4580</v>
      </c>
      <c r="C283" s="87" t="s">
        <v>1049</v>
      </c>
      <c r="D283" s="134" t="str">
        <f>VLOOKUP($C283,TOTAL3,2,FALSE)</f>
        <v>HA5224</v>
      </c>
      <c r="E283" s="135" t="str">
        <f>VLOOKUP($C283,TOTAL3,3,FALSE)</f>
        <v>HARARE</v>
      </c>
      <c r="F283" s="135" t="str">
        <f>VLOOKUP(C283,TOTAL3,4,FALSE)</f>
        <v>PLATINUM</v>
      </c>
      <c r="G283" s="83">
        <v>3</v>
      </c>
      <c r="H283" s="96" t="s">
        <v>2033</v>
      </c>
      <c r="I283" s="52" t="s">
        <v>2041</v>
      </c>
      <c r="J283" s="135" t="str">
        <f>VLOOKUP($C283,TOTAL3,5,FALSE)</f>
        <v>ARCHIE</v>
      </c>
      <c r="K283" s="88">
        <v>0</v>
      </c>
      <c r="L283" s="88">
        <v>0.62190972222222218</v>
      </c>
      <c r="M283" s="86">
        <v>44173</v>
      </c>
      <c r="N283" s="143" t="s">
        <v>4708</v>
      </c>
      <c r="O283" s="90">
        <f t="shared" si="52"/>
        <v>895.55</v>
      </c>
      <c r="P283" s="100">
        <f t="shared" si="53"/>
        <v>2686.6499999999996</v>
      </c>
      <c r="Q283" s="48" t="s">
        <v>2035</v>
      </c>
      <c r="R283" s="48" t="s">
        <v>2038</v>
      </c>
    </row>
    <row r="284" spans="1:18" x14ac:dyDescent="0.2">
      <c r="A284" s="124"/>
      <c r="B284" s="121">
        <v>44173.491157407407</v>
      </c>
      <c r="C284" s="48" t="s">
        <v>1050</v>
      </c>
      <c r="D284" s="82" t="str">
        <f>VLOOKUP($C284,TOTAL4,2,FALSE)</f>
        <v>HA0228</v>
      </c>
      <c r="E284" s="91" t="str">
        <f>VLOOKUP($C284,TOTAL4,3,FALSE)</f>
        <v>HARARE</v>
      </c>
      <c r="F284" s="82" t="str">
        <f>VLOOKUP(C284,TOTAL4,4,FALSE)</f>
        <v>PLATINUM</v>
      </c>
      <c r="G284" s="83">
        <v>3</v>
      </c>
      <c r="H284" s="142" t="s">
        <v>2033</v>
      </c>
      <c r="I284" s="68" t="s">
        <v>2060</v>
      </c>
      <c r="J284" s="82" t="str">
        <f>VLOOKUP($C284,TOTAL4,5,FALSE)</f>
        <v>MASIMBA</v>
      </c>
      <c r="K284" s="88">
        <v>0.49115740740740743</v>
      </c>
      <c r="L284" s="88">
        <v>0.99930555555555556</v>
      </c>
      <c r="M284" s="86">
        <v>44173</v>
      </c>
      <c r="N284" s="143" t="s">
        <v>4846</v>
      </c>
      <c r="O284" s="191">
        <f t="shared" si="52"/>
        <v>731.73333333333335</v>
      </c>
      <c r="P284" s="100">
        <f t="shared" si="53"/>
        <v>2195.1999999999998</v>
      </c>
      <c r="Q284" s="68" t="s">
        <v>2035</v>
      </c>
      <c r="R284" s="68" t="s">
        <v>2036</v>
      </c>
    </row>
    <row r="285" spans="1:18" x14ac:dyDescent="0.2">
      <c r="A285" s="97"/>
      <c r="B285" s="137">
        <v>44173.457685185182</v>
      </c>
      <c r="C285" s="48" t="s">
        <v>1052</v>
      </c>
      <c r="D285" s="134" t="str">
        <f>VLOOKUP($C285,TOTAL3,2,FALSE)</f>
        <v>HA0228</v>
      </c>
      <c r="E285" s="135" t="str">
        <f>VLOOKUP($C285,TOTAL3,3,FALSE)</f>
        <v>HARARE</v>
      </c>
      <c r="F285" s="135" t="str">
        <f>VLOOKUP(C285,TOTAL3,4,FALSE)</f>
        <v>PLATINUM</v>
      </c>
      <c r="G285" s="83">
        <v>3</v>
      </c>
      <c r="H285" s="96" t="s">
        <v>2033</v>
      </c>
      <c r="I285" s="52" t="s">
        <v>5161</v>
      </c>
      <c r="J285" s="135" t="str">
        <f>VLOOKUP($C285,TOTAL3,5,FALSE)</f>
        <v>MASIMBA</v>
      </c>
      <c r="K285" s="88">
        <v>0.45768518518518514</v>
      </c>
      <c r="L285" s="88">
        <v>0.55930555555555561</v>
      </c>
      <c r="M285" s="86">
        <v>44173</v>
      </c>
      <c r="N285" s="143" t="s">
        <v>5134</v>
      </c>
      <c r="O285" s="90">
        <f t="shared" si="52"/>
        <v>146.33333333333348</v>
      </c>
      <c r="P285" s="100">
        <f t="shared" si="53"/>
        <v>439.00000000000045</v>
      </c>
      <c r="Q285" s="48" t="s">
        <v>2035</v>
      </c>
      <c r="R285" s="48" t="s">
        <v>2038</v>
      </c>
    </row>
    <row r="286" spans="1:18" x14ac:dyDescent="0.2">
      <c r="A286" s="97"/>
      <c r="B286" s="137">
        <v>44173.132210648146</v>
      </c>
      <c r="C286" s="48" t="s">
        <v>1055</v>
      </c>
      <c r="D286" s="134" t="str">
        <f>VLOOKUP($C286,TOTAL3,2,FALSE)</f>
        <v>ME7207</v>
      </c>
      <c r="E286" s="135" t="str">
        <f>VLOOKUP($C286,TOTAL3,3,FALSE)</f>
        <v>MASH EAST</v>
      </c>
      <c r="F286" s="135" t="str">
        <f>VLOOKUP(C286,TOTAL3,4,FALSE)</f>
        <v>SILVER</v>
      </c>
      <c r="G286" s="83">
        <v>3</v>
      </c>
      <c r="H286" s="96" t="s">
        <v>2033</v>
      </c>
      <c r="I286" s="52" t="s">
        <v>2034</v>
      </c>
      <c r="J286" s="135" t="str">
        <f>VLOOKUP($C286,TOTAL3,5,FALSE)</f>
        <v>RICHARD</v>
      </c>
      <c r="K286" s="88">
        <v>0.13221064814814815</v>
      </c>
      <c r="L286" s="88">
        <v>0.15501157407407407</v>
      </c>
      <c r="M286" s="86">
        <v>44173</v>
      </c>
      <c r="N286" s="143" t="s">
        <v>5128</v>
      </c>
      <c r="O286" s="90">
        <f t="shared" si="52"/>
        <v>32.833333333333321</v>
      </c>
      <c r="P286" s="100">
        <f t="shared" si="53"/>
        <v>98.499999999999972</v>
      </c>
      <c r="Q286" s="48" t="s">
        <v>2035</v>
      </c>
      <c r="R286" s="48" t="s">
        <v>2038</v>
      </c>
    </row>
    <row r="287" spans="1:18" x14ac:dyDescent="0.2">
      <c r="A287" s="97"/>
      <c r="B287" s="137" t="s">
        <v>5032</v>
      </c>
      <c r="C287" s="87" t="s">
        <v>1055</v>
      </c>
      <c r="D287" s="134" t="str">
        <f>VLOOKUP($C287,TOTAL3,2,FALSE)</f>
        <v>ME7207</v>
      </c>
      <c r="E287" s="135" t="str">
        <f>VLOOKUP($C287,TOTAL3,3,FALSE)</f>
        <v>MASH EAST</v>
      </c>
      <c r="F287" s="135" t="str">
        <f>VLOOKUP(C287,TOTAL3,4,FALSE)</f>
        <v>SILVER</v>
      </c>
      <c r="G287" s="83">
        <v>3</v>
      </c>
      <c r="H287" s="96" t="s">
        <v>2033</v>
      </c>
      <c r="I287" s="52" t="s">
        <v>5161</v>
      </c>
      <c r="J287" s="135" t="str">
        <f>VLOOKUP($C287,TOTAL3,5,FALSE)</f>
        <v>RICHARD</v>
      </c>
      <c r="K287" s="88">
        <v>0.8763657407407407</v>
      </c>
      <c r="L287" s="88">
        <v>0.99930555555555556</v>
      </c>
      <c r="M287" s="86">
        <v>44173</v>
      </c>
      <c r="N287" s="143" t="s">
        <v>5167</v>
      </c>
      <c r="O287" s="90">
        <f t="shared" si="52"/>
        <v>177.03333333333342</v>
      </c>
      <c r="P287" s="100">
        <f t="shared" si="53"/>
        <v>531.10000000000025</v>
      </c>
      <c r="Q287" s="48" t="s">
        <v>2035</v>
      </c>
      <c r="R287" s="48" t="s">
        <v>2036</v>
      </c>
    </row>
    <row r="288" spans="1:18" x14ac:dyDescent="0.2">
      <c r="A288" s="97"/>
      <c r="B288" s="121">
        <v>44173.491550925923</v>
      </c>
      <c r="C288" s="48" t="s">
        <v>1057</v>
      </c>
      <c r="D288" s="82" t="str">
        <f>VLOOKUP($C288,TOTAL4,2,FALSE)</f>
        <v>HA3016</v>
      </c>
      <c r="E288" s="91" t="str">
        <f>VLOOKUP($C288,TOTAL4,3,FALSE)</f>
        <v>HARARE</v>
      </c>
      <c r="F288" s="82" t="str">
        <f>VLOOKUP(C288,TOTAL4,4,FALSE)</f>
        <v>PLATINUM</v>
      </c>
      <c r="G288" s="83">
        <v>3</v>
      </c>
      <c r="H288" s="142" t="s">
        <v>2033</v>
      </c>
      <c r="I288" s="68" t="s">
        <v>2056</v>
      </c>
      <c r="J288" s="82" t="str">
        <f>VLOOKUP($C288,TOTAL4,5,FALSE)</f>
        <v>DHLKAMA</v>
      </c>
      <c r="K288" s="85">
        <v>0.49155092592592592</v>
      </c>
      <c r="L288" s="85">
        <v>0.62710648148148151</v>
      </c>
      <c r="M288" s="86">
        <v>44173</v>
      </c>
      <c r="N288" s="143" t="s">
        <v>4954</v>
      </c>
      <c r="O288" s="191">
        <f t="shared" si="52"/>
        <v>195.20000000000007</v>
      </c>
      <c r="P288" s="100">
        <f t="shared" si="53"/>
        <v>585.60000000000025</v>
      </c>
      <c r="Q288" s="68" t="s">
        <v>2035</v>
      </c>
      <c r="R288" s="68" t="s">
        <v>2038</v>
      </c>
    </row>
    <row r="289" spans="1:18" x14ac:dyDescent="0.2">
      <c r="A289" s="97"/>
      <c r="B289" s="121">
        <v>44173.753240740742</v>
      </c>
      <c r="C289" s="48" t="s">
        <v>1057</v>
      </c>
      <c r="D289" s="82" t="str">
        <f>VLOOKUP($C289,TOTAL4,2,FALSE)</f>
        <v>HA3016</v>
      </c>
      <c r="E289" s="91" t="str">
        <f>VLOOKUP($C289,TOTAL4,3,FALSE)</f>
        <v>HARARE</v>
      </c>
      <c r="F289" s="82" t="str">
        <f>VLOOKUP(C289,TOTAL4,4,FALSE)</f>
        <v>PLATINUM</v>
      </c>
      <c r="G289" s="83">
        <v>3</v>
      </c>
      <c r="H289" s="96" t="s">
        <v>2033</v>
      </c>
      <c r="I289" s="68" t="s">
        <v>2056</v>
      </c>
      <c r="J289" s="82" t="str">
        <f>VLOOKUP($C289,TOTAL4,5,FALSE)</f>
        <v>DHLKAMA</v>
      </c>
      <c r="K289" s="85">
        <v>0.75324074074074077</v>
      </c>
      <c r="L289" s="85">
        <v>0.9275810185185186</v>
      </c>
      <c r="M289" s="86">
        <v>44173</v>
      </c>
      <c r="N289" s="143" t="s">
        <v>5003</v>
      </c>
      <c r="O289" s="191">
        <f t="shared" si="52"/>
        <v>251.0500000000001</v>
      </c>
      <c r="P289" s="100">
        <f t="shared" si="53"/>
        <v>753.15000000000032</v>
      </c>
      <c r="Q289" s="68" t="s">
        <v>2035</v>
      </c>
      <c r="R289" s="68" t="s">
        <v>2038</v>
      </c>
    </row>
    <row r="290" spans="1:18" x14ac:dyDescent="0.2">
      <c r="A290" s="97"/>
      <c r="B290" s="137">
        <v>44173.458136574074</v>
      </c>
      <c r="C290" s="48" t="s">
        <v>1060</v>
      </c>
      <c r="D290" s="134" t="str">
        <f>VLOOKUP($C290,TOTAL3,2,FALSE)</f>
        <v>HA3016</v>
      </c>
      <c r="E290" s="135" t="str">
        <f>VLOOKUP($C290,TOTAL3,3,FALSE)</f>
        <v>HARARE</v>
      </c>
      <c r="F290" s="135" t="str">
        <f>VLOOKUP(C290,TOTAL3,4,FALSE)</f>
        <v>PLATINUM</v>
      </c>
      <c r="G290" s="83">
        <v>3</v>
      </c>
      <c r="H290" s="96" t="s">
        <v>2033</v>
      </c>
      <c r="I290" s="52" t="s">
        <v>5161</v>
      </c>
      <c r="J290" s="135" t="str">
        <f>VLOOKUP($C290,TOTAL3,5,FALSE)</f>
        <v>DHLKAMA</v>
      </c>
      <c r="K290" s="88">
        <v>0.4581365740740741</v>
      </c>
      <c r="L290" s="88">
        <v>0.89876157407407409</v>
      </c>
      <c r="M290" s="86">
        <v>44173</v>
      </c>
      <c r="N290" s="143" t="s">
        <v>5144</v>
      </c>
      <c r="O290" s="90">
        <f t="shared" si="52"/>
        <v>634.5</v>
      </c>
      <c r="P290" s="100">
        <f t="shared" si="53"/>
        <v>1903.5</v>
      </c>
      <c r="Q290" s="48" t="s">
        <v>2035</v>
      </c>
      <c r="R290" s="48" t="s">
        <v>2038</v>
      </c>
    </row>
    <row r="291" spans="1:18" x14ac:dyDescent="0.2">
      <c r="A291" s="210">
        <v>289</v>
      </c>
      <c r="B291" s="121">
        <v>43636.405769675926</v>
      </c>
      <c r="C291" s="52" t="str">
        <f>VLOOKUP(A291,nsn,2,FALSE)</f>
        <v>Madumapisa-G</v>
      </c>
      <c r="D291" s="207" t="s">
        <v>1070</v>
      </c>
      <c r="E291" s="220" t="str">
        <f>VLOOKUP($C291,TOTAL3,3,FALSE)</f>
        <v>MAT NORTH</v>
      </c>
      <c r="F291" s="135" t="str">
        <f>VLOOKUP(C291,TOTAL3,4,FALSE)</f>
        <v>BRONZE</v>
      </c>
      <c r="G291" s="83">
        <v>3</v>
      </c>
      <c r="H291" s="96" t="s">
        <v>2033</v>
      </c>
      <c r="I291" s="52" t="s">
        <v>2055</v>
      </c>
      <c r="J291" s="52" t="str">
        <f>VLOOKUP(A291,nsn,3,FALSE)</f>
        <v>HARRIET</v>
      </c>
      <c r="K291" s="88">
        <v>0</v>
      </c>
      <c r="L291" s="88">
        <v>0.99930555555555556</v>
      </c>
      <c r="M291" s="86">
        <v>44173</v>
      </c>
      <c r="N291" s="143" t="s">
        <v>2160</v>
      </c>
      <c r="O291" s="90">
        <f t="shared" si="52"/>
        <v>1439</v>
      </c>
      <c r="P291" s="100">
        <f t="shared" si="53"/>
        <v>4317</v>
      </c>
      <c r="Q291" s="52" t="s">
        <v>2035</v>
      </c>
      <c r="R291" s="52" t="s">
        <v>2036</v>
      </c>
    </row>
    <row r="292" spans="1:18" x14ac:dyDescent="0.2">
      <c r="A292" s="97"/>
      <c r="B292" s="137">
        <v>44173.050416666665</v>
      </c>
      <c r="C292" s="48" t="s">
        <v>1071</v>
      </c>
      <c r="D292" s="134" t="str">
        <f>VLOOKUP($C292,TOTAL3,2,FALSE)</f>
        <v>MC5028</v>
      </c>
      <c r="E292" s="135" t="str">
        <f>VLOOKUP($C292,TOTAL3,3,FALSE)</f>
        <v>MASH CENTRAL</v>
      </c>
      <c r="F292" s="135" t="str">
        <f>VLOOKUP(C292,TOTAL3,4,FALSE)</f>
        <v>SILVER</v>
      </c>
      <c r="G292" s="83">
        <v>3</v>
      </c>
      <c r="H292" s="96" t="s">
        <v>2033</v>
      </c>
      <c r="I292" s="52" t="s">
        <v>2034</v>
      </c>
      <c r="J292" s="135" t="str">
        <f>VLOOKUP($C292,TOTAL3,5,FALSE)</f>
        <v>KIWA</v>
      </c>
      <c r="K292" s="88">
        <v>5.0416666666666665E-2</v>
      </c>
      <c r="L292" s="88">
        <v>5.4699074074074074E-2</v>
      </c>
      <c r="M292" s="86">
        <v>44173</v>
      </c>
      <c r="N292" s="143" t="s">
        <v>5107</v>
      </c>
      <c r="O292" s="90">
        <f t="shared" si="52"/>
        <v>6.1666666666666687</v>
      </c>
      <c r="P292" s="100">
        <f t="shared" si="53"/>
        <v>18.500000000000007</v>
      </c>
      <c r="Q292" s="48" t="s">
        <v>2035</v>
      </c>
      <c r="R292" s="48" t="s">
        <v>2038</v>
      </c>
    </row>
    <row r="293" spans="1:18" x14ac:dyDescent="0.2">
      <c r="A293" s="97"/>
      <c r="B293" s="137">
        <v>44173.239270833335</v>
      </c>
      <c r="C293" s="48" t="s">
        <v>1073</v>
      </c>
      <c r="D293" s="134" t="str">
        <f>VLOOKUP($C293,TOTAL3,2,FALSE)</f>
        <v>MW5213</v>
      </c>
      <c r="E293" s="135" t="str">
        <f>VLOOKUP($C293,TOTAL3,3,FALSE)</f>
        <v>MASH WEST</v>
      </c>
      <c r="F293" s="135" t="str">
        <f>VLOOKUP(C293,TOTAL3,4,FALSE)</f>
        <v>PLATINUM</v>
      </c>
      <c r="G293" s="83">
        <v>3</v>
      </c>
      <c r="H293" s="96" t="s">
        <v>2033</v>
      </c>
      <c r="I293" s="52" t="s">
        <v>2034</v>
      </c>
      <c r="J293" s="135" t="str">
        <f>VLOOKUP($C293,TOTAL3,5,FALSE)</f>
        <v>ARTWELL</v>
      </c>
      <c r="K293" s="88">
        <v>0.23927083333333332</v>
      </c>
      <c r="L293" s="88">
        <v>0.75153935185185183</v>
      </c>
      <c r="M293" s="86">
        <v>44173</v>
      </c>
      <c r="N293" s="143" t="s">
        <v>5148</v>
      </c>
      <c r="O293" s="90">
        <f t="shared" si="52"/>
        <v>737.66666666666663</v>
      </c>
      <c r="P293" s="100">
        <f t="shared" si="53"/>
        <v>2213</v>
      </c>
      <c r="Q293" s="48" t="s">
        <v>2035</v>
      </c>
      <c r="R293" s="48" t="s">
        <v>2038</v>
      </c>
    </row>
    <row r="294" spans="1:18" x14ac:dyDescent="0.2">
      <c r="A294" s="124"/>
      <c r="B294" s="121">
        <v>44173.547349537039</v>
      </c>
      <c r="C294" s="48" t="s">
        <v>1077</v>
      </c>
      <c r="D294" s="82" t="str">
        <f>VLOOKUP($C294,TOTAL4,2,FALSE)</f>
        <v>BU5089</v>
      </c>
      <c r="E294" s="91" t="str">
        <f>VLOOKUP($C294,TOTAL4,3,FALSE)</f>
        <v>BULAWAYO</v>
      </c>
      <c r="F294" s="82" t="str">
        <f>VLOOKUP(C294,TOTAL4,4,FALSE)</f>
        <v>SILVER</v>
      </c>
      <c r="G294" s="83">
        <v>3</v>
      </c>
      <c r="H294" s="142" t="s">
        <v>2033</v>
      </c>
      <c r="I294" s="68" t="s">
        <v>2060</v>
      </c>
      <c r="J294" s="82" t="str">
        <f>VLOOKUP($C294,TOTAL4,5,FALSE)</f>
        <v>MAKETO</v>
      </c>
      <c r="K294" s="88">
        <v>0.54734953703703704</v>
      </c>
      <c r="L294" s="88">
        <v>0.99930555555555556</v>
      </c>
      <c r="M294" s="86">
        <v>44173</v>
      </c>
      <c r="N294" s="143" t="s">
        <v>4914</v>
      </c>
      <c r="O294" s="191">
        <f t="shared" si="52"/>
        <v>650.81666666666672</v>
      </c>
      <c r="P294" s="100">
        <f t="shared" si="53"/>
        <v>1952.4500000000003</v>
      </c>
      <c r="Q294" s="68" t="s">
        <v>2035</v>
      </c>
      <c r="R294" s="68" t="s">
        <v>2036</v>
      </c>
    </row>
    <row r="295" spans="1:18" x14ac:dyDescent="0.2">
      <c r="A295" s="124">
        <v>924</v>
      </c>
      <c r="B295" s="121">
        <v>44173.546527777777</v>
      </c>
      <c r="C295" s="52" t="str">
        <f>VLOOKUP(A295,nsn,2,FALSE)</f>
        <v>Mahatshula-G</v>
      </c>
      <c r="D295" s="134" t="str">
        <f>VLOOKUP($C295,TOTAL3,2,FALSE)</f>
        <v>BU5089</v>
      </c>
      <c r="E295" s="220" t="str">
        <f>VLOOKUP($C295,TOTAL3,3,FALSE)</f>
        <v>BULAWAYO</v>
      </c>
      <c r="F295" s="135" t="str">
        <f>VLOOKUP(C295,TOTAL3,4,FALSE)</f>
        <v>SILVER</v>
      </c>
      <c r="G295" s="83">
        <v>3</v>
      </c>
      <c r="H295" s="142" t="s">
        <v>2033</v>
      </c>
      <c r="I295" s="212" t="s">
        <v>2060</v>
      </c>
      <c r="J295" s="52" t="str">
        <f>VLOOKUP(A295,nsn,3,FALSE)</f>
        <v>MAKETO</v>
      </c>
      <c r="K295" s="88">
        <v>0.54652777777777783</v>
      </c>
      <c r="L295" s="88">
        <v>0.55555555555555558</v>
      </c>
      <c r="M295" s="86">
        <v>44173</v>
      </c>
      <c r="N295" s="143" t="s">
        <v>2713</v>
      </c>
      <c r="O295" s="90">
        <f t="shared" si="52"/>
        <v>12.999999999999954</v>
      </c>
      <c r="P295" s="100">
        <f t="shared" si="53"/>
        <v>38.999999999999858</v>
      </c>
      <c r="Q295" s="52" t="s">
        <v>2035</v>
      </c>
      <c r="R295" s="52" t="s">
        <v>2036</v>
      </c>
    </row>
    <row r="296" spans="1:18" x14ac:dyDescent="0.2">
      <c r="A296" s="210"/>
      <c r="B296" s="121">
        <v>44153.311689814815</v>
      </c>
      <c r="C296" s="48" t="s">
        <v>1081</v>
      </c>
      <c r="D296" s="82" t="str">
        <f>VLOOKUP($C296,TOTAL4,2,FALSE)</f>
        <v>MA6013</v>
      </c>
      <c r="E296" s="91" t="str">
        <f>VLOOKUP($C296,TOTAL4,3,FALSE)</f>
        <v>MANICALAND</v>
      </c>
      <c r="F296" s="82" t="str">
        <f>VLOOKUP(C296,TOTAL4,4,FALSE)</f>
        <v>SILVER</v>
      </c>
      <c r="G296" s="83">
        <v>3</v>
      </c>
      <c r="H296" s="142" t="s">
        <v>2033</v>
      </c>
      <c r="I296" s="68" t="s">
        <v>2058</v>
      </c>
      <c r="J296" s="82" t="str">
        <f>VLOOKUP($C296,TOTAL4,5,FALSE)</f>
        <v>PARDON</v>
      </c>
      <c r="K296" s="88">
        <v>0</v>
      </c>
      <c r="L296" s="88">
        <v>0.99930555555555556</v>
      </c>
      <c r="M296" s="86">
        <v>44173</v>
      </c>
      <c r="N296" s="143" t="s">
        <v>4869</v>
      </c>
      <c r="O296" s="191">
        <f t="shared" si="52"/>
        <v>1439</v>
      </c>
      <c r="P296" s="100">
        <f t="shared" si="53"/>
        <v>4317</v>
      </c>
      <c r="Q296" s="68" t="s">
        <v>2035</v>
      </c>
      <c r="R296" s="68" t="s">
        <v>2036</v>
      </c>
    </row>
    <row r="297" spans="1:18" x14ac:dyDescent="0.2">
      <c r="A297" s="97"/>
      <c r="B297" s="192" t="s">
        <v>2353</v>
      </c>
      <c r="C297" s="87" t="s">
        <v>1082</v>
      </c>
      <c r="D297" s="134" t="str">
        <f>VLOOKUP($C297,TOTAL3,2,FALSE)</f>
        <v>MW6031</v>
      </c>
      <c r="E297" s="135" t="str">
        <f>VLOOKUP($C297,TOTAL3,3,FALSE)</f>
        <v>MASH WEST</v>
      </c>
      <c r="F297" s="135" t="str">
        <f>VLOOKUP(C297,TOTAL3,4,FALSE)</f>
        <v>GOLD</v>
      </c>
      <c r="G297" s="83">
        <v>3</v>
      </c>
      <c r="H297" s="96" t="s">
        <v>2033</v>
      </c>
      <c r="I297" s="52" t="s">
        <v>2042</v>
      </c>
      <c r="J297" s="135" t="str">
        <f>VLOOKUP($C297,TOTAL3,5,FALSE)</f>
        <v>ARTWELL</v>
      </c>
      <c r="K297" s="88">
        <v>0</v>
      </c>
      <c r="L297" s="88">
        <v>0.99930555555555556</v>
      </c>
      <c r="M297" s="86">
        <v>44173</v>
      </c>
      <c r="N297" s="143" t="s">
        <v>3974</v>
      </c>
      <c r="O297" s="90">
        <f t="shared" si="52"/>
        <v>1439</v>
      </c>
      <c r="P297" s="100">
        <f t="shared" si="53"/>
        <v>4317</v>
      </c>
      <c r="Q297" s="48" t="s">
        <v>2035</v>
      </c>
      <c r="R297" s="48" t="s">
        <v>2036</v>
      </c>
    </row>
    <row r="298" spans="1:18" x14ac:dyDescent="0.2">
      <c r="A298" s="97"/>
      <c r="B298" s="192" t="s">
        <v>2354</v>
      </c>
      <c r="C298" s="87" t="s">
        <v>1084</v>
      </c>
      <c r="D298" s="134" t="str">
        <f>VLOOKUP($C298,TOTAL3,2,FALSE)</f>
        <v>MW6031</v>
      </c>
      <c r="E298" s="135" t="str">
        <f>VLOOKUP($C298,TOTAL3,3,FALSE)</f>
        <v>MASH WEST</v>
      </c>
      <c r="F298" s="135" t="str">
        <f>VLOOKUP(C298,TOTAL3,4,FALSE)</f>
        <v>GOLD</v>
      </c>
      <c r="G298" s="83">
        <v>3</v>
      </c>
      <c r="H298" s="96" t="s">
        <v>2033</v>
      </c>
      <c r="I298" s="52" t="s">
        <v>2042</v>
      </c>
      <c r="J298" s="135" t="str">
        <f>VLOOKUP($C298,TOTAL3,5,FALSE)</f>
        <v>ARTWELL</v>
      </c>
      <c r="K298" s="88">
        <v>0</v>
      </c>
      <c r="L298" s="88">
        <v>0.99930555555555556</v>
      </c>
      <c r="M298" s="86">
        <v>44173</v>
      </c>
      <c r="N298" s="143" t="s">
        <v>4022</v>
      </c>
      <c r="O298" s="90">
        <f t="shared" si="52"/>
        <v>1439</v>
      </c>
      <c r="P298" s="100">
        <f t="shared" si="53"/>
        <v>4317</v>
      </c>
      <c r="Q298" s="48" t="s">
        <v>2035</v>
      </c>
      <c r="R298" s="48" t="s">
        <v>2036</v>
      </c>
    </row>
    <row r="299" spans="1:18" x14ac:dyDescent="0.2">
      <c r="A299" s="97"/>
      <c r="B299" s="121">
        <v>44173.986504629633</v>
      </c>
      <c r="C299" s="48" t="s">
        <v>1088</v>
      </c>
      <c r="D299" s="82" t="str">
        <f t="shared" ref="D299:D310" si="54">VLOOKUP($C299,TOTAL4,2,FALSE)</f>
        <v>MS5133</v>
      </c>
      <c r="E299" s="91" t="str">
        <f t="shared" ref="E299:E310" si="55">VLOOKUP($C299,TOTAL4,3,FALSE)</f>
        <v>MAT SOUTH</v>
      </c>
      <c r="F299" s="82" t="str">
        <f t="shared" ref="F299:F310" si="56">VLOOKUP(C299,TOTAL4,4,FALSE)</f>
        <v>BRONZE</v>
      </c>
      <c r="G299" s="83">
        <v>3</v>
      </c>
      <c r="H299" s="96" t="s">
        <v>2033</v>
      </c>
      <c r="I299" s="68" t="s">
        <v>2056</v>
      </c>
      <c r="J299" s="82" t="str">
        <f t="shared" ref="J299:J310" si="57">VLOOKUP($C299,TOTAL4,5,FALSE)</f>
        <v>SOPHIA</v>
      </c>
      <c r="K299" s="88">
        <v>0</v>
      </c>
      <c r="L299" s="85">
        <v>7.6388888888888886E-3</v>
      </c>
      <c r="M299" s="86">
        <v>44173</v>
      </c>
      <c r="N299" s="143" t="s">
        <v>4940</v>
      </c>
      <c r="O299" s="191">
        <f t="shared" si="52"/>
        <v>11</v>
      </c>
      <c r="P299" s="100">
        <f t="shared" si="53"/>
        <v>33</v>
      </c>
      <c r="Q299" s="68" t="s">
        <v>2035</v>
      </c>
      <c r="R299" s="68" t="s">
        <v>2038</v>
      </c>
    </row>
    <row r="300" spans="1:18" x14ac:dyDescent="0.2">
      <c r="A300" s="97"/>
      <c r="B300" s="121">
        <v>44173.736805555556</v>
      </c>
      <c r="C300" s="48" t="s">
        <v>1088</v>
      </c>
      <c r="D300" s="82" t="str">
        <f t="shared" si="54"/>
        <v>MS5133</v>
      </c>
      <c r="E300" s="91" t="str">
        <f t="shared" si="55"/>
        <v>MAT SOUTH</v>
      </c>
      <c r="F300" s="82" t="str">
        <f t="shared" si="56"/>
        <v>BRONZE</v>
      </c>
      <c r="G300" s="83">
        <v>3</v>
      </c>
      <c r="H300" s="96" t="s">
        <v>2033</v>
      </c>
      <c r="I300" s="68" t="s">
        <v>2056</v>
      </c>
      <c r="J300" s="82" t="str">
        <f t="shared" si="57"/>
        <v>SOPHIA</v>
      </c>
      <c r="K300" s="85">
        <v>0.7368055555555556</v>
      </c>
      <c r="L300" s="85">
        <v>0.7478703703703703</v>
      </c>
      <c r="M300" s="86">
        <v>44173</v>
      </c>
      <c r="N300" s="143" t="s">
        <v>4984</v>
      </c>
      <c r="O300" s="191">
        <f t="shared" si="52"/>
        <v>15.933333333333159</v>
      </c>
      <c r="P300" s="100">
        <f t="shared" si="53"/>
        <v>47.799999999999478</v>
      </c>
      <c r="Q300" s="68" t="s">
        <v>2035</v>
      </c>
      <c r="R300" s="68" t="s">
        <v>2038</v>
      </c>
    </row>
    <row r="301" spans="1:18" x14ac:dyDescent="0.2">
      <c r="A301" s="97"/>
      <c r="B301" s="121">
        <v>44173.837916666664</v>
      </c>
      <c r="C301" s="48" t="s">
        <v>1088</v>
      </c>
      <c r="D301" s="82" t="str">
        <f t="shared" si="54"/>
        <v>MS5133</v>
      </c>
      <c r="E301" s="91" t="str">
        <f t="shared" si="55"/>
        <v>MAT SOUTH</v>
      </c>
      <c r="F301" s="82" t="str">
        <f t="shared" si="56"/>
        <v>BRONZE</v>
      </c>
      <c r="G301" s="83">
        <v>3</v>
      </c>
      <c r="H301" s="96" t="s">
        <v>2033</v>
      </c>
      <c r="I301" s="68" t="s">
        <v>2056</v>
      </c>
      <c r="J301" s="82" t="str">
        <f t="shared" si="57"/>
        <v>SOPHIA</v>
      </c>
      <c r="K301" s="85">
        <v>0.83791666666666664</v>
      </c>
      <c r="L301" s="85">
        <v>0.84452546296296294</v>
      </c>
      <c r="M301" s="86">
        <v>44173</v>
      </c>
      <c r="N301" s="143" t="s">
        <v>4996</v>
      </c>
      <c r="O301" s="191">
        <f t="shared" si="52"/>
        <v>9.5166666666666622</v>
      </c>
      <c r="P301" s="100">
        <f t="shared" si="53"/>
        <v>28.549999999999986</v>
      </c>
      <c r="Q301" s="68" t="s">
        <v>2035</v>
      </c>
      <c r="R301" s="68" t="s">
        <v>2038</v>
      </c>
    </row>
    <row r="302" spans="1:18" x14ac:dyDescent="0.2">
      <c r="A302" s="97"/>
      <c r="B302" s="121">
        <v>44173.887141203704</v>
      </c>
      <c r="C302" s="48" t="s">
        <v>1088</v>
      </c>
      <c r="D302" s="82" t="str">
        <f t="shared" si="54"/>
        <v>MS5133</v>
      </c>
      <c r="E302" s="91" t="str">
        <f t="shared" si="55"/>
        <v>MAT SOUTH</v>
      </c>
      <c r="F302" s="82" t="str">
        <f t="shared" si="56"/>
        <v>BRONZE</v>
      </c>
      <c r="G302" s="83">
        <v>3</v>
      </c>
      <c r="H302" s="96" t="s">
        <v>2033</v>
      </c>
      <c r="I302" s="68" t="s">
        <v>2056</v>
      </c>
      <c r="J302" s="82" t="str">
        <f t="shared" si="57"/>
        <v>SOPHIA</v>
      </c>
      <c r="K302" s="85">
        <v>0.88714120370370375</v>
      </c>
      <c r="L302" s="85">
        <v>0.89599537037037036</v>
      </c>
      <c r="M302" s="86">
        <v>44173</v>
      </c>
      <c r="N302" s="143" t="s">
        <v>4999</v>
      </c>
      <c r="O302" s="191">
        <f t="shared" si="52"/>
        <v>12.749999999999915</v>
      </c>
      <c r="P302" s="100">
        <f t="shared" si="53"/>
        <v>38.249999999999744</v>
      </c>
      <c r="Q302" s="68" t="s">
        <v>2035</v>
      </c>
      <c r="R302" s="68" t="s">
        <v>2038</v>
      </c>
    </row>
    <row r="303" spans="1:18" x14ac:dyDescent="0.2">
      <c r="A303" s="97"/>
      <c r="B303" s="121">
        <v>44173.916145833333</v>
      </c>
      <c r="C303" s="48" t="s">
        <v>1088</v>
      </c>
      <c r="D303" s="82" t="str">
        <f t="shared" si="54"/>
        <v>MS5133</v>
      </c>
      <c r="E303" s="91" t="str">
        <f t="shared" si="55"/>
        <v>MAT SOUTH</v>
      </c>
      <c r="F303" s="82" t="str">
        <f t="shared" si="56"/>
        <v>BRONZE</v>
      </c>
      <c r="G303" s="83">
        <v>3</v>
      </c>
      <c r="H303" s="84" t="s">
        <v>2033</v>
      </c>
      <c r="I303" s="68" t="s">
        <v>2056</v>
      </c>
      <c r="J303" s="82" t="str">
        <f t="shared" si="57"/>
        <v>SOPHIA</v>
      </c>
      <c r="K303" s="85">
        <v>0.91614583333333333</v>
      </c>
      <c r="L303" s="85">
        <v>0.93369212962962955</v>
      </c>
      <c r="M303" s="86">
        <v>44173</v>
      </c>
      <c r="N303" s="143" t="s">
        <v>5005</v>
      </c>
      <c r="O303" s="191">
        <f t="shared" si="52"/>
        <v>25.266666666666566</v>
      </c>
      <c r="P303" s="100">
        <f t="shared" si="53"/>
        <v>75.799999999999699</v>
      </c>
      <c r="Q303" s="68" t="s">
        <v>2035</v>
      </c>
      <c r="R303" s="68" t="s">
        <v>2038</v>
      </c>
    </row>
    <row r="304" spans="1:18" x14ac:dyDescent="0.2">
      <c r="A304" s="97"/>
      <c r="B304" s="121">
        <v>44173.954953703702</v>
      </c>
      <c r="C304" s="48" t="s">
        <v>1088</v>
      </c>
      <c r="D304" s="82" t="str">
        <f t="shared" si="54"/>
        <v>MS5133</v>
      </c>
      <c r="E304" s="91" t="str">
        <f t="shared" si="55"/>
        <v>MAT SOUTH</v>
      </c>
      <c r="F304" s="82" t="str">
        <f t="shared" si="56"/>
        <v>BRONZE</v>
      </c>
      <c r="G304" s="83">
        <v>3</v>
      </c>
      <c r="H304" s="142" t="s">
        <v>2033</v>
      </c>
      <c r="I304" s="68" t="s">
        <v>2056</v>
      </c>
      <c r="J304" s="82" t="str">
        <f t="shared" si="57"/>
        <v>SOPHIA</v>
      </c>
      <c r="K304" s="85">
        <v>0.9549537037037038</v>
      </c>
      <c r="L304" s="85">
        <v>0.96884259259259264</v>
      </c>
      <c r="M304" s="86">
        <v>44173</v>
      </c>
      <c r="N304" s="143" t="s">
        <v>5009</v>
      </c>
      <c r="O304" s="191">
        <f t="shared" si="52"/>
        <v>19.999999999999929</v>
      </c>
      <c r="P304" s="100">
        <f t="shared" si="53"/>
        <v>59.999999999999787</v>
      </c>
      <c r="Q304" s="68" t="s">
        <v>2035</v>
      </c>
      <c r="R304" s="68" t="s">
        <v>2038</v>
      </c>
    </row>
    <row r="305" spans="1:18" x14ac:dyDescent="0.2">
      <c r="A305" s="97"/>
      <c r="B305" s="121">
        <v>44173.986504629633</v>
      </c>
      <c r="C305" s="48" t="s">
        <v>1091</v>
      </c>
      <c r="D305" s="82" t="str">
        <f t="shared" si="54"/>
        <v>MS1703</v>
      </c>
      <c r="E305" s="91" t="str">
        <f t="shared" si="55"/>
        <v>MAT SOUTH</v>
      </c>
      <c r="F305" s="82" t="str">
        <f t="shared" si="56"/>
        <v>BRONZE</v>
      </c>
      <c r="G305" s="83">
        <v>3</v>
      </c>
      <c r="H305" s="96" t="s">
        <v>2033</v>
      </c>
      <c r="I305" s="68" t="s">
        <v>2056</v>
      </c>
      <c r="J305" s="82" t="str">
        <f t="shared" si="57"/>
        <v>STELLA</v>
      </c>
      <c r="K305" s="88">
        <v>0</v>
      </c>
      <c r="L305" s="85">
        <v>7.6388888888888886E-3</v>
      </c>
      <c r="M305" s="86">
        <v>44173</v>
      </c>
      <c r="N305" s="143" t="s">
        <v>4941</v>
      </c>
      <c r="O305" s="191">
        <f t="shared" si="52"/>
        <v>11</v>
      </c>
      <c r="P305" s="100">
        <f t="shared" si="53"/>
        <v>33</v>
      </c>
      <c r="Q305" s="68" t="s">
        <v>2035</v>
      </c>
      <c r="R305" s="68" t="s">
        <v>2038</v>
      </c>
    </row>
    <row r="306" spans="1:18" x14ac:dyDescent="0.2">
      <c r="A306" s="97"/>
      <c r="B306" s="121">
        <v>44173.736747685187</v>
      </c>
      <c r="C306" s="48" t="s">
        <v>1091</v>
      </c>
      <c r="D306" s="82" t="str">
        <f t="shared" si="54"/>
        <v>MS1703</v>
      </c>
      <c r="E306" s="91" t="str">
        <f t="shared" si="55"/>
        <v>MAT SOUTH</v>
      </c>
      <c r="F306" s="82" t="str">
        <f t="shared" si="56"/>
        <v>BRONZE</v>
      </c>
      <c r="G306" s="83">
        <v>3</v>
      </c>
      <c r="H306" s="96" t="s">
        <v>2033</v>
      </c>
      <c r="I306" s="68" t="s">
        <v>2056</v>
      </c>
      <c r="J306" s="82" t="str">
        <f t="shared" si="57"/>
        <v>STELLA</v>
      </c>
      <c r="K306" s="85">
        <v>0.73674768518518519</v>
      </c>
      <c r="L306" s="85">
        <v>0.7478703703703703</v>
      </c>
      <c r="M306" s="86">
        <v>44173</v>
      </c>
      <c r="N306" s="143" t="s">
        <v>4985</v>
      </c>
      <c r="O306" s="191">
        <f t="shared" si="52"/>
        <v>16.016666666666559</v>
      </c>
      <c r="P306" s="100">
        <f t="shared" si="53"/>
        <v>48.049999999999677</v>
      </c>
      <c r="Q306" s="68" t="s">
        <v>2035</v>
      </c>
      <c r="R306" s="68" t="s">
        <v>2038</v>
      </c>
    </row>
    <row r="307" spans="1:18" x14ac:dyDescent="0.2">
      <c r="A307" s="97"/>
      <c r="B307" s="121">
        <v>44173.837916666664</v>
      </c>
      <c r="C307" s="48" t="s">
        <v>1091</v>
      </c>
      <c r="D307" s="82" t="str">
        <f t="shared" si="54"/>
        <v>MS1703</v>
      </c>
      <c r="E307" s="91" t="str">
        <f t="shared" si="55"/>
        <v>MAT SOUTH</v>
      </c>
      <c r="F307" s="82" t="str">
        <f t="shared" si="56"/>
        <v>BRONZE</v>
      </c>
      <c r="G307" s="83">
        <v>3</v>
      </c>
      <c r="H307" s="96" t="s">
        <v>2033</v>
      </c>
      <c r="I307" s="68" t="s">
        <v>2056</v>
      </c>
      <c r="J307" s="82" t="str">
        <f t="shared" si="57"/>
        <v>STELLA</v>
      </c>
      <c r="K307" s="85">
        <v>0.83791666666666664</v>
      </c>
      <c r="L307" s="85">
        <v>0.84440972222222221</v>
      </c>
      <c r="M307" s="86">
        <v>44173</v>
      </c>
      <c r="N307" s="143" t="s">
        <v>4995</v>
      </c>
      <c r="O307" s="191">
        <f t="shared" si="52"/>
        <v>9.3500000000000227</v>
      </c>
      <c r="P307" s="100">
        <f t="shared" si="53"/>
        <v>28.050000000000068</v>
      </c>
      <c r="Q307" s="68" t="s">
        <v>2035</v>
      </c>
      <c r="R307" s="68" t="s">
        <v>2038</v>
      </c>
    </row>
    <row r="308" spans="1:18" x14ac:dyDescent="0.2">
      <c r="A308" s="97"/>
      <c r="B308" s="121">
        <v>44173.887083333335</v>
      </c>
      <c r="C308" s="48" t="s">
        <v>1091</v>
      </c>
      <c r="D308" s="82" t="str">
        <f t="shared" si="54"/>
        <v>MS1703</v>
      </c>
      <c r="E308" s="91" t="str">
        <f t="shared" si="55"/>
        <v>MAT SOUTH</v>
      </c>
      <c r="F308" s="82" t="str">
        <f t="shared" si="56"/>
        <v>BRONZE</v>
      </c>
      <c r="G308" s="83">
        <v>3</v>
      </c>
      <c r="H308" s="96" t="s">
        <v>2033</v>
      </c>
      <c r="I308" s="68" t="s">
        <v>2056</v>
      </c>
      <c r="J308" s="82" t="str">
        <f t="shared" si="57"/>
        <v>STELLA</v>
      </c>
      <c r="K308" s="85">
        <v>0.88708333333333333</v>
      </c>
      <c r="L308" s="85">
        <v>0.89906249999999999</v>
      </c>
      <c r="M308" s="86">
        <v>44173</v>
      </c>
      <c r="N308" s="143" t="s">
        <v>5000</v>
      </c>
      <c r="O308" s="191">
        <f t="shared" si="52"/>
        <v>17.249999999999979</v>
      </c>
      <c r="P308" s="100">
        <f t="shared" si="53"/>
        <v>51.749999999999936</v>
      </c>
      <c r="Q308" s="68" t="s">
        <v>2035</v>
      </c>
      <c r="R308" s="68" t="s">
        <v>2038</v>
      </c>
    </row>
    <row r="309" spans="1:18" x14ac:dyDescent="0.2">
      <c r="A309" s="97"/>
      <c r="B309" s="121">
        <v>44173.916087962964</v>
      </c>
      <c r="C309" s="48" t="s">
        <v>1091</v>
      </c>
      <c r="D309" s="82" t="str">
        <f t="shared" si="54"/>
        <v>MS1703</v>
      </c>
      <c r="E309" s="91" t="str">
        <f t="shared" si="55"/>
        <v>MAT SOUTH</v>
      </c>
      <c r="F309" s="82" t="str">
        <f t="shared" si="56"/>
        <v>BRONZE</v>
      </c>
      <c r="G309" s="83">
        <v>3</v>
      </c>
      <c r="H309" s="84" t="s">
        <v>2033</v>
      </c>
      <c r="I309" s="68" t="s">
        <v>2056</v>
      </c>
      <c r="J309" s="82" t="str">
        <f t="shared" si="57"/>
        <v>STELLA</v>
      </c>
      <c r="K309" s="85">
        <v>0.91608796296296291</v>
      </c>
      <c r="L309" s="85">
        <v>0.93369212962962955</v>
      </c>
      <c r="M309" s="86">
        <v>44173</v>
      </c>
      <c r="N309" s="143" t="s">
        <v>5006</v>
      </c>
      <c r="O309" s="191">
        <f t="shared" si="52"/>
        <v>25.349999999999966</v>
      </c>
      <c r="P309" s="100">
        <f t="shared" si="53"/>
        <v>76.049999999999898</v>
      </c>
      <c r="Q309" s="68" t="s">
        <v>2035</v>
      </c>
      <c r="R309" s="68" t="s">
        <v>2038</v>
      </c>
    </row>
    <row r="310" spans="1:18" x14ac:dyDescent="0.2">
      <c r="A310" s="97"/>
      <c r="B310" s="121">
        <v>44173.954953703702</v>
      </c>
      <c r="C310" s="48" t="s">
        <v>1091</v>
      </c>
      <c r="D310" s="82" t="str">
        <f t="shared" si="54"/>
        <v>MS1703</v>
      </c>
      <c r="E310" s="91" t="str">
        <f t="shared" si="55"/>
        <v>MAT SOUTH</v>
      </c>
      <c r="F310" s="82" t="str">
        <f t="shared" si="56"/>
        <v>BRONZE</v>
      </c>
      <c r="G310" s="83">
        <v>3</v>
      </c>
      <c r="H310" s="142" t="s">
        <v>2033</v>
      </c>
      <c r="I310" s="68" t="s">
        <v>2056</v>
      </c>
      <c r="J310" s="82" t="str">
        <f t="shared" si="57"/>
        <v>STELLA</v>
      </c>
      <c r="K310" s="85">
        <v>0.9549537037037038</v>
      </c>
      <c r="L310" s="85">
        <v>0.96884259259259264</v>
      </c>
      <c r="M310" s="86">
        <v>44173</v>
      </c>
      <c r="N310" s="143" t="s">
        <v>5010</v>
      </c>
      <c r="O310" s="191">
        <f t="shared" si="52"/>
        <v>19.999999999999929</v>
      </c>
      <c r="P310" s="100">
        <f t="shared" si="53"/>
        <v>59.999999999999787</v>
      </c>
      <c r="Q310" s="68" t="s">
        <v>2035</v>
      </c>
      <c r="R310" s="68" t="s">
        <v>2038</v>
      </c>
    </row>
    <row r="311" spans="1:18" x14ac:dyDescent="0.2">
      <c r="A311" s="97"/>
      <c r="B311" s="137">
        <v>44173.239328703705</v>
      </c>
      <c r="C311" s="48" t="s">
        <v>1099</v>
      </c>
      <c r="D311" s="134" t="str">
        <f>VLOOKUP($C311,TOTAL3,2,FALSE)</f>
        <v>MW5214</v>
      </c>
      <c r="E311" s="135" t="str">
        <f>VLOOKUP($C311,TOTAL3,3,FALSE)</f>
        <v>MASH WEST</v>
      </c>
      <c r="F311" s="135" t="str">
        <f>VLOOKUP(C311,TOTAL3,4,FALSE)</f>
        <v>SILVER</v>
      </c>
      <c r="G311" s="83">
        <v>3</v>
      </c>
      <c r="H311" s="96" t="s">
        <v>2033</v>
      </c>
      <c r="I311" s="52" t="s">
        <v>2034</v>
      </c>
      <c r="J311" s="135" t="str">
        <f>VLOOKUP($C311,TOTAL3,5,FALSE)</f>
        <v>ARTWELL</v>
      </c>
      <c r="K311" s="88">
        <v>0.23932870370370371</v>
      </c>
      <c r="L311" s="88">
        <v>0.99930555555555556</v>
      </c>
      <c r="M311" s="86">
        <v>44173</v>
      </c>
      <c r="N311" s="143" t="s">
        <v>5155</v>
      </c>
      <c r="O311" s="90">
        <f t="shared" si="52"/>
        <v>1094.3666666666668</v>
      </c>
      <c r="P311" s="100">
        <f t="shared" si="53"/>
        <v>3283.1000000000004</v>
      </c>
      <c r="Q311" s="48" t="s">
        <v>2035</v>
      </c>
      <c r="R311" s="48" t="s">
        <v>2036</v>
      </c>
    </row>
    <row r="312" spans="1:18" x14ac:dyDescent="0.2">
      <c r="A312" s="97"/>
      <c r="B312" s="137" t="s">
        <v>5062</v>
      </c>
      <c r="C312" s="87" t="s">
        <v>1099</v>
      </c>
      <c r="D312" s="134" t="str">
        <f>VLOOKUP($C312,TOTAL3,2,FALSE)</f>
        <v>MW5214</v>
      </c>
      <c r="E312" s="135" t="str">
        <f>VLOOKUP($C312,TOTAL3,3,FALSE)</f>
        <v>MASH WEST</v>
      </c>
      <c r="F312" s="135" t="str">
        <f>VLOOKUP(C312,TOTAL3,4,FALSE)</f>
        <v>SILVER</v>
      </c>
      <c r="G312" s="83">
        <v>3</v>
      </c>
      <c r="H312" s="96" t="s">
        <v>2033</v>
      </c>
      <c r="I312" s="52" t="s">
        <v>5161</v>
      </c>
      <c r="J312" s="135" t="str">
        <f>VLOOKUP($C312,TOTAL3,5,FALSE)</f>
        <v>ARTWELL</v>
      </c>
      <c r="K312" s="88">
        <v>0.71994212962962967</v>
      </c>
      <c r="L312" s="88">
        <v>0.99930555555555556</v>
      </c>
      <c r="M312" s="86">
        <v>44173</v>
      </c>
      <c r="N312" s="143" t="s">
        <v>5200</v>
      </c>
      <c r="O312" s="90">
        <f t="shared" si="52"/>
        <v>402.2833333333333</v>
      </c>
      <c r="P312" s="100">
        <f t="shared" si="53"/>
        <v>1206.8499999999999</v>
      </c>
      <c r="Q312" s="48" t="s">
        <v>2035</v>
      </c>
      <c r="R312" s="48" t="s">
        <v>2036</v>
      </c>
    </row>
    <row r="313" spans="1:18" x14ac:dyDescent="0.2">
      <c r="A313" s="210"/>
      <c r="B313" s="121">
        <v>44151.769432870373</v>
      </c>
      <c r="C313" s="48" t="s">
        <v>1103</v>
      </c>
      <c r="D313" s="82" t="str">
        <f>VLOOKUP($C313,TOTAL4,2,FALSE)</f>
        <v>HA6067</v>
      </c>
      <c r="E313" s="91" t="str">
        <f>VLOOKUP($C313,TOTAL4,3,FALSE)</f>
        <v>HARARE</v>
      </c>
      <c r="F313" s="82" t="str">
        <f>VLOOKUP(C313,TOTAL4,4,FALSE)</f>
        <v>GOLD</v>
      </c>
      <c r="G313" s="83">
        <v>3</v>
      </c>
      <c r="H313" s="142" t="s">
        <v>2033</v>
      </c>
      <c r="I313" s="68" t="s">
        <v>2058</v>
      </c>
      <c r="J313" s="82" t="str">
        <f>VLOOKUP($C313,TOTAL4,5,FALSE)</f>
        <v>PRIVLEDGE</v>
      </c>
      <c r="K313" s="88">
        <v>0</v>
      </c>
      <c r="L313" s="88">
        <v>0.99930555555555556</v>
      </c>
      <c r="M313" s="86">
        <v>44173</v>
      </c>
      <c r="N313" s="143" t="s">
        <v>4870</v>
      </c>
      <c r="O313" s="191">
        <f t="shared" si="52"/>
        <v>1439</v>
      </c>
      <c r="P313" s="100">
        <f t="shared" si="53"/>
        <v>4317</v>
      </c>
      <c r="Q313" s="68" t="s">
        <v>2035</v>
      </c>
      <c r="R313" s="68" t="s">
        <v>2036</v>
      </c>
    </row>
    <row r="314" spans="1:18" x14ac:dyDescent="0.2">
      <c r="A314" s="97"/>
      <c r="B314" s="192" t="s">
        <v>2105</v>
      </c>
      <c r="C314" s="87" t="s">
        <v>1106</v>
      </c>
      <c r="D314" s="134" t="str">
        <f>VLOOKUP($C314,TOTAL3,2,FALSE)</f>
        <v>HA6067</v>
      </c>
      <c r="E314" s="135" t="str">
        <f>VLOOKUP($C314,TOTAL3,3,FALSE)</f>
        <v>HARARE</v>
      </c>
      <c r="F314" s="135" t="str">
        <f>VLOOKUP(C314,TOTAL3,4,FALSE)</f>
        <v>GOLD</v>
      </c>
      <c r="G314" s="83">
        <v>3</v>
      </c>
      <c r="H314" s="142" t="s">
        <v>2033</v>
      </c>
      <c r="I314" s="52" t="s">
        <v>2042</v>
      </c>
      <c r="J314" s="135" t="str">
        <f>VLOOKUP($C314,TOTAL3,5,FALSE)</f>
        <v>PRIVLEDGE</v>
      </c>
      <c r="K314" s="88">
        <v>0</v>
      </c>
      <c r="L314" s="88">
        <v>0.99930555555555556</v>
      </c>
      <c r="M314" s="86">
        <v>44173</v>
      </c>
      <c r="N314" s="143" t="s">
        <v>4096</v>
      </c>
      <c r="O314" s="90">
        <f t="shared" si="52"/>
        <v>1439</v>
      </c>
      <c r="P314" s="100">
        <f t="shared" si="53"/>
        <v>4317</v>
      </c>
      <c r="Q314" s="48" t="s">
        <v>2035</v>
      </c>
      <c r="R314" s="48" t="s">
        <v>2036</v>
      </c>
    </row>
    <row r="315" spans="1:18" x14ac:dyDescent="0.2">
      <c r="A315" s="210"/>
      <c r="B315" s="121">
        <v>44151.767928240741</v>
      </c>
      <c r="C315" s="48" t="s">
        <v>4584</v>
      </c>
      <c r="D315" s="82" t="e">
        <f>VLOOKUP($C315,TOTAL4,2,FALSE)</f>
        <v>#N/A</v>
      </c>
      <c r="E315" s="91" t="e">
        <f>VLOOKUP($C315,TOTAL4,3,FALSE)</f>
        <v>#N/A</v>
      </c>
      <c r="F315" s="82" t="e">
        <f>VLOOKUP(C315,TOTAL4,4,FALSE)</f>
        <v>#N/A</v>
      </c>
      <c r="G315" s="83">
        <v>3</v>
      </c>
      <c r="H315" s="142" t="s">
        <v>2033</v>
      </c>
      <c r="I315" s="68" t="s">
        <v>2058</v>
      </c>
      <c r="J315" s="82" t="e">
        <f>VLOOKUP($C315,TOTAL4,5,FALSE)</f>
        <v>#N/A</v>
      </c>
      <c r="K315" s="88">
        <v>0</v>
      </c>
      <c r="L315" s="88">
        <v>0.99930555555555556</v>
      </c>
      <c r="M315" s="86">
        <v>44173</v>
      </c>
      <c r="N315" s="143" t="s">
        <v>4871</v>
      </c>
      <c r="O315" s="191">
        <f t="shared" si="52"/>
        <v>1439</v>
      </c>
      <c r="P315" s="100">
        <f t="shared" si="53"/>
        <v>4317</v>
      </c>
      <c r="Q315" s="68" t="s">
        <v>2035</v>
      </c>
      <c r="R315" s="68" t="s">
        <v>2036</v>
      </c>
    </row>
    <row r="316" spans="1:18" x14ac:dyDescent="0.2">
      <c r="A316" s="210"/>
      <c r="B316" s="121">
        <v>44155.609965277778</v>
      </c>
      <c r="C316" s="48" t="s">
        <v>1107</v>
      </c>
      <c r="D316" s="82" t="str">
        <f>VLOOKUP($C316,TOTAL4,2,FALSE)</f>
        <v>BU5091</v>
      </c>
      <c r="E316" s="91" t="str">
        <f>VLOOKUP($C316,TOTAL4,3,FALSE)</f>
        <v>BULAWAYO</v>
      </c>
      <c r="F316" s="82" t="str">
        <f>VLOOKUP(C316,TOTAL4,4,FALSE)</f>
        <v>SILVER</v>
      </c>
      <c r="G316" s="83">
        <v>3</v>
      </c>
      <c r="H316" s="142" t="s">
        <v>2033</v>
      </c>
      <c r="I316" s="68" t="s">
        <v>2058</v>
      </c>
      <c r="J316" s="82" t="str">
        <f>VLOOKUP($C316,TOTAL4,5,FALSE)</f>
        <v>SOFIA</v>
      </c>
      <c r="K316" s="88">
        <v>0</v>
      </c>
      <c r="L316" s="88">
        <v>0.99930555555555556</v>
      </c>
      <c r="M316" s="86">
        <v>44173</v>
      </c>
      <c r="N316" s="143" t="s">
        <v>4872</v>
      </c>
      <c r="O316" s="191">
        <f t="shared" si="52"/>
        <v>1439</v>
      </c>
      <c r="P316" s="100">
        <f t="shared" si="53"/>
        <v>4317</v>
      </c>
      <c r="Q316" s="68" t="s">
        <v>2035</v>
      </c>
      <c r="R316" s="68" t="s">
        <v>2036</v>
      </c>
    </row>
    <row r="317" spans="1:18" x14ac:dyDescent="0.2">
      <c r="A317" s="210"/>
      <c r="B317" s="121">
        <v>44153.311412037037</v>
      </c>
      <c r="C317" s="48" t="s">
        <v>1109</v>
      </c>
      <c r="D317" s="82" t="str">
        <f>VLOOKUP($C317,TOTAL4,2,FALSE)</f>
        <v>MV7053</v>
      </c>
      <c r="E317" s="91" t="str">
        <f>VLOOKUP($C317,TOTAL4,3,FALSE)</f>
        <v>MASVINGO</v>
      </c>
      <c r="F317" s="82" t="str">
        <f>VLOOKUP(C317,TOTAL4,4,FALSE)</f>
        <v>BRONZE</v>
      </c>
      <c r="G317" s="83">
        <v>3</v>
      </c>
      <c r="H317" s="142" t="s">
        <v>2033</v>
      </c>
      <c r="I317" s="68" t="s">
        <v>2058</v>
      </c>
      <c r="J317" s="82" t="str">
        <f>VLOOKUP($C317,TOTAL4,5,FALSE)</f>
        <v>BEN</v>
      </c>
      <c r="K317" s="88">
        <v>0</v>
      </c>
      <c r="L317" s="88">
        <v>0.99930555555555556</v>
      </c>
      <c r="M317" s="86">
        <v>44173</v>
      </c>
      <c r="N317" s="143" t="s">
        <v>4873</v>
      </c>
      <c r="O317" s="191">
        <f t="shared" si="52"/>
        <v>1439</v>
      </c>
      <c r="P317" s="100">
        <f t="shared" si="53"/>
        <v>4317</v>
      </c>
      <c r="Q317" s="68" t="s">
        <v>2035</v>
      </c>
      <c r="R317" s="68" t="s">
        <v>2036</v>
      </c>
    </row>
    <row r="318" spans="1:18" x14ac:dyDescent="0.2">
      <c r="A318" s="210">
        <v>41</v>
      </c>
      <c r="B318" s="121">
        <v>43519.111206481481</v>
      </c>
      <c r="C318" s="52" t="str">
        <f>VLOOKUP(A318,nsn,2,FALSE)</f>
        <v>MALOTA-G</v>
      </c>
      <c r="D318" s="207" t="s">
        <v>1111</v>
      </c>
      <c r="E318" s="220" t="str">
        <f>VLOOKUP($C318,TOTAL3,3,FALSE)</f>
        <v>MAT NORTH</v>
      </c>
      <c r="F318" s="135" t="str">
        <f>VLOOKUP(C318,TOTAL3,4,FALSE)</f>
        <v>BRONZE</v>
      </c>
      <c r="G318" s="83">
        <v>3</v>
      </c>
      <c r="H318" s="83" t="s">
        <v>2033</v>
      </c>
      <c r="I318" s="52" t="s">
        <v>2055</v>
      </c>
      <c r="J318" s="52" t="str">
        <f>VLOOKUP(A318,nsn,3,FALSE)</f>
        <v>HARRIET</v>
      </c>
      <c r="K318" s="88">
        <v>0</v>
      </c>
      <c r="L318" s="88">
        <v>0.99930555555555556</v>
      </c>
      <c r="M318" s="86">
        <v>44173</v>
      </c>
      <c r="N318" s="143" t="s">
        <v>2174</v>
      </c>
      <c r="O318" s="90">
        <f t="shared" si="52"/>
        <v>1439</v>
      </c>
      <c r="P318" s="100">
        <f t="shared" si="53"/>
        <v>4317</v>
      </c>
      <c r="Q318" s="52" t="s">
        <v>2035</v>
      </c>
      <c r="R318" s="52" t="s">
        <v>2036</v>
      </c>
    </row>
    <row r="319" spans="1:18" x14ac:dyDescent="0.2">
      <c r="A319" s="97"/>
      <c r="B319" s="121">
        <v>44173.683692129627</v>
      </c>
      <c r="C319" s="48" t="s">
        <v>1117</v>
      </c>
      <c r="D319" s="82" t="str">
        <f>VLOOKUP($C319,TOTAL4,2,FALSE)</f>
        <v>MS7057</v>
      </c>
      <c r="E319" s="91" t="str">
        <f>VLOOKUP($C319,TOTAL4,3,FALSE)</f>
        <v>MAT SOUTH</v>
      </c>
      <c r="F319" s="82" t="str">
        <f>VLOOKUP(C319,TOTAL4,4,FALSE)</f>
        <v>SILVER</v>
      </c>
      <c r="G319" s="83">
        <v>3</v>
      </c>
      <c r="H319" s="142" t="s">
        <v>2033</v>
      </c>
      <c r="I319" s="68" t="s">
        <v>2056</v>
      </c>
      <c r="J319" s="82" t="str">
        <f>VLOOKUP($C319,TOTAL4,5,FALSE)</f>
        <v>MASAIRA</v>
      </c>
      <c r="K319" s="85">
        <v>0.68369212962962955</v>
      </c>
      <c r="L319" s="85">
        <v>0.68972222222222224</v>
      </c>
      <c r="M319" s="86">
        <v>44173</v>
      </c>
      <c r="N319" s="143" t="s">
        <v>4966</v>
      </c>
      <c r="O319" s="191">
        <f t="shared" si="52"/>
        <v>8.683333333333465</v>
      </c>
      <c r="P319" s="100">
        <f t="shared" si="53"/>
        <v>26.050000000000395</v>
      </c>
      <c r="Q319" s="68" t="s">
        <v>2035</v>
      </c>
      <c r="R319" s="68" t="s">
        <v>2038</v>
      </c>
    </row>
    <row r="320" spans="1:18" x14ac:dyDescent="0.2">
      <c r="A320" s="210"/>
      <c r="B320" s="121">
        <v>44153.311412037037</v>
      </c>
      <c r="C320" s="48" t="s">
        <v>1121</v>
      </c>
      <c r="D320" s="82" t="str">
        <f>VLOOKUP($C320,TOTAL4,2,FALSE)</f>
        <v>MV5141</v>
      </c>
      <c r="E320" s="91" t="str">
        <f>VLOOKUP($C320,TOTAL4,3,FALSE)</f>
        <v>MASVINGO</v>
      </c>
      <c r="F320" s="82" t="str">
        <f>VLOOKUP(C320,TOTAL4,4,FALSE)</f>
        <v>GOLD</v>
      </c>
      <c r="G320" s="83">
        <v>3</v>
      </c>
      <c r="H320" s="142" t="s">
        <v>2033</v>
      </c>
      <c r="I320" s="68" t="s">
        <v>2058</v>
      </c>
      <c r="J320" s="82" t="str">
        <f>VLOOKUP($C320,TOTAL4,5,FALSE)</f>
        <v>CECIL</v>
      </c>
      <c r="K320" s="88">
        <v>0</v>
      </c>
      <c r="L320" s="88">
        <v>0.99930555555555556</v>
      </c>
      <c r="M320" s="86">
        <v>44173</v>
      </c>
      <c r="N320" s="143" t="s">
        <v>4876</v>
      </c>
      <c r="O320" s="191">
        <f t="shared" si="52"/>
        <v>1439</v>
      </c>
      <c r="P320" s="100">
        <f t="shared" si="53"/>
        <v>4317</v>
      </c>
      <c r="Q320" s="68" t="s">
        <v>2035</v>
      </c>
      <c r="R320" s="68" t="s">
        <v>2036</v>
      </c>
    </row>
    <row r="321" spans="1:18" x14ac:dyDescent="0.2">
      <c r="A321" s="124">
        <v>175</v>
      </c>
      <c r="B321" s="121">
        <v>44173.131249999999</v>
      </c>
      <c r="C321" s="52" t="str">
        <f>VLOOKUP(A321,nsn,2,FALSE)</f>
        <v>Manningdale-G</v>
      </c>
      <c r="D321" s="134" t="str">
        <f>VLOOKUP($C321,TOTAL3,2,FALSE)</f>
        <v>BU0063</v>
      </c>
      <c r="E321" s="220" t="str">
        <f>VLOOKUP($C321,TOTAL3,3,FALSE)</f>
        <v>BULAWAYO</v>
      </c>
      <c r="F321" s="135" t="str">
        <f>VLOOKUP(C321,TOTAL3,4,FALSE)</f>
        <v>BRONZE</v>
      </c>
      <c r="G321" s="83">
        <v>3</v>
      </c>
      <c r="H321" s="142" t="s">
        <v>2033</v>
      </c>
      <c r="I321" s="212" t="s">
        <v>2060</v>
      </c>
      <c r="J321" s="52" t="str">
        <f>VLOOKUP(A321,nsn,3,FALSE)</f>
        <v>MAKETO</v>
      </c>
      <c r="K321" s="88">
        <v>0.13125000000000001</v>
      </c>
      <c r="L321" s="88">
        <v>0.46666666666666662</v>
      </c>
      <c r="M321" s="86">
        <v>44173</v>
      </c>
      <c r="N321" s="143" t="s">
        <v>2173</v>
      </c>
      <c r="O321" s="90">
        <f t="shared" si="52"/>
        <v>482.99999999999989</v>
      </c>
      <c r="P321" s="100">
        <f t="shared" si="53"/>
        <v>1448.9999999999995</v>
      </c>
      <c r="Q321" s="52" t="s">
        <v>2035</v>
      </c>
      <c r="R321" s="52" t="s">
        <v>2038</v>
      </c>
    </row>
    <row r="322" spans="1:18" x14ac:dyDescent="0.2">
      <c r="A322" s="124"/>
      <c r="B322" s="121">
        <v>44173.312326388892</v>
      </c>
      <c r="C322" s="48" t="s">
        <v>1133</v>
      </c>
      <c r="D322" s="82" t="str">
        <f>VLOOKUP($C322,TOTAL4,2,FALSE)</f>
        <v>MS0397</v>
      </c>
      <c r="E322" s="91" t="str">
        <f>VLOOKUP($C322,TOTAL4,3,FALSE)</f>
        <v>MAT SOUTH</v>
      </c>
      <c r="F322" s="82" t="str">
        <f>VLOOKUP(C322,TOTAL4,4,FALSE)</f>
        <v>SILVER</v>
      </c>
      <c r="G322" s="83">
        <v>3</v>
      </c>
      <c r="H322" s="142" t="s">
        <v>2033</v>
      </c>
      <c r="I322" s="68" t="s">
        <v>2060</v>
      </c>
      <c r="J322" s="82" t="str">
        <f>VLOOKUP($C322,TOTAL4,5,FALSE)</f>
        <v>SOFIA</v>
      </c>
      <c r="K322" s="88">
        <v>0.31232638888888892</v>
      </c>
      <c r="L322" s="88">
        <v>0.99930555555555556</v>
      </c>
      <c r="M322" s="86">
        <v>44173</v>
      </c>
      <c r="N322" s="143" t="s">
        <v>4888</v>
      </c>
      <c r="O322" s="191">
        <f t="shared" ref="O322:O385" si="58">(L322-K322)*60*24</f>
        <v>989.25</v>
      </c>
      <c r="P322" s="100">
        <f t="shared" ref="P322:P385" si="59">O322*G322</f>
        <v>2967.75</v>
      </c>
      <c r="Q322" s="68" t="s">
        <v>2035</v>
      </c>
      <c r="R322" s="68" t="s">
        <v>2036</v>
      </c>
    </row>
    <row r="323" spans="1:18" x14ac:dyDescent="0.2">
      <c r="A323" s="210">
        <v>47</v>
      </c>
      <c r="B323" s="121">
        <v>44069.574999999997</v>
      </c>
      <c r="C323" s="52" t="str">
        <f>VLOOKUP(A323,nsn,2,FALSE)</f>
        <v>MARAPOSA-G</v>
      </c>
      <c r="D323" s="207" t="s">
        <v>1139</v>
      </c>
      <c r="E323" s="220" t="str">
        <f>VLOOKUP($C323,TOTAL3,3,FALSE)</f>
        <v>MAT SOUTH</v>
      </c>
      <c r="F323" s="135" t="str">
        <f>VLOOKUP(C323,TOTAL3,4,FALSE)</f>
        <v>BRONZE</v>
      </c>
      <c r="G323" s="83">
        <v>3</v>
      </c>
      <c r="H323" s="83" t="s">
        <v>2033</v>
      </c>
      <c r="I323" s="52" t="s">
        <v>2056</v>
      </c>
      <c r="J323" s="52" t="str">
        <f>VLOOKUP(A323,nsn,3,FALSE)</f>
        <v>BHEKANI</v>
      </c>
      <c r="K323" s="88">
        <v>0</v>
      </c>
      <c r="L323" s="88">
        <v>0.99930555555555556</v>
      </c>
      <c r="M323" s="86">
        <v>44173</v>
      </c>
      <c r="N323" s="143" t="s">
        <v>2176</v>
      </c>
      <c r="O323" s="90">
        <f t="shared" si="58"/>
        <v>1439</v>
      </c>
      <c r="P323" s="100">
        <f t="shared" si="59"/>
        <v>4317</v>
      </c>
      <c r="Q323" s="52" t="s">
        <v>2035</v>
      </c>
      <c r="R323" s="52" t="s">
        <v>2036</v>
      </c>
    </row>
    <row r="324" spans="1:18" x14ac:dyDescent="0.2">
      <c r="A324" s="97"/>
      <c r="B324" s="137">
        <v>44173.018900462965</v>
      </c>
      <c r="C324" s="48" t="s">
        <v>1140</v>
      </c>
      <c r="D324" s="134" t="str">
        <f>VLOOKUP($C324,TOTAL3,2,FALSE)</f>
        <v>MW0303</v>
      </c>
      <c r="E324" s="135" t="str">
        <f>VLOOKUP($C324,TOTAL3,3,FALSE)</f>
        <v>MASH WEST</v>
      </c>
      <c r="F324" s="135" t="str">
        <f>VLOOKUP(C324,TOTAL3,4,FALSE)</f>
        <v>PLATINUM</v>
      </c>
      <c r="G324" s="83">
        <v>3</v>
      </c>
      <c r="H324" s="96" t="s">
        <v>2033</v>
      </c>
      <c r="I324" s="52" t="s">
        <v>2034</v>
      </c>
      <c r="J324" s="135" t="str">
        <f>VLOOKUP($C324,TOTAL3,5,FALSE)</f>
        <v>NGIRAZI</v>
      </c>
      <c r="K324" s="88">
        <v>1.8900462962962963E-2</v>
      </c>
      <c r="L324" s="88">
        <v>0.23384259259259257</v>
      </c>
      <c r="M324" s="86">
        <v>44173</v>
      </c>
      <c r="N324" s="143" t="s">
        <v>5091</v>
      </c>
      <c r="O324" s="90">
        <f t="shared" si="58"/>
        <v>309.51666666666665</v>
      </c>
      <c r="P324" s="100">
        <f t="shared" si="59"/>
        <v>928.55</v>
      </c>
      <c r="Q324" s="48" t="s">
        <v>2035</v>
      </c>
      <c r="R324" s="48" t="s">
        <v>2038</v>
      </c>
    </row>
    <row r="325" spans="1:18" x14ac:dyDescent="0.2">
      <c r="A325" s="97"/>
      <c r="B325" s="137">
        <v>44173.021087962959</v>
      </c>
      <c r="C325" s="48" t="s">
        <v>1142</v>
      </c>
      <c r="D325" s="134" t="str">
        <f>VLOOKUP($C325,TOTAL3,2,FALSE)</f>
        <v>MW0303</v>
      </c>
      <c r="E325" s="135" t="str">
        <f>VLOOKUP($C325,TOTAL3,3,FALSE)</f>
        <v>MASH WEST</v>
      </c>
      <c r="F325" s="135" t="str">
        <f>VLOOKUP(C325,TOTAL3,4,FALSE)</f>
        <v>PLATINUM</v>
      </c>
      <c r="G325" s="83">
        <v>3</v>
      </c>
      <c r="H325" s="96" t="s">
        <v>2033</v>
      </c>
      <c r="I325" s="52" t="s">
        <v>2034</v>
      </c>
      <c r="J325" s="135" t="str">
        <f>VLOOKUP($C325,TOTAL3,5,FALSE)</f>
        <v>NGIRAZI</v>
      </c>
      <c r="K325" s="88">
        <v>2.1087962962962961E-2</v>
      </c>
      <c r="L325" s="88">
        <v>0.2366898148148148</v>
      </c>
      <c r="M325" s="86">
        <v>44173</v>
      </c>
      <c r="N325" s="143" t="s">
        <v>5095</v>
      </c>
      <c r="O325" s="90">
        <f t="shared" si="58"/>
        <v>310.46666666666664</v>
      </c>
      <c r="P325" s="100">
        <f t="shared" si="59"/>
        <v>931.39999999999986</v>
      </c>
      <c r="Q325" s="48" t="s">
        <v>2035</v>
      </c>
      <c r="R325" s="48" t="s">
        <v>2038</v>
      </c>
    </row>
    <row r="326" spans="1:18" x14ac:dyDescent="0.2">
      <c r="A326" s="97"/>
      <c r="B326" s="192" t="s">
        <v>2239</v>
      </c>
      <c r="C326" s="87" t="s">
        <v>1149</v>
      </c>
      <c r="D326" s="134" t="str">
        <f>VLOOKUP($C326,TOTAL3,2,FALSE)</f>
        <v>MW5215</v>
      </c>
      <c r="E326" s="135" t="str">
        <f>VLOOKUP($C326,TOTAL3,3,FALSE)</f>
        <v>MASH WEST</v>
      </c>
      <c r="F326" s="135" t="str">
        <f>VLOOKUP(C326,TOTAL3,4,FALSE)</f>
        <v>BRONZE</v>
      </c>
      <c r="G326" s="83">
        <v>3</v>
      </c>
      <c r="H326" s="96" t="s">
        <v>2033</v>
      </c>
      <c r="I326" s="52" t="s">
        <v>2042</v>
      </c>
      <c r="J326" s="135" t="str">
        <f>VLOOKUP($C326,TOTAL3,5,FALSE)</f>
        <v>ARTWELL</v>
      </c>
      <c r="K326" s="88">
        <v>0</v>
      </c>
      <c r="L326" s="88">
        <v>0.99930555555555556</v>
      </c>
      <c r="M326" s="86">
        <v>44173</v>
      </c>
      <c r="N326" s="143" t="s">
        <v>3935</v>
      </c>
      <c r="O326" s="90">
        <f t="shared" si="58"/>
        <v>1439</v>
      </c>
      <c r="P326" s="100">
        <f t="shared" si="59"/>
        <v>4317</v>
      </c>
      <c r="Q326" s="48" t="s">
        <v>2035</v>
      </c>
      <c r="R326" s="48" t="s">
        <v>2036</v>
      </c>
    </row>
    <row r="327" spans="1:18" x14ac:dyDescent="0.2">
      <c r="A327" s="97"/>
      <c r="B327" s="121">
        <v>44173.86314814815</v>
      </c>
      <c r="C327" s="48" t="s">
        <v>1157</v>
      </c>
      <c r="D327" s="82" t="str">
        <f>VLOOKUP($C327,TOTAL4,2,FALSE)</f>
        <v>HA3019</v>
      </c>
      <c r="E327" s="91" t="str">
        <f>VLOOKUP($C327,TOTAL4,3,FALSE)</f>
        <v>HARARE</v>
      </c>
      <c r="F327" s="82" t="str">
        <f>VLOOKUP(C327,TOTAL4,4,FALSE)</f>
        <v xml:space="preserve">PRIORITY PLATINUM </v>
      </c>
      <c r="G327" s="83">
        <v>3</v>
      </c>
      <c r="H327" s="142" t="s">
        <v>2033</v>
      </c>
      <c r="I327" s="68" t="s">
        <v>2056</v>
      </c>
      <c r="J327" s="82" t="str">
        <f>VLOOKUP($C327,TOTAL4,5,FALSE)</f>
        <v>RICHARD</v>
      </c>
      <c r="K327" s="88">
        <v>0.86314814814814811</v>
      </c>
      <c r="L327" s="88">
        <v>0.99930555555555556</v>
      </c>
      <c r="M327" s="86">
        <v>44173</v>
      </c>
      <c r="N327" s="143" t="s">
        <v>5013</v>
      </c>
      <c r="O327" s="191">
        <f t="shared" si="58"/>
        <v>196.06666666666675</v>
      </c>
      <c r="P327" s="100">
        <f t="shared" si="59"/>
        <v>588.20000000000027</v>
      </c>
      <c r="Q327" s="68" t="s">
        <v>2035</v>
      </c>
      <c r="R327" s="68" t="s">
        <v>2036</v>
      </c>
    </row>
    <row r="328" spans="1:18" x14ac:dyDescent="0.2">
      <c r="A328" s="97"/>
      <c r="B328" s="137" t="s">
        <v>5042</v>
      </c>
      <c r="C328" s="87" t="s">
        <v>1159</v>
      </c>
      <c r="D328" s="134" t="str">
        <f>VLOOKUP($C328,TOTAL3,2,FALSE)</f>
        <v>HA3019</v>
      </c>
      <c r="E328" s="135" t="str">
        <f>VLOOKUP($C328,TOTAL3,3,FALSE)</f>
        <v>HARARE</v>
      </c>
      <c r="F328" s="135" t="str">
        <f>VLOOKUP(C328,TOTAL3,4,FALSE)</f>
        <v>PLATINUM</v>
      </c>
      <c r="G328" s="83">
        <v>3</v>
      </c>
      <c r="H328" s="96" t="s">
        <v>2033</v>
      </c>
      <c r="I328" s="52" t="s">
        <v>5161</v>
      </c>
      <c r="J328" s="135" t="str">
        <f>VLOOKUP($C328,TOTAL3,5,FALSE)</f>
        <v>RICHARD</v>
      </c>
      <c r="K328" s="88">
        <v>0.82967592592592598</v>
      </c>
      <c r="L328" s="88">
        <v>0.99930555555555556</v>
      </c>
      <c r="M328" s="86">
        <v>44173</v>
      </c>
      <c r="N328" s="143" t="s">
        <v>5178</v>
      </c>
      <c r="O328" s="90">
        <f t="shared" si="58"/>
        <v>244.26666666666657</v>
      </c>
      <c r="P328" s="100">
        <f t="shared" si="59"/>
        <v>732.79999999999973</v>
      </c>
      <c r="Q328" s="48" t="s">
        <v>2035</v>
      </c>
      <c r="R328" s="48" t="s">
        <v>2036</v>
      </c>
    </row>
    <row r="329" spans="1:18" x14ac:dyDescent="0.2">
      <c r="A329" s="124"/>
      <c r="B329" s="121">
        <v>44173.267638888887</v>
      </c>
      <c r="C329" s="48" t="s">
        <v>1160</v>
      </c>
      <c r="D329" s="82" t="str">
        <f t="shared" ref="D329:D340" si="60">VLOOKUP($C329,TOTAL4,2,FALSE)</f>
        <v>MV0314</v>
      </c>
      <c r="E329" s="91" t="str">
        <f t="shared" ref="E329:E340" si="61">VLOOKUP($C329,TOTAL4,3,FALSE)</f>
        <v>MASVINGO</v>
      </c>
      <c r="F329" s="82" t="str">
        <f t="shared" ref="F329:F340" si="62">VLOOKUP(C329,TOTAL4,4,FALSE)</f>
        <v>GOLD</v>
      </c>
      <c r="G329" s="83">
        <v>3</v>
      </c>
      <c r="H329" s="96" t="s">
        <v>2033</v>
      </c>
      <c r="I329" s="68" t="s">
        <v>2060</v>
      </c>
      <c r="J329" s="82" t="str">
        <f t="shared" ref="J329:J340" si="63">VLOOKUP($C329,TOTAL4,5,FALSE)</f>
        <v>CECIL</v>
      </c>
      <c r="K329" s="85">
        <v>0.2673611111111111</v>
      </c>
      <c r="L329" s="85">
        <v>0.3923611111111111</v>
      </c>
      <c r="M329" s="86">
        <v>44173</v>
      </c>
      <c r="N329" s="143" t="s">
        <v>4877</v>
      </c>
      <c r="O329" s="191">
        <f t="shared" si="58"/>
        <v>180</v>
      </c>
      <c r="P329" s="100">
        <f t="shared" si="59"/>
        <v>540</v>
      </c>
      <c r="Q329" s="68" t="s">
        <v>2035</v>
      </c>
      <c r="R329" s="68" t="s">
        <v>2038</v>
      </c>
    </row>
    <row r="330" spans="1:18" x14ac:dyDescent="0.2">
      <c r="A330" s="210"/>
      <c r="B330" s="121">
        <v>44153.311921296299</v>
      </c>
      <c r="C330" s="48" t="s">
        <v>1163</v>
      </c>
      <c r="D330" s="82" t="str">
        <f t="shared" si="60"/>
        <v>MV5142</v>
      </c>
      <c r="E330" s="91" t="str">
        <f t="shared" si="61"/>
        <v>MASVINGO</v>
      </c>
      <c r="F330" s="82" t="str">
        <f t="shared" si="62"/>
        <v>SILVER</v>
      </c>
      <c r="G330" s="83">
        <v>3</v>
      </c>
      <c r="H330" s="142" t="s">
        <v>2033</v>
      </c>
      <c r="I330" s="68" t="s">
        <v>2058</v>
      </c>
      <c r="J330" s="82" t="str">
        <f t="shared" si="63"/>
        <v>CECIL</v>
      </c>
      <c r="K330" s="88">
        <v>0</v>
      </c>
      <c r="L330" s="88">
        <v>0.99930555555555556</v>
      </c>
      <c r="M330" s="86">
        <v>44173</v>
      </c>
      <c r="N330" s="143" t="s">
        <v>4878</v>
      </c>
      <c r="O330" s="191">
        <f t="shared" si="58"/>
        <v>1439</v>
      </c>
      <c r="P330" s="100">
        <f t="shared" si="59"/>
        <v>4317</v>
      </c>
      <c r="Q330" s="68" t="s">
        <v>2035</v>
      </c>
      <c r="R330" s="68" t="s">
        <v>2036</v>
      </c>
    </row>
    <row r="331" spans="1:18" x14ac:dyDescent="0.2">
      <c r="A331" s="210"/>
      <c r="B331" s="121">
        <v>44153.311412037037</v>
      </c>
      <c r="C331" s="48" t="s">
        <v>1165</v>
      </c>
      <c r="D331" s="82" t="str">
        <f t="shared" si="60"/>
        <v>MV5251</v>
      </c>
      <c r="E331" s="91" t="str">
        <f t="shared" si="61"/>
        <v>MASVINGO</v>
      </c>
      <c r="F331" s="82" t="str">
        <f t="shared" si="62"/>
        <v>SILVER</v>
      </c>
      <c r="G331" s="83">
        <v>3</v>
      </c>
      <c r="H331" s="142" t="s">
        <v>2033</v>
      </c>
      <c r="I331" s="68" t="s">
        <v>2058</v>
      </c>
      <c r="J331" s="82" t="str">
        <f t="shared" si="63"/>
        <v>PARDON</v>
      </c>
      <c r="K331" s="88">
        <v>0</v>
      </c>
      <c r="L331" s="88">
        <v>0.99930555555555556</v>
      </c>
      <c r="M331" s="86">
        <v>44173</v>
      </c>
      <c r="N331" s="143" t="s">
        <v>4879</v>
      </c>
      <c r="O331" s="191">
        <f t="shared" si="58"/>
        <v>1439</v>
      </c>
      <c r="P331" s="100">
        <f t="shared" si="59"/>
        <v>4317</v>
      </c>
      <c r="Q331" s="68" t="s">
        <v>2035</v>
      </c>
      <c r="R331" s="68" t="s">
        <v>2036</v>
      </c>
    </row>
    <row r="332" spans="1:18" x14ac:dyDescent="0.2">
      <c r="A332" s="124"/>
      <c r="B332" s="121">
        <v>44173.581446759257</v>
      </c>
      <c r="C332" s="48" t="s">
        <v>1167</v>
      </c>
      <c r="D332" s="82" t="str">
        <f t="shared" si="60"/>
        <v>MV0065</v>
      </c>
      <c r="E332" s="91" t="str">
        <f t="shared" si="61"/>
        <v>MASVINGO</v>
      </c>
      <c r="F332" s="82" t="str">
        <f t="shared" si="62"/>
        <v>PLATINUM</v>
      </c>
      <c r="G332" s="83">
        <v>3</v>
      </c>
      <c r="H332" s="142" t="s">
        <v>2033</v>
      </c>
      <c r="I332" s="68" t="s">
        <v>2060</v>
      </c>
      <c r="J332" s="82" t="str">
        <f t="shared" si="63"/>
        <v>CECIL</v>
      </c>
      <c r="K332" s="88">
        <v>0.58144675925925926</v>
      </c>
      <c r="L332" s="88">
        <v>0.99930555555555556</v>
      </c>
      <c r="M332" s="86">
        <v>44173</v>
      </c>
      <c r="N332" s="143" t="s">
        <v>4817</v>
      </c>
      <c r="O332" s="191">
        <f t="shared" si="58"/>
        <v>601.7166666666667</v>
      </c>
      <c r="P332" s="100">
        <f t="shared" si="59"/>
        <v>1805.15</v>
      </c>
      <c r="Q332" s="68" t="s">
        <v>2035</v>
      </c>
      <c r="R332" s="68" t="s">
        <v>2036</v>
      </c>
    </row>
    <row r="333" spans="1:18" x14ac:dyDescent="0.2">
      <c r="A333" s="124"/>
      <c r="B333" s="121">
        <v>44173.549398148149</v>
      </c>
      <c r="C333" s="48" t="s">
        <v>1172</v>
      </c>
      <c r="D333" s="82" t="str">
        <f t="shared" si="60"/>
        <v>MV0065</v>
      </c>
      <c r="E333" s="91" t="str">
        <f t="shared" si="61"/>
        <v>MASVINGO</v>
      </c>
      <c r="F333" s="82" t="str">
        <f t="shared" si="62"/>
        <v>PLATINUM</v>
      </c>
      <c r="G333" s="83">
        <v>3</v>
      </c>
      <c r="H333" s="142" t="s">
        <v>2033</v>
      </c>
      <c r="I333" s="68" t="s">
        <v>2060</v>
      </c>
      <c r="J333" s="82" t="str">
        <f t="shared" si="63"/>
        <v>CECIL</v>
      </c>
      <c r="K333" s="88">
        <v>0.54939814814814814</v>
      </c>
      <c r="L333" s="88">
        <v>0.99930555555555556</v>
      </c>
      <c r="M333" s="86">
        <v>44173</v>
      </c>
      <c r="N333" s="143" t="s">
        <v>4830</v>
      </c>
      <c r="O333" s="191">
        <f t="shared" si="58"/>
        <v>647.86666666666679</v>
      </c>
      <c r="P333" s="100">
        <f t="shared" si="59"/>
        <v>1943.6000000000004</v>
      </c>
      <c r="Q333" s="68" t="s">
        <v>2035</v>
      </c>
      <c r="R333" s="68" t="s">
        <v>2036</v>
      </c>
    </row>
    <row r="334" spans="1:18" x14ac:dyDescent="0.2">
      <c r="A334" s="124"/>
      <c r="B334" s="121">
        <v>44173.549398148149</v>
      </c>
      <c r="C334" s="48" t="s">
        <v>1176</v>
      </c>
      <c r="D334" s="82" t="str">
        <f t="shared" si="60"/>
        <v>MV0133</v>
      </c>
      <c r="E334" s="91" t="str">
        <f t="shared" si="61"/>
        <v>MASVINGO</v>
      </c>
      <c r="F334" s="82" t="str">
        <f t="shared" si="62"/>
        <v>GOLD</v>
      </c>
      <c r="G334" s="83">
        <v>3</v>
      </c>
      <c r="H334" s="142" t="s">
        <v>2033</v>
      </c>
      <c r="I334" s="68" t="s">
        <v>2060</v>
      </c>
      <c r="J334" s="82" t="str">
        <f t="shared" si="63"/>
        <v>CECIL</v>
      </c>
      <c r="K334" s="88">
        <v>0.54939814814814814</v>
      </c>
      <c r="L334" s="88">
        <v>0.99930555555555556</v>
      </c>
      <c r="M334" s="86">
        <v>44173</v>
      </c>
      <c r="N334" s="143" t="s">
        <v>4867</v>
      </c>
      <c r="O334" s="191">
        <f t="shared" si="58"/>
        <v>647.86666666666679</v>
      </c>
      <c r="P334" s="100">
        <f t="shared" si="59"/>
        <v>1943.6000000000004</v>
      </c>
      <c r="Q334" s="68" t="s">
        <v>2035</v>
      </c>
      <c r="R334" s="68" t="s">
        <v>2036</v>
      </c>
    </row>
    <row r="335" spans="1:18" x14ac:dyDescent="0.2">
      <c r="A335" s="124"/>
      <c r="B335" s="121">
        <v>44173.579988425925</v>
      </c>
      <c r="C335" s="48" t="s">
        <v>2084</v>
      </c>
      <c r="D335" s="82" t="e">
        <f t="shared" si="60"/>
        <v>#N/A</v>
      </c>
      <c r="E335" s="91" t="e">
        <f t="shared" si="61"/>
        <v>#N/A</v>
      </c>
      <c r="F335" s="82" t="e">
        <f t="shared" si="62"/>
        <v>#N/A</v>
      </c>
      <c r="G335" s="83">
        <v>3</v>
      </c>
      <c r="H335" s="142" t="s">
        <v>2033</v>
      </c>
      <c r="I335" s="68" t="s">
        <v>2060</v>
      </c>
      <c r="J335" s="82" t="e">
        <f t="shared" si="63"/>
        <v>#N/A</v>
      </c>
      <c r="K335" s="88">
        <v>0.57998842592592592</v>
      </c>
      <c r="L335" s="88">
        <v>0.99930555555555556</v>
      </c>
      <c r="M335" s="86">
        <v>44173</v>
      </c>
      <c r="N335" s="143" t="s">
        <v>4886</v>
      </c>
      <c r="O335" s="191">
        <f t="shared" si="58"/>
        <v>603.81666666666672</v>
      </c>
      <c r="P335" s="100">
        <f t="shared" si="59"/>
        <v>1811.4500000000003</v>
      </c>
      <c r="Q335" s="68" t="s">
        <v>2035</v>
      </c>
      <c r="R335" s="68" t="s">
        <v>2036</v>
      </c>
    </row>
    <row r="336" spans="1:18" x14ac:dyDescent="0.2">
      <c r="A336" s="210"/>
      <c r="B336" s="121">
        <v>44110.27103009259</v>
      </c>
      <c r="C336" s="48" t="s">
        <v>1177</v>
      </c>
      <c r="D336" s="82" t="str">
        <f t="shared" si="60"/>
        <v>MD5322</v>
      </c>
      <c r="E336" s="91" t="str">
        <f t="shared" si="61"/>
        <v>MIDLANDS</v>
      </c>
      <c r="F336" s="82" t="str">
        <f t="shared" si="62"/>
        <v>BRONZE</v>
      </c>
      <c r="G336" s="83">
        <v>3</v>
      </c>
      <c r="H336" s="142" t="s">
        <v>2033</v>
      </c>
      <c r="I336" s="68" t="s">
        <v>2058</v>
      </c>
      <c r="J336" s="82" t="str">
        <f t="shared" si="63"/>
        <v>CHARI</v>
      </c>
      <c r="K336" s="88">
        <v>0</v>
      </c>
      <c r="L336" s="88">
        <v>0.99930555555555556</v>
      </c>
      <c r="M336" s="86">
        <v>44173</v>
      </c>
      <c r="N336" s="143" t="s">
        <v>4880</v>
      </c>
      <c r="O336" s="191">
        <f t="shared" si="58"/>
        <v>1439</v>
      </c>
      <c r="P336" s="100">
        <f t="shared" si="59"/>
        <v>4317</v>
      </c>
      <c r="Q336" s="68" t="s">
        <v>2035</v>
      </c>
      <c r="R336" s="68" t="s">
        <v>2036</v>
      </c>
    </row>
    <row r="337" spans="1:18" x14ac:dyDescent="0.2">
      <c r="A337" s="97"/>
      <c r="B337" s="121">
        <v>44173.689432870371</v>
      </c>
      <c r="C337" s="48" t="s">
        <v>1179</v>
      </c>
      <c r="D337" s="82" t="str">
        <f t="shared" si="60"/>
        <v>MV3087</v>
      </c>
      <c r="E337" s="91" t="str">
        <f t="shared" si="61"/>
        <v>MASVINGO</v>
      </c>
      <c r="F337" s="82" t="str">
        <f t="shared" si="62"/>
        <v>BRONZE</v>
      </c>
      <c r="G337" s="83">
        <v>3</v>
      </c>
      <c r="H337" s="142" t="s">
        <v>2033</v>
      </c>
      <c r="I337" s="68" t="s">
        <v>2056</v>
      </c>
      <c r="J337" s="82" t="str">
        <f t="shared" si="63"/>
        <v>BEN</v>
      </c>
      <c r="K337" s="85">
        <v>0.68943287037037038</v>
      </c>
      <c r="L337" s="85">
        <v>0.70368055555555553</v>
      </c>
      <c r="M337" s="86">
        <v>44173</v>
      </c>
      <c r="N337" s="143" t="s">
        <v>4974</v>
      </c>
      <c r="O337" s="191">
        <f t="shared" si="58"/>
        <v>20.516666666666623</v>
      </c>
      <c r="P337" s="100">
        <f t="shared" si="59"/>
        <v>61.549999999999869</v>
      </c>
      <c r="Q337" s="68" t="s">
        <v>2035</v>
      </c>
      <c r="R337" s="68" t="s">
        <v>2038</v>
      </c>
    </row>
    <row r="338" spans="1:18" x14ac:dyDescent="0.2">
      <c r="A338" s="97"/>
      <c r="B338" s="121">
        <v>44173.78638888889</v>
      </c>
      <c r="C338" s="48" t="s">
        <v>1179</v>
      </c>
      <c r="D338" s="82" t="str">
        <f t="shared" si="60"/>
        <v>MV3087</v>
      </c>
      <c r="E338" s="91" t="str">
        <f t="shared" si="61"/>
        <v>MASVINGO</v>
      </c>
      <c r="F338" s="82" t="str">
        <f t="shared" si="62"/>
        <v>BRONZE</v>
      </c>
      <c r="G338" s="83">
        <v>3</v>
      </c>
      <c r="H338" s="142" t="s">
        <v>2033</v>
      </c>
      <c r="I338" s="68" t="s">
        <v>2056</v>
      </c>
      <c r="J338" s="82" t="str">
        <f t="shared" si="63"/>
        <v>BEN</v>
      </c>
      <c r="K338" s="88">
        <v>0.78638888888888892</v>
      </c>
      <c r="L338" s="88">
        <v>0.99930555555555556</v>
      </c>
      <c r="M338" s="86">
        <v>44173</v>
      </c>
      <c r="N338" s="143" t="s">
        <v>5025</v>
      </c>
      <c r="O338" s="191">
        <f t="shared" si="58"/>
        <v>306.59999999999997</v>
      </c>
      <c r="P338" s="100">
        <f t="shared" si="59"/>
        <v>919.8</v>
      </c>
      <c r="Q338" s="68" t="s">
        <v>2035</v>
      </c>
      <c r="R338" s="68" t="s">
        <v>2036</v>
      </c>
    </row>
    <row r="339" spans="1:18" x14ac:dyDescent="0.2">
      <c r="A339" s="97"/>
      <c r="B339" s="121">
        <v>44173.689432870371</v>
      </c>
      <c r="C339" s="48" t="s">
        <v>1181</v>
      </c>
      <c r="D339" s="82" t="str">
        <f t="shared" si="60"/>
        <v>MV3090</v>
      </c>
      <c r="E339" s="91" t="str">
        <f t="shared" si="61"/>
        <v>MASVINGO</v>
      </c>
      <c r="F339" s="82" t="str">
        <f t="shared" si="62"/>
        <v>BRONZE</v>
      </c>
      <c r="G339" s="83">
        <v>3</v>
      </c>
      <c r="H339" s="142" t="s">
        <v>2033</v>
      </c>
      <c r="I339" s="68" t="s">
        <v>2056</v>
      </c>
      <c r="J339" s="82" t="str">
        <f t="shared" si="63"/>
        <v>BEN</v>
      </c>
      <c r="K339" s="85">
        <v>0.68943287037037038</v>
      </c>
      <c r="L339" s="85">
        <v>0.70368055555555553</v>
      </c>
      <c r="M339" s="86">
        <v>44173</v>
      </c>
      <c r="N339" s="143" t="s">
        <v>4972</v>
      </c>
      <c r="O339" s="191">
        <f t="shared" si="58"/>
        <v>20.516666666666623</v>
      </c>
      <c r="P339" s="100">
        <f t="shared" si="59"/>
        <v>61.549999999999869</v>
      </c>
      <c r="Q339" s="68" t="s">
        <v>2035</v>
      </c>
      <c r="R339" s="68" t="s">
        <v>2038</v>
      </c>
    </row>
    <row r="340" spans="1:18" x14ac:dyDescent="0.2">
      <c r="A340" s="97"/>
      <c r="B340" s="121">
        <v>44173.786504629628</v>
      </c>
      <c r="C340" s="48" t="s">
        <v>1181</v>
      </c>
      <c r="D340" s="82" t="str">
        <f t="shared" si="60"/>
        <v>MV3090</v>
      </c>
      <c r="E340" s="91" t="str">
        <f t="shared" si="61"/>
        <v>MASVINGO</v>
      </c>
      <c r="F340" s="82" t="str">
        <f t="shared" si="62"/>
        <v>BRONZE</v>
      </c>
      <c r="G340" s="83">
        <v>3</v>
      </c>
      <c r="H340" s="142" t="s">
        <v>2033</v>
      </c>
      <c r="I340" s="68" t="s">
        <v>2056</v>
      </c>
      <c r="J340" s="82" t="str">
        <f t="shared" si="63"/>
        <v>BEN</v>
      </c>
      <c r="K340" s="88">
        <v>0.78650462962962964</v>
      </c>
      <c r="L340" s="88">
        <v>0.99930555555555556</v>
      </c>
      <c r="M340" s="86">
        <v>44173</v>
      </c>
      <c r="N340" s="143" t="s">
        <v>5022</v>
      </c>
      <c r="O340" s="191">
        <f t="shared" si="58"/>
        <v>306.43333333333334</v>
      </c>
      <c r="P340" s="100">
        <f t="shared" si="59"/>
        <v>919.3</v>
      </c>
      <c r="Q340" s="68" t="s">
        <v>2035</v>
      </c>
      <c r="R340" s="68" t="s">
        <v>2036</v>
      </c>
    </row>
    <row r="341" spans="1:18" x14ac:dyDescent="0.2">
      <c r="A341" s="210">
        <v>61</v>
      </c>
      <c r="B341" s="121">
        <v>44167.796527777777</v>
      </c>
      <c r="C341" s="52" t="str">
        <f>VLOOKUP(A341,nsn,2,FALSE)</f>
        <v>MATETSITURNOFF-G</v>
      </c>
      <c r="D341" s="134" t="str">
        <f>VLOOKUP($C341,TOTAL3,2,FALSE)</f>
        <v>MN7035</v>
      </c>
      <c r="E341" s="220" t="str">
        <f>VLOOKUP($C341,TOTAL3,3,FALSE)</f>
        <v>MAT NORTH</v>
      </c>
      <c r="F341" s="135" t="str">
        <f>VLOOKUP(C341,TOTAL3,4,FALSE)</f>
        <v>BRONZE</v>
      </c>
      <c r="G341" s="83">
        <v>3</v>
      </c>
      <c r="H341" s="83" t="s">
        <v>2033</v>
      </c>
      <c r="I341" s="212" t="s">
        <v>2058</v>
      </c>
      <c r="J341" s="52" t="str">
        <f>VLOOKUP(A341,nsn,3,FALSE)</f>
        <v>HARRIET</v>
      </c>
      <c r="K341" s="88">
        <v>0</v>
      </c>
      <c r="L341" s="88">
        <v>0.99930555555555556</v>
      </c>
      <c r="M341" s="86">
        <v>44173</v>
      </c>
      <c r="N341" s="143" t="s">
        <v>2179</v>
      </c>
      <c r="O341" s="90">
        <f t="shared" si="58"/>
        <v>1439</v>
      </c>
      <c r="P341" s="100">
        <f t="shared" si="59"/>
        <v>4317</v>
      </c>
      <c r="Q341" s="52" t="s">
        <v>2035</v>
      </c>
      <c r="R341" s="52" t="s">
        <v>2036</v>
      </c>
    </row>
    <row r="342" spans="1:18" x14ac:dyDescent="0.2">
      <c r="A342" s="210"/>
      <c r="B342" s="121">
        <v>44170.447534722225</v>
      </c>
      <c r="C342" s="48" t="s">
        <v>1184</v>
      </c>
      <c r="D342" s="82" t="str">
        <f>VLOOKUP($C342,TOTAL4,2,FALSE)</f>
        <v>MS0398</v>
      </c>
      <c r="E342" s="91" t="str">
        <f>VLOOKUP($C342,TOTAL4,3,FALSE)</f>
        <v>MAT SOUTH</v>
      </c>
      <c r="F342" s="82" t="str">
        <f>VLOOKUP(C342,TOTAL4,4,FALSE)</f>
        <v>SILVER</v>
      </c>
      <c r="G342" s="83">
        <v>3</v>
      </c>
      <c r="H342" s="142" t="s">
        <v>2033</v>
      </c>
      <c r="I342" s="68" t="s">
        <v>2058</v>
      </c>
      <c r="J342" s="82" t="str">
        <f>VLOOKUP($C342,TOTAL4,5,FALSE)</f>
        <v>SOPHIA</v>
      </c>
      <c r="K342" s="88">
        <v>0</v>
      </c>
      <c r="L342" s="88">
        <v>0.99930555555555556</v>
      </c>
      <c r="M342" s="86">
        <v>44173</v>
      </c>
      <c r="N342" s="143" t="s">
        <v>4881</v>
      </c>
      <c r="O342" s="191">
        <f t="shared" si="58"/>
        <v>1439</v>
      </c>
      <c r="P342" s="100">
        <f t="shared" si="59"/>
        <v>4317</v>
      </c>
      <c r="Q342" s="68" t="s">
        <v>2035</v>
      </c>
      <c r="R342" s="68" t="s">
        <v>2036</v>
      </c>
    </row>
    <row r="343" spans="1:18" x14ac:dyDescent="0.2">
      <c r="A343" s="97"/>
      <c r="B343" s="192" t="s">
        <v>2209</v>
      </c>
      <c r="C343" s="87" t="s">
        <v>1189</v>
      </c>
      <c r="D343" s="134" t="str">
        <f>VLOOKUP($C343,TOTAL3,2,FALSE)</f>
        <v>MC5029</v>
      </c>
      <c r="E343" s="135" t="str">
        <f>VLOOKUP($C343,TOTAL3,3,FALSE)</f>
        <v>MASH CENTRAL</v>
      </c>
      <c r="F343" s="135" t="str">
        <f>VLOOKUP(C343,TOTAL3,4,FALSE)</f>
        <v>PLATINUM</v>
      </c>
      <c r="G343" s="83">
        <v>3</v>
      </c>
      <c r="H343" s="142" t="s">
        <v>2033</v>
      </c>
      <c r="I343" s="52" t="s">
        <v>2042</v>
      </c>
      <c r="J343" s="135" t="str">
        <f>VLOOKUP($C343,TOTAL3,5,FALSE)</f>
        <v>MUTYANDA</v>
      </c>
      <c r="K343" s="88">
        <v>0</v>
      </c>
      <c r="L343" s="88">
        <v>0.99930555555555556</v>
      </c>
      <c r="M343" s="86">
        <v>44173</v>
      </c>
      <c r="N343" s="143" t="s">
        <v>4087</v>
      </c>
      <c r="O343" s="90">
        <f t="shared" si="58"/>
        <v>1439</v>
      </c>
      <c r="P343" s="100">
        <f t="shared" si="59"/>
        <v>4317</v>
      </c>
      <c r="Q343" s="48" t="s">
        <v>2035</v>
      </c>
      <c r="R343" s="48" t="s">
        <v>2036</v>
      </c>
    </row>
    <row r="344" spans="1:18" x14ac:dyDescent="0.2">
      <c r="A344" s="210"/>
      <c r="B344" s="121">
        <v>44153.311412037037</v>
      </c>
      <c r="C344" s="48" t="s">
        <v>1191</v>
      </c>
      <c r="D344" s="82" t="str">
        <f>VLOOKUP($C344,TOTAL4,2,FALSE)</f>
        <v>MS0347</v>
      </c>
      <c r="E344" s="91" t="str">
        <f>VLOOKUP($C344,TOTAL4,3,FALSE)</f>
        <v>MAT SOUTH</v>
      </c>
      <c r="F344" s="82" t="str">
        <f>VLOOKUP(C344,TOTAL4,4,FALSE)</f>
        <v>SILVER</v>
      </c>
      <c r="G344" s="83">
        <v>3</v>
      </c>
      <c r="H344" s="142" t="s">
        <v>2033</v>
      </c>
      <c r="I344" s="68" t="s">
        <v>2058</v>
      </c>
      <c r="J344" s="82" t="str">
        <f>VLOOKUP($C344,TOTAL4,5,FALSE)</f>
        <v>SIFA</v>
      </c>
      <c r="K344" s="88">
        <v>0</v>
      </c>
      <c r="L344" s="88">
        <v>0.99930555555555556</v>
      </c>
      <c r="M344" s="86">
        <v>44173</v>
      </c>
      <c r="N344" s="143" t="s">
        <v>4882</v>
      </c>
      <c r="O344" s="191">
        <f t="shared" si="58"/>
        <v>1439</v>
      </c>
      <c r="P344" s="100">
        <f t="shared" si="59"/>
        <v>4317</v>
      </c>
      <c r="Q344" s="68" t="s">
        <v>2035</v>
      </c>
      <c r="R344" s="68" t="s">
        <v>2036</v>
      </c>
    </row>
    <row r="345" spans="1:18" x14ac:dyDescent="0.2">
      <c r="A345" s="97"/>
      <c r="B345" s="192" t="s">
        <v>2106</v>
      </c>
      <c r="C345" s="87" t="s">
        <v>1199</v>
      </c>
      <c r="D345" s="134" t="str">
        <f t="shared" ref="D345:D350" si="64">VLOOKUP($C345,TOTAL3,2,FALSE)</f>
        <v>MC7025</v>
      </c>
      <c r="E345" s="135" t="str">
        <f t="shared" ref="E345:E350" si="65">VLOOKUP($C345,TOTAL3,3,FALSE)</f>
        <v>MASH CENTRAL</v>
      </c>
      <c r="F345" s="135" t="str">
        <f t="shared" ref="F345:F350" si="66">VLOOKUP(C345,TOTAL3,4,FALSE)</f>
        <v>PLATINUM</v>
      </c>
      <c r="G345" s="83">
        <v>3</v>
      </c>
      <c r="H345" s="142" t="s">
        <v>2033</v>
      </c>
      <c r="I345" s="52" t="s">
        <v>2042</v>
      </c>
      <c r="J345" s="135" t="str">
        <f t="shared" ref="J345:J350" si="67">VLOOKUP($C345,TOTAL3,5,FALSE)</f>
        <v>ARCHIE</v>
      </c>
      <c r="K345" s="88">
        <v>0</v>
      </c>
      <c r="L345" s="88">
        <v>0.99930555555555556</v>
      </c>
      <c r="M345" s="86">
        <v>44173</v>
      </c>
      <c r="N345" s="143" t="s">
        <v>3937</v>
      </c>
      <c r="O345" s="90">
        <f t="shared" si="58"/>
        <v>1439</v>
      </c>
      <c r="P345" s="100">
        <f t="shared" si="59"/>
        <v>4317</v>
      </c>
      <c r="Q345" s="48" t="s">
        <v>2035</v>
      </c>
      <c r="R345" s="48" t="s">
        <v>2036</v>
      </c>
    </row>
    <row r="346" spans="1:18" x14ac:dyDescent="0.2">
      <c r="A346" s="97"/>
      <c r="B346" s="192" t="s">
        <v>2107</v>
      </c>
      <c r="C346" s="87" t="s">
        <v>1201</v>
      </c>
      <c r="D346" s="134" t="str">
        <f t="shared" si="64"/>
        <v>MC7025</v>
      </c>
      <c r="E346" s="135" t="str">
        <f t="shared" si="65"/>
        <v>MASH CENTRAL</v>
      </c>
      <c r="F346" s="135" t="str">
        <f t="shared" si="66"/>
        <v>PLATINUM</v>
      </c>
      <c r="G346" s="83">
        <v>3</v>
      </c>
      <c r="H346" s="142" t="s">
        <v>2033</v>
      </c>
      <c r="I346" s="52" t="s">
        <v>2042</v>
      </c>
      <c r="J346" s="135" t="str">
        <f t="shared" si="67"/>
        <v>ARCHIE</v>
      </c>
      <c r="K346" s="88">
        <v>0</v>
      </c>
      <c r="L346" s="88">
        <v>0.99930555555555556</v>
      </c>
      <c r="M346" s="86">
        <v>44173</v>
      </c>
      <c r="N346" s="143" t="s">
        <v>4037</v>
      </c>
      <c r="O346" s="90">
        <f t="shared" si="58"/>
        <v>1439</v>
      </c>
      <c r="P346" s="100">
        <f t="shared" si="59"/>
        <v>4317</v>
      </c>
      <c r="Q346" s="48" t="s">
        <v>2035</v>
      </c>
      <c r="R346" s="48" t="s">
        <v>2036</v>
      </c>
    </row>
    <row r="347" spans="1:18" x14ac:dyDescent="0.2">
      <c r="A347" s="97"/>
      <c r="B347" s="137" t="s">
        <v>3440</v>
      </c>
      <c r="C347" s="87" t="s">
        <v>1202</v>
      </c>
      <c r="D347" s="134" t="str">
        <f t="shared" si="64"/>
        <v>MW5268</v>
      </c>
      <c r="E347" s="135" t="str">
        <f t="shared" si="65"/>
        <v>MASH WEST</v>
      </c>
      <c r="F347" s="135" t="str">
        <f t="shared" si="66"/>
        <v>SILVER</v>
      </c>
      <c r="G347" s="83">
        <v>3</v>
      </c>
      <c r="H347" s="96" t="s">
        <v>2033</v>
      </c>
      <c r="I347" s="52" t="s">
        <v>2042</v>
      </c>
      <c r="J347" s="135" t="str">
        <f t="shared" si="67"/>
        <v>ARTWELL</v>
      </c>
      <c r="K347" s="88">
        <v>0</v>
      </c>
      <c r="L347" s="88">
        <v>0.99930555555555556</v>
      </c>
      <c r="M347" s="86">
        <v>44173</v>
      </c>
      <c r="N347" s="143" t="s">
        <v>4018</v>
      </c>
      <c r="O347" s="90">
        <f t="shared" si="58"/>
        <v>1439</v>
      </c>
      <c r="P347" s="100">
        <f t="shared" si="59"/>
        <v>4317</v>
      </c>
      <c r="Q347" s="48" t="s">
        <v>2035</v>
      </c>
      <c r="R347" s="48" t="s">
        <v>2036</v>
      </c>
    </row>
    <row r="348" spans="1:18" x14ac:dyDescent="0.2">
      <c r="A348" s="97"/>
      <c r="B348" s="137">
        <v>44172.619618055556</v>
      </c>
      <c r="C348" s="48" t="s">
        <v>1204</v>
      </c>
      <c r="D348" s="134" t="str">
        <f t="shared" si="64"/>
        <v>HA0066</v>
      </c>
      <c r="E348" s="135" t="str">
        <f t="shared" si="65"/>
        <v>HARARE</v>
      </c>
      <c r="F348" s="135" t="str">
        <f t="shared" si="66"/>
        <v>PLATINUM</v>
      </c>
      <c r="G348" s="83">
        <v>3</v>
      </c>
      <c r="H348" s="142" t="s">
        <v>2033</v>
      </c>
      <c r="I348" s="52" t="s">
        <v>2034</v>
      </c>
      <c r="J348" s="135" t="str">
        <f t="shared" si="67"/>
        <v>ARCHIE</v>
      </c>
      <c r="K348" s="88">
        <v>0</v>
      </c>
      <c r="L348" s="88">
        <v>0.99930555555555556</v>
      </c>
      <c r="M348" s="86">
        <v>44173</v>
      </c>
      <c r="N348" s="143" t="s">
        <v>4709</v>
      </c>
      <c r="O348" s="90">
        <f t="shared" si="58"/>
        <v>1439</v>
      </c>
      <c r="P348" s="100">
        <f t="shared" si="59"/>
        <v>4317</v>
      </c>
      <c r="Q348" s="48" t="s">
        <v>2035</v>
      </c>
      <c r="R348" s="48" t="s">
        <v>2036</v>
      </c>
    </row>
    <row r="349" spans="1:18" x14ac:dyDescent="0.2">
      <c r="A349" s="97"/>
      <c r="B349" s="137">
        <v>44172.619560185187</v>
      </c>
      <c r="C349" s="48" t="s">
        <v>1206</v>
      </c>
      <c r="D349" s="134" t="str">
        <f t="shared" si="64"/>
        <v>HA0066</v>
      </c>
      <c r="E349" s="135" t="str">
        <f t="shared" si="65"/>
        <v>HARARE</v>
      </c>
      <c r="F349" s="135" t="str">
        <f t="shared" si="66"/>
        <v>PLATINUM</v>
      </c>
      <c r="G349" s="83">
        <v>3</v>
      </c>
      <c r="H349" s="142" t="s">
        <v>2033</v>
      </c>
      <c r="I349" s="52" t="s">
        <v>2034</v>
      </c>
      <c r="J349" s="135" t="str">
        <f t="shared" si="67"/>
        <v>ARCHIE</v>
      </c>
      <c r="K349" s="88">
        <v>0</v>
      </c>
      <c r="L349" s="88">
        <v>0.99930555555555556</v>
      </c>
      <c r="M349" s="86">
        <v>44173</v>
      </c>
      <c r="N349" s="143" t="s">
        <v>4710</v>
      </c>
      <c r="O349" s="90">
        <f t="shared" si="58"/>
        <v>1439</v>
      </c>
      <c r="P349" s="100">
        <f t="shared" si="59"/>
        <v>4317</v>
      </c>
      <c r="Q349" s="48" t="s">
        <v>2035</v>
      </c>
      <c r="R349" s="48" t="s">
        <v>2036</v>
      </c>
    </row>
    <row r="350" spans="1:18" x14ac:dyDescent="0.2">
      <c r="A350" s="97"/>
      <c r="B350" s="137">
        <v>44172.621944444443</v>
      </c>
      <c r="C350" s="48" t="s">
        <v>1207</v>
      </c>
      <c r="D350" s="134" t="str">
        <f t="shared" si="64"/>
        <v>HA0066</v>
      </c>
      <c r="E350" s="135" t="str">
        <f t="shared" si="65"/>
        <v>HARARE</v>
      </c>
      <c r="F350" s="135" t="str">
        <f t="shared" si="66"/>
        <v>PLATINUM</v>
      </c>
      <c r="G350" s="83">
        <v>3</v>
      </c>
      <c r="H350" s="142" t="s">
        <v>2033</v>
      </c>
      <c r="I350" s="52" t="s">
        <v>2034</v>
      </c>
      <c r="J350" s="135" t="str">
        <f t="shared" si="67"/>
        <v>ARCHIE</v>
      </c>
      <c r="K350" s="88">
        <v>0</v>
      </c>
      <c r="L350" s="88">
        <v>0.99930555555555556</v>
      </c>
      <c r="M350" s="86">
        <v>44173</v>
      </c>
      <c r="N350" s="143" t="s">
        <v>4711</v>
      </c>
      <c r="O350" s="90">
        <f t="shared" si="58"/>
        <v>1439</v>
      </c>
      <c r="P350" s="100">
        <f t="shared" si="59"/>
        <v>4317</v>
      </c>
      <c r="Q350" s="48" t="s">
        <v>2035</v>
      </c>
      <c r="R350" s="48" t="s">
        <v>2036</v>
      </c>
    </row>
    <row r="351" spans="1:18" x14ac:dyDescent="0.2">
      <c r="A351" s="210"/>
      <c r="B351" s="121">
        <v>44153.311689814815</v>
      </c>
      <c r="C351" s="48" t="s">
        <v>1208</v>
      </c>
      <c r="D351" s="82" t="str">
        <f>VLOOKUP($C351,TOTAL4,2,FALSE)</f>
        <v>MD5196</v>
      </c>
      <c r="E351" s="91" t="str">
        <f>VLOOKUP($C351,TOTAL4,3,FALSE)</f>
        <v>MIDLANDS</v>
      </c>
      <c r="F351" s="82" t="str">
        <f>VLOOKUP(C351,TOTAL4,4,FALSE)</f>
        <v>BRONZE</v>
      </c>
      <c r="G351" s="83">
        <v>3</v>
      </c>
      <c r="H351" s="142" t="s">
        <v>2033</v>
      </c>
      <c r="I351" s="68" t="s">
        <v>2058</v>
      </c>
      <c r="J351" s="82" t="str">
        <f>VLOOKUP($C351,TOTAL4,5,FALSE)</f>
        <v>CHARI</v>
      </c>
      <c r="K351" s="88">
        <v>0</v>
      </c>
      <c r="L351" s="88">
        <v>0.99930555555555556</v>
      </c>
      <c r="M351" s="86">
        <v>44173</v>
      </c>
      <c r="N351" s="143" t="s">
        <v>4883</v>
      </c>
      <c r="O351" s="191">
        <f t="shared" si="58"/>
        <v>1439</v>
      </c>
      <c r="P351" s="100">
        <f t="shared" si="59"/>
        <v>4317</v>
      </c>
      <c r="Q351" s="68" t="s">
        <v>2035</v>
      </c>
      <c r="R351" s="68" t="s">
        <v>2036</v>
      </c>
    </row>
    <row r="352" spans="1:18" x14ac:dyDescent="0.2">
      <c r="A352" s="210"/>
      <c r="B352" s="121">
        <v>44171.517997685187</v>
      </c>
      <c r="C352" s="48" t="s">
        <v>1212</v>
      </c>
      <c r="D352" s="82" t="str">
        <f>VLOOKUP($C352,TOTAL4,2,FALSE)</f>
        <v>MD01737</v>
      </c>
      <c r="E352" s="91" t="str">
        <f>VLOOKUP($C352,TOTAL4,3,FALSE)</f>
        <v>MIDLANDS</v>
      </c>
      <c r="F352" s="82" t="str">
        <f>VLOOKUP(C352,TOTAL4,4,FALSE)</f>
        <v xml:space="preserve">PRIORITY PLATINUM </v>
      </c>
      <c r="G352" s="83">
        <v>3</v>
      </c>
      <c r="H352" s="142" t="s">
        <v>2033</v>
      </c>
      <c r="I352" s="68" t="s">
        <v>2058</v>
      </c>
      <c r="J352" s="82" t="str">
        <f>VLOOKUP($C352,TOTAL4,5,FALSE)</f>
        <v>CHIKWAVAVA</v>
      </c>
      <c r="K352" s="88">
        <v>0</v>
      </c>
      <c r="L352" s="88">
        <v>0.99930555555555556</v>
      </c>
      <c r="M352" s="86">
        <v>44173</v>
      </c>
      <c r="N352" s="143" t="s">
        <v>4884</v>
      </c>
      <c r="O352" s="191">
        <f t="shared" si="58"/>
        <v>1439</v>
      </c>
      <c r="P352" s="100">
        <f t="shared" si="59"/>
        <v>4317</v>
      </c>
      <c r="Q352" s="68" t="s">
        <v>2035</v>
      </c>
      <c r="R352" s="68" t="s">
        <v>2036</v>
      </c>
    </row>
    <row r="353" spans="1:18" x14ac:dyDescent="0.2">
      <c r="A353" s="210"/>
      <c r="B353" s="121">
        <v>44153.311412037037</v>
      </c>
      <c r="C353" s="48" t="s">
        <v>1223</v>
      </c>
      <c r="D353" s="82" t="str">
        <f>VLOOKUP($C353,TOTAL4,2,FALSE)</f>
        <v>MS7027</v>
      </c>
      <c r="E353" s="91" t="str">
        <f>VLOOKUP($C353,TOTAL4,3,FALSE)</f>
        <v>MAT SOUTH</v>
      </c>
      <c r="F353" s="82" t="str">
        <f>VLOOKUP(C353,TOTAL4,4,FALSE)</f>
        <v>BRONZE</v>
      </c>
      <c r="G353" s="83">
        <v>3</v>
      </c>
      <c r="H353" s="142" t="s">
        <v>2033</v>
      </c>
      <c r="I353" s="68" t="s">
        <v>2058</v>
      </c>
      <c r="J353" s="82" t="str">
        <f>VLOOKUP($C353,TOTAL4,5,FALSE)</f>
        <v>SIFA</v>
      </c>
      <c r="K353" s="88">
        <v>0</v>
      </c>
      <c r="L353" s="88">
        <v>0.99930555555555556</v>
      </c>
      <c r="M353" s="86">
        <v>44173</v>
      </c>
      <c r="N353" s="143" t="s">
        <v>4885</v>
      </c>
      <c r="O353" s="191">
        <f t="shared" si="58"/>
        <v>1439</v>
      </c>
      <c r="P353" s="100">
        <f t="shared" si="59"/>
        <v>4317</v>
      </c>
      <c r="Q353" s="68" t="s">
        <v>2035</v>
      </c>
      <c r="R353" s="68" t="s">
        <v>2036</v>
      </c>
    </row>
    <row r="354" spans="1:18" x14ac:dyDescent="0.2">
      <c r="A354" s="97"/>
      <c r="B354" s="137">
        <v>44172.977071759262</v>
      </c>
      <c r="C354" s="48" t="s">
        <v>1225</v>
      </c>
      <c r="D354" s="134" t="str">
        <f>VLOOKUP($C354,TOTAL3,2,FALSE)</f>
        <v>ME0407</v>
      </c>
      <c r="E354" s="135" t="str">
        <f>VLOOKUP($C354,TOTAL3,3,FALSE)</f>
        <v>MASH EAST</v>
      </c>
      <c r="F354" s="135" t="str">
        <f>VLOOKUP(C354,TOTAL3,4,FALSE)</f>
        <v>SILVER</v>
      </c>
      <c r="G354" s="83">
        <v>3</v>
      </c>
      <c r="H354" s="96" t="s">
        <v>2033</v>
      </c>
      <c r="I354" s="52" t="s">
        <v>2034</v>
      </c>
      <c r="J354" s="135" t="str">
        <f>VLOOKUP($C354,TOTAL3,5,FALSE)</f>
        <v>DHLAKAMA</v>
      </c>
      <c r="K354" s="88">
        <v>0</v>
      </c>
      <c r="L354" s="88">
        <v>0.67054398148148142</v>
      </c>
      <c r="M354" s="86">
        <v>44173</v>
      </c>
      <c r="N354" s="143" t="s">
        <v>4712</v>
      </c>
      <c r="O354" s="90">
        <f t="shared" si="58"/>
        <v>965.58333333333326</v>
      </c>
      <c r="P354" s="100">
        <f t="shared" si="59"/>
        <v>2896.75</v>
      </c>
      <c r="Q354" s="48" t="s">
        <v>2035</v>
      </c>
      <c r="R354" s="48" t="s">
        <v>2038</v>
      </c>
    </row>
    <row r="355" spans="1:18" x14ac:dyDescent="0.2">
      <c r="A355" s="124"/>
      <c r="B355" s="121">
        <v>44164.402696759258</v>
      </c>
      <c r="C355" s="48" t="s">
        <v>1242</v>
      </c>
      <c r="D355" s="82" t="str">
        <f t="shared" ref="D355:D360" si="68">VLOOKUP($C355,TOTAL4,2,FALSE)</f>
        <v>MS7220</v>
      </c>
      <c r="E355" s="91" t="str">
        <f t="shared" ref="E355:E360" si="69">VLOOKUP($C355,TOTAL4,3,FALSE)</f>
        <v>MIDLANDS</v>
      </c>
      <c r="F355" s="82" t="str">
        <f t="shared" ref="F355:F360" si="70">VLOOKUP(C355,TOTAL4,4,FALSE)</f>
        <v>BRONZE</v>
      </c>
      <c r="G355" s="83">
        <v>3</v>
      </c>
      <c r="H355" s="142" t="s">
        <v>2033</v>
      </c>
      <c r="I355" s="68" t="s">
        <v>2058</v>
      </c>
      <c r="J355" s="82" t="str">
        <f t="shared" ref="J355:J360" si="71">VLOOKUP($C355,TOTAL4,5,FALSE)</f>
        <v>CHARI</v>
      </c>
      <c r="K355" s="88">
        <v>0</v>
      </c>
      <c r="L355" s="88">
        <v>0.99930555555555556</v>
      </c>
      <c r="M355" s="86">
        <v>44173</v>
      </c>
      <c r="N355" s="143" t="s">
        <v>4887</v>
      </c>
      <c r="O355" s="191">
        <f t="shared" si="58"/>
        <v>1439</v>
      </c>
      <c r="P355" s="100">
        <f t="shared" si="59"/>
        <v>4317</v>
      </c>
      <c r="Q355" s="68" t="s">
        <v>2035</v>
      </c>
      <c r="R355" s="68" t="s">
        <v>2036</v>
      </c>
    </row>
    <row r="356" spans="1:18" x14ac:dyDescent="0.2">
      <c r="A356" s="124"/>
      <c r="B356" s="121">
        <v>44153.311689814815</v>
      </c>
      <c r="C356" s="48" t="s">
        <v>1259</v>
      </c>
      <c r="D356" s="82" t="str">
        <f t="shared" si="68"/>
        <v>MV5144</v>
      </c>
      <c r="E356" s="91" t="str">
        <f t="shared" si="69"/>
        <v>MASVINGO</v>
      </c>
      <c r="F356" s="82" t="str">
        <f t="shared" si="70"/>
        <v>SILVER</v>
      </c>
      <c r="G356" s="83">
        <v>3</v>
      </c>
      <c r="H356" s="142" t="s">
        <v>2033</v>
      </c>
      <c r="I356" s="68" t="s">
        <v>2058</v>
      </c>
      <c r="J356" s="82" t="str">
        <f t="shared" si="71"/>
        <v>PARDON</v>
      </c>
      <c r="K356" s="88">
        <v>0</v>
      </c>
      <c r="L356" s="88">
        <v>0.99930555555555556</v>
      </c>
      <c r="M356" s="86">
        <v>44173</v>
      </c>
      <c r="N356" s="143" t="s">
        <v>4888</v>
      </c>
      <c r="O356" s="191">
        <f t="shared" si="58"/>
        <v>1439</v>
      </c>
      <c r="P356" s="100">
        <f t="shared" si="59"/>
        <v>4317</v>
      </c>
      <c r="Q356" s="68" t="s">
        <v>2035</v>
      </c>
      <c r="R356" s="68" t="s">
        <v>2036</v>
      </c>
    </row>
    <row r="357" spans="1:18" x14ac:dyDescent="0.2">
      <c r="A357" s="124"/>
      <c r="B357" s="121">
        <v>44173.549571759257</v>
      </c>
      <c r="C357" s="48" t="s">
        <v>1263</v>
      </c>
      <c r="D357" s="82" t="str">
        <f t="shared" si="68"/>
        <v>MV7050</v>
      </c>
      <c r="E357" s="91" t="str">
        <f t="shared" si="69"/>
        <v>MASVINGO</v>
      </c>
      <c r="F357" s="82" t="str">
        <f t="shared" si="70"/>
        <v>SILVER</v>
      </c>
      <c r="G357" s="83">
        <v>3</v>
      </c>
      <c r="H357" s="142" t="s">
        <v>2033</v>
      </c>
      <c r="I357" s="68" t="s">
        <v>2060</v>
      </c>
      <c r="J357" s="82" t="str">
        <f t="shared" si="71"/>
        <v>CECIL</v>
      </c>
      <c r="K357" s="88">
        <v>0.54957175925925927</v>
      </c>
      <c r="L357" s="88">
        <v>0.99930555555555556</v>
      </c>
      <c r="M357" s="86">
        <v>44173</v>
      </c>
      <c r="N357" s="143" t="s">
        <v>4854</v>
      </c>
      <c r="O357" s="191">
        <f t="shared" si="58"/>
        <v>647.61666666666656</v>
      </c>
      <c r="P357" s="100">
        <f t="shared" si="59"/>
        <v>1942.8499999999997</v>
      </c>
      <c r="Q357" s="68" t="s">
        <v>2035</v>
      </c>
      <c r="R357" s="68" t="s">
        <v>2036</v>
      </c>
    </row>
    <row r="358" spans="1:18" x14ac:dyDescent="0.2">
      <c r="A358" s="124"/>
      <c r="B358" s="121">
        <v>44173.58</v>
      </c>
      <c r="C358" s="48" t="s">
        <v>1265</v>
      </c>
      <c r="D358" s="82" t="str">
        <f t="shared" si="68"/>
        <v>MV7050</v>
      </c>
      <c r="E358" s="91" t="str">
        <f t="shared" si="69"/>
        <v>MASVINGO</v>
      </c>
      <c r="F358" s="82" t="str">
        <f t="shared" si="70"/>
        <v>SILVER</v>
      </c>
      <c r="G358" s="83">
        <v>3</v>
      </c>
      <c r="H358" s="142" t="s">
        <v>2033</v>
      </c>
      <c r="I358" s="68" t="s">
        <v>2060</v>
      </c>
      <c r="J358" s="82" t="str">
        <f t="shared" si="71"/>
        <v>CECIL</v>
      </c>
      <c r="K358" s="85">
        <v>0.57999999999999996</v>
      </c>
      <c r="L358" s="85">
        <v>0.60555555555555551</v>
      </c>
      <c r="M358" s="86">
        <v>44173</v>
      </c>
      <c r="N358" s="143" t="s">
        <v>4838</v>
      </c>
      <c r="O358" s="191">
        <f t="shared" si="58"/>
        <v>36.799999999999997</v>
      </c>
      <c r="P358" s="100">
        <f t="shared" si="59"/>
        <v>110.39999999999999</v>
      </c>
      <c r="Q358" s="68" t="s">
        <v>2035</v>
      </c>
      <c r="R358" s="68" t="s">
        <v>2038</v>
      </c>
    </row>
    <row r="359" spans="1:18" x14ac:dyDescent="0.2">
      <c r="A359" s="210"/>
      <c r="B359" s="121">
        <v>44064.500925925924</v>
      </c>
      <c r="C359" s="48" t="s">
        <v>1269</v>
      </c>
      <c r="D359" s="82" t="str">
        <f t="shared" si="68"/>
        <v>BU0138</v>
      </c>
      <c r="E359" s="91" t="str">
        <f t="shared" si="69"/>
        <v>BULAWAYO</v>
      </c>
      <c r="F359" s="82" t="str">
        <f t="shared" si="70"/>
        <v>PLATINUM</v>
      </c>
      <c r="G359" s="83">
        <v>3</v>
      </c>
      <c r="H359" s="142" t="s">
        <v>2033</v>
      </c>
      <c r="I359" s="68" t="s">
        <v>2058</v>
      </c>
      <c r="J359" s="82" t="str">
        <f t="shared" si="71"/>
        <v>MAKETO</v>
      </c>
      <c r="K359" s="88">
        <v>0</v>
      </c>
      <c r="L359" s="88">
        <v>0.99930555555555556</v>
      </c>
      <c r="M359" s="86">
        <v>44173</v>
      </c>
      <c r="N359" s="143" t="s">
        <v>4811</v>
      </c>
      <c r="O359" s="191">
        <f t="shared" si="58"/>
        <v>1439</v>
      </c>
      <c r="P359" s="100">
        <f t="shared" si="59"/>
        <v>4317</v>
      </c>
      <c r="Q359" s="68" t="s">
        <v>2035</v>
      </c>
      <c r="R359" s="68" t="s">
        <v>2036</v>
      </c>
    </row>
    <row r="360" spans="1:18" x14ac:dyDescent="0.2">
      <c r="A360" s="97"/>
      <c r="B360" s="121">
        <v>44173.673090277778</v>
      </c>
      <c r="C360" s="48" t="s">
        <v>1274</v>
      </c>
      <c r="D360" s="82" t="str">
        <f t="shared" si="68"/>
        <v>MD0284</v>
      </c>
      <c r="E360" s="91" t="str">
        <f t="shared" si="69"/>
        <v>MIDLANDS</v>
      </c>
      <c r="F360" s="82" t="str">
        <f t="shared" si="70"/>
        <v>BRONZE</v>
      </c>
      <c r="G360" s="83">
        <v>3</v>
      </c>
      <c r="H360" s="96" t="s">
        <v>2033</v>
      </c>
      <c r="I360" s="68" t="s">
        <v>2056</v>
      </c>
      <c r="J360" s="82" t="str">
        <f t="shared" si="71"/>
        <v>CHIKWAVAVA</v>
      </c>
      <c r="K360" s="85">
        <v>0.67309027777777775</v>
      </c>
      <c r="L360" s="85">
        <v>0.72773148148148159</v>
      </c>
      <c r="M360" s="86">
        <v>44173</v>
      </c>
      <c r="N360" s="143" t="s">
        <v>4978</v>
      </c>
      <c r="O360" s="191">
        <f t="shared" si="58"/>
        <v>78.683333333333536</v>
      </c>
      <c r="P360" s="100">
        <f t="shared" si="59"/>
        <v>236.05000000000061</v>
      </c>
      <c r="Q360" s="68" t="s">
        <v>2035</v>
      </c>
      <c r="R360" s="68" t="s">
        <v>2038</v>
      </c>
    </row>
    <row r="361" spans="1:18" x14ac:dyDescent="0.2">
      <c r="A361" s="97"/>
      <c r="B361" s="137">
        <v>44173.050393518519</v>
      </c>
      <c r="C361" s="48" t="s">
        <v>1282</v>
      </c>
      <c r="D361" s="134" t="str">
        <f t="shared" ref="D361:D371" si="72">VLOOKUP($C361,TOTAL3,2,FALSE)</f>
        <v>ME5183</v>
      </c>
      <c r="E361" s="135" t="str">
        <f t="shared" ref="E361:E371" si="73">VLOOKUP($C361,TOTAL3,3,FALSE)</f>
        <v>MASH EAST</v>
      </c>
      <c r="F361" s="135" t="str">
        <f t="shared" ref="F361:F371" si="74">VLOOKUP(C361,TOTAL3,4,FALSE)</f>
        <v>PLATINUM</v>
      </c>
      <c r="G361" s="83">
        <v>3</v>
      </c>
      <c r="H361" s="96" t="s">
        <v>2033</v>
      </c>
      <c r="I361" s="52" t="s">
        <v>2034</v>
      </c>
      <c r="J361" s="135" t="str">
        <f t="shared" ref="J361:J371" si="75">VLOOKUP($C361,TOTAL3,5,FALSE)</f>
        <v>WASHI</v>
      </c>
      <c r="K361" s="88">
        <v>5.0393518518518511E-2</v>
      </c>
      <c r="L361" s="88">
        <v>5.4675925925925926E-2</v>
      </c>
      <c r="M361" s="86">
        <v>44173</v>
      </c>
      <c r="N361" s="143" t="s">
        <v>5106</v>
      </c>
      <c r="O361" s="90">
        <f t="shared" si="58"/>
        <v>6.1666666666666785</v>
      </c>
      <c r="P361" s="100">
        <f t="shared" si="59"/>
        <v>18.500000000000036</v>
      </c>
      <c r="Q361" s="48" t="s">
        <v>2035</v>
      </c>
      <c r="R361" s="48" t="s">
        <v>2038</v>
      </c>
    </row>
    <row r="362" spans="1:18" x14ac:dyDescent="0.2">
      <c r="A362" s="97"/>
      <c r="B362" s="137" t="s">
        <v>5031</v>
      </c>
      <c r="C362" s="87" t="s">
        <v>1282</v>
      </c>
      <c r="D362" s="134" t="str">
        <f t="shared" si="72"/>
        <v>ME5183</v>
      </c>
      <c r="E362" s="135" t="str">
        <f t="shared" si="73"/>
        <v>MASH EAST</v>
      </c>
      <c r="F362" s="135" t="str">
        <f t="shared" si="74"/>
        <v>PLATINUM</v>
      </c>
      <c r="G362" s="83">
        <v>3</v>
      </c>
      <c r="H362" s="96" t="s">
        <v>2033</v>
      </c>
      <c r="I362" s="52" t="s">
        <v>5161</v>
      </c>
      <c r="J362" s="135" t="str">
        <f t="shared" si="75"/>
        <v>WASHI</v>
      </c>
      <c r="K362" s="88">
        <v>0.92504629629629631</v>
      </c>
      <c r="L362" s="88">
        <v>0.99930555555555556</v>
      </c>
      <c r="M362" s="86">
        <v>44173</v>
      </c>
      <c r="N362" s="143" t="s">
        <v>5166</v>
      </c>
      <c r="O362" s="90">
        <f t="shared" si="58"/>
        <v>106.93333333333331</v>
      </c>
      <c r="P362" s="100">
        <f t="shared" si="59"/>
        <v>320.79999999999995</v>
      </c>
      <c r="Q362" s="48" t="s">
        <v>2035</v>
      </c>
      <c r="R362" s="48" t="s">
        <v>2036</v>
      </c>
    </row>
    <row r="363" spans="1:18" x14ac:dyDescent="0.2">
      <c r="A363" s="97"/>
      <c r="B363" s="137">
        <v>44173.050486111111</v>
      </c>
      <c r="C363" s="48" t="s">
        <v>1284</v>
      </c>
      <c r="D363" s="134" t="str">
        <f t="shared" si="72"/>
        <v>MC1757</v>
      </c>
      <c r="E363" s="135" t="str">
        <f t="shared" si="73"/>
        <v>MASH CENTRAL</v>
      </c>
      <c r="F363" s="135" t="str">
        <f t="shared" si="74"/>
        <v>PLATINUM</v>
      </c>
      <c r="G363" s="83">
        <v>3</v>
      </c>
      <c r="H363" s="96" t="s">
        <v>2033</v>
      </c>
      <c r="I363" s="52" t="s">
        <v>2034</v>
      </c>
      <c r="J363" s="135" t="str">
        <f t="shared" si="75"/>
        <v>KIWA</v>
      </c>
      <c r="K363" s="88">
        <v>5.0486111111111114E-2</v>
      </c>
      <c r="L363" s="88">
        <v>6.0277777777777784E-2</v>
      </c>
      <c r="M363" s="86">
        <v>44173</v>
      </c>
      <c r="N363" s="143" t="s">
        <v>5110</v>
      </c>
      <c r="O363" s="90">
        <f t="shared" si="58"/>
        <v>14.100000000000005</v>
      </c>
      <c r="P363" s="100">
        <f t="shared" si="59"/>
        <v>42.300000000000011</v>
      </c>
      <c r="Q363" s="48" t="s">
        <v>2035</v>
      </c>
      <c r="R363" s="48" t="s">
        <v>2038</v>
      </c>
    </row>
    <row r="364" spans="1:18" x14ac:dyDescent="0.2">
      <c r="A364" s="97"/>
      <c r="B364" s="137">
        <v>44173.082199074073</v>
      </c>
      <c r="C364" s="48" t="s">
        <v>1286</v>
      </c>
      <c r="D364" s="134" t="str">
        <f t="shared" si="72"/>
        <v>MC1757</v>
      </c>
      <c r="E364" s="135" t="str">
        <f t="shared" si="73"/>
        <v>MASH CENTRAL</v>
      </c>
      <c r="F364" s="135" t="str">
        <f t="shared" si="74"/>
        <v>PLATINUM</v>
      </c>
      <c r="G364" s="83">
        <v>3</v>
      </c>
      <c r="H364" s="96" t="s">
        <v>2033</v>
      </c>
      <c r="I364" s="52" t="s">
        <v>2034</v>
      </c>
      <c r="J364" s="135" t="str">
        <f t="shared" si="75"/>
        <v>KIWA</v>
      </c>
      <c r="K364" s="88">
        <v>8.2199074074074077E-2</v>
      </c>
      <c r="L364" s="88">
        <v>8.6168981481481485E-2</v>
      </c>
      <c r="M364" s="86">
        <v>44173</v>
      </c>
      <c r="N364" s="143" t="s">
        <v>5121</v>
      </c>
      <c r="O364" s="90">
        <f t="shared" si="58"/>
        <v>5.7166666666666677</v>
      </c>
      <c r="P364" s="100">
        <f t="shared" si="59"/>
        <v>17.150000000000002</v>
      </c>
      <c r="Q364" s="48" t="s">
        <v>2035</v>
      </c>
      <c r="R364" s="48" t="s">
        <v>2038</v>
      </c>
    </row>
    <row r="365" spans="1:18" x14ac:dyDescent="0.2">
      <c r="A365" s="97"/>
      <c r="B365" s="192" t="s">
        <v>2048</v>
      </c>
      <c r="C365" s="87" t="s">
        <v>1287</v>
      </c>
      <c r="D365" s="134" t="str">
        <f t="shared" si="72"/>
        <v>MW5222</v>
      </c>
      <c r="E365" s="135" t="str">
        <f t="shared" si="73"/>
        <v>MASH WEST</v>
      </c>
      <c r="F365" s="135" t="str">
        <f t="shared" si="74"/>
        <v>PLATINUM</v>
      </c>
      <c r="G365" s="83">
        <v>3</v>
      </c>
      <c r="H365" s="142" t="s">
        <v>2033</v>
      </c>
      <c r="I365" s="52" t="s">
        <v>2042</v>
      </c>
      <c r="J365" s="135" t="str">
        <f t="shared" si="75"/>
        <v>MASIMBA</v>
      </c>
      <c r="K365" s="88">
        <v>0</v>
      </c>
      <c r="L365" s="88">
        <v>0.99930555555555556</v>
      </c>
      <c r="M365" s="86">
        <v>44173</v>
      </c>
      <c r="N365" s="143" t="s">
        <v>4050</v>
      </c>
      <c r="O365" s="90">
        <f t="shared" si="58"/>
        <v>1439</v>
      </c>
      <c r="P365" s="100">
        <f t="shared" si="59"/>
        <v>4317</v>
      </c>
      <c r="Q365" s="48" t="s">
        <v>2035</v>
      </c>
      <c r="R365" s="48" t="s">
        <v>2036</v>
      </c>
    </row>
    <row r="366" spans="1:18" x14ac:dyDescent="0.2">
      <c r="A366" s="97"/>
      <c r="B366" s="52" t="s">
        <v>2046</v>
      </c>
      <c r="C366" s="48" t="s">
        <v>1289</v>
      </c>
      <c r="D366" s="134" t="str">
        <f t="shared" si="72"/>
        <v>MW5222</v>
      </c>
      <c r="E366" s="135" t="str">
        <f t="shared" si="73"/>
        <v>MASH WEST</v>
      </c>
      <c r="F366" s="135" t="str">
        <f t="shared" si="74"/>
        <v>PLATINUM</v>
      </c>
      <c r="G366" s="83">
        <v>3</v>
      </c>
      <c r="H366" s="142" t="s">
        <v>2033</v>
      </c>
      <c r="I366" s="52" t="s">
        <v>2042</v>
      </c>
      <c r="J366" s="135" t="str">
        <f t="shared" si="75"/>
        <v>MASIMBA</v>
      </c>
      <c r="K366" s="88">
        <v>0</v>
      </c>
      <c r="L366" s="88">
        <v>0.99930555555555556</v>
      </c>
      <c r="M366" s="86">
        <v>44173</v>
      </c>
      <c r="N366" s="143" t="s">
        <v>4016</v>
      </c>
      <c r="O366" s="90">
        <f t="shared" si="58"/>
        <v>1439</v>
      </c>
      <c r="P366" s="100">
        <f t="shared" si="59"/>
        <v>4317</v>
      </c>
      <c r="Q366" s="48" t="s">
        <v>2035</v>
      </c>
      <c r="R366" s="48" t="s">
        <v>2036</v>
      </c>
    </row>
    <row r="367" spans="1:18" x14ac:dyDescent="0.2">
      <c r="A367" s="97"/>
      <c r="B367" s="52" t="s">
        <v>2095</v>
      </c>
      <c r="C367" s="48" t="s">
        <v>1296</v>
      </c>
      <c r="D367" s="134" t="str">
        <f t="shared" si="72"/>
        <v>MA5170</v>
      </c>
      <c r="E367" s="135" t="str">
        <f t="shared" si="73"/>
        <v>MANICALAND</v>
      </c>
      <c r="F367" s="135" t="str">
        <f t="shared" si="74"/>
        <v>PLATINUM</v>
      </c>
      <c r="G367" s="83">
        <v>3</v>
      </c>
      <c r="H367" s="142" t="s">
        <v>2033</v>
      </c>
      <c r="I367" s="52" t="s">
        <v>2042</v>
      </c>
      <c r="J367" s="135" t="str">
        <f t="shared" si="75"/>
        <v>MAPFUMBA</v>
      </c>
      <c r="K367" s="88">
        <v>0</v>
      </c>
      <c r="L367" s="88">
        <v>0.99930555555555556</v>
      </c>
      <c r="M367" s="86">
        <v>44173</v>
      </c>
      <c r="N367" s="143" t="s">
        <v>4714</v>
      </c>
      <c r="O367" s="90">
        <f t="shared" si="58"/>
        <v>1439</v>
      </c>
      <c r="P367" s="100">
        <f t="shared" si="59"/>
        <v>4317</v>
      </c>
      <c r="Q367" s="48" t="s">
        <v>2035</v>
      </c>
      <c r="R367" s="48" t="s">
        <v>2036</v>
      </c>
    </row>
    <row r="368" spans="1:18" x14ac:dyDescent="0.2">
      <c r="A368" s="97"/>
      <c r="B368" s="137">
        <v>44171.894120370373</v>
      </c>
      <c r="C368" s="52" t="s">
        <v>1297</v>
      </c>
      <c r="D368" s="134" t="str">
        <f t="shared" si="72"/>
        <v>MA5169</v>
      </c>
      <c r="E368" s="135" t="str">
        <f t="shared" si="73"/>
        <v>MANICALAND</v>
      </c>
      <c r="F368" s="135" t="str">
        <f t="shared" si="74"/>
        <v>GOLD</v>
      </c>
      <c r="G368" s="83">
        <v>3</v>
      </c>
      <c r="H368" s="142" t="s">
        <v>2033</v>
      </c>
      <c r="I368" s="52" t="s">
        <v>2041</v>
      </c>
      <c r="J368" s="135" t="str">
        <f t="shared" si="75"/>
        <v>MAPFUMBA</v>
      </c>
      <c r="K368" s="88">
        <v>0</v>
      </c>
      <c r="L368" s="88">
        <v>0.99930555555555556</v>
      </c>
      <c r="M368" s="86">
        <v>44173</v>
      </c>
      <c r="N368" s="143" t="s">
        <v>4402</v>
      </c>
      <c r="O368" s="90">
        <f t="shared" si="58"/>
        <v>1439</v>
      </c>
      <c r="P368" s="100">
        <f t="shared" si="59"/>
        <v>4317</v>
      </c>
      <c r="Q368" s="48" t="s">
        <v>2035</v>
      </c>
      <c r="R368" s="48" t="s">
        <v>2036</v>
      </c>
    </row>
    <row r="369" spans="1:18" x14ac:dyDescent="0.2">
      <c r="A369" s="97"/>
      <c r="B369" s="137" t="s">
        <v>5064</v>
      </c>
      <c r="C369" s="87" t="s">
        <v>1297</v>
      </c>
      <c r="D369" s="134" t="str">
        <f t="shared" si="72"/>
        <v>MA5169</v>
      </c>
      <c r="E369" s="135" t="str">
        <f t="shared" si="73"/>
        <v>MANICALAND</v>
      </c>
      <c r="F369" s="135" t="str">
        <f t="shared" si="74"/>
        <v>GOLD</v>
      </c>
      <c r="G369" s="83">
        <v>3</v>
      </c>
      <c r="H369" s="96" t="s">
        <v>2033</v>
      </c>
      <c r="I369" s="52" t="s">
        <v>5161</v>
      </c>
      <c r="J369" s="135" t="str">
        <f t="shared" si="75"/>
        <v>MAPFUMBA</v>
      </c>
      <c r="K369" s="88">
        <v>0.67722222222222228</v>
      </c>
      <c r="L369" s="88">
        <v>0.99930555555555556</v>
      </c>
      <c r="M369" s="86">
        <v>44173</v>
      </c>
      <c r="N369" s="143" t="s">
        <v>5202</v>
      </c>
      <c r="O369" s="90">
        <f t="shared" si="58"/>
        <v>463.7999999999999</v>
      </c>
      <c r="P369" s="100">
        <f t="shared" si="59"/>
        <v>1391.3999999999996</v>
      </c>
      <c r="Q369" s="48" t="s">
        <v>2035</v>
      </c>
      <c r="R369" s="48" t="s">
        <v>2036</v>
      </c>
    </row>
    <row r="370" spans="1:18" x14ac:dyDescent="0.2">
      <c r="A370" s="97"/>
      <c r="B370" s="137">
        <v>44173.050439814811</v>
      </c>
      <c r="C370" s="48" t="s">
        <v>1299</v>
      </c>
      <c r="D370" s="134" t="str">
        <f t="shared" si="72"/>
        <v>MC0071</v>
      </c>
      <c r="E370" s="135" t="str">
        <f t="shared" si="73"/>
        <v>MASH CENTRAL</v>
      </c>
      <c r="F370" s="135" t="str">
        <f t="shared" si="74"/>
        <v>PLATINUM</v>
      </c>
      <c r="G370" s="83">
        <v>3</v>
      </c>
      <c r="H370" s="96" t="s">
        <v>2033</v>
      </c>
      <c r="I370" s="52" t="s">
        <v>2034</v>
      </c>
      <c r="J370" s="135" t="str">
        <f t="shared" si="75"/>
        <v>KIWA</v>
      </c>
      <c r="K370" s="88">
        <v>5.0439814814814819E-2</v>
      </c>
      <c r="L370" s="88">
        <v>5.3912037037037036E-2</v>
      </c>
      <c r="M370" s="86">
        <v>44173</v>
      </c>
      <c r="N370" s="143" t="s">
        <v>5108</v>
      </c>
      <c r="O370" s="90">
        <f t="shared" si="58"/>
        <v>4.999999999999992</v>
      </c>
      <c r="P370" s="100">
        <f t="shared" si="59"/>
        <v>14.999999999999975</v>
      </c>
      <c r="Q370" s="48" t="s">
        <v>2035</v>
      </c>
      <c r="R370" s="48" t="s">
        <v>2038</v>
      </c>
    </row>
    <row r="371" spans="1:18" x14ac:dyDescent="0.2">
      <c r="A371" s="97"/>
      <c r="B371" s="137">
        <v>44173.020231481481</v>
      </c>
      <c r="C371" s="48" t="s">
        <v>1301</v>
      </c>
      <c r="D371" s="134" t="str">
        <f t="shared" si="72"/>
        <v>MW0315</v>
      </c>
      <c r="E371" s="135" t="str">
        <f t="shared" si="73"/>
        <v>MASH WEST</v>
      </c>
      <c r="F371" s="135" t="str">
        <f t="shared" si="74"/>
        <v>GOLD</v>
      </c>
      <c r="G371" s="83">
        <v>3</v>
      </c>
      <c r="H371" s="96" t="s">
        <v>2033</v>
      </c>
      <c r="I371" s="52" t="s">
        <v>2034</v>
      </c>
      <c r="J371" s="135" t="str">
        <f t="shared" si="75"/>
        <v>LESLIE</v>
      </c>
      <c r="K371" s="88">
        <v>2.0231481481481482E-2</v>
      </c>
      <c r="L371" s="88">
        <v>0.60912037037037037</v>
      </c>
      <c r="M371" s="86">
        <v>44173</v>
      </c>
      <c r="N371" s="143" t="s">
        <v>5092</v>
      </c>
      <c r="O371" s="90">
        <f t="shared" si="58"/>
        <v>848</v>
      </c>
      <c r="P371" s="100">
        <f t="shared" si="59"/>
        <v>2544</v>
      </c>
      <c r="Q371" s="48" t="s">
        <v>2035</v>
      </c>
      <c r="R371" s="48" t="s">
        <v>2038</v>
      </c>
    </row>
    <row r="372" spans="1:18" x14ac:dyDescent="0.2">
      <c r="A372" s="124"/>
      <c r="B372" s="121">
        <v>44153.311689814815</v>
      </c>
      <c r="C372" s="48" t="s">
        <v>1303</v>
      </c>
      <c r="D372" s="82" t="str">
        <f>VLOOKUP($C372,TOTAL4,2,FALSE)</f>
        <v>MV7051</v>
      </c>
      <c r="E372" s="91" t="str">
        <f>VLOOKUP($C372,TOTAL4,3,FALSE)</f>
        <v>MASVINGO</v>
      </c>
      <c r="F372" s="82" t="str">
        <f>VLOOKUP(C372,TOTAL4,4,FALSE)</f>
        <v>SILVER</v>
      </c>
      <c r="G372" s="83">
        <v>3</v>
      </c>
      <c r="H372" s="142" t="s">
        <v>2033</v>
      </c>
      <c r="I372" s="68" t="s">
        <v>2058</v>
      </c>
      <c r="J372" s="82" t="str">
        <f>VLOOKUP($C372,TOTAL4,5,FALSE)</f>
        <v>CECIL</v>
      </c>
      <c r="K372" s="88">
        <v>0</v>
      </c>
      <c r="L372" s="88">
        <v>0.99930555555555556</v>
      </c>
      <c r="M372" s="86">
        <v>44173</v>
      </c>
      <c r="N372" s="143" t="s">
        <v>4890</v>
      </c>
      <c r="O372" s="191">
        <f t="shared" si="58"/>
        <v>1439</v>
      </c>
      <c r="P372" s="100">
        <f t="shared" si="59"/>
        <v>4317</v>
      </c>
      <c r="Q372" s="68" t="s">
        <v>2035</v>
      </c>
      <c r="R372" s="68" t="s">
        <v>2036</v>
      </c>
    </row>
    <row r="373" spans="1:18" x14ac:dyDescent="0.2">
      <c r="A373" s="124"/>
      <c r="B373" s="121">
        <v>44173.549629629626</v>
      </c>
      <c r="C373" s="48" t="s">
        <v>1308</v>
      </c>
      <c r="D373" s="82" t="str">
        <f>VLOOKUP($C373,TOTAL4,2,FALSE)</f>
        <v>MV5145</v>
      </c>
      <c r="E373" s="91" t="str">
        <f>VLOOKUP($C373,TOTAL4,3,FALSE)</f>
        <v>MASVINGO</v>
      </c>
      <c r="F373" s="82" t="str">
        <f>VLOOKUP(C373,TOTAL4,4,FALSE)</f>
        <v>GOLD</v>
      </c>
      <c r="G373" s="83">
        <v>3</v>
      </c>
      <c r="H373" s="142" t="s">
        <v>2033</v>
      </c>
      <c r="I373" s="68" t="s">
        <v>2060</v>
      </c>
      <c r="J373" s="82">
        <f>VLOOKUP($C373,TOTAL4,5,FALSE)</f>
        <v>0</v>
      </c>
      <c r="K373" s="88">
        <v>0.54962962962962958</v>
      </c>
      <c r="L373" s="88">
        <v>0.99930555555555556</v>
      </c>
      <c r="M373" s="86">
        <v>44173</v>
      </c>
      <c r="N373" s="143" t="s">
        <v>4841</v>
      </c>
      <c r="O373" s="191">
        <f t="shared" si="58"/>
        <v>647.53333333333342</v>
      </c>
      <c r="P373" s="100">
        <f t="shared" si="59"/>
        <v>1942.6000000000004</v>
      </c>
      <c r="Q373" s="68" t="s">
        <v>2035</v>
      </c>
      <c r="R373" s="68" t="s">
        <v>2036</v>
      </c>
    </row>
    <row r="374" spans="1:18" x14ac:dyDescent="0.2">
      <c r="A374" s="124"/>
      <c r="B374" s="121">
        <v>44173.579988425925</v>
      </c>
      <c r="C374" s="48" t="s">
        <v>1309</v>
      </c>
      <c r="D374" s="82" t="str">
        <f>VLOOKUP($C374,TOTAL4,2,FALSE)</f>
        <v>MV5145</v>
      </c>
      <c r="E374" s="91" t="str">
        <f>VLOOKUP($C374,TOTAL4,3,FALSE)</f>
        <v>MASVINGO</v>
      </c>
      <c r="F374" s="82" t="str">
        <f>VLOOKUP(C374,TOTAL4,4,FALSE)</f>
        <v>GOLD</v>
      </c>
      <c r="G374" s="83">
        <v>3</v>
      </c>
      <c r="H374" s="142" t="s">
        <v>2033</v>
      </c>
      <c r="I374" s="68" t="s">
        <v>2060</v>
      </c>
      <c r="J374" s="82" t="str">
        <f>VLOOKUP($C374,TOTAL4,5,FALSE)</f>
        <v>CECIL</v>
      </c>
      <c r="K374" s="88">
        <v>0.57998842592592592</v>
      </c>
      <c r="L374" s="88">
        <v>0.99930555555555556</v>
      </c>
      <c r="M374" s="86">
        <v>44173</v>
      </c>
      <c r="N374" s="143" t="s">
        <v>4887</v>
      </c>
      <c r="O374" s="191">
        <f t="shared" si="58"/>
        <v>603.81666666666672</v>
      </c>
      <c r="P374" s="100">
        <f t="shared" si="59"/>
        <v>1811.4500000000003</v>
      </c>
      <c r="Q374" s="68" t="s">
        <v>2035</v>
      </c>
      <c r="R374" s="68" t="s">
        <v>2036</v>
      </c>
    </row>
    <row r="375" spans="1:18" x14ac:dyDescent="0.2">
      <c r="A375" s="97"/>
      <c r="B375" s="192" t="s">
        <v>4581</v>
      </c>
      <c r="C375" s="87" t="s">
        <v>1313</v>
      </c>
      <c r="D375" s="134" t="str">
        <f>VLOOKUP($C375,TOTAL3,2,FALSE)</f>
        <v>ME0139</v>
      </c>
      <c r="E375" s="135" t="str">
        <f>VLOOKUP($C375,TOTAL3,3,FALSE)</f>
        <v>MASH EAST</v>
      </c>
      <c r="F375" s="135" t="str">
        <f>VLOOKUP(C375,TOTAL3,4,FALSE)</f>
        <v>PLATINUM</v>
      </c>
      <c r="G375" s="83">
        <v>3</v>
      </c>
      <c r="H375" s="96" t="s">
        <v>2033</v>
      </c>
      <c r="I375" s="52" t="s">
        <v>2041</v>
      </c>
      <c r="J375" s="135" t="str">
        <f>VLOOKUP($C375,TOTAL3,5,FALSE)</f>
        <v>WASHI</v>
      </c>
      <c r="K375" s="88">
        <v>0</v>
      </c>
      <c r="L375" s="88">
        <v>0.81346064814814811</v>
      </c>
      <c r="M375" s="86">
        <v>44173</v>
      </c>
      <c r="N375" s="143" t="s">
        <v>4715</v>
      </c>
      <c r="O375" s="90">
        <f t="shared" si="58"/>
        <v>1171.3833333333332</v>
      </c>
      <c r="P375" s="100">
        <f t="shared" si="59"/>
        <v>3514.1499999999996</v>
      </c>
      <c r="Q375" s="48" t="s">
        <v>2035</v>
      </c>
      <c r="R375" s="48" t="s">
        <v>2038</v>
      </c>
    </row>
    <row r="376" spans="1:18" x14ac:dyDescent="0.2">
      <c r="A376" s="97"/>
      <c r="B376" s="137">
        <v>44173.164259259262</v>
      </c>
      <c r="C376" s="48" t="s">
        <v>1315</v>
      </c>
      <c r="D376" s="134" t="str">
        <f>VLOOKUP($C376,TOTAL3,2,FALSE)</f>
        <v>HA0072</v>
      </c>
      <c r="E376" s="135" t="str">
        <f>VLOOKUP($C376,TOTAL3,3,FALSE)</f>
        <v>HARARE</v>
      </c>
      <c r="F376" s="135" t="str">
        <f>VLOOKUP(C376,TOTAL3,4,FALSE)</f>
        <v>PLATINUM</v>
      </c>
      <c r="G376" s="83">
        <v>3</v>
      </c>
      <c r="H376" s="96" t="s">
        <v>2033</v>
      </c>
      <c r="I376" s="52" t="s">
        <v>2034</v>
      </c>
      <c r="J376" s="135" t="str">
        <f>VLOOKUP($C376,TOTAL3,5,FALSE)</f>
        <v>MODESTA</v>
      </c>
      <c r="K376" s="88">
        <v>0.16425925925925924</v>
      </c>
      <c r="L376" s="88">
        <v>0.99930555555555556</v>
      </c>
      <c r="M376" s="86">
        <v>44173</v>
      </c>
      <c r="N376" s="143" t="s">
        <v>5131</v>
      </c>
      <c r="O376" s="90">
        <f t="shared" si="58"/>
        <v>1202.4666666666667</v>
      </c>
      <c r="P376" s="100">
        <f t="shared" si="59"/>
        <v>3607.4</v>
      </c>
      <c r="Q376" s="48" t="s">
        <v>2035</v>
      </c>
      <c r="R376" s="48" t="s">
        <v>2036</v>
      </c>
    </row>
    <row r="377" spans="1:18" x14ac:dyDescent="0.2">
      <c r="A377" s="97"/>
      <c r="B377" s="137">
        <v>44173.164247685185</v>
      </c>
      <c r="C377" s="48" t="s">
        <v>1317</v>
      </c>
      <c r="D377" s="134" t="str">
        <f>VLOOKUP($C377,TOTAL3,2,FALSE)</f>
        <v>HA0072</v>
      </c>
      <c r="E377" s="135" t="str">
        <f>VLOOKUP($C377,TOTAL3,3,FALSE)</f>
        <v>HARARE</v>
      </c>
      <c r="F377" s="135" t="str">
        <f>VLOOKUP(C377,TOTAL3,4,FALSE)</f>
        <v>PLATINUM</v>
      </c>
      <c r="G377" s="83">
        <v>3</v>
      </c>
      <c r="H377" s="96" t="s">
        <v>2033</v>
      </c>
      <c r="I377" s="52" t="s">
        <v>2034</v>
      </c>
      <c r="J377" s="135" t="str">
        <f>VLOOKUP($C377,TOTAL3,5,FALSE)</f>
        <v>MODESTA</v>
      </c>
      <c r="K377" s="88">
        <v>0.16424768518518518</v>
      </c>
      <c r="L377" s="88">
        <v>0.99930555555555556</v>
      </c>
      <c r="M377" s="86">
        <v>44173</v>
      </c>
      <c r="N377" s="143" t="s">
        <v>5130</v>
      </c>
      <c r="O377" s="90">
        <f t="shared" si="58"/>
        <v>1202.4833333333333</v>
      </c>
      <c r="P377" s="100">
        <f t="shared" si="59"/>
        <v>3607.45</v>
      </c>
      <c r="Q377" s="48" t="s">
        <v>2035</v>
      </c>
      <c r="R377" s="48" t="s">
        <v>2036</v>
      </c>
    </row>
    <row r="378" spans="1:18" x14ac:dyDescent="0.2">
      <c r="A378" s="97"/>
      <c r="B378" s="137">
        <v>44173.166597222225</v>
      </c>
      <c r="C378" s="48" t="s">
        <v>1318</v>
      </c>
      <c r="D378" s="134" t="str">
        <f>VLOOKUP($C378,TOTAL3,2,FALSE)</f>
        <v>HA0072</v>
      </c>
      <c r="E378" s="135" t="str">
        <f>VLOOKUP($C378,TOTAL3,3,FALSE)</f>
        <v>HARARE</v>
      </c>
      <c r="F378" s="135" t="str">
        <f>VLOOKUP(C378,TOTAL3,4,FALSE)</f>
        <v>PLATINUM</v>
      </c>
      <c r="G378" s="83">
        <v>3</v>
      </c>
      <c r="H378" s="96" t="s">
        <v>2033</v>
      </c>
      <c r="I378" s="52" t="s">
        <v>2034</v>
      </c>
      <c r="J378" s="135" t="str">
        <f>VLOOKUP($C378,TOTAL3,5,FALSE)</f>
        <v>MODESTA</v>
      </c>
      <c r="K378" s="88">
        <v>0.1665972222222222</v>
      </c>
      <c r="L378" s="88">
        <v>0.99930555555555556</v>
      </c>
      <c r="M378" s="86">
        <v>44173</v>
      </c>
      <c r="N378" s="143" t="s">
        <v>5132</v>
      </c>
      <c r="O378" s="90">
        <f t="shared" si="58"/>
        <v>1199.1000000000001</v>
      </c>
      <c r="P378" s="100">
        <f t="shared" si="59"/>
        <v>3597.3</v>
      </c>
      <c r="Q378" s="48" t="s">
        <v>2035</v>
      </c>
      <c r="R378" s="48" t="s">
        <v>2036</v>
      </c>
    </row>
    <row r="379" spans="1:18" x14ac:dyDescent="0.2">
      <c r="A379" s="124"/>
      <c r="B379" s="121">
        <v>44153.311921296299</v>
      </c>
      <c r="C379" s="48" t="s">
        <v>1319</v>
      </c>
      <c r="D379" s="82" t="str">
        <f>VLOOKUP($C379,TOTAL4,2,FALSE)</f>
        <v>MD5388</v>
      </c>
      <c r="E379" s="91" t="str">
        <f>VLOOKUP($C379,TOTAL4,3,FALSE)</f>
        <v>MIDLANDS</v>
      </c>
      <c r="F379" s="82" t="str">
        <f>VLOOKUP(C379,TOTAL4,4,FALSE)</f>
        <v>GOLD</v>
      </c>
      <c r="G379" s="83">
        <v>3</v>
      </c>
      <c r="H379" s="142" t="s">
        <v>2033</v>
      </c>
      <c r="I379" s="68" t="s">
        <v>2058</v>
      </c>
      <c r="J379" s="82" t="str">
        <f>VLOOKUP($C379,TOTAL4,5,FALSE)</f>
        <v>CHARI</v>
      </c>
      <c r="K379" s="88">
        <v>0</v>
      </c>
      <c r="L379" s="88">
        <v>0.99930555555555556</v>
      </c>
      <c r="M379" s="86">
        <v>44173</v>
      </c>
      <c r="N379" s="143" t="s">
        <v>4891</v>
      </c>
      <c r="O379" s="191">
        <f t="shared" si="58"/>
        <v>1439</v>
      </c>
      <c r="P379" s="100">
        <f t="shared" si="59"/>
        <v>4317</v>
      </c>
      <c r="Q379" s="68" t="s">
        <v>2035</v>
      </c>
      <c r="R379" s="68" t="s">
        <v>2036</v>
      </c>
    </row>
    <row r="380" spans="1:18" x14ac:dyDescent="0.2">
      <c r="A380" s="97"/>
      <c r="B380" s="192" t="s">
        <v>2358</v>
      </c>
      <c r="C380" s="87" t="s">
        <v>1324</v>
      </c>
      <c r="D380" s="134" t="str">
        <f>VLOOKUP($C380,TOTAL3,2,FALSE)</f>
        <v>HA6072</v>
      </c>
      <c r="E380" s="135" t="str">
        <f>VLOOKUP($C380,TOTAL3,3,FALSE)</f>
        <v>HARARE</v>
      </c>
      <c r="F380" s="135" t="str">
        <f>VLOOKUP(C380,TOTAL3,4,FALSE)</f>
        <v>PLATINUM</v>
      </c>
      <c r="G380" s="83">
        <v>3</v>
      </c>
      <c r="H380" s="96" t="s">
        <v>2033</v>
      </c>
      <c r="I380" s="52" t="s">
        <v>2042</v>
      </c>
      <c r="J380" s="135" t="str">
        <f>VLOOKUP($C380,TOTAL3,5,FALSE)</f>
        <v>LESLIE</v>
      </c>
      <c r="K380" s="88">
        <v>0</v>
      </c>
      <c r="L380" s="88">
        <v>0.99930555555555556</v>
      </c>
      <c r="M380" s="86">
        <v>44173</v>
      </c>
      <c r="N380" s="143" t="s">
        <v>3987</v>
      </c>
      <c r="O380" s="90">
        <f t="shared" si="58"/>
        <v>1439</v>
      </c>
      <c r="P380" s="100">
        <f t="shared" si="59"/>
        <v>4317</v>
      </c>
      <c r="Q380" s="48" t="s">
        <v>2035</v>
      </c>
      <c r="R380" s="48" t="s">
        <v>2036</v>
      </c>
    </row>
    <row r="381" spans="1:18" x14ac:dyDescent="0.2">
      <c r="A381" s="124"/>
      <c r="B381" s="121">
        <v>44157.711724537039</v>
      </c>
      <c r="C381" s="48" t="s">
        <v>1326</v>
      </c>
      <c r="D381" s="82" t="str">
        <f>VLOOKUP($C381,TOTAL4,2,FALSE)</f>
        <v>MS5131</v>
      </c>
      <c r="E381" s="91" t="str">
        <f>VLOOKUP($C381,TOTAL4,3,FALSE)</f>
        <v>MAT SOUTH</v>
      </c>
      <c r="F381" s="82" t="str">
        <f>VLOOKUP(C381,TOTAL4,4,FALSE)</f>
        <v>BRONZE</v>
      </c>
      <c r="G381" s="83">
        <v>3</v>
      </c>
      <c r="H381" s="142" t="s">
        <v>2033</v>
      </c>
      <c r="I381" s="68" t="s">
        <v>2058</v>
      </c>
      <c r="J381" s="82" t="str">
        <f>VLOOKUP($C381,TOTAL4,5,FALSE)</f>
        <v>BEN</v>
      </c>
      <c r="K381" s="88">
        <v>0</v>
      </c>
      <c r="L381" s="88">
        <v>0.99930555555555556</v>
      </c>
      <c r="M381" s="86">
        <v>44173</v>
      </c>
      <c r="N381" s="143" t="s">
        <v>4892</v>
      </c>
      <c r="O381" s="191">
        <f t="shared" si="58"/>
        <v>1439</v>
      </c>
      <c r="P381" s="100">
        <f t="shared" si="59"/>
        <v>4317</v>
      </c>
      <c r="Q381" s="68" t="s">
        <v>2035</v>
      </c>
      <c r="R381" s="68" t="s">
        <v>2036</v>
      </c>
    </row>
    <row r="382" spans="1:18" x14ac:dyDescent="0.2">
      <c r="A382" s="234"/>
      <c r="B382" s="230">
        <v>44171.718032407407</v>
      </c>
      <c r="C382" s="227" t="s">
        <v>1328</v>
      </c>
      <c r="D382" s="225" t="str">
        <f>VLOOKUP($C382,TOTAL3,2,FALSE)</f>
        <v>MA0141</v>
      </c>
      <c r="E382" s="226" t="str">
        <f>VLOOKUP($C382,TOTAL3,3,FALSE)</f>
        <v>MANICALAND</v>
      </c>
      <c r="F382" s="226" t="str">
        <f>VLOOKUP(C382,TOTAL3,4,FALSE)</f>
        <v>GOLD</v>
      </c>
      <c r="G382" s="83">
        <v>3</v>
      </c>
      <c r="H382" s="142" t="s">
        <v>2033</v>
      </c>
      <c r="I382" s="227" t="s">
        <v>2041</v>
      </c>
      <c r="J382" s="226" t="str">
        <f>VLOOKUP($C382,TOTAL3,5,FALSE)</f>
        <v>MANGWIRO</v>
      </c>
      <c r="K382" s="228">
        <v>0</v>
      </c>
      <c r="L382" s="228">
        <v>0.99930555555555556</v>
      </c>
      <c r="M382" s="235">
        <v>44173</v>
      </c>
      <c r="N382" s="229" t="s">
        <v>4476</v>
      </c>
      <c r="O382" s="90">
        <f t="shared" si="58"/>
        <v>1439</v>
      </c>
      <c r="P382" s="100">
        <f t="shared" si="59"/>
        <v>4317</v>
      </c>
      <c r="Q382" s="48" t="s">
        <v>2035</v>
      </c>
      <c r="R382" s="48" t="s">
        <v>2036</v>
      </c>
    </row>
    <row r="383" spans="1:18" x14ac:dyDescent="0.2">
      <c r="A383" s="97"/>
      <c r="B383" s="137">
        <v>44173.177268518521</v>
      </c>
      <c r="C383" s="48" t="s">
        <v>1332</v>
      </c>
      <c r="D383" s="134" t="str">
        <f>VLOOKUP($C383,TOTAL3,2,FALSE)</f>
        <v>ME1742</v>
      </c>
      <c r="E383" s="135" t="str">
        <f>VLOOKUP($C383,TOTAL3,3,FALSE)</f>
        <v>MASH EAST</v>
      </c>
      <c r="F383" s="135" t="str">
        <f>VLOOKUP(C383,TOTAL3,4,FALSE)</f>
        <v>SILVER</v>
      </c>
      <c r="G383" s="83">
        <v>3</v>
      </c>
      <c r="H383" s="96" t="s">
        <v>2033</v>
      </c>
      <c r="I383" s="52" t="s">
        <v>2034</v>
      </c>
      <c r="J383" s="135" t="str">
        <f>VLOOKUP($C383,TOTAL3,5,FALSE)</f>
        <v>WASHI</v>
      </c>
      <c r="K383" s="88">
        <v>0.17726851851851852</v>
      </c>
      <c r="L383" s="88">
        <v>0.18039351851851851</v>
      </c>
      <c r="M383" s="86">
        <v>44173</v>
      </c>
      <c r="N383" s="143" t="s">
        <v>5141</v>
      </c>
      <c r="O383" s="90">
        <f t="shared" si="58"/>
        <v>4.499999999999984</v>
      </c>
      <c r="P383" s="100">
        <f t="shared" si="59"/>
        <v>13.499999999999952</v>
      </c>
      <c r="Q383" s="48" t="s">
        <v>2035</v>
      </c>
      <c r="R383" s="48" t="s">
        <v>2038</v>
      </c>
    </row>
    <row r="384" spans="1:18" x14ac:dyDescent="0.2">
      <c r="A384" s="97"/>
      <c r="B384" s="137" t="s">
        <v>2360</v>
      </c>
      <c r="C384" s="87" t="s">
        <v>1334</v>
      </c>
      <c r="D384" s="134" t="str">
        <f>VLOOKUP($C384,TOTAL3,2,FALSE)</f>
        <v>ME1742</v>
      </c>
      <c r="E384" s="135" t="str">
        <f>VLOOKUP($C384,TOTAL3,3,FALSE)</f>
        <v>MASH EAST</v>
      </c>
      <c r="F384" s="135" t="str">
        <f>VLOOKUP(C384,TOTAL3,4,FALSE)</f>
        <v>SILVER</v>
      </c>
      <c r="G384" s="83">
        <v>3</v>
      </c>
      <c r="H384" s="96" t="s">
        <v>2033</v>
      </c>
      <c r="I384" s="52" t="s">
        <v>2042</v>
      </c>
      <c r="J384" s="135" t="str">
        <f>VLOOKUP($C384,TOTAL3,5,FALSE)</f>
        <v>WASHI</v>
      </c>
      <c r="K384" s="88">
        <v>0</v>
      </c>
      <c r="L384" s="88">
        <v>0.99930555555555556</v>
      </c>
      <c r="M384" s="86">
        <v>44173</v>
      </c>
      <c r="N384" s="143" t="s">
        <v>3952</v>
      </c>
      <c r="O384" s="90">
        <f t="shared" si="58"/>
        <v>1439</v>
      </c>
      <c r="P384" s="100">
        <f t="shared" si="59"/>
        <v>4317</v>
      </c>
      <c r="Q384" s="48" t="s">
        <v>2035</v>
      </c>
      <c r="R384" s="48" t="s">
        <v>2036</v>
      </c>
    </row>
    <row r="385" spans="1:18" x14ac:dyDescent="0.2">
      <c r="A385" s="97"/>
      <c r="B385" s="137">
        <v>44173.177094907405</v>
      </c>
      <c r="C385" s="48" t="s">
        <v>1335</v>
      </c>
      <c r="D385" s="134" t="str">
        <f>VLOOKUP($C385,TOTAL3,2,FALSE)</f>
        <v>ME0073</v>
      </c>
      <c r="E385" s="135" t="str">
        <f>VLOOKUP($C385,TOTAL3,3,FALSE)</f>
        <v>MASH EAST</v>
      </c>
      <c r="F385" s="135" t="str">
        <f>VLOOKUP(C385,TOTAL3,4,FALSE)</f>
        <v>PLATINUM</v>
      </c>
      <c r="G385" s="83">
        <v>3</v>
      </c>
      <c r="H385" s="96" t="s">
        <v>2033</v>
      </c>
      <c r="I385" s="52" t="s">
        <v>2034</v>
      </c>
      <c r="J385" s="135" t="str">
        <f>VLOOKUP($C385,TOTAL3,5,FALSE)</f>
        <v>WASHI</v>
      </c>
      <c r="K385" s="88">
        <v>0.17709490740740741</v>
      </c>
      <c r="L385" s="88">
        <v>0.18010416666666665</v>
      </c>
      <c r="M385" s="86">
        <v>44173</v>
      </c>
      <c r="N385" s="143" t="s">
        <v>5139</v>
      </c>
      <c r="O385" s="90">
        <f t="shared" si="58"/>
        <v>4.3333333333333046</v>
      </c>
      <c r="P385" s="100">
        <f t="shared" si="59"/>
        <v>12.999999999999915</v>
      </c>
      <c r="Q385" s="48" t="s">
        <v>2035</v>
      </c>
      <c r="R385" s="48" t="s">
        <v>2038</v>
      </c>
    </row>
    <row r="386" spans="1:18" x14ac:dyDescent="0.2">
      <c r="A386" s="124"/>
      <c r="B386" s="121">
        <v>44110.27103009259</v>
      </c>
      <c r="C386" s="48" t="s">
        <v>1340</v>
      </c>
      <c r="D386" s="82" t="str">
        <f>VLOOKUP($C386,TOTAL4,2,FALSE)</f>
        <v>MD7028</v>
      </c>
      <c r="E386" s="91" t="str">
        <f>VLOOKUP($C386,TOTAL4,3,FALSE)</f>
        <v>MIDLANDS</v>
      </c>
      <c r="F386" s="82" t="str">
        <f>VLOOKUP(C386,TOTAL4,4,FALSE)</f>
        <v>BRONZE</v>
      </c>
      <c r="G386" s="83">
        <v>3</v>
      </c>
      <c r="H386" s="142" t="s">
        <v>2033</v>
      </c>
      <c r="I386" s="68" t="s">
        <v>2058</v>
      </c>
      <c r="J386" s="82" t="str">
        <f>VLOOKUP($C386,TOTAL4,5,FALSE)</f>
        <v>CHARI</v>
      </c>
      <c r="K386" s="88">
        <v>0</v>
      </c>
      <c r="L386" s="88">
        <v>0.99930555555555556</v>
      </c>
      <c r="M386" s="86">
        <v>44173</v>
      </c>
      <c r="N386" s="143" t="s">
        <v>4893</v>
      </c>
      <c r="O386" s="191">
        <f t="shared" ref="O386:O449" si="76">(L386-K386)*60*24</f>
        <v>1439</v>
      </c>
      <c r="P386" s="100">
        <f t="shared" ref="P386:P449" si="77">O386*G386</f>
        <v>4317</v>
      </c>
      <c r="Q386" s="68" t="s">
        <v>2035</v>
      </c>
      <c r="R386" s="68" t="s">
        <v>2036</v>
      </c>
    </row>
    <row r="387" spans="1:18" x14ac:dyDescent="0.2">
      <c r="A387" s="124"/>
      <c r="B387" s="121">
        <v>44153.311689814815</v>
      </c>
      <c r="C387" s="48" t="s">
        <v>1342</v>
      </c>
      <c r="D387" s="82" t="str">
        <f>VLOOKUP($C387,TOTAL4,2,FALSE)</f>
        <v>MV7019</v>
      </c>
      <c r="E387" s="91" t="str">
        <f>VLOOKUP($C387,TOTAL4,3,FALSE)</f>
        <v>MASVINGO</v>
      </c>
      <c r="F387" s="82" t="str">
        <f>VLOOKUP(C387,TOTAL4,4,FALSE)</f>
        <v>SILVER</v>
      </c>
      <c r="G387" s="83">
        <v>3</v>
      </c>
      <c r="H387" s="142" t="s">
        <v>2033</v>
      </c>
      <c r="I387" s="68" t="s">
        <v>2058</v>
      </c>
      <c r="J387" s="82" t="str">
        <f>VLOOKUP($C387,TOTAL4,5,FALSE)</f>
        <v>PARDON</v>
      </c>
      <c r="K387" s="88">
        <v>0</v>
      </c>
      <c r="L387" s="88">
        <v>0.99930555555555556</v>
      </c>
      <c r="M387" s="86">
        <v>44173</v>
      </c>
      <c r="N387" s="143" t="s">
        <v>4894</v>
      </c>
      <c r="O387" s="191">
        <f t="shared" si="76"/>
        <v>1439</v>
      </c>
      <c r="P387" s="100">
        <f t="shared" si="77"/>
        <v>4317</v>
      </c>
      <c r="Q387" s="68" t="s">
        <v>2035</v>
      </c>
      <c r="R387" s="68" t="s">
        <v>2036</v>
      </c>
    </row>
    <row r="388" spans="1:18" x14ac:dyDescent="0.2">
      <c r="A388" s="124"/>
      <c r="B388" s="121">
        <v>44153.311412037037</v>
      </c>
      <c r="C388" s="48" t="s">
        <v>1344</v>
      </c>
      <c r="D388" s="82" t="str">
        <f>VLOOKUP($C388,TOTAL4,2,FALSE)</f>
        <v>MV7029</v>
      </c>
      <c r="E388" s="91" t="str">
        <f>VLOOKUP($C388,TOTAL4,3,FALSE)</f>
        <v>MASVINGO</v>
      </c>
      <c r="F388" s="82" t="str">
        <f>VLOOKUP(C388,TOTAL4,4,FALSE)</f>
        <v>SILVER</v>
      </c>
      <c r="G388" s="83">
        <v>3</v>
      </c>
      <c r="H388" s="142" t="s">
        <v>2033</v>
      </c>
      <c r="I388" s="68" t="s">
        <v>2058</v>
      </c>
      <c r="J388" s="82" t="str">
        <f>VLOOKUP($C388,TOTAL4,5,FALSE)</f>
        <v>CECIL</v>
      </c>
      <c r="K388" s="88">
        <v>0</v>
      </c>
      <c r="L388" s="88">
        <v>0.99930555555555556</v>
      </c>
      <c r="M388" s="86">
        <v>44173</v>
      </c>
      <c r="N388" s="143" t="s">
        <v>4895</v>
      </c>
      <c r="O388" s="191">
        <f t="shared" si="76"/>
        <v>1439</v>
      </c>
      <c r="P388" s="100">
        <f t="shared" si="77"/>
        <v>4317</v>
      </c>
      <c r="Q388" s="68" t="s">
        <v>2035</v>
      </c>
      <c r="R388" s="68" t="s">
        <v>2036</v>
      </c>
    </row>
    <row r="389" spans="1:18" x14ac:dyDescent="0.2">
      <c r="A389" s="97"/>
      <c r="B389" s="192" t="s">
        <v>3429</v>
      </c>
      <c r="C389" s="87" t="s">
        <v>1346</v>
      </c>
      <c r="D389" s="134" t="str">
        <f>VLOOKUP($C389,TOTAL3,2,FALSE)</f>
        <v>MC5210</v>
      </c>
      <c r="E389" s="135" t="str">
        <f>VLOOKUP($C389,TOTAL3,3,FALSE)</f>
        <v>MASH CENTRAL</v>
      </c>
      <c r="F389" s="135" t="str">
        <f>VLOOKUP(C389,TOTAL3,4,FALSE)</f>
        <v>PLATINUM</v>
      </c>
      <c r="G389" s="83">
        <v>3</v>
      </c>
      <c r="H389" s="96" t="s">
        <v>2033</v>
      </c>
      <c r="I389" s="52" t="s">
        <v>2042</v>
      </c>
      <c r="J389" s="135" t="str">
        <f>VLOOKUP($C389,TOTAL3,5,FALSE)</f>
        <v>ARTWELL</v>
      </c>
      <c r="K389" s="88">
        <v>0</v>
      </c>
      <c r="L389" s="88">
        <v>0.99930555555555556</v>
      </c>
      <c r="M389" s="86">
        <v>44173</v>
      </c>
      <c r="N389" s="143" t="s">
        <v>4057</v>
      </c>
      <c r="O389" s="90">
        <f t="shared" si="76"/>
        <v>1439</v>
      </c>
      <c r="P389" s="100">
        <f t="shared" si="77"/>
        <v>4317</v>
      </c>
      <c r="Q389" s="48" t="s">
        <v>2035</v>
      </c>
      <c r="R389" s="48" t="s">
        <v>2036</v>
      </c>
    </row>
    <row r="390" spans="1:18" x14ac:dyDescent="0.2">
      <c r="A390" s="97"/>
      <c r="B390" s="137">
        <v>44173.306504629632</v>
      </c>
      <c r="C390" s="48" t="s">
        <v>1352</v>
      </c>
      <c r="D390" s="134" t="str">
        <f>VLOOKUP($C390,TOTAL3,2,FALSE)</f>
        <v>MC1769-G</v>
      </c>
      <c r="E390" s="135" t="str">
        <f>VLOOKUP($C390,TOTAL3,3,FALSE)</f>
        <v>MASH CENTRAL</v>
      </c>
      <c r="F390" s="135" t="str">
        <f>VLOOKUP(C390,TOTAL3,4,FALSE)</f>
        <v>BRONZE</v>
      </c>
      <c r="G390" s="83">
        <v>3</v>
      </c>
      <c r="H390" s="96" t="s">
        <v>2033</v>
      </c>
      <c r="I390" s="52" t="s">
        <v>5161</v>
      </c>
      <c r="J390" s="135" t="str">
        <f>VLOOKUP($C390,TOTAL3,5,FALSE)</f>
        <v>NETONE</v>
      </c>
      <c r="K390" s="88">
        <v>0.3065046296296296</v>
      </c>
      <c r="L390" s="88">
        <v>0.51854166666666668</v>
      </c>
      <c r="M390" s="86">
        <v>44173</v>
      </c>
      <c r="N390" s="143" t="s">
        <v>5087</v>
      </c>
      <c r="O390" s="90">
        <f t="shared" si="76"/>
        <v>305.33333333333337</v>
      </c>
      <c r="P390" s="100">
        <f t="shared" si="77"/>
        <v>916.00000000000011</v>
      </c>
      <c r="Q390" s="48" t="s">
        <v>2035</v>
      </c>
      <c r="R390" s="48" t="s">
        <v>2038</v>
      </c>
    </row>
    <row r="391" spans="1:18" x14ac:dyDescent="0.2">
      <c r="A391" s="97"/>
      <c r="B391" s="137" t="s">
        <v>5070</v>
      </c>
      <c r="C391" s="87" t="s">
        <v>1356</v>
      </c>
      <c r="D391" s="134" t="str">
        <f>VLOOKUP($C391,TOTAL3,2,FALSE)</f>
        <v>MW7063</v>
      </c>
      <c r="E391" s="135" t="str">
        <f>VLOOKUP($C391,TOTAL3,3,FALSE)</f>
        <v>MASH WEST</v>
      </c>
      <c r="F391" s="135" t="str">
        <f>VLOOKUP(C391,TOTAL3,4,FALSE)</f>
        <v>GOLD</v>
      </c>
      <c r="G391" s="83">
        <v>3</v>
      </c>
      <c r="H391" s="96" t="s">
        <v>2033</v>
      </c>
      <c r="I391" s="52" t="s">
        <v>5161</v>
      </c>
      <c r="J391" s="135" t="str">
        <f>VLOOKUP($C391,TOTAL3,5,FALSE)</f>
        <v>ARTWELL</v>
      </c>
      <c r="K391" s="88">
        <v>0.56703703703703701</v>
      </c>
      <c r="L391" s="88">
        <v>0.99930555555555556</v>
      </c>
      <c r="M391" s="86">
        <v>44173</v>
      </c>
      <c r="N391" s="143" t="s">
        <v>5208</v>
      </c>
      <c r="O391" s="90">
        <f t="shared" si="76"/>
        <v>622.4666666666667</v>
      </c>
      <c r="P391" s="100">
        <f t="shared" si="77"/>
        <v>1867.4</v>
      </c>
      <c r="Q391" s="48" t="s">
        <v>2035</v>
      </c>
      <c r="R391" s="48" t="s">
        <v>2036</v>
      </c>
    </row>
    <row r="392" spans="1:18" x14ac:dyDescent="0.2">
      <c r="A392" s="97"/>
      <c r="B392" s="137">
        <v>44172.934710648151</v>
      </c>
      <c r="C392" s="48" t="s">
        <v>1366</v>
      </c>
      <c r="D392" s="134" t="str">
        <f>VLOOKUP($C392,TOTAL3,2,FALSE)</f>
        <v>MA5171</v>
      </c>
      <c r="E392" s="135" t="str">
        <f>VLOOKUP($C392,TOTAL3,3,FALSE)</f>
        <v>MANICALAND</v>
      </c>
      <c r="F392" s="135" t="str">
        <f>VLOOKUP(C392,TOTAL3,4,FALSE)</f>
        <v>GOLD</v>
      </c>
      <c r="G392" s="83">
        <v>3</v>
      </c>
      <c r="H392" s="142" t="s">
        <v>2033</v>
      </c>
      <c r="I392" s="52" t="s">
        <v>2034</v>
      </c>
      <c r="J392" s="135" t="str">
        <f>VLOOKUP($C392,TOTAL3,5,FALSE)</f>
        <v>MANGWIRO</v>
      </c>
      <c r="K392" s="88">
        <v>0</v>
      </c>
      <c r="L392" s="88">
        <v>0.22311342592592595</v>
      </c>
      <c r="M392" s="86">
        <v>44173</v>
      </c>
      <c r="N392" s="143" t="s">
        <v>5074</v>
      </c>
      <c r="O392" s="90">
        <f t="shared" si="76"/>
        <v>321.28333333333342</v>
      </c>
      <c r="P392" s="100">
        <f t="shared" si="77"/>
        <v>963.85000000000025</v>
      </c>
      <c r="Q392" s="48" t="s">
        <v>2035</v>
      </c>
      <c r="R392" s="48" t="s">
        <v>2038</v>
      </c>
    </row>
    <row r="393" spans="1:18" x14ac:dyDescent="0.2">
      <c r="A393" s="97"/>
      <c r="B393" s="137">
        <v>44172.953298611108</v>
      </c>
      <c r="C393" s="48" t="s">
        <v>1368</v>
      </c>
      <c r="D393" s="134" t="str">
        <f>VLOOKUP($C393,TOTAL3,2,FALSE)</f>
        <v>MA5171</v>
      </c>
      <c r="E393" s="135" t="str">
        <f>VLOOKUP($C393,TOTAL3,3,FALSE)</f>
        <v>MANICALAND</v>
      </c>
      <c r="F393" s="135" t="str">
        <f>VLOOKUP(C393,TOTAL3,4,FALSE)</f>
        <v>GOLD</v>
      </c>
      <c r="G393" s="83">
        <v>3</v>
      </c>
      <c r="H393" s="142" t="s">
        <v>2033</v>
      </c>
      <c r="I393" s="52" t="s">
        <v>2034</v>
      </c>
      <c r="J393" s="135" t="str">
        <f>VLOOKUP($C393,TOTAL3,5,FALSE)</f>
        <v>MANGWIRO</v>
      </c>
      <c r="K393" s="88">
        <v>0</v>
      </c>
      <c r="L393" s="88">
        <v>0.24255787037037035</v>
      </c>
      <c r="M393" s="86">
        <v>44173</v>
      </c>
      <c r="N393" s="143" t="s">
        <v>5083</v>
      </c>
      <c r="O393" s="90">
        <f t="shared" si="76"/>
        <v>349.2833333333333</v>
      </c>
      <c r="P393" s="100">
        <f t="shared" si="77"/>
        <v>1047.8499999999999</v>
      </c>
      <c r="Q393" s="48" t="s">
        <v>2035</v>
      </c>
      <c r="R393" s="48" t="s">
        <v>2038</v>
      </c>
    </row>
    <row r="394" spans="1:18" x14ac:dyDescent="0.2">
      <c r="A394" s="124"/>
      <c r="B394" s="121">
        <v>44153.311689814815</v>
      </c>
      <c r="C394" s="48" t="s">
        <v>1369</v>
      </c>
      <c r="D394" s="82" t="str">
        <f>VLOOKUP($C394,TOTAL4,2,FALSE)</f>
        <v>MD5158</v>
      </c>
      <c r="E394" s="91" t="str">
        <f>VLOOKUP($C394,TOTAL4,3,FALSE)</f>
        <v>MIDLANDS</v>
      </c>
      <c r="F394" s="82" t="str">
        <f>VLOOKUP(C394,TOTAL4,4,FALSE)</f>
        <v>SILVER</v>
      </c>
      <c r="G394" s="83">
        <v>3</v>
      </c>
      <c r="H394" s="142" t="s">
        <v>2033</v>
      </c>
      <c r="I394" s="68" t="s">
        <v>2058</v>
      </c>
      <c r="J394" s="82" t="str">
        <f>VLOOKUP($C394,TOTAL4,5,FALSE)</f>
        <v>CHIKWAVAVA</v>
      </c>
      <c r="K394" s="88">
        <v>0</v>
      </c>
      <c r="L394" s="88">
        <v>0.99930555555555556</v>
      </c>
      <c r="M394" s="86">
        <v>44173</v>
      </c>
      <c r="N394" s="143" t="s">
        <v>4896</v>
      </c>
      <c r="O394" s="191">
        <f t="shared" si="76"/>
        <v>1439</v>
      </c>
      <c r="P394" s="100">
        <f t="shared" si="77"/>
        <v>4317</v>
      </c>
      <c r="Q394" s="68" t="s">
        <v>2035</v>
      </c>
      <c r="R394" s="68" t="s">
        <v>2036</v>
      </c>
    </row>
    <row r="395" spans="1:18" x14ac:dyDescent="0.2">
      <c r="A395" s="97"/>
      <c r="B395" s="192" t="s">
        <v>4582</v>
      </c>
      <c r="C395" s="87" t="s">
        <v>1371</v>
      </c>
      <c r="D395" s="134" t="str">
        <f>VLOOKUP($C395,TOTAL3,2,FALSE)</f>
        <v>ME0075</v>
      </c>
      <c r="E395" s="135" t="str">
        <f>VLOOKUP($C395,TOTAL3,3,FALSE)</f>
        <v>MASH EAST</v>
      </c>
      <c r="F395" s="135" t="str">
        <f>VLOOKUP(C395,TOTAL3,4,FALSE)</f>
        <v>PLATINUM</v>
      </c>
      <c r="G395" s="83">
        <v>3</v>
      </c>
      <c r="H395" s="96" t="s">
        <v>2033</v>
      </c>
      <c r="I395" s="52" t="s">
        <v>2041</v>
      </c>
      <c r="J395" s="135" t="str">
        <f>VLOOKUP($C395,TOTAL3,5,FALSE)</f>
        <v>WASHI</v>
      </c>
      <c r="K395" s="88">
        <v>0</v>
      </c>
      <c r="L395" s="88">
        <v>0.79383101851851856</v>
      </c>
      <c r="M395" s="86">
        <v>44173</v>
      </c>
      <c r="N395" s="143" t="s">
        <v>4705</v>
      </c>
      <c r="O395" s="90">
        <f t="shared" si="76"/>
        <v>1143.1166666666668</v>
      </c>
      <c r="P395" s="100">
        <f t="shared" si="77"/>
        <v>3429.3500000000004</v>
      </c>
      <c r="Q395" s="48" t="s">
        <v>2035</v>
      </c>
      <c r="R395" s="48" t="s">
        <v>2038</v>
      </c>
    </row>
    <row r="396" spans="1:18" x14ac:dyDescent="0.2">
      <c r="A396" s="97"/>
      <c r="B396" s="192" t="s">
        <v>4583</v>
      </c>
      <c r="C396" s="87" t="s">
        <v>1373</v>
      </c>
      <c r="D396" s="134" t="str">
        <f>VLOOKUP($C396,TOTAL3,2,FALSE)</f>
        <v>ME0075</v>
      </c>
      <c r="E396" s="135" t="str">
        <f>VLOOKUP($C396,TOTAL3,3,FALSE)</f>
        <v>MASH EAST</v>
      </c>
      <c r="F396" s="135" t="str">
        <f>VLOOKUP(C396,TOTAL3,4,FALSE)</f>
        <v>PLATINUM</v>
      </c>
      <c r="G396" s="83">
        <v>3</v>
      </c>
      <c r="H396" s="96" t="s">
        <v>2033</v>
      </c>
      <c r="I396" s="52" t="s">
        <v>2041</v>
      </c>
      <c r="J396" s="135" t="str">
        <f>VLOOKUP($C396,TOTAL3,5,FALSE)</f>
        <v>WASHI</v>
      </c>
      <c r="K396" s="88">
        <v>0</v>
      </c>
      <c r="L396" s="88">
        <v>0.82537037037037031</v>
      </c>
      <c r="M396" s="86">
        <v>44173</v>
      </c>
      <c r="N396" s="143" t="s">
        <v>4702</v>
      </c>
      <c r="O396" s="90">
        <f t="shared" si="76"/>
        <v>1188.5333333333333</v>
      </c>
      <c r="P396" s="100">
        <f t="shared" si="77"/>
        <v>3565.6</v>
      </c>
      <c r="Q396" s="48" t="s">
        <v>2035</v>
      </c>
      <c r="R396" s="48" t="s">
        <v>2038</v>
      </c>
    </row>
    <row r="397" spans="1:18" x14ac:dyDescent="0.2">
      <c r="A397" s="97"/>
      <c r="B397" s="137" t="s">
        <v>3431</v>
      </c>
      <c r="C397" s="52" t="s">
        <v>1376</v>
      </c>
      <c r="D397" s="134" t="str">
        <f>VLOOKUP($C397,TOTAL3,2,FALSE)</f>
        <v>MC5270</v>
      </c>
      <c r="E397" s="135" t="str">
        <f>VLOOKUP($C397,TOTAL3,3,FALSE)</f>
        <v>MASH CENTRAL</v>
      </c>
      <c r="F397" s="135" t="str">
        <f>VLOOKUP(C397,TOTAL3,4,FALSE)</f>
        <v>PLATINUM</v>
      </c>
      <c r="G397" s="83">
        <v>3</v>
      </c>
      <c r="H397" s="96" t="s">
        <v>2033</v>
      </c>
      <c r="I397" s="52" t="s">
        <v>2042</v>
      </c>
      <c r="J397" s="135" t="str">
        <f>VLOOKUP($C397,TOTAL3,5,FALSE)</f>
        <v>ARCHIE</v>
      </c>
      <c r="K397" s="88">
        <v>0</v>
      </c>
      <c r="L397" s="88">
        <v>0.74770833333333331</v>
      </c>
      <c r="M397" s="86">
        <v>44173</v>
      </c>
      <c r="N397" s="143" t="s">
        <v>4058</v>
      </c>
      <c r="O397" s="90">
        <f t="shared" si="76"/>
        <v>1076.6999999999998</v>
      </c>
      <c r="P397" s="100">
        <f t="shared" si="77"/>
        <v>3230.0999999999995</v>
      </c>
      <c r="Q397" s="48" t="s">
        <v>2035</v>
      </c>
      <c r="R397" s="48" t="s">
        <v>2038</v>
      </c>
    </row>
    <row r="398" spans="1:18" x14ac:dyDescent="0.2">
      <c r="A398" s="124"/>
      <c r="B398" s="121">
        <v>44153.311412037037</v>
      </c>
      <c r="C398" s="48" t="s">
        <v>1383</v>
      </c>
      <c r="D398" s="82" t="str">
        <f>VLOOKUP($C398,TOTAL4,2,FALSE)</f>
        <v>MD0143</v>
      </c>
      <c r="E398" s="91" t="str">
        <f>VLOOKUP($C398,TOTAL4,3,FALSE)</f>
        <v>MIDLANDS</v>
      </c>
      <c r="F398" s="82" t="str">
        <f>VLOOKUP(C398,TOTAL4,4,FALSE)</f>
        <v>SILVER</v>
      </c>
      <c r="G398" s="83">
        <v>3</v>
      </c>
      <c r="H398" s="142" t="s">
        <v>2033</v>
      </c>
      <c r="I398" s="68" t="s">
        <v>2058</v>
      </c>
      <c r="J398" s="82" t="str">
        <f>VLOOKUP($C398,TOTAL4,5,FALSE)</f>
        <v>CHARI</v>
      </c>
      <c r="K398" s="88">
        <v>0</v>
      </c>
      <c r="L398" s="88">
        <v>0.99930555555555556</v>
      </c>
      <c r="M398" s="86">
        <v>44173</v>
      </c>
      <c r="N398" s="143" t="s">
        <v>4897</v>
      </c>
      <c r="O398" s="191">
        <f t="shared" si="76"/>
        <v>1439</v>
      </c>
      <c r="P398" s="100">
        <f t="shared" si="77"/>
        <v>4317</v>
      </c>
      <c r="Q398" s="68" t="s">
        <v>2035</v>
      </c>
      <c r="R398" s="68" t="s">
        <v>2036</v>
      </c>
    </row>
    <row r="399" spans="1:18" x14ac:dyDescent="0.2">
      <c r="A399" s="97"/>
      <c r="B399" s="121">
        <v>44173.689432870371</v>
      </c>
      <c r="C399" s="48" t="s">
        <v>1390</v>
      </c>
      <c r="D399" s="82" t="str">
        <f>VLOOKUP($C399,TOTAL4,2,FALSE)</f>
        <v>MV5146</v>
      </c>
      <c r="E399" s="91" t="str">
        <f>VLOOKUP($C399,TOTAL4,3,FALSE)</f>
        <v>MASVINGO</v>
      </c>
      <c r="F399" s="82" t="str">
        <f>VLOOKUP(C399,TOTAL4,4,FALSE)</f>
        <v>SILVER</v>
      </c>
      <c r="G399" s="83">
        <v>3</v>
      </c>
      <c r="H399" s="142" t="s">
        <v>2033</v>
      </c>
      <c r="I399" s="68" t="s">
        <v>2056</v>
      </c>
      <c r="J399" s="82">
        <f>VLOOKUP($C399,TOTAL4,5,FALSE)</f>
        <v>0</v>
      </c>
      <c r="K399" s="85">
        <v>0.68943287037037038</v>
      </c>
      <c r="L399" s="85">
        <v>0.70362268518518523</v>
      </c>
      <c r="M399" s="86">
        <v>44173</v>
      </c>
      <c r="N399" s="143" t="s">
        <v>4968</v>
      </c>
      <c r="O399" s="191">
        <f t="shared" si="76"/>
        <v>20.433333333333383</v>
      </c>
      <c r="P399" s="100">
        <f t="shared" si="77"/>
        <v>61.300000000000153</v>
      </c>
      <c r="Q399" s="68" t="s">
        <v>2035</v>
      </c>
      <c r="R399" s="68" t="s">
        <v>2038</v>
      </c>
    </row>
    <row r="400" spans="1:18" x14ac:dyDescent="0.2">
      <c r="A400" s="97"/>
      <c r="B400" s="121">
        <v>44173.78633101852</v>
      </c>
      <c r="C400" s="48" t="s">
        <v>1390</v>
      </c>
      <c r="D400" s="82" t="str">
        <f>VLOOKUP($C400,TOTAL4,2,FALSE)</f>
        <v>MV5146</v>
      </c>
      <c r="E400" s="91" t="str">
        <f>VLOOKUP($C400,TOTAL4,3,FALSE)</f>
        <v>MASVINGO</v>
      </c>
      <c r="F400" s="82" t="str">
        <f>VLOOKUP(C400,TOTAL4,4,FALSE)</f>
        <v>SILVER</v>
      </c>
      <c r="G400" s="83">
        <v>3</v>
      </c>
      <c r="H400" s="142" t="s">
        <v>2033</v>
      </c>
      <c r="I400" s="68" t="s">
        <v>2056</v>
      </c>
      <c r="J400" s="82">
        <f>VLOOKUP($C400,TOTAL4,5,FALSE)</f>
        <v>0</v>
      </c>
      <c r="K400" s="88">
        <v>0.7863310185185185</v>
      </c>
      <c r="L400" s="88">
        <v>0.99930555555555556</v>
      </c>
      <c r="M400" s="86">
        <v>44173</v>
      </c>
      <c r="N400" s="143" t="s">
        <v>5027</v>
      </c>
      <c r="O400" s="191">
        <f t="shared" si="76"/>
        <v>306.68333333333339</v>
      </c>
      <c r="P400" s="100">
        <f t="shared" si="77"/>
        <v>920.05000000000018</v>
      </c>
      <c r="Q400" s="68" t="s">
        <v>2035</v>
      </c>
      <c r="R400" s="68" t="s">
        <v>2036</v>
      </c>
    </row>
    <row r="401" spans="1:18" x14ac:dyDescent="0.2">
      <c r="A401" s="97"/>
      <c r="B401" s="137">
        <v>44172.886666666665</v>
      </c>
      <c r="C401" s="48" t="s">
        <v>1394</v>
      </c>
      <c r="D401" s="134" t="str">
        <f>VLOOKUP($C401,TOTAL3,2,FALSE)</f>
        <v>MA3022</v>
      </c>
      <c r="E401" s="135" t="str">
        <f>VLOOKUP($C401,TOTAL3,3,FALSE)</f>
        <v>MANICALAND</v>
      </c>
      <c r="F401" s="135" t="str">
        <f>VLOOKUP(C401,TOTAL3,4,FALSE)</f>
        <v>PLATINUM</v>
      </c>
      <c r="G401" s="83">
        <v>3</v>
      </c>
      <c r="H401" s="142" t="s">
        <v>2033</v>
      </c>
      <c r="I401" s="52" t="s">
        <v>2034</v>
      </c>
      <c r="J401" s="135" t="str">
        <f>VLOOKUP($C401,TOTAL3,5,FALSE)</f>
        <v>MANGWIRO</v>
      </c>
      <c r="K401" s="88">
        <v>0</v>
      </c>
      <c r="L401" s="88">
        <v>0.22339120370370369</v>
      </c>
      <c r="M401" s="86">
        <v>44173</v>
      </c>
      <c r="N401" s="143" t="s">
        <v>5075</v>
      </c>
      <c r="O401" s="90">
        <f t="shared" si="76"/>
        <v>321.68333333333334</v>
      </c>
      <c r="P401" s="100">
        <f t="shared" si="77"/>
        <v>965.05</v>
      </c>
      <c r="Q401" s="48" t="s">
        <v>2035</v>
      </c>
      <c r="R401" s="48" t="s">
        <v>2038</v>
      </c>
    </row>
    <row r="402" spans="1:18" x14ac:dyDescent="0.2">
      <c r="A402" s="97"/>
      <c r="B402" s="137" t="s">
        <v>5058</v>
      </c>
      <c r="C402" s="87" t="s">
        <v>1394</v>
      </c>
      <c r="D402" s="134" t="str">
        <f>VLOOKUP($C402,TOTAL3,2,FALSE)</f>
        <v>MA3022</v>
      </c>
      <c r="E402" s="135" t="str">
        <f>VLOOKUP($C402,TOTAL3,3,FALSE)</f>
        <v>MANICALAND</v>
      </c>
      <c r="F402" s="135" t="str">
        <f>VLOOKUP(C402,TOTAL3,4,FALSE)</f>
        <v>PLATINUM</v>
      </c>
      <c r="G402" s="83">
        <v>3</v>
      </c>
      <c r="H402" s="96" t="s">
        <v>2033</v>
      </c>
      <c r="I402" s="52" t="s">
        <v>5161</v>
      </c>
      <c r="J402" s="135" t="str">
        <f>VLOOKUP($C402,TOTAL3,5,FALSE)</f>
        <v>MANGWIRO</v>
      </c>
      <c r="K402" s="88">
        <v>0.77011574074074074</v>
      </c>
      <c r="L402" s="88">
        <v>0.99930555555555556</v>
      </c>
      <c r="M402" s="86">
        <v>44173</v>
      </c>
      <c r="N402" s="143" t="s">
        <v>5194</v>
      </c>
      <c r="O402" s="90">
        <f t="shared" si="76"/>
        <v>330.03333333333336</v>
      </c>
      <c r="P402" s="100">
        <f t="shared" si="77"/>
        <v>990.10000000000014</v>
      </c>
      <c r="Q402" s="48" t="s">
        <v>2035</v>
      </c>
      <c r="R402" s="48" t="s">
        <v>2036</v>
      </c>
    </row>
    <row r="403" spans="1:18" x14ac:dyDescent="0.2">
      <c r="A403" s="124"/>
      <c r="B403" s="121">
        <v>44110.270752314813</v>
      </c>
      <c r="C403" s="48" t="s">
        <v>1398</v>
      </c>
      <c r="D403" s="82" t="str">
        <f>VLOOKUP($C403,TOTAL4,2,FALSE)</f>
        <v>MD1745</v>
      </c>
      <c r="E403" s="91" t="str">
        <f>VLOOKUP($C403,TOTAL4,3,FALSE)</f>
        <v>MIDLANDS</v>
      </c>
      <c r="F403" s="82" t="str">
        <f>VLOOKUP(C403,TOTAL4,4,FALSE)</f>
        <v>GOLD</v>
      </c>
      <c r="G403" s="83">
        <v>3</v>
      </c>
      <c r="H403" s="142" t="s">
        <v>2033</v>
      </c>
      <c r="I403" s="68" t="s">
        <v>2058</v>
      </c>
      <c r="J403" s="82" t="str">
        <f>VLOOKUP($C403,TOTAL4,5,FALSE)</f>
        <v>CHIKWAVAVA</v>
      </c>
      <c r="K403" s="88">
        <v>0</v>
      </c>
      <c r="L403" s="88">
        <v>0.99930555555555556</v>
      </c>
      <c r="M403" s="86">
        <v>44173</v>
      </c>
      <c r="N403" s="143" t="s">
        <v>4899</v>
      </c>
      <c r="O403" s="191">
        <f t="shared" si="76"/>
        <v>1439</v>
      </c>
      <c r="P403" s="100">
        <f t="shared" si="77"/>
        <v>4317</v>
      </c>
      <c r="Q403" s="68" t="s">
        <v>2035</v>
      </c>
      <c r="R403" s="68" t="s">
        <v>2036</v>
      </c>
    </row>
    <row r="404" spans="1:18" x14ac:dyDescent="0.2">
      <c r="A404" s="97"/>
      <c r="B404" s="192" t="s">
        <v>4360</v>
      </c>
      <c r="C404" s="87" t="s">
        <v>1420</v>
      </c>
      <c r="D404" s="134" t="str">
        <f>VLOOKUP($C404,TOTAL3,2,FALSE)</f>
        <v>MW0145</v>
      </c>
      <c r="E404" s="135" t="str">
        <f>VLOOKUP($C404,TOTAL3,3,FALSE)</f>
        <v>MASH WEST</v>
      </c>
      <c r="F404" s="135" t="str">
        <f>VLOOKUP(C404,TOTAL3,4,FALSE)</f>
        <v>PLATINUM</v>
      </c>
      <c r="G404" s="83">
        <v>3</v>
      </c>
      <c r="H404" s="142" t="s">
        <v>2033</v>
      </c>
      <c r="I404" s="52" t="s">
        <v>2056</v>
      </c>
      <c r="J404" s="135" t="str">
        <f>VLOOKUP($C404,TOTAL3,5,FALSE)</f>
        <v>COLLEN</v>
      </c>
      <c r="K404" s="88">
        <v>0</v>
      </c>
      <c r="L404" s="88">
        <v>0.99930555555555556</v>
      </c>
      <c r="M404" s="86">
        <v>44173</v>
      </c>
      <c r="N404" s="143" t="s">
        <v>4485</v>
      </c>
      <c r="O404" s="90">
        <f t="shared" si="76"/>
        <v>1439</v>
      </c>
      <c r="P404" s="100">
        <f t="shared" si="77"/>
        <v>4317</v>
      </c>
      <c r="Q404" s="48" t="s">
        <v>2035</v>
      </c>
      <c r="R404" s="48" t="s">
        <v>2036</v>
      </c>
    </row>
    <row r="405" spans="1:18" x14ac:dyDescent="0.2">
      <c r="A405" s="97"/>
      <c r="B405" s="192" t="s">
        <v>4065</v>
      </c>
      <c r="C405" s="87" t="s">
        <v>1423</v>
      </c>
      <c r="D405" s="134" t="str">
        <f>VLOOKUP($C405,TOTAL3,2,FALSE)</f>
        <v>MW0145</v>
      </c>
      <c r="E405" s="135" t="str">
        <f>VLOOKUP($C405,TOTAL3,3,FALSE)</f>
        <v>MASH WEST</v>
      </c>
      <c r="F405" s="135" t="str">
        <f>VLOOKUP(C405,TOTAL3,4,FALSE)</f>
        <v>PLATINUM</v>
      </c>
      <c r="G405" s="83">
        <v>3</v>
      </c>
      <c r="H405" s="96" t="s">
        <v>2033</v>
      </c>
      <c r="I405" s="52" t="s">
        <v>2042</v>
      </c>
      <c r="J405" s="135" t="str">
        <f>VLOOKUP($C405,TOTAL3,5,FALSE)</f>
        <v>COLLEN</v>
      </c>
      <c r="K405" s="88">
        <v>0</v>
      </c>
      <c r="L405" s="88">
        <v>0.99930555555555556</v>
      </c>
      <c r="M405" s="86">
        <v>44173</v>
      </c>
      <c r="N405" s="143" t="s">
        <v>4085</v>
      </c>
      <c r="O405" s="90">
        <f t="shared" si="76"/>
        <v>1439</v>
      </c>
      <c r="P405" s="100">
        <f t="shared" si="77"/>
        <v>4317</v>
      </c>
      <c r="Q405" s="48" t="s">
        <v>2035</v>
      </c>
      <c r="R405" s="48" t="s">
        <v>2036</v>
      </c>
    </row>
    <row r="406" spans="1:18" x14ac:dyDescent="0.2">
      <c r="A406" s="124"/>
      <c r="B406" s="121">
        <v>44173.549629629626</v>
      </c>
      <c r="C406" s="48" t="s">
        <v>1427</v>
      </c>
      <c r="D406" s="82" t="str">
        <f>VLOOKUP($C406,TOTAL4,2,FALSE)</f>
        <v>MV0146</v>
      </c>
      <c r="E406" s="91" t="str">
        <f>VLOOKUP($C406,TOTAL4,3,FALSE)</f>
        <v>MASVINGO</v>
      </c>
      <c r="F406" s="82" t="str">
        <f>VLOOKUP(C406,TOTAL4,4,FALSE)</f>
        <v>SILVER</v>
      </c>
      <c r="G406" s="83">
        <v>3</v>
      </c>
      <c r="H406" s="142" t="s">
        <v>2033</v>
      </c>
      <c r="I406" s="68" t="s">
        <v>2060</v>
      </c>
      <c r="J406" s="82" t="str">
        <f>VLOOKUP($C406,TOTAL4,5,FALSE)</f>
        <v>CECIL</v>
      </c>
      <c r="K406" s="88">
        <v>0.54962962962962958</v>
      </c>
      <c r="L406" s="88">
        <v>0.99930555555555556</v>
      </c>
      <c r="M406" s="86">
        <v>44173</v>
      </c>
      <c r="N406" s="143" t="s">
        <v>4901</v>
      </c>
      <c r="O406" s="191">
        <f t="shared" si="76"/>
        <v>647.53333333333342</v>
      </c>
      <c r="P406" s="100">
        <f t="shared" si="77"/>
        <v>1942.6000000000004</v>
      </c>
      <c r="Q406" s="68" t="s">
        <v>2035</v>
      </c>
      <c r="R406" s="68" t="s">
        <v>2036</v>
      </c>
    </row>
    <row r="407" spans="1:18" x14ac:dyDescent="0.2">
      <c r="A407" s="97"/>
      <c r="B407" s="137">
        <v>44171.718032407407</v>
      </c>
      <c r="C407" s="52" t="s">
        <v>1429</v>
      </c>
      <c r="D407" s="134" t="str">
        <f>VLOOKUP($C407,TOTAL3,2,FALSE)</f>
        <v>ME7031</v>
      </c>
      <c r="E407" s="135" t="str">
        <f>VLOOKUP($C407,TOTAL3,3,FALSE)</f>
        <v>MASH EAST</v>
      </c>
      <c r="F407" s="135" t="str">
        <f>VLOOKUP(C407,TOTAL3,4,FALSE)</f>
        <v>SILVER</v>
      </c>
      <c r="G407" s="83">
        <v>3</v>
      </c>
      <c r="H407" s="142" t="s">
        <v>2033</v>
      </c>
      <c r="I407" s="52" t="s">
        <v>2041</v>
      </c>
      <c r="J407" s="135" t="str">
        <f>VLOOKUP($C407,TOTAL3,5,FALSE)</f>
        <v>MANGWIRO</v>
      </c>
      <c r="K407" s="88">
        <v>0</v>
      </c>
      <c r="L407" s="88">
        <v>0.99930555555555556</v>
      </c>
      <c r="M407" s="86">
        <v>44173</v>
      </c>
      <c r="N407" s="143" t="s">
        <v>4474</v>
      </c>
      <c r="O407" s="90">
        <f t="shared" si="76"/>
        <v>1439</v>
      </c>
      <c r="P407" s="100">
        <f t="shared" si="77"/>
        <v>4317</v>
      </c>
      <c r="Q407" s="48" t="s">
        <v>2035</v>
      </c>
      <c r="R407" s="48" t="s">
        <v>2036</v>
      </c>
    </row>
    <row r="408" spans="1:18" x14ac:dyDescent="0.2">
      <c r="A408" s="97"/>
      <c r="B408" s="52" t="s">
        <v>2043</v>
      </c>
      <c r="C408" s="48" t="s">
        <v>1431</v>
      </c>
      <c r="D408" s="134" t="str">
        <f>VLOOKUP($C408,TOTAL3,2,FALSE)</f>
        <v>ME5184</v>
      </c>
      <c r="E408" s="135" t="str">
        <f>VLOOKUP($C408,TOTAL3,3,FALSE)</f>
        <v>MASH EAST</v>
      </c>
      <c r="F408" s="135" t="str">
        <f>VLOOKUP(C408,TOTAL3,4,FALSE)</f>
        <v>PLATINUM</v>
      </c>
      <c r="G408" s="83">
        <v>3</v>
      </c>
      <c r="H408" s="142" t="s">
        <v>2033</v>
      </c>
      <c r="I408" s="52" t="s">
        <v>2042</v>
      </c>
      <c r="J408" s="135" t="str">
        <f>VLOOKUP($C408,TOTAL3,5,FALSE)</f>
        <v>DHLAKAMA</v>
      </c>
      <c r="K408" s="88">
        <v>0</v>
      </c>
      <c r="L408" s="88">
        <v>0.99930555555555556</v>
      </c>
      <c r="M408" s="86">
        <v>44173</v>
      </c>
      <c r="N408" s="143" t="s">
        <v>4051</v>
      </c>
      <c r="O408" s="90">
        <f t="shared" si="76"/>
        <v>1439</v>
      </c>
      <c r="P408" s="100">
        <f t="shared" si="77"/>
        <v>4317</v>
      </c>
      <c r="Q408" s="48" t="s">
        <v>2035</v>
      </c>
      <c r="R408" s="48" t="s">
        <v>2036</v>
      </c>
    </row>
    <row r="409" spans="1:18" x14ac:dyDescent="0.2">
      <c r="A409" s="124"/>
      <c r="B409" s="121">
        <v>44153.311689814815</v>
      </c>
      <c r="C409" s="48" t="s">
        <v>1433</v>
      </c>
      <c r="D409" s="82" t="str">
        <f>VLOOKUP($C409,TOTAL4,2,FALSE)</f>
        <v>MN5116</v>
      </c>
      <c r="E409" s="91" t="str">
        <f>VLOOKUP($C409,TOTAL4,3,FALSE)</f>
        <v>MAT NORTH</v>
      </c>
      <c r="F409" s="82" t="str">
        <f>VLOOKUP(C409,TOTAL4,4,FALSE)</f>
        <v>SILVER</v>
      </c>
      <c r="G409" s="83">
        <v>3</v>
      </c>
      <c r="H409" s="142" t="s">
        <v>2033</v>
      </c>
      <c r="I409" s="68" t="s">
        <v>2058</v>
      </c>
      <c r="J409" s="82" t="str">
        <f>VLOOKUP($C409,TOTAL4,5,FALSE)</f>
        <v>CHIKWAVAVA</v>
      </c>
      <c r="K409" s="88">
        <v>0</v>
      </c>
      <c r="L409" s="88">
        <v>0.99930555555555556</v>
      </c>
      <c r="M409" s="86">
        <v>44173</v>
      </c>
      <c r="N409" s="143" t="s">
        <v>4900</v>
      </c>
      <c r="O409" s="191">
        <f t="shared" si="76"/>
        <v>1439</v>
      </c>
      <c r="P409" s="100">
        <f t="shared" si="77"/>
        <v>4317</v>
      </c>
      <c r="Q409" s="68" t="s">
        <v>2035</v>
      </c>
      <c r="R409" s="68" t="s">
        <v>2036</v>
      </c>
    </row>
    <row r="410" spans="1:18" x14ac:dyDescent="0.2">
      <c r="A410" s="124"/>
      <c r="B410" s="121">
        <v>44159.533460648148</v>
      </c>
      <c r="C410" s="48" t="s">
        <v>1437</v>
      </c>
      <c r="D410" s="82" t="str">
        <f>VLOOKUP($C410,TOTAL4,2,FALSE)</f>
        <v>BU5106</v>
      </c>
      <c r="E410" s="91" t="str">
        <f>VLOOKUP($C410,TOTAL4,3,FALSE)</f>
        <v>BULAWAYO</v>
      </c>
      <c r="F410" s="82" t="str">
        <f>VLOOKUP(C410,TOTAL4,4,FALSE)</f>
        <v>GOLD</v>
      </c>
      <c r="G410" s="83">
        <v>3</v>
      </c>
      <c r="H410" s="142" t="s">
        <v>2033</v>
      </c>
      <c r="I410" s="68" t="s">
        <v>2058</v>
      </c>
      <c r="J410" s="82" t="str">
        <f>VLOOKUP($C410,TOTAL4,5,FALSE)</f>
        <v>SIFA</v>
      </c>
      <c r="K410" s="88">
        <v>0</v>
      </c>
      <c r="L410" s="88">
        <v>0.99930555555555556</v>
      </c>
      <c r="M410" s="86">
        <v>44173</v>
      </c>
      <c r="N410" s="143" t="s">
        <v>4901</v>
      </c>
      <c r="O410" s="191">
        <f t="shared" si="76"/>
        <v>1439</v>
      </c>
      <c r="P410" s="100">
        <f t="shared" si="77"/>
        <v>4317</v>
      </c>
      <c r="Q410" s="68" t="s">
        <v>2035</v>
      </c>
      <c r="R410" s="68" t="s">
        <v>2036</v>
      </c>
    </row>
    <row r="411" spans="1:18" x14ac:dyDescent="0.2">
      <c r="A411" s="124">
        <v>570</v>
      </c>
      <c r="B411" s="121">
        <v>44173.629166666666</v>
      </c>
      <c r="C411" s="52" t="str">
        <f>VLOOKUP(A411,nsn,2,FALSE)</f>
        <v>Northend-G</v>
      </c>
      <c r="D411" s="134" t="str">
        <f t="shared" ref="D411:D426" si="78">VLOOKUP($C411,TOTAL3,2,FALSE)</f>
        <v>BU0247</v>
      </c>
      <c r="E411" s="220" t="str">
        <f t="shared" ref="E411:E426" si="79">VLOOKUP($C411,TOTAL3,3,FALSE)</f>
        <v>BULAWAYO</v>
      </c>
      <c r="F411" s="135" t="str">
        <f t="shared" ref="F411:F426" si="80">VLOOKUP(C411,TOTAL3,4,FALSE)</f>
        <v>SILVER</v>
      </c>
      <c r="G411" s="83">
        <v>3</v>
      </c>
      <c r="H411" s="83" t="s">
        <v>2033</v>
      </c>
      <c r="I411" s="212" t="s">
        <v>2060</v>
      </c>
      <c r="J411" s="52" t="str">
        <f>VLOOKUP(A411,nsn,3,FALSE)</f>
        <v>STELLA</v>
      </c>
      <c r="K411" s="88">
        <v>0.62916666666666665</v>
      </c>
      <c r="L411" s="88">
        <v>0.76111111111111107</v>
      </c>
      <c r="M411" s="86">
        <v>44173</v>
      </c>
      <c r="N411" s="143" t="s">
        <v>2668</v>
      </c>
      <c r="O411" s="90">
        <f t="shared" si="76"/>
        <v>189.99999999999997</v>
      </c>
      <c r="P411" s="100">
        <f t="shared" si="77"/>
        <v>569.99999999999989</v>
      </c>
      <c r="Q411" s="52" t="s">
        <v>2035</v>
      </c>
      <c r="R411" s="52" t="s">
        <v>2036</v>
      </c>
    </row>
    <row r="412" spans="1:18" x14ac:dyDescent="0.2">
      <c r="A412" s="97"/>
      <c r="B412" s="137">
        <v>44172.954004629632</v>
      </c>
      <c r="C412" s="48" t="s">
        <v>1463</v>
      </c>
      <c r="D412" s="134" t="str">
        <f t="shared" si="78"/>
        <v>MW0080</v>
      </c>
      <c r="E412" s="135" t="str">
        <f t="shared" si="79"/>
        <v>MASH WEST</v>
      </c>
      <c r="F412" s="135" t="str">
        <f t="shared" si="80"/>
        <v>PLATINUM</v>
      </c>
      <c r="G412" s="83">
        <v>3</v>
      </c>
      <c r="H412" s="142" t="s">
        <v>2033</v>
      </c>
      <c r="I412" s="52" t="s">
        <v>2034</v>
      </c>
      <c r="J412" s="135" t="str">
        <f t="shared" ref="J412:J426" si="81">VLOOKUP($C412,TOTAL3,5,FALSE)</f>
        <v>NGIRAZI</v>
      </c>
      <c r="K412" s="88">
        <v>0</v>
      </c>
      <c r="L412" s="88">
        <v>0.22950231481481484</v>
      </c>
      <c r="M412" s="86">
        <v>44173</v>
      </c>
      <c r="N412" s="143" t="s">
        <v>5077</v>
      </c>
      <c r="O412" s="90">
        <f t="shared" si="76"/>
        <v>330.48333333333335</v>
      </c>
      <c r="P412" s="100">
        <f t="shared" si="77"/>
        <v>991.45</v>
      </c>
      <c r="Q412" s="48" t="s">
        <v>2035</v>
      </c>
      <c r="R412" s="48" t="s">
        <v>2038</v>
      </c>
    </row>
    <row r="413" spans="1:18" x14ac:dyDescent="0.2">
      <c r="A413" s="97"/>
      <c r="B413" s="137">
        <v>44172.956226851849</v>
      </c>
      <c r="C413" s="48" t="s">
        <v>1465</v>
      </c>
      <c r="D413" s="134" t="str">
        <f t="shared" si="78"/>
        <v>MW0080</v>
      </c>
      <c r="E413" s="135" t="str">
        <f t="shared" si="79"/>
        <v>MASH WEST</v>
      </c>
      <c r="F413" s="135" t="str">
        <f t="shared" si="80"/>
        <v>PLATINUM</v>
      </c>
      <c r="G413" s="83">
        <v>3</v>
      </c>
      <c r="H413" s="142" t="s">
        <v>2033</v>
      </c>
      <c r="I413" s="52" t="s">
        <v>2034</v>
      </c>
      <c r="J413" s="135" t="str">
        <f t="shared" si="81"/>
        <v>NGIRAZI</v>
      </c>
      <c r="K413" s="88">
        <v>0</v>
      </c>
      <c r="L413" s="88">
        <v>0.23243055555555556</v>
      </c>
      <c r="M413" s="86">
        <v>44173</v>
      </c>
      <c r="N413" s="143" t="s">
        <v>5078</v>
      </c>
      <c r="O413" s="90">
        <f t="shared" si="76"/>
        <v>334.7</v>
      </c>
      <c r="P413" s="100">
        <f t="shared" si="77"/>
        <v>1004.0999999999999</v>
      </c>
      <c r="Q413" s="48" t="s">
        <v>2035</v>
      </c>
      <c r="R413" s="48" t="s">
        <v>2038</v>
      </c>
    </row>
    <row r="414" spans="1:18" x14ac:dyDescent="0.2">
      <c r="A414" s="97"/>
      <c r="B414" s="137">
        <v>44172.767314814817</v>
      </c>
      <c r="C414" s="48" t="s">
        <v>1471</v>
      </c>
      <c r="D414" s="134" t="str">
        <f t="shared" si="78"/>
        <v>MW5206</v>
      </c>
      <c r="E414" s="135" t="str">
        <f t="shared" si="79"/>
        <v>MASH WEST</v>
      </c>
      <c r="F414" s="135" t="str">
        <f t="shared" si="80"/>
        <v>PLATINUM</v>
      </c>
      <c r="G414" s="83">
        <v>3</v>
      </c>
      <c r="H414" s="96" t="s">
        <v>2033</v>
      </c>
      <c r="I414" s="52" t="s">
        <v>2034</v>
      </c>
      <c r="J414" s="135" t="str">
        <f t="shared" si="81"/>
        <v>MASIMBA</v>
      </c>
      <c r="K414" s="88">
        <v>0</v>
      </c>
      <c r="L414" s="88">
        <v>0.82583333333333331</v>
      </c>
      <c r="M414" s="86">
        <v>44173</v>
      </c>
      <c r="N414" s="143" t="s">
        <v>4695</v>
      </c>
      <c r="O414" s="90">
        <f t="shared" si="76"/>
        <v>1189.1999999999998</v>
      </c>
      <c r="P414" s="100">
        <f t="shared" si="77"/>
        <v>3567.5999999999995</v>
      </c>
      <c r="Q414" s="48" t="s">
        <v>2035</v>
      </c>
      <c r="R414" s="48" t="s">
        <v>2038</v>
      </c>
    </row>
    <row r="415" spans="1:18" x14ac:dyDescent="0.2">
      <c r="A415" s="97"/>
      <c r="B415" s="137">
        <v>44172.79896990741</v>
      </c>
      <c r="C415" s="48" t="s">
        <v>1473</v>
      </c>
      <c r="D415" s="134" t="str">
        <f t="shared" si="78"/>
        <v>MW5206</v>
      </c>
      <c r="E415" s="135" t="str">
        <f t="shared" si="79"/>
        <v>MASH WEST</v>
      </c>
      <c r="F415" s="135" t="str">
        <f t="shared" si="80"/>
        <v>PLATINUM</v>
      </c>
      <c r="G415" s="83">
        <v>3</v>
      </c>
      <c r="H415" s="96" t="s">
        <v>2033</v>
      </c>
      <c r="I415" s="52" t="s">
        <v>2034</v>
      </c>
      <c r="J415" s="135" t="str">
        <f t="shared" si="81"/>
        <v>MASIMBA</v>
      </c>
      <c r="K415" s="88">
        <v>0</v>
      </c>
      <c r="L415" s="88">
        <v>0.85542824074074064</v>
      </c>
      <c r="M415" s="86">
        <v>44173</v>
      </c>
      <c r="N415" s="143" t="s">
        <v>4721</v>
      </c>
      <c r="O415" s="90">
        <f t="shared" si="76"/>
        <v>1231.8166666666666</v>
      </c>
      <c r="P415" s="100">
        <f t="shared" si="77"/>
        <v>3695.45</v>
      </c>
      <c r="Q415" s="48" t="s">
        <v>2035</v>
      </c>
      <c r="R415" s="48" t="s">
        <v>2038</v>
      </c>
    </row>
    <row r="416" spans="1:18" x14ac:dyDescent="0.2">
      <c r="A416" s="97"/>
      <c r="B416" s="137">
        <v>44172.60565972222</v>
      </c>
      <c r="C416" s="48" t="s">
        <v>1474</v>
      </c>
      <c r="D416" s="134" t="str">
        <f t="shared" si="78"/>
        <v>ME5185</v>
      </c>
      <c r="E416" s="135" t="str">
        <f t="shared" si="79"/>
        <v>MASH EAST</v>
      </c>
      <c r="F416" s="135" t="str">
        <f t="shared" si="80"/>
        <v>GOLD</v>
      </c>
      <c r="G416" s="83">
        <v>3</v>
      </c>
      <c r="H416" s="142" t="s">
        <v>2033</v>
      </c>
      <c r="I416" s="52" t="s">
        <v>2034</v>
      </c>
      <c r="J416" s="135" t="str">
        <f t="shared" si="81"/>
        <v>WASHI</v>
      </c>
      <c r="K416" s="88">
        <v>0</v>
      </c>
      <c r="L416" s="88">
        <v>0.99930555555555556</v>
      </c>
      <c r="M416" s="86">
        <v>44173</v>
      </c>
      <c r="N416" s="143" t="s">
        <v>4722</v>
      </c>
      <c r="O416" s="90">
        <f t="shared" si="76"/>
        <v>1439</v>
      </c>
      <c r="P416" s="100">
        <f t="shared" si="77"/>
        <v>4317</v>
      </c>
      <c r="Q416" s="48" t="s">
        <v>2035</v>
      </c>
      <c r="R416" s="48" t="s">
        <v>2036</v>
      </c>
    </row>
    <row r="417" spans="1:18" x14ac:dyDescent="0.2">
      <c r="A417" s="97"/>
      <c r="B417" s="192" t="s">
        <v>4578</v>
      </c>
      <c r="C417" s="87" t="s">
        <v>1477</v>
      </c>
      <c r="D417" s="134" t="str">
        <f t="shared" si="78"/>
        <v>ME3094</v>
      </c>
      <c r="E417" s="135" t="str">
        <f t="shared" si="79"/>
        <v>MASH EAST</v>
      </c>
      <c r="F417" s="135" t="str">
        <f t="shared" si="80"/>
        <v>PLATINUM</v>
      </c>
      <c r="G417" s="83">
        <v>3</v>
      </c>
      <c r="H417" s="83" t="s">
        <v>2033</v>
      </c>
      <c r="I417" s="52" t="s">
        <v>2041</v>
      </c>
      <c r="J417" s="135" t="str">
        <f t="shared" si="81"/>
        <v>WASHI</v>
      </c>
      <c r="K417" s="88">
        <v>0</v>
      </c>
      <c r="L417" s="88">
        <v>0.99930555555555556</v>
      </c>
      <c r="M417" s="86">
        <v>44173</v>
      </c>
      <c r="N417" s="143" t="s">
        <v>4723</v>
      </c>
      <c r="O417" s="90">
        <f t="shared" si="76"/>
        <v>1439</v>
      </c>
      <c r="P417" s="100">
        <f t="shared" si="77"/>
        <v>4317</v>
      </c>
      <c r="Q417" s="48" t="s">
        <v>2035</v>
      </c>
      <c r="R417" s="48" t="s">
        <v>2036</v>
      </c>
    </row>
    <row r="418" spans="1:18" x14ac:dyDescent="0.2">
      <c r="A418" s="97"/>
      <c r="B418" s="192" t="s">
        <v>4576</v>
      </c>
      <c r="C418" s="87" t="s">
        <v>1479</v>
      </c>
      <c r="D418" s="134" t="str">
        <f t="shared" si="78"/>
        <v>ME3094</v>
      </c>
      <c r="E418" s="135" t="str">
        <f t="shared" si="79"/>
        <v>MASH EAST</v>
      </c>
      <c r="F418" s="135" t="str">
        <f t="shared" si="80"/>
        <v>PLATINUM</v>
      </c>
      <c r="G418" s="83">
        <v>3</v>
      </c>
      <c r="H418" s="142" t="s">
        <v>2033</v>
      </c>
      <c r="I418" s="52" t="s">
        <v>2041</v>
      </c>
      <c r="J418" s="135" t="str">
        <f t="shared" si="81"/>
        <v>WASHI</v>
      </c>
      <c r="K418" s="88">
        <v>0</v>
      </c>
      <c r="L418" s="88">
        <v>0.99930555555555556</v>
      </c>
      <c r="M418" s="86">
        <v>44173</v>
      </c>
      <c r="N418" s="143" t="s">
        <v>4688</v>
      </c>
      <c r="O418" s="90">
        <f t="shared" si="76"/>
        <v>1439</v>
      </c>
      <c r="P418" s="100">
        <f t="shared" si="77"/>
        <v>4317</v>
      </c>
      <c r="Q418" s="48" t="s">
        <v>2035</v>
      </c>
      <c r="R418" s="48" t="s">
        <v>2036</v>
      </c>
    </row>
    <row r="419" spans="1:18" x14ac:dyDescent="0.2">
      <c r="A419" s="97"/>
      <c r="B419" s="192" t="s">
        <v>2365</v>
      </c>
      <c r="C419" s="87" t="s">
        <v>1480</v>
      </c>
      <c r="D419" s="134" t="str">
        <f t="shared" si="78"/>
        <v>MA5172</v>
      </c>
      <c r="E419" s="135" t="str">
        <f t="shared" si="79"/>
        <v>MANICALAND</v>
      </c>
      <c r="F419" s="135" t="str">
        <f t="shared" si="80"/>
        <v>SILVER</v>
      </c>
      <c r="G419" s="83">
        <v>3</v>
      </c>
      <c r="H419" s="96" t="s">
        <v>2033</v>
      </c>
      <c r="I419" s="52" t="s">
        <v>2042</v>
      </c>
      <c r="J419" s="135" t="str">
        <f t="shared" si="81"/>
        <v>MANGWIRO</v>
      </c>
      <c r="K419" s="88">
        <v>0</v>
      </c>
      <c r="L419" s="88">
        <v>0.99930555555555556</v>
      </c>
      <c r="M419" s="86">
        <v>44173</v>
      </c>
      <c r="N419" s="143" t="s">
        <v>4116</v>
      </c>
      <c r="O419" s="90">
        <f t="shared" si="76"/>
        <v>1439</v>
      </c>
      <c r="P419" s="100">
        <f t="shared" si="77"/>
        <v>4317</v>
      </c>
      <c r="Q419" s="48" t="s">
        <v>2035</v>
      </c>
      <c r="R419" s="48" t="s">
        <v>2036</v>
      </c>
    </row>
    <row r="420" spans="1:18" x14ac:dyDescent="0.2">
      <c r="A420" s="97"/>
      <c r="B420" s="137">
        <v>44173.028564814813</v>
      </c>
      <c r="C420" s="48" t="s">
        <v>1482</v>
      </c>
      <c r="D420" s="134" t="str">
        <f t="shared" si="78"/>
        <v>ME5182</v>
      </c>
      <c r="E420" s="135" t="str">
        <f t="shared" si="79"/>
        <v>MASH EAST</v>
      </c>
      <c r="F420" s="135" t="str">
        <f t="shared" si="80"/>
        <v>PLATINUM</v>
      </c>
      <c r="G420" s="83">
        <v>3</v>
      </c>
      <c r="H420" s="96" t="s">
        <v>2033</v>
      </c>
      <c r="I420" s="52" t="s">
        <v>2034</v>
      </c>
      <c r="J420" s="135" t="str">
        <f t="shared" si="81"/>
        <v>DHLAKAMA</v>
      </c>
      <c r="K420" s="88">
        <v>2.8564814814814817E-2</v>
      </c>
      <c r="L420" s="88">
        <v>0.52657407407407408</v>
      </c>
      <c r="M420" s="86">
        <v>44173</v>
      </c>
      <c r="N420" s="143" t="s">
        <v>5097</v>
      </c>
      <c r="O420" s="90">
        <f t="shared" si="76"/>
        <v>717.13333333333333</v>
      </c>
      <c r="P420" s="100">
        <f t="shared" si="77"/>
        <v>2151.4</v>
      </c>
      <c r="Q420" s="48" t="s">
        <v>2035</v>
      </c>
      <c r="R420" s="48" t="s">
        <v>2038</v>
      </c>
    </row>
    <row r="421" spans="1:18" x14ac:dyDescent="0.2">
      <c r="A421" s="97"/>
      <c r="B421" s="137">
        <v>44173.060277777775</v>
      </c>
      <c r="C421" s="48" t="s">
        <v>1483</v>
      </c>
      <c r="D421" s="134" t="str">
        <f t="shared" si="78"/>
        <v>ME5182</v>
      </c>
      <c r="E421" s="135" t="str">
        <f t="shared" si="79"/>
        <v>MASH EAST</v>
      </c>
      <c r="F421" s="135" t="str">
        <f t="shared" si="80"/>
        <v>PLATINUM</v>
      </c>
      <c r="G421" s="83">
        <v>3</v>
      </c>
      <c r="H421" s="96" t="s">
        <v>2033</v>
      </c>
      <c r="I421" s="52" t="s">
        <v>2034</v>
      </c>
      <c r="J421" s="135" t="str">
        <f t="shared" si="81"/>
        <v>DHLAKAMA</v>
      </c>
      <c r="K421" s="88">
        <v>6.0277777777777784E-2</v>
      </c>
      <c r="L421" s="88">
        <v>0.55912037037037032</v>
      </c>
      <c r="M421" s="86">
        <v>44173</v>
      </c>
      <c r="N421" s="143" t="s">
        <v>5114</v>
      </c>
      <c r="O421" s="90">
        <f t="shared" si="76"/>
        <v>718.33333333333326</v>
      </c>
      <c r="P421" s="100">
        <f t="shared" si="77"/>
        <v>2155</v>
      </c>
      <c r="Q421" s="48" t="s">
        <v>2035</v>
      </c>
      <c r="R421" s="48" t="s">
        <v>2038</v>
      </c>
    </row>
    <row r="422" spans="1:18" x14ac:dyDescent="0.2">
      <c r="A422" s="97"/>
      <c r="B422" s="192" t="s">
        <v>2054</v>
      </c>
      <c r="C422" s="87" t="s">
        <v>1484</v>
      </c>
      <c r="D422" s="134" t="str">
        <f t="shared" si="78"/>
        <v>MW5238</v>
      </c>
      <c r="E422" s="135" t="str">
        <f t="shared" si="79"/>
        <v>MASH WEST</v>
      </c>
      <c r="F422" s="135" t="str">
        <f t="shared" si="80"/>
        <v>PLATINUM</v>
      </c>
      <c r="G422" s="83">
        <v>3</v>
      </c>
      <c r="H422" s="142" t="s">
        <v>2033</v>
      </c>
      <c r="I422" s="52" t="s">
        <v>2042</v>
      </c>
      <c r="J422" s="135" t="str">
        <f t="shared" si="81"/>
        <v>ARTWELL</v>
      </c>
      <c r="K422" s="88">
        <v>0</v>
      </c>
      <c r="L422" s="88">
        <v>0.99930555555555556</v>
      </c>
      <c r="M422" s="86">
        <v>44173</v>
      </c>
      <c r="N422" s="143" t="s">
        <v>4114</v>
      </c>
      <c r="O422" s="90">
        <f t="shared" si="76"/>
        <v>1439</v>
      </c>
      <c r="P422" s="100">
        <f t="shared" si="77"/>
        <v>4317</v>
      </c>
      <c r="Q422" s="48" t="s">
        <v>2035</v>
      </c>
      <c r="R422" s="48" t="s">
        <v>2036</v>
      </c>
    </row>
    <row r="423" spans="1:18" x14ac:dyDescent="0.2">
      <c r="A423" s="97"/>
      <c r="B423" s="192" t="s">
        <v>2366</v>
      </c>
      <c r="C423" s="87" t="s">
        <v>1487</v>
      </c>
      <c r="D423" s="134" t="str">
        <f t="shared" si="78"/>
        <v>MW5238</v>
      </c>
      <c r="E423" s="135" t="str">
        <f t="shared" si="79"/>
        <v>MASH WEST</v>
      </c>
      <c r="F423" s="135" t="str">
        <f t="shared" si="80"/>
        <v>PLATINUM</v>
      </c>
      <c r="G423" s="83">
        <v>3</v>
      </c>
      <c r="H423" s="96" t="s">
        <v>2033</v>
      </c>
      <c r="I423" s="52" t="s">
        <v>2042</v>
      </c>
      <c r="J423" s="135" t="str">
        <f t="shared" si="81"/>
        <v>ARTWELL</v>
      </c>
      <c r="K423" s="88">
        <v>0</v>
      </c>
      <c r="L423" s="88">
        <v>0.99930555555555556</v>
      </c>
      <c r="M423" s="86">
        <v>44173</v>
      </c>
      <c r="N423" s="143" t="s">
        <v>4082</v>
      </c>
      <c r="O423" s="90">
        <f t="shared" si="76"/>
        <v>1439</v>
      </c>
      <c r="P423" s="100">
        <f t="shared" si="77"/>
        <v>4317</v>
      </c>
      <c r="Q423" s="48" t="s">
        <v>2035</v>
      </c>
      <c r="R423" s="48" t="s">
        <v>2036</v>
      </c>
    </row>
    <row r="424" spans="1:18" x14ac:dyDescent="0.2">
      <c r="A424" s="97"/>
      <c r="B424" s="192" t="s">
        <v>2096</v>
      </c>
      <c r="C424" s="87" t="s">
        <v>1488</v>
      </c>
      <c r="D424" s="134" t="str">
        <f t="shared" si="78"/>
        <v>MA1749</v>
      </c>
      <c r="E424" s="135" t="str">
        <f t="shared" si="79"/>
        <v>MANICALAND</v>
      </c>
      <c r="F424" s="135" t="str">
        <f t="shared" si="80"/>
        <v>PLATINUM</v>
      </c>
      <c r="G424" s="83">
        <v>3</v>
      </c>
      <c r="H424" s="142" t="s">
        <v>2033</v>
      </c>
      <c r="I424" s="52" t="s">
        <v>2042</v>
      </c>
      <c r="J424" s="135" t="str">
        <f t="shared" si="81"/>
        <v>MANGWIRO</v>
      </c>
      <c r="K424" s="88">
        <v>0</v>
      </c>
      <c r="L424" s="88">
        <v>0.99930555555555556</v>
      </c>
      <c r="M424" s="86">
        <v>44173</v>
      </c>
      <c r="N424" s="143" t="s">
        <v>3986</v>
      </c>
      <c r="O424" s="90">
        <f t="shared" si="76"/>
        <v>1439</v>
      </c>
      <c r="P424" s="100">
        <f t="shared" si="77"/>
        <v>4317</v>
      </c>
      <c r="Q424" s="48" t="s">
        <v>2035</v>
      </c>
      <c r="R424" s="48" t="s">
        <v>2036</v>
      </c>
    </row>
    <row r="425" spans="1:18" x14ac:dyDescent="0.2">
      <c r="A425" s="97"/>
      <c r="B425" s="192" t="s">
        <v>2367</v>
      </c>
      <c r="C425" s="87" t="s">
        <v>1493</v>
      </c>
      <c r="D425" s="134" t="str">
        <f t="shared" si="78"/>
        <v>MA5173</v>
      </c>
      <c r="E425" s="135" t="str">
        <f t="shared" si="79"/>
        <v>MANICALAND</v>
      </c>
      <c r="F425" s="135" t="str">
        <f t="shared" si="80"/>
        <v>GOLD</v>
      </c>
      <c r="G425" s="83">
        <v>3</v>
      </c>
      <c r="H425" s="96" t="s">
        <v>2033</v>
      </c>
      <c r="I425" s="52" t="s">
        <v>2042</v>
      </c>
      <c r="J425" s="135" t="str">
        <f t="shared" si="81"/>
        <v>MAPFUMBA</v>
      </c>
      <c r="K425" s="88">
        <v>0</v>
      </c>
      <c r="L425" s="88">
        <v>0.99930555555555556</v>
      </c>
      <c r="M425" s="86">
        <v>44173</v>
      </c>
      <c r="N425" s="143" t="s">
        <v>4041</v>
      </c>
      <c r="O425" s="90">
        <f t="shared" si="76"/>
        <v>1439</v>
      </c>
      <c r="P425" s="100">
        <f t="shared" si="77"/>
        <v>4317</v>
      </c>
      <c r="Q425" s="48" t="s">
        <v>2035</v>
      </c>
      <c r="R425" s="48" t="s">
        <v>2036</v>
      </c>
    </row>
    <row r="426" spans="1:18" x14ac:dyDescent="0.2">
      <c r="A426" s="97"/>
      <c r="B426" s="192" t="s">
        <v>2368</v>
      </c>
      <c r="C426" s="87" t="s">
        <v>1495</v>
      </c>
      <c r="D426" s="134" t="str">
        <f t="shared" si="78"/>
        <v>MA5173</v>
      </c>
      <c r="E426" s="135" t="str">
        <f t="shared" si="79"/>
        <v>MANICALAND</v>
      </c>
      <c r="F426" s="135" t="str">
        <f t="shared" si="80"/>
        <v>GOLD</v>
      </c>
      <c r="G426" s="83">
        <v>3</v>
      </c>
      <c r="H426" s="96" t="s">
        <v>2033</v>
      </c>
      <c r="I426" s="52" t="s">
        <v>2042</v>
      </c>
      <c r="J426" s="135" t="str">
        <f t="shared" si="81"/>
        <v>MAPFUMBA</v>
      </c>
      <c r="K426" s="88">
        <v>0</v>
      </c>
      <c r="L426" s="88">
        <v>0.99930555555555556</v>
      </c>
      <c r="M426" s="86">
        <v>44173</v>
      </c>
      <c r="N426" s="143" t="s">
        <v>4101</v>
      </c>
      <c r="O426" s="90">
        <f t="shared" si="76"/>
        <v>1439</v>
      </c>
      <c r="P426" s="100">
        <f t="shared" si="77"/>
        <v>4317</v>
      </c>
      <c r="Q426" s="48" t="s">
        <v>2035</v>
      </c>
      <c r="R426" s="48" t="s">
        <v>2036</v>
      </c>
    </row>
    <row r="427" spans="1:18" x14ac:dyDescent="0.2">
      <c r="A427" s="124"/>
      <c r="B427" s="121">
        <v>44170.833136574074</v>
      </c>
      <c r="C427" s="48" t="s">
        <v>1498</v>
      </c>
      <c r="D427" s="82" t="str">
        <f t="shared" ref="D427:D432" si="82">VLOOKUP($C427,TOTAL4,2,FALSE)</f>
        <v>MV5266</v>
      </c>
      <c r="E427" s="91" t="str">
        <f t="shared" ref="E427:E432" si="83">VLOOKUP($C427,TOTAL4,3,FALSE)</f>
        <v>MASVINGO</v>
      </c>
      <c r="F427" s="82" t="str">
        <f t="shared" ref="F427:F432" si="84">VLOOKUP(C427,TOTAL4,4,FALSE)</f>
        <v>SILVER</v>
      </c>
      <c r="G427" s="83">
        <v>3</v>
      </c>
      <c r="H427" s="142" t="s">
        <v>2033</v>
      </c>
      <c r="I427" s="68" t="s">
        <v>2058</v>
      </c>
      <c r="J427" s="82" t="str">
        <f t="shared" ref="J427:J432" si="85">VLOOKUP($C427,TOTAL4,5,FALSE)</f>
        <v>PARDON</v>
      </c>
      <c r="K427" s="88">
        <v>0</v>
      </c>
      <c r="L427" s="88">
        <v>0.99930555555555556</v>
      </c>
      <c r="M427" s="86">
        <v>44173</v>
      </c>
      <c r="N427" s="143" t="s">
        <v>4902</v>
      </c>
      <c r="O427" s="191">
        <f t="shared" si="76"/>
        <v>1439</v>
      </c>
      <c r="P427" s="100">
        <f t="shared" si="77"/>
        <v>4317</v>
      </c>
      <c r="Q427" s="68" t="s">
        <v>2035</v>
      </c>
      <c r="R427" s="68" t="s">
        <v>2036</v>
      </c>
    </row>
    <row r="428" spans="1:18" x14ac:dyDescent="0.2">
      <c r="A428" s="124"/>
      <c r="B428" s="121">
        <v>44170.835578703707</v>
      </c>
      <c r="C428" s="48" t="s">
        <v>1500</v>
      </c>
      <c r="D428" s="82" t="str">
        <f t="shared" si="82"/>
        <v>MV5266</v>
      </c>
      <c r="E428" s="91" t="str">
        <f t="shared" si="83"/>
        <v>MASVINGO</v>
      </c>
      <c r="F428" s="82" t="str">
        <f t="shared" si="84"/>
        <v>SILVER</v>
      </c>
      <c r="G428" s="83">
        <v>3</v>
      </c>
      <c r="H428" s="142" t="s">
        <v>2033</v>
      </c>
      <c r="I428" s="68" t="s">
        <v>2058</v>
      </c>
      <c r="J428" s="82" t="str">
        <f t="shared" si="85"/>
        <v>PARDON</v>
      </c>
      <c r="K428" s="88">
        <v>0</v>
      </c>
      <c r="L428" s="88">
        <v>0.99930555555555556</v>
      </c>
      <c r="M428" s="86">
        <v>44173</v>
      </c>
      <c r="N428" s="143" t="s">
        <v>4903</v>
      </c>
      <c r="O428" s="191">
        <f t="shared" si="76"/>
        <v>1439</v>
      </c>
      <c r="P428" s="100">
        <f t="shared" si="77"/>
        <v>4317</v>
      </c>
      <c r="Q428" s="68" t="s">
        <v>2035</v>
      </c>
      <c r="R428" s="68" t="s">
        <v>2036</v>
      </c>
    </row>
    <row r="429" spans="1:18" x14ac:dyDescent="0.2">
      <c r="A429" s="124"/>
      <c r="B429" s="121">
        <v>44170.83421296296</v>
      </c>
      <c r="C429" s="48" t="s">
        <v>1501</v>
      </c>
      <c r="D429" s="82" t="str">
        <f t="shared" si="82"/>
        <v>MV5266</v>
      </c>
      <c r="E429" s="91" t="str">
        <f t="shared" si="83"/>
        <v>MASVINGO</v>
      </c>
      <c r="F429" s="82" t="str">
        <f t="shared" si="84"/>
        <v>SILVER</v>
      </c>
      <c r="G429" s="83">
        <v>3</v>
      </c>
      <c r="H429" s="142" t="s">
        <v>2033</v>
      </c>
      <c r="I429" s="68" t="s">
        <v>2058</v>
      </c>
      <c r="J429" s="82" t="str">
        <f t="shared" si="85"/>
        <v>PARDON</v>
      </c>
      <c r="K429" s="88">
        <v>0</v>
      </c>
      <c r="L429" s="88">
        <v>0.99930555555555556</v>
      </c>
      <c r="M429" s="86">
        <v>44173</v>
      </c>
      <c r="N429" s="143" t="s">
        <v>4904</v>
      </c>
      <c r="O429" s="191">
        <f t="shared" si="76"/>
        <v>1439</v>
      </c>
      <c r="P429" s="100">
        <f t="shared" si="77"/>
        <v>4317</v>
      </c>
      <c r="Q429" s="68" t="s">
        <v>2035</v>
      </c>
      <c r="R429" s="68" t="s">
        <v>2036</v>
      </c>
    </row>
    <row r="430" spans="1:18" x14ac:dyDescent="0.2">
      <c r="A430" s="124"/>
      <c r="B430" s="121">
        <v>44153.311689814815</v>
      </c>
      <c r="C430" s="48" t="s">
        <v>1502</v>
      </c>
      <c r="D430" s="82" t="str">
        <f t="shared" si="82"/>
        <v>MD5243</v>
      </c>
      <c r="E430" s="91" t="str">
        <f t="shared" si="83"/>
        <v>MIDLANDS</v>
      </c>
      <c r="F430" s="82" t="str">
        <f t="shared" si="84"/>
        <v>GOLD</v>
      </c>
      <c r="G430" s="83">
        <v>3</v>
      </c>
      <c r="H430" s="142" t="s">
        <v>2033</v>
      </c>
      <c r="I430" s="68" t="s">
        <v>2058</v>
      </c>
      <c r="J430" s="82" t="str">
        <f t="shared" si="85"/>
        <v>CHIKWAVAVA</v>
      </c>
      <c r="K430" s="88">
        <v>0</v>
      </c>
      <c r="L430" s="88">
        <v>0.99930555555555556</v>
      </c>
      <c r="M430" s="86">
        <v>44173</v>
      </c>
      <c r="N430" s="143" t="s">
        <v>4905</v>
      </c>
      <c r="O430" s="191">
        <f t="shared" si="76"/>
        <v>1439</v>
      </c>
      <c r="P430" s="100">
        <f t="shared" si="77"/>
        <v>4317</v>
      </c>
      <c r="Q430" s="68" t="s">
        <v>2035</v>
      </c>
      <c r="R430" s="68" t="s">
        <v>2036</v>
      </c>
    </row>
    <row r="431" spans="1:18" x14ac:dyDescent="0.2">
      <c r="A431" s="97"/>
      <c r="B431" s="121">
        <v>44173.68949074074</v>
      </c>
      <c r="C431" s="48" t="s">
        <v>1508</v>
      </c>
      <c r="D431" s="82" t="str">
        <f t="shared" si="82"/>
        <v>MS0006</v>
      </c>
      <c r="E431" s="91" t="str">
        <f t="shared" si="83"/>
        <v>MAT SOUTH</v>
      </c>
      <c r="F431" s="82" t="str">
        <f t="shared" si="84"/>
        <v>PLATINUM</v>
      </c>
      <c r="G431" s="83">
        <v>3</v>
      </c>
      <c r="H431" s="142" t="s">
        <v>2033</v>
      </c>
      <c r="I431" s="68" t="s">
        <v>2056</v>
      </c>
      <c r="J431" s="82" t="str">
        <f t="shared" si="85"/>
        <v>BEN</v>
      </c>
      <c r="K431" s="85">
        <v>0.68949074074074079</v>
      </c>
      <c r="L431" s="85">
        <v>0.70368055555555553</v>
      </c>
      <c r="M431" s="86">
        <v>44173</v>
      </c>
      <c r="N431" s="143" t="s">
        <v>4971</v>
      </c>
      <c r="O431" s="191">
        <f t="shared" si="76"/>
        <v>20.433333333333223</v>
      </c>
      <c r="P431" s="100">
        <f t="shared" si="77"/>
        <v>61.29999999999967</v>
      </c>
      <c r="Q431" s="68" t="s">
        <v>2035</v>
      </c>
      <c r="R431" s="68" t="s">
        <v>2038</v>
      </c>
    </row>
    <row r="432" spans="1:18" x14ac:dyDescent="0.2">
      <c r="A432" s="97"/>
      <c r="B432" s="121">
        <v>44173.786446759259</v>
      </c>
      <c r="C432" s="48" t="s">
        <v>1508</v>
      </c>
      <c r="D432" s="82" t="str">
        <f t="shared" si="82"/>
        <v>MS0006</v>
      </c>
      <c r="E432" s="91" t="str">
        <f t="shared" si="83"/>
        <v>MAT SOUTH</v>
      </c>
      <c r="F432" s="82" t="str">
        <f t="shared" si="84"/>
        <v>PLATINUM</v>
      </c>
      <c r="G432" s="83">
        <v>3</v>
      </c>
      <c r="H432" s="142" t="s">
        <v>2033</v>
      </c>
      <c r="I432" s="68" t="s">
        <v>2056</v>
      </c>
      <c r="J432" s="82" t="str">
        <f t="shared" si="85"/>
        <v>BEN</v>
      </c>
      <c r="K432" s="88">
        <v>0.78644675925925922</v>
      </c>
      <c r="L432" s="88">
        <v>0.99930555555555556</v>
      </c>
      <c r="M432" s="86">
        <v>44173</v>
      </c>
      <c r="N432" s="143" t="s">
        <v>5024</v>
      </c>
      <c r="O432" s="191">
        <f t="shared" si="76"/>
        <v>306.51666666666677</v>
      </c>
      <c r="P432" s="100">
        <f t="shared" si="77"/>
        <v>919.5500000000003</v>
      </c>
      <c r="Q432" s="68" t="s">
        <v>2035</v>
      </c>
      <c r="R432" s="68" t="s">
        <v>2036</v>
      </c>
    </row>
    <row r="433" spans="1:18" x14ac:dyDescent="0.2">
      <c r="A433" s="97"/>
      <c r="B433" s="137">
        <v>44173.189131944448</v>
      </c>
      <c r="C433" s="48" t="s">
        <v>1510</v>
      </c>
      <c r="D433" s="134" t="str">
        <f>VLOOKUP($C433,TOTAL3,2,FALSE)</f>
        <v>HA7082</v>
      </c>
      <c r="E433" s="135" t="str">
        <f>VLOOKUP($C433,TOTAL3,3,FALSE)</f>
        <v>HARARE</v>
      </c>
      <c r="F433" s="135" t="str">
        <f>VLOOKUP(C433,TOTAL3,4,FALSE)</f>
        <v>SILVER</v>
      </c>
      <c r="G433" s="83">
        <v>3</v>
      </c>
      <c r="H433" s="142" t="s">
        <v>2033</v>
      </c>
      <c r="I433" s="52" t="s">
        <v>2034</v>
      </c>
      <c r="J433" s="135" t="str">
        <f>VLOOKUP($C433,TOTAL3,5,FALSE)</f>
        <v>MUTYANDA</v>
      </c>
      <c r="K433" s="88">
        <v>0</v>
      </c>
      <c r="L433" s="88">
        <v>0.19092592592592594</v>
      </c>
      <c r="M433" s="86">
        <v>44173</v>
      </c>
      <c r="N433" s="143" t="s">
        <v>5071</v>
      </c>
      <c r="O433" s="90">
        <f t="shared" si="76"/>
        <v>274.93333333333334</v>
      </c>
      <c r="P433" s="100">
        <f t="shared" si="77"/>
        <v>824.8</v>
      </c>
      <c r="Q433" s="48" t="s">
        <v>2035</v>
      </c>
      <c r="R433" s="48" t="s">
        <v>2038</v>
      </c>
    </row>
    <row r="434" spans="1:18" x14ac:dyDescent="0.2">
      <c r="A434" s="97"/>
      <c r="B434" s="121">
        <v>44173.582557870373</v>
      </c>
      <c r="C434" s="48" t="s">
        <v>1524</v>
      </c>
      <c r="D434" s="82" t="str">
        <f>VLOOKUP($C434,TOTAL4,2,FALSE)</f>
        <v>HA5041</v>
      </c>
      <c r="E434" s="91" t="str">
        <f>VLOOKUP($C434,TOTAL4,3,FALSE)</f>
        <v>HARARE</v>
      </c>
      <c r="F434" s="82" t="str">
        <f>VLOOKUP(C434,TOTAL4,4,FALSE)</f>
        <v>GOLD</v>
      </c>
      <c r="G434" s="83">
        <v>3</v>
      </c>
      <c r="H434" s="96" t="s">
        <v>2033</v>
      </c>
      <c r="I434" s="68" t="s">
        <v>2056</v>
      </c>
      <c r="J434" s="82" t="str">
        <f>VLOOKUP($C434,TOTAL4,5,FALSE)</f>
        <v>RITA</v>
      </c>
      <c r="K434" s="85">
        <v>0.58255787037037032</v>
      </c>
      <c r="L434" s="85">
        <v>0.84517361111111111</v>
      </c>
      <c r="M434" s="86">
        <v>44173</v>
      </c>
      <c r="N434" s="143" t="s">
        <v>4997</v>
      </c>
      <c r="O434" s="191">
        <f t="shared" si="76"/>
        <v>378.16666666666674</v>
      </c>
      <c r="P434" s="100">
        <f t="shared" si="77"/>
        <v>1134.5000000000002</v>
      </c>
      <c r="Q434" s="68" t="s">
        <v>2035</v>
      </c>
      <c r="R434" s="68" t="s">
        <v>2038</v>
      </c>
    </row>
    <row r="435" spans="1:18" x14ac:dyDescent="0.2">
      <c r="A435" s="97"/>
      <c r="B435" s="121">
        <v>44173.863078703704</v>
      </c>
      <c r="C435" s="48" t="s">
        <v>1524</v>
      </c>
      <c r="D435" s="82" t="str">
        <f>VLOOKUP($C435,TOTAL4,2,FALSE)</f>
        <v>HA5041</v>
      </c>
      <c r="E435" s="91" t="str">
        <f>VLOOKUP($C435,TOTAL4,3,FALSE)</f>
        <v>HARARE</v>
      </c>
      <c r="F435" s="82" t="str">
        <f>VLOOKUP(C435,TOTAL4,4,FALSE)</f>
        <v>GOLD</v>
      </c>
      <c r="G435" s="83">
        <v>3</v>
      </c>
      <c r="H435" s="142" t="s">
        <v>2033</v>
      </c>
      <c r="I435" s="68" t="s">
        <v>2056</v>
      </c>
      <c r="J435" s="82" t="str">
        <f>VLOOKUP($C435,TOTAL4,5,FALSE)</f>
        <v>RITA</v>
      </c>
      <c r="K435" s="88">
        <v>0.86307870370370365</v>
      </c>
      <c r="L435" s="88">
        <v>0.99930555555555556</v>
      </c>
      <c r="M435" s="86">
        <v>44173</v>
      </c>
      <c r="N435" s="143" t="s">
        <v>5017</v>
      </c>
      <c r="O435" s="191">
        <f t="shared" si="76"/>
        <v>196.16666666666674</v>
      </c>
      <c r="P435" s="100">
        <f t="shared" si="77"/>
        <v>588.50000000000023</v>
      </c>
      <c r="Q435" s="68" t="s">
        <v>2035</v>
      </c>
      <c r="R435" s="68" t="s">
        <v>2036</v>
      </c>
    </row>
    <row r="436" spans="1:18" x14ac:dyDescent="0.2">
      <c r="A436" s="97"/>
      <c r="B436" s="192" t="s">
        <v>4084</v>
      </c>
      <c r="C436" s="87" t="s">
        <v>1526</v>
      </c>
      <c r="D436" s="134" t="str">
        <f>VLOOKUP($C436,TOTAL3,2,FALSE)</f>
        <v>HA5041</v>
      </c>
      <c r="E436" s="135" t="str">
        <f>VLOOKUP($C436,TOTAL3,3,FALSE)</f>
        <v>HARARE</v>
      </c>
      <c r="F436" s="135" t="str">
        <f>VLOOKUP(C436,TOTAL3,4,FALSE)</f>
        <v>GOLD</v>
      </c>
      <c r="G436" s="83">
        <v>3</v>
      </c>
      <c r="H436" s="142" t="s">
        <v>2033</v>
      </c>
      <c r="I436" s="52" t="s">
        <v>2042</v>
      </c>
      <c r="J436" s="135" t="str">
        <f>VLOOKUP($C436,TOTAL3,5,FALSE)</f>
        <v>RITA</v>
      </c>
      <c r="K436" s="88">
        <v>0</v>
      </c>
      <c r="L436" s="88">
        <v>0.49458333333333332</v>
      </c>
      <c r="M436" s="86">
        <v>44173</v>
      </c>
      <c r="N436" s="143" t="s">
        <v>4088</v>
      </c>
      <c r="O436" s="90">
        <f t="shared" si="76"/>
        <v>712.2</v>
      </c>
      <c r="P436" s="100">
        <f t="shared" si="77"/>
        <v>2136.6000000000004</v>
      </c>
      <c r="Q436" s="48" t="s">
        <v>2035</v>
      </c>
      <c r="R436" s="48" t="s">
        <v>2038</v>
      </c>
    </row>
    <row r="437" spans="1:18" x14ac:dyDescent="0.2">
      <c r="A437" s="97"/>
      <c r="B437" s="137" t="s">
        <v>5045</v>
      </c>
      <c r="C437" s="87" t="s">
        <v>1526</v>
      </c>
      <c r="D437" s="134" t="str">
        <f>VLOOKUP($C437,TOTAL3,2,FALSE)</f>
        <v>HA5041</v>
      </c>
      <c r="E437" s="135" t="str">
        <f>VLOOKUP($C437,TOTAL3,3,FALSE)</f>
        <v>HARARE</v>
      </c>
      <c r="F437" s="135" t="str">
        <f>VLOOKUP(C437,TOTAL3,4,FALSE)</f>
        <v>GOLD</v>
      </c>
      <c r="G437" s="83">
        <v>3</v>
      </c>
      <c r="H437" s="96" t="s">
        <v>2033</v>
      </c>
      <c r="I437" s="52" t="s">
        <v>5161</v>
      </c>
      <c r="J437" s="135" t="str">
        <f>VLOOKUP($C437,TOTAL3,5,FALSE)</f>
        <v>RITA</v>
      </c>
      <c r="K437" s="88">
        <v>0.82964120370370376</v>
      </c>
      <c r="L437" s="88">
        <v>0.99930555555555556</v>
      </c>
      <c r="M437" s="86">
        <v>44173</v>
      </c>
      <c r="N437" s="143" t="s">
        <v>5181</v>
      </c>
      <c r="O437" s="90">
        <f t="shared" si="76"/>
        <v>244.31666666666661</v>
      </c>
      <c r="P437" s="100">
        <f t="shared" si="77"/>
        <v>732.94999999999982</v>
      </c>
      <c r="Q437" s="48" t="s">
        <v>2035</v>
      </c>
      <c r="R437" s="48" t="s">
        <v>2036</v>
      </c>
    </row>
    <row r="438" spans="1:18" x14ac:dyDescent="0.2">
      <c r="A438" s="124"/>
      <c r="B438" s="121">
        <v>44156.311666666668</v>
      </c>
      <c r="C438" s="48" t="s">
        <v>1527</v>
      </c>
      <c r="D438" s="82" t="str">
        <f>VLOOKUP($C438,TOTAL4,2,FALSE)</f>
        <v>HA0205</v>
      </c>
      <c r="E438" s="91" t="str">
        <f>VLOOKUP($C438,TOTAL4,3,FALSE)</f>
        <v>HARARE</v>
      </c>
      <c r="F438" s="82" t="str">
        <f>VLOOKUP(C438,TOTAL4,4,FALSE)</f>
        <v>PLATINUM</v>
      </c>
      <c r="G438" s="83">
        <v>3</v>
      </c>
      <c r="H438" s="142" t="s">
        <v>2033</v>
      </c>
      <c r="I438" s="68" t="s">
        <v>2058</v>
      </c>
      <c r="J438" s="82" t="str">
        <f>VLOOKUP($C438,TOTAL4,5,FALSE)</f>
        <v>RICHARD</v>
      </c>
      <c r="K438" s="88">
        <v>0</v>
      </c>
      <c r="L438" s="88">
        <v>0.99930555555555556</v>
      </c>
      <c r="M438" s="86">
        <v>44173</v>
      </c>
      <c r="N438" s="143" t="s">
        <v>4907</v>
      </c>
      <c r="O438" s="191">
        <f t="shared" si="76"/>
        <v>1439</v>
      </c>
      <c r="P438" s="100">
        <f t="shared" si="77"/>
        <v>4317</v>
      </c>
      <c r="Q438" s="68" t="s">
        <v>2035</v>
      </c>
      <c r="R438" s="68" t="s">
        <v>2036</v>
      </c>
    </row>
    <row r="439" spans="1:18" x14ac:dyDescent="0.2">
      <c r="A439" s="97"/>
      <c r="B439" s="192" t="s">
        <v>2206</v>
      </c>
      <c r="C439" s="87" t="s">
        <v>1529</v>
      </c>
      <c r="D439" s="134" t="str">
        <f>VLOOKUP($C439,TOTAL3,2,FALSE)</f>
        <v>HA0205</v>
      </c>
      <c r="E439" s="135" t="str">
        <f>VLOOKUP($C439,TOTAL3,3,FALSE)</f>
        <v>HARARE</v>
      </c>
      <c r="F439" s="135" t="str">
        <f>VLOOKUP(C439,TOTAL3,4,FALSE)</f>
        <v>PLATINUM</v>
      </c>
      <c r="G439" s="83">
        <v>3</v>
      </c>
      <c r="H439" s="142" t="s">
        <v>2033</v>
      </c>
      <c r="I439" s="52" t="s">
        <v>2042</v>
      </c>
      <c r="J439" s="135" t="str">
        <f>VLOOKUP($C439,TOTAL3,5,FALSE)</f>
        <v>RICHARD</v>
      </c>
      <c r="K439" s="88">
        <v>0</v>
      </c>
      <c r="L439" s="88">
        <v>0.99930555555555556</v>
      </c>
      <c r="M439" s="86">
        <v>44173</v>
      </c>
      <c r="N439" s="143" t="s">
        <v>3967</v>
      </c>
      <c r="O439" s="90">
        <f t="shared" si="76"/>
        <v>1439</v>
      </c>
      <c r="P439" s="100">
        <f t="shared" si="77"/>
        <v>4317</v>
      </c>
      <c r="Q439" s="48" t="s">
        <v>2035</v>
      </c>
      <c r="R439" s="48" t="s">
        <v>2036</v>
      </c>
    </row>
    <row r="440" spans="1:18" x14ac:dyDescent="0.2">
      <c r="A440" s="97"/>
      <c r="B440" s="192" t="s">
        <v>2206</v>
      </c>
      <c r="C440" s="87" t="s">
        <v>1530</v>
      </c>
      <c r="D440" s="134" t="str">
        <f>VLOOKUP($C440,TOTAL3,2,FALSE)</f>
        <v>HA0205</v>
      </c>
      <c r="E440" s="135" t="str">
        <f>VLOOKUP($C440,TOTAL3,3,FALSE)</f>
        <v>HARARE</v>
      </c>
      <c r="F440" s="135" t="str">
        <f>VLOOKUP(C440,TOTAL3,4,FALSE)</f>
        <v>PLATINUM</v>
      </c>
      <c r="G440" s="83">
        <v>3</v>
      </c>
      <c r="H440" s="142" t="s">
        <v>2033</v>
      </c>
      <c r="I440" s="52" t="s">
        <v>2042</v>
      </c>
      <c r="J440" s="135" t="str">
        <f>VLOOKUP($C440,TOTAL3,5,FALSE)</f>
        <v>RICHARD</v>
      </c>
      <c r="K440" s="88">
        <v>0</v>
      </c>
      <c r="L440" s="88">
        <v>0.99930555555555556</v>
      </c>
      <c r="M440" s="86">
        <v>44173</v>
      </c>
      <c r="N440" s="143" t="s">
        <v>4019</v>
      </c>
      <c r="O440" s="90">
        <f t="shared" si="76"/>
        <v>1439</v>
      </c>
      <c r="P440" s="100">
        <f t="shared" si="77"/>
        <v>4317</v>
      </c>
      <c r="Q440" s="48" t="s">
        <v>2035</v>
      </c>
      <c r="R440" s="48" t="s">
        <v>2036</v>
      </c>
    </row>
    <row r="441" spans="1:18" x14ac:dyDescent="0.2">
      <c r="A441" s="124"/>
      <c r="B441" s="121">
        <v>44169.894108796296</v>
      </c>
      <c r="C441" s="48" t="s">
        <v>1534</v>
      </c>
      <c r="D441" s="82" t="str">
        <f>VLOOKUP($C441,TOTAL4,2,FALSE)</f>
        <v>HA6064</v>
      </c>
      <c r="E441" s="91" t="str">
        <f>VLOOKUP($C441,TOTAL4,3,FALSE)</f>
        <v>HARARE</v>
      </c>
      <c r="F441" s="82" t="str">
        <f>VLOOKUP(C441,TOTAL4,4,FALSE)</f>
        <v>SILVER</v>
      </c>
      <c r="G441" s="83">
        <v>3</v>
      </c>
      <c r="H441" s="142" t="s">
        <v>2033</v>
      </c>
      <c r="I441" s="68" t="s">
        <v>2058</v>
      </c>
      <c r="J441" s="82" t="str">
        <f>VLOOKUP($C441,TOTAL4,5,FALSE)</f>
        <v>MUTYANDA</v>
      </c>
      <c r="K441" s="88">
        <v>0</v>
      </c>
      <c r="L441" s="88">
        <v>0.99930555555555556</v>
      </c>
      <c r="M441" s="86">
        <v>44173</v>
      </c>
      <c r="N441" s="143" t="s">
        <v>4908</v>
      </c>
      <c r="O441" s="191">
        <f t="shared" si="76"/>
        <v>1439</v>
      </c>
      <c r="P441" s="100">
        <f t="shared" si="77"/>
        <v>4317</v>
      </c>
      <c r="Q441" s="68" t="s">
        <v>2035</v>
      </c>
      <c r="R441" s="68" t="s">
        <v>2036</v>
      </c>
    </row>
    <row r="442" spans="1:18" x14ac:dyDescent="0.2">
      <c r="A442" s="97"/>
      <c r="B442" s="137" t="s">
        <v>3536</v>
      </c>
      <c r="C442" s="87" t="s">
        <v>1536</v>
      </c>
      <c r="D442" s="134" t="str">
        <f t="shared" ref="D442:D448" si="86">VLOOKUP($C442,TOTAL3,2,FALSE)</f>
        <v>HA6064</v>
      </c>
      <c r="E442" s="135" t="str">
        <f t="shared" ref="E442:E448" si="87">VLOOKUP($C442,TOTAL3,3,FALSE)</f>
        <v>HARARE</v>
      </c>
      <c r="F442" s="135" t="str">
        <f t="shared" ref="F442:F448" si="88">VLOOKUP(C442,TOTAL3,4,FALSE)</f>
        <v>SILVER</v>
      </c>
      <c r="G442" s="83">
        <v>3</v>
      </c>
      <c r="H442" s="96" t="s">
        <v>2033</v>
      </c>
      <c r="I442" s="52" t="s">
        <v>2042</v>
      </c>
      <c r="J442" s="135" t="str">
        <f>VLOOKUP($C442,TOTAL3,5,FALSE)</f>
        <v>MUTYANDA</v>
      </c>
      <c r="K442" s="88">
        <v>0</v>
      </c>
      <c r="L442" s="88">
        <v>0.99930555555555556</v>
      </c>
      <c r="M442" s="86">
        <v>44173</v>
      </c>
      <c r="N442" s="143" t="s">
        <v>4113</v>
      </c>
      <c r="O442" s="90">
        <f t="shared" si="76"/>
        <v>1439</v>
      </c>
      <c r="P442" s="100">
        <f t="shared" si="77"/>
        <v>4317</v>
      </c>
      <c r="Q442" s="48" t="s">
        <v>2035</v>
      </c>
      <c r="R442" s="48" t="s">
        <v>2036</v>
      </c>
    </row>
    <row r="443" spans="1:18" x14ac:dyDescent="0.2">
      <c r="A443" s="97"/>
      <c r="B443" s="137">
        <v>44173.05269675926</v>
      </c>
      <c r="C443" s="48" t="s">
        <v>1541</v>
      </c>
      <c r="D443" s="134" t="str">
        <f t="shared" si="86"/>
        <v>HA5060</v>
      </c>
      <c r="E443" s="135" t="str">
        <f t="shared" si="87"/>
        <v>HARARE</v>
      </c>
      <c r="F443" s="135" t="str">
        <f t="shared" si="88"/>
        <v>PLATINUM</v>
      </c>
      <c r="G443" s="83">
        <v>3</v>
      </c>
      <c r="H443" s="96" t="s">
        <v>2033</v>
      </c>
      <c r="I443" s="52" t="s">
        <v>2034</v>
      </c>
      <c r="J443" s="135" t="str">
        <f>VLOOKUP($C443,TOTAL3,5,FALSE)</f>
        <v>ENIA</v>
      </c>
      <c r="K443" s="88">
        <v>5.2696759259259263E-2</v>
      </c>
      <c r="L443" s="88">
        <v>5.5358796296296288E-2</v>
      </c>
      <c r="M443" s="86">
        <v>44173</v>
      </c>
      <c r="N443" s="143" t="s">
        <v>5113</v>
      </c>
      <c r="O443" s="90">
        <f t="shared" si="76"/>
        <v>3.8333333333333162</v>
      </c>
      <c r="P443" s="100">
        <f t="shared" si="77"/>
        <v>11.499999999999948</v>
      </c>
      <c r="Q443" s="48" t="s">
        <v>2035</v>
      </c>
      <c r="R443" s="48" t="s">
        <v>2038</v>
      </c>
    </row>
    <row r="444" spans="1:18" x14ac:dyDescent="0.2">
      <c r="A444" s="124">
        <v>561</v>
      </c>
      <c r="B444" s="121">
        <v>44173.546527777777</v>
      </c>
      <c r="C444" s="52" t="str">
        <f>VLOOKUP(A444,nsn,2,FALSE)</f>
        <v>Parkview-G</v>
      </c>
      <c r="D444" s="134" t="str">
        <f t="shared" si="86"/>
        <v>BU5096</v>
      </c>
      <c r="E444" s="220" t="str">
        <f t="shared" si="87"/>
        <v>BULAWAYO</v>
      </c>
      <c r="F444" s="135" t="str">
        <f t="shared" si="88"/>
        <v>SILVER</v>
      </c>
      <c r="G444" s="83">
        <v>3</v>
      </c>
      <c r="H444" s="83" t="s">
        <v>2033</v>
      </c>
      <c r="I444" s="212" t="s">
        <v>2060</v>
      </c>
      <c r="J444" s="52" t="str">
        <f>VLOOKUP(A444,nsn,3,FALSE)</f>
        <v>SOFIA</v>
      </c>
      <c r="K444" s="88">
        <v>0.54652777777777783</v>
      </c>
      <c r="L444" s="88">
        <v>0.76111111111111107</v>
      </c>
      <c r="M444" s="86">
        <v>44173</v>
      </c>
      <c r="N444" s="143" t="s">
        <v>2181</v>
      </c>
      <c r="O444" s="90">
        <f t="shared" si="76"/>
        <v>308.99999999999989</v>
      </c>
      <c r="P444" s="100">
        <f t="shared" si="77"/>
        <v>926.99999999999966</v>
      </c>
      <c r="Q444" s="52" t="s">
        <v>2035</v>
      </c>
      <c r="R444" s="52" t="s">
        <v>2036</v>
      </c>
    </row>
    <row r="445" spans="1:18" x14ac:dyDescent="0.2">
      <c r="A445" s="97"/>
      <c r="B445" s="137">
        <v>44172.877164351848</v>
      </c>
      <c r="C445" s="48" t="s">
        <v>1553</v>
      </c>
      <c r="D445" s="134" t="str">
        <f t="shared" si="86"/>
        <v>MA0323</v>
      </c>
      <c r="E445" s="135" t="str">
        <f t="shared" si="87"/>
        <v>MANICALAND</v>
      </c>
      <c r="F445" s="135" t="str">
        <f t="shared" si="88"/>
        <v>GOLD</v>
      </c>
      <c r="G445" s="83">
        <v>3</v>
      </c>
      <c r="H445" s="96" t="s">
        <v>2033</v>
      </c>
      <c r="I445" s="52" t="s">
        <v>2034</v>
      </c>
      <c r="J445" s="135" t="str">
        <f>VLOOKUP($C445,TOTAL3,5,FALSE)</f>
        <v>MANGWIRO</v>
      </c>
      <c r="K445" s="88">
        <v>0</v>
      </c>
      <c r="L445" s="88">
        <v>0.62563657407407403</v>
      </c>
      <c r="M445" s="86">
        <v>44173</v>
      </c>
      <c r="N445" s="143" t="s">
        <v>4724</v>
      </c>
      <c r="O445" s="90">
        <f t="shared" si="76"/>
        <v>900.91666666666663</v>
      </c>
      <c r="P445" s="100">
        <f t="shared" si="77"/>
        <v>2702.75</v>
      </c>
      <c r="Q445" s="48" t="s">
        <v>2035</v>
      </c>
      <c r="R445" s="48" t="s">
        <v>2038</v>
      </c>
    </row>
    <row r="446" spans="1:18" x14ac:dyDescent="0.2">
      <c r="A446" s="97"/>
      <c r="B446" s="192" t="s">
        <v>2077</v>
      </c>
      <c r="C446" s="87" t="s">
        <v>1555</v>
      </c>
      <c r="D446" s="134" t="str">
        <f t="shared" si="86"/>
        <v>ME0395</v>
      </c>
      <c r="E446" s="135" t="str">
        <f t="shared" si="87"/>
        <v>MASH EAST</v>
      </c>
      <c r="F446" s="135" t="str">
        <f t="shared" si="88"/>
        <v>GOLD</v>
      </c>
      <c r="G446" s="83">
        <v>3</v>
      </c>
      <c r="H446" s="142" t="s">
        <v>2033</v>
      </c>
      <c r="I446" s="52" t="s">
        <v>2042</v>
      </c>
      <c r="J446" s="135" t="str">
        <f>VLOOKUP($C446,TOTAL3,5,FALSE)</f>
        <v>DHLAKAMA</v>
      </c>
      <c r="K446" s="88">
        <v>0</v>
      </c>
      <c r="L446" s="88">
        <v>0.99930555555555556</v>
      </c>
      <c r="M446" s="86">
        <v>44173</v>
      </c>
      <c r="N446" s="143" t="s">
        <v>3982</v>
      </c>
      <c r="O446" s="90">
        <f t="shared" si="76"/>
        <v>1439</v>
      </c>
      <c r="P446" s="100">
        <f t="shared" si="77"/>
        <v>4317</v>
      </c>
      <c r="Q446" s="48" t="s">
        <v>2035</v>
      </c>
      <c r="R446" s="48" t="s">
        <v>2036</v>
      </c>
    </row>
    <row r="447" spans="1:18" x14ac:dyDescent="0.2">
      <c r="A447" s="97"/>
      <c r="B447" s="137">
        <v>44173.517013888886</v>
      </c>
      <c r="C447" s="48" t="s">
        <v>1558</v>
      </c>
      <c r="D447" s="134" t="str">
        <f t="shared" si="86"/>
        <v>ME7060</v>
      </c>
      <c r="E447" s="135" t="str">
        <f t="shared" si="87"/>
        <v>MASH EAST</v>
      </c>
      <c r="F447" s="135" t="str">
        <f t="shared" si="88"/>
        <v>PLATINUM</v>
      </c>
      <c r="G447" s="83">
        <v>3</v>
      </c>
      <c r="H447" s="96" t="s">
        <v>2033</v>
      </c>
      <c r="I447" s="52" t="s">
        <v>5161</v>
      </c>
      <c r="J447" s="135" t="str">
        <f>VLOOKUP($C447,TOTAL3,5,FALSE)</f>
        <v>WASHI</v>
      </c>
      <c r="K447" s="88">
        <v>0.51701388888888888</v>
      </c>
      <c r="L447" s="88">
        <v>0.52141203703703709</v>
      </c>
      <c r="M447" s="86">
        <v>44173</v>
      </c>
      <c r="N447" s="143" t="s">
        <v>5093</v>
      </c>
      <c r="O447" s="90">
        <f t="shared" si="76"/>
        <v>6.3333333333334174</v>
      </c>
      <c r="P447" s="100">
        <f t="shared" si="77"/>
        <v>19.000000000000252</v>
      </c>
      <c r="Q447" s="48" t="s">
        <v>2035</v>
      </c>
      <c r="R447" s="48" t="s">
        <v>2038</v>
      </c>
    </row>
    <row r="448" spans="1:18" x14ac:dyDescent="0.2">
      <c r="A448" s="97"/>
      <c r="B448" s="137" t="s">
        <v>5065</v>
      </c>
      <c r="C448" s="87" t="s">
        <v>1558</v>
      </c>
      <c r="D448" s="134" t="str">
        <f t="shared" si="86"/>
        <v>ME7060</v>
      </c>
      <c r="E448" s="135" t="str">
        <f t="shared" si="87"/>
        <v>MASH EAST</v>
      </c>
      <c r="F448" s="135" t="str">
        <f t="shared" si="88"/>
        <v>PLATINUM</v>
      </c>
      <c r="G448" s="83">
        <v>3</v>
      </c>
      <c r="H448" s="96" t="s">
        <v>2033</v>
      </c>
      <c r="I448" s="52" t="s">
        <v>5161</v>
      </c>
      <c r="J448" s="135" t="str">
        <f>VLOOKUP($C448,TOTAL3,5,FALSE)</f>
        <v>WASHI</v>
      </c>
      <c r="K448" s="88">
        <v>0.66979166666666667</v>
      </c>
      <c r="L448" s="88">
        <v>0.99930555555555556</v>
      </c>
      <c r="M448" s="86">
        <v>44173</v>
      </c>
      <c r="N448" s="143" t="s">
        <v>5203</v>
      </c>
      <c r="O448" s="90">
        <f t="shared" si="76"/>
        <v>474.5</v>
      </c>
      <c r="P448" s="100">
        <f t="shared" si="77"/>
        <v>1423.5</v>
      </c>
      <c r="Q448" s="48" t="s">
        <v>2035</v>
      </c>
      <c r="R448" s="48" t="s">
        <v>2036</v>
      </c>
    </row>
    <row r="449" spans="1:18" x14ac:dyDescent="0.2">
      <c r="A449" s="124"/>
      <c r="B449" s="121">
        <v>44170.95385416667</v>
      </c>
      <c r="C449" s="48" t="s">
        <v>1566</v>
      </c>
      <c r="D449" s="82" t="str">
        <f>VLOOKUP($C449,TOTAL4,2,FALSE)</f>
        <v>MD0388</v>
      </c>
      <c r="E449" s="91" t="str">
        <f>VLOOKUP($C449,TOTAL4,3,FALSE)</f>
        <v>MIDLANDS</v>
      </c>
      <c r="F449" s="82" t="str">
        <f>VLOOKUP(C449,TOTAL4,4,FALSE)</f>
        <v>PLATINUM</v>
      </c>
      <c r="G449" s="83">
        <v>3</v>
      </c>
      <c r="H449" s="142" t="s">
        <v>2033</v>
      </c>
      <c r="I449" s="68" t="s">
        <v>2058</v>
      </c>
      <c r="J449" s="82" t="str">
        <f>VLOOKUP($C449,TOTAL4,5,FALSE)</f>
        <v>CHARI</v>
      </c>
      <c r="K449" s="88">
        <v>0</v>
      </c>
      <c r="L449" s="88">
        <v>0.99930555555555556</v>
      </c>
      <c r="M449" s="86">
        <v>44173</v>
      </c>
      <c r="N449" s="143" t="s">
        <v>4910</v>
      </c>
      <c r="O449" s="191">
        <f t="shared" si="76"/>
        <v>1439</v>
      </c>
      <c r="P449" s="100">
        <f t="shared" si="77"/>
        <v>4317</v>
      </c>
      <c r="Q449" s="68" t="s">
        <v>2035</v>
      </c>
      <c r="R449" s="68" t="s">
        <v>2036</v>
      </c>
    </row>
    <row r="450" spans="1:18" x14ac:dyDescent="0.2">
      <c r="A450" s="124"/>
      <c r="B450" s="121">
        <v>44170.748287037037</v>
      </c>
      <c r="C450" s="48" t="s">
        <v>1568</v>
      </c>
      <c r="D450" s="82" t="str">
        <f>VLOOKUP($C450,TOTAL4,2,FALSE)</f>
        <v>MD0388</v>
      </c>
      <c r="E450" s="91" t="str">
        <f>VLOOKUP($C450,TOTAL4,3,FALSE)</f>
        <v>MIDLANDS</v>
      </c>
      <c r="F450" s="82" t="str">
        <f>VLOOKUP(C450,TOTAL4,4,FALSE)</f>
        <v>PLATINUM</v>
      </c>
      <c r="G450" s="83">
        <v>3</v>
      </c>
      <c r="H450" s="142" t="s">
        <v>2033</v>
      </c>
      <c r="I450" s="68" t="s">
        <v>2058</v>
      </c>
      <c r="J450" s="82" t="str">
        <f>VLOOKUP($C450,TOTAL4,5,FALSE)</f>
        <v>CHARI</v>
      </c>
      <c r="K450" s="88">
        <v>0</v>
      </c>
      <c r="L450" s="88">
        <v>0.99930555555555556</v>
      </c>
      <c r="M450" s="86">
        <v>44173</v>
      </c>
      <c r="N450" s="143" t="s">
        <v>4911</v>
      </c>
      <c r="O450" s="191">
        <f t="shared" ref="O450:O513" si="89">(L450-K450)*60*24</f>
        <v>1439</v>
      </c>
      <c r="P450" s="100">
        <f t="shared" ref="P450:P513" si="90">O450*G450</f>
        <v>4317</v>
      </c>
      <c r="Q450" s="68" t="s">
        <v>2035</v>
      </c>
      <c r="R450" s="68" t="s">
        <v>2036</v>
      </c>
    </row>
    <row r="451" spans="1:18" x14ac:dyDescent="0.2">
      <c r="A451" s="210">
        <v>67</v>
      </c>
      <c r="B451" s="121">
        <v>44173.855555555558</v>
      </c>
      <c r="C451" s="52" t="str">
        <f>VLOOKUP(A451,nsn,2,FALSE)</f>
        <v>PLUMTREEBORDER-G</v>
      </c>
      <c r="D451" s="134" t="str">
        <f>VLOOKUP($C451,TOTAL3,2,FALSE)</f>
        <v>MS0083</v>
      </c>
      <c r="E451" s="220" t="str">
        <f>VLOOKUP($C451,TOTAL3,3,FALSE)</f>
        <v>MAT SOUTH</v>
      </c>
      <c r="F451" s="135" t="str">
        <f>VLOOKUP(C451,TOTAL3,4,FALSE)</f>
        <v>SILVER</v>
      </c>
      <c r="G451" s="83">
        <v>3</v>
      </c>
      <c r="H451" s="96" t="s">
        <v>2033</v>
      </c>
      <c r="I451" s="212" t="s">
        <v>2056</v>
      </c>
      <c r="J451" s="52" t="str">
        <f>VLOOKUP(A451,nsn,3,FALSE)</f>
        <v>STELLA</v>
      </c>
      <c r="K451" s="88">
        <v>0.85555555555555562</v>
      </c>
      <c r="L451" s="88">
        <v>0.99930555555555556</v>
      </c>
      <c r="M451" s="86">
        <v>44173</v>
      </c>
      <c r="N451" s="143" t="s">
        <v>4123</v>
      </c>
      <c r="O451" s="90">
        <f t="shared" si="89"/>
        <v>206.99999999999991</v>
      </c>
      <c r="P451" s="100">
        <f t="shared" si="90"/>
        <v>620.99999999999977</v>
      </c>
      <c r="Q451" s="52" t="s">
        <v>2035</v>
      </c>
      <c r="R451" s="52" t="s">
        <v>2036</v>
      </c>
    </row>
    <row r="452" spans="1:18" x14ac:dyDescent="0.2">
      <c r="A452" s="210">
        <v>64</v>
      </c>
      <c r="B452" s="121">
        <v>44173.855555555558</v>
      </c>
      <c r="C452" s="52" t="str">
        <f>VLOOKUP(A452,nsn,2,FALSE)</f>
        <v>PLUMTREETOWN-G</v>
      </c>
      <c r="D452" s="134" t="str">
        <f>VLOOKUP($C452,TOTAL3,2,FALSE)</f>
        <v>MS0084</v>
      </c>
      <c r="E452" s="220" t="str">
        <f>VLOOKUP($C452,TOTAL3,3,FALSE)</f>
        <v>MAT SOUTH</v>
      </c>
      <c r="F452" s="135" t="str">
        <f>VLOOKUP(C452,TOTAL3,4,FALSE)</f>
        <v>GOLD</v>
      </c>
      <c r="G452" s="83">
        <v>3</v>
      </c>
      <c r="H452" s="96" t="s">
        <v>2033</v>
      </c>
      <c r="I452" s="212" t="s">
        <v>2056</v>
      </c>
      <c r="J452" s="52" t="str">
        <f>VLOOKUP(A452,nsn,3,FALSE)</f>
        <v>STELLA</v>
      </c>
      <c r="K452" s="88">
        <v>0.85555555555555562</v>
      </c>
      <c r="L452" s="88">
        <v>0.99930555555555556</v>
      </c>
      <c r="M452" s="86">
        <v>44173</v>
      </c>
      <c r="N452" s="143" t="s">
        <v>2180</v>
      </c>
      <c r="O452" s="90">
        <f t="shared" si="89"/>
        <v>206.99999999999991</v>
      </c>
      <c r="P452" s="100">
        <f t="shared" si="90"/>
        <v>620.99999999999977</v>
      </c>
      <c r="Q452" s="52" t="s">
        <v>2035</v>
      </c>
      <c r="R452" s="52" t="s">
        <v>2036</v>
      </c>
    </row>
    <row r="453" spans="1:18" x14ac:dyDescent="0.2">
      <c r="A453" s="97"/>
      <c r="B453" s="137">
        <v>44173.205231481479</v>
      </c>
      <c r="C453" s="48" t="s">
        <v>1598</v>
      </c>
      <c r="D453" s="134" t="str">
        <f>VLOOKUP($C453,TOTAL3,2,FALSE)</f>
        <v>MN1772-G</v>
      </c>
      <c r="E453" s="135" t="str">
        <f>VLOOKUP($C453,TOTAL3,3,FALSE)</f>
        <v>MAT NORTH</v>
      </c>
      <c r="F453" s="135" t="str">
        <f>VLOOKUP(C453,TOTAL3,4,FALSE)</f>
        <v>BRONZE</v>
      </c>
      <c r="G453" s="83">
        <v>3</v>
      </c>
      <c r="H453" s="96" t="s">
        <v>2033</v>
      </c>
      <c r="I453" s="52" t="s">
        <v>2034</v>
      </c>
      <c r="J453" s="135" t="str">
        <f>VLOOKUP($C453,TOTAL3,5,FALSE)</f>
        <v>ECONET</v>
      </c>
      <c r="K453" s="88">
        <v>0.20523148148148149</v>
      </c>
      <c r="L453" s="88">
        <v>0.22548611111111114</v>
      </c>
      <c r="M453" s="86">
        <v>44173</v>
      </c>
      <c r="N453" s="143" t="s">
        <v>5143</v>
      </c>
      <c r="O453" s="90">
        <f t="shared" si="89"/>
        <v>29.166666666666696</v>
      </c>
      <c r="P453" s="100">
        <f t="shared" si="90"/>
        <v>87.500000000000085</v>
      </c>
      <c r="Q453" s="48" t="s">
        <v>2035</v>
      </c>
      <c r="R453" s="48" t="s">
        <v>2038</v>
      </c>
    </row>
    <row r="454" spans="1:18" x14ac:dyDescent="0.2">
      <c r="A454" s="97"/>
      <c r="B454" s="137">
        <v>44173.236712962964</v>
      </c>
      <c r="C454" s="48" t="s">
        <v>1600</v>
      </c>
      <c r="D454" s="134" t="str">
        <f>VLOOKUP($C454,TOTAL3,2,FALSE)</f>
        <v>MN1772-G</v>
      </c>
      <c r="E454" s="135" t="str">
        <f>VLOOKUP($C454,TOTAL3,3,FALSE)</f>
        <v>MAT NORTH</v>
      </c>
      <c r="F454" s="135" t="str">
        <f>VLOOKUP(C454,TOTAL3,4,FALSE)</f>
        <v>BRONZE</v>
      </c>
      <c r="G454" s="83">
        <v>3</v>
      </c>
      <c r="H454" s="96" t="s">
        <v>2033</v>
      </c>
      <c r="I454" s="52" t="s">
        <v>2034</v>
      </c>
      <c r="J454" s="135" t="str">
        <f>VLOOKUP($C454,TOTAL3,5,FALSE)</f>
        <v>ECONET</v>
      </c>
      <c r="K454" s="88">
        <v>0.23671296296296296</v>
      </c>
      <c r="L454" s="88">
        <v>0.25666666666666665</v>
      </c>
      <c r="M454" s="86">
        <v>44173</v>
      </c>
      <c r="N454" s="143" t="s">
        <v>5145</v>
      </c>
      <c r="O454" s="90">
        <f t="shared" si="89"/>
        <v>28.73333333333332</v>
      </c>
      <c r="P454" s="100">
        <f t="shared" si="90"/>
        <v>86.19999999999996</v>
      </c>
      <c r="Q454" s="48" t="s">
        <v>2035</v>
      </c>
      <c r="R454" s="48" t="s">
        <v>2038</v>
      </c>
    </row>
    <row r="455" spans="1:18" x14ac:dyDescent="0.2">
      <c r="A455" s="97"/>
      <c r="B455" s="121">
        <v>44173.86314814815</v>
      </c>
      <c r="C455" s="48" t="s">
        <v>1601</v>
      </c>
      <c r="D455" s="82" t="str">
        <f>VLOOKUP($C455,TOTAL4,2,FALSE)</f>
        <v>HA0203</v>
      </c>
      <c r="E455" s="91" t="str">
        <f>VLOOKUP($C455,TOTAL4,3,FALSE)</f>
        <v>HARARE</v>
      </c>
      <c r="F455" s="82" t="str">
        <f>VLOOKUP(C455,TOTAL4,4,FALSE)</f>
        <v xml:space="preserve">PRIORITY PLATINUM </v>
      </c>
      <c r="G455" s="83">
        <v>3</v>
      </c>
      <c r="H455" s="142" t="s">
        <v>2033</v>
      </c>
      <c r="I455" s="68" t="s">
        <v>2056</v>
      </c>
      <c r="J455" s="82" t="str">
        <f>VLOOKUP($C455,TOTAL4,5,FALSE)</f>
        <v>MODESTA</v>
      </c>
      <c r="K455" s="88">
        <v>0.86314814814814811</v>
      </c>
      <c r="L455" s="88">
        <v>0.99930555555555556</v>
      </c>
      <c r="M455" s="86">
        <v>44173</v>
      </c>
      <c r="N455" s="143" t="s">
        <v>5014</v>
      </c>
      <c r="O455" s="191">
        <f t="shared" si="89"/>
        <v>196.06666666666675</v>
      </c>
      <c r="P455" s="100">
        <f t="shared" si="90"/>
        <v>588.20000000000027</v>
      </c>
      <c r="Q455" s="68" t="s">
        <v>2035</v>
      </c>
      <c r="R455" s="68" t="s">
        <v>2036</v>
      </c>
    </row>
    <row r="456" spans="1:18" x14ac:dyDescent="0.2">
      <c r="A456" s="97"/>
      <c r="B456" s="137" t="s">
        <v>5044</v>
      </c>
      <c r="C456" s="87" t="s">
        <v>1603</v>
      </c>
      <c r="D456" s="134" t="str">
        <f>VLOOKUP($C456,TOTAL3,2,FALSE)</f>
        <v>HA0203</v>
      </c>
      <c r="E456" s="135" t="str">
        <f>VLOOKUP($C456,TOTAL3,3,FALSE)</f>
        <v>HARARE</v>
      </c>
      <c r="F456" s="135" t="str">
        <f>VLOOKUP(C456,TOTAL3,4,FALSE)</f>
        <v>PLATINUM</v>
      </c>
      <c r="G456" s="83">
        <v>3</v>
      </c>
      <c r="H456" s="96" t="s">
        <v>2033</v>
      </c>
      <c r="I456" s="52" t="s">
        <v>5161</v>
      </c>
      <c r="J456" s="135" t="str">
        <f>VLOOKUP($C456,TOTAL3,5,FALSE)</f>
        <v>MODESTA</v>
      </c>
      <c r="K456" s="88">
        <v>0.82965277777777768</v>
      </c>
      <c r="L456" s="88">
        <v>0.99930555555555556</v>
      </c>
      <c r="M456" s="86">
        <v>44173</v>
      </c>
      <c r="N456" s="143" t="s">
        <v>5180</v>
      </c>
      <c r="O456" s="90">
        <f t="shared" si="89"/>
        <v>244.30000000000013</v>
      </c>
      <c r="P456" s="100">
        <f t="shared" si="90"/>
        <v>732.90000000000032</v>
      </c>
      <c r="Q456" s="48" t="s">
        <v>2035</v>
      </c>
      <c r="R456" s="48" t="s">
        <v>2036</v>
      </c>
    </row>
    <row r="457" spans="1:18" x14ac:dyDescent="0.2">
      <c r="A457" s="97"/>
      <c r="B457" s="121">
        <v>44173.592245370368</v>
      </c>
      <c r="C457" s="48" t="s">
        <v>1607</v>
      </c>
      <c r="D457" s="82" t="str">
        <f>VLOOKUP($C457,TOTAL4,2,FALSE)</f>
        <v>MN5117</v>
      </c>
      <c r="E457" s="91" t="str">
        <f>VLOOKUP($C457,TOTAL4,3,FALSE)</f>
        <v>MAT NORTH</v>
      </c>
      <c r="F457" s="82" t="str">
        <f>VLOOKUP(C457,TOTAL4,4,FALSE)</f>
        <v>SILVER</v>
      </c>
      <c r="G457" s="83">
        <v>3</v>
      </c>
      <c r="H457" s="142" t="s">
        <v>2033</v>
      </c>
      <c r="I457" s="68" t="s">
        <v>2056</v>
      </c>
      <c r="J457" s="82" t="str">
        <f>VLOOKUP($C457,TOTAL4,5,FALSE)</f>
        <v>MAKETO</v>
      </c>
      <c r="K457" s="85">
        <v>0.59224537037037039</v>
      </c>
      <c r="L457" s="85">
        <v>0.62416666666666665</v>
      </c>
      <c r="M457" s="86">
        <v>44173</v>
      </c>
      <c r="N457" s="143" t="s">
        <v>4950</v>
      </c>
      <c r="O457" s="191">
        <f t="shared" si="89"/>
        <v>45.966666666666605</v>
      </c>
      <c r="P457" s="100">
        <f t="shared" si="90"/>
        <v>137.89999999999981</v>
      </c>
      <c r="Q457" s="68" t="s">
        <v>2035</v>
      </c>
      <c r="R457" s="68" t="s">
        <v>2038</v>
      </c>
    </row>
    <row r="458" spans="1:18" x14ac:dyDescent="0.2">
      <c r="A458" s="97"/>
      <c r="B458" s="121">
        <v>44173.628449074073</v>
      </c>
      <c r="C458" s="48" t="s">
        <v>1607</v>
      </c>
      <c r="D458" s="82" t="str">
        <f>VLOOKUP($C458,TOTAL4,2,FALSE)</f>
        <v>MN5117</v>
      </c>
      <c r="E458" s="91" t="str">
        <f>VLOOKUP($C458,TOTAL4,3,FALSE)</f>
        <v>MAT NORTH</v>
      </c>
      <c r="F458" s="82" t="str">
        <f>VLOOKUP(C458,TOTAL4,4,FALSE)</f>
        <v>SILVER</v>
      </c>
      <c r="G458" s="83">
        <v>3</v>
      </c>
      <c r="H458" s="83" t="s">
        <v>2033</v>
      </c>
      <c r="I458" s="68" t="s">
        <v>2056</v>
      </c>
      <c r="J458" s="82" t="str">
        <f>VLOOKUP($C458,TOTAL4,5,FALSE)</f>
        <v>MAKETO</v>
      </c>
      <c r="K458" s="85">
        <v>0.62844907407407413</v>
      </c>
      <c r="L458" s="85">
        <v>0.7111574074074074</v>
      </c>
      <c r="M458" s="86">
        <v>44173</v>
      </c>
      <c r="N458" s="143" t="s">
        <v>4976</v>
      </c>
      <c r="O458" s="191">
        <f t="shared" si="89"/>
        <v>119.09999999999992</v>
      </c>
      <c r="P458" s="100">
        <f t="shared" si="90"/>
        <v>357.29999999999978</v>
      </c>
      <c r="Q458" s="68" t="s">
        <v>2035</v>
      </c>
      <c r="R458" s="68" t="s">
        <v>2038</v>
      </c>
    </row>
    <row r="459" spans="1:18" x14ac:dyDescent="0.2">
      <c r="A459" s="210">
        <v>133</v>
      </c>
      <c r="B459" s="121">
        <v>44145.652094907404</v>
      </c>
      <c r="C459" s="52" t="str">
        <f>VLOOKUP(A459,nsn,2,FALSE)</f>
        <v>Queenspark-G</v>
      </c>
      <c r="D459" s="134" t="s">
        <v>1609</v>
      </c>
      <c r="E459" s="220" t="str">
        <f>VLOOKUP($C459,TOTAL3,3,FALSE)</f>
        <v>BULAWAYO</v>
      </c>
      <c r="F459" s="135" t="str">
        <f>VLOOKUP(C459,TOTAL3,4,FALSE)</f>
        <v>SILVER</v>
      </c>
      <c r="G459" s="83">
        <v>3</v>
      </c>
      <c r="H459" s="96" t="s">
        <v>2033</v>
      </c>
      <c r="I459" s="212" t="s">
        <v>2057</v>
      </c>
      <c r="J459" s="52" t="str">
        <f>VLOOKUP(A459,nsn,3,FALSE)</f>
        <v>STELLA</v>
      </c>
      <c r="K459" s="88">
        <v>0</v>
      </c>
      <c r="L459" s="88">
        <v>0.99930555555555556</v>
      </c>
      <c r="M459" s="86">
        <v>44173</v>
      </c>
      <c r="N459" s="143" t="s">
        <v>2181</v>
      </c>
      <c r="O459" s="90">
        <f t="shared" si="89"/>
        <v>1439</v>
      </c>
      <c r="P459" s="100">
        <f t="shared" si="90"/>
        <v>4317</v>
      </c>
      <c r="Q459" s="52" t="s">
        <v>2035</v>
      </c>
      <c r="R459" s="52" t="s">
        <v>2036</v>
      </c>
    </row>
    <row r="460" spans="1:18" x14ac:dyDescent="0.2">
      <c r="A460" s="97"/>
      <c r="B460" s="121">
        <v>44173.405034722222</v>
      </c>
      <c r="C460" s="48" t="s">
        <v>1611</v>
      </c>
      <c r="D460" s="82" t="str">
        <f>VLOOKUP($C460,TOTAL4,2,FALSE)</f>
        <v>HA5071</v>
      </c>
      <c r="E460" s="91" t="str">
        <f>VLOOKUP($C460,TOTAL4,3,FALSE)</f>
        <v>HARARE</v>
      </c>
      <c r="F460" s="82" t="str">
        <f>VLOOKUP(C460,TOTAL4,4,FALSE)</f>
        <v>SILVER</v>
      </c>
      <c r="G460" s="83">
        <v>3</v>
      </c>
      <c r="H460" s="142" t="s">
        <v>2033</v>
      </c>
      <c r="I460" s="68" t="s">
        <v>2056</v>
      </c>
      <c r="J460" s="82" t="str">
        <f>VLOOKUP($C460,TOTAL4,5,FALSE)</f>
        <v>KIWA</v>
      </c>
      <c r="K460" s="85">
        <v>0.4050347222222222</v>
      </c>
      <c r="L460" s="85">
        <v>0.62311342592592589</v>
      </c>
      <c r="M460" s="86">
        <v>44173</v>
      </c>
      <c r="N460" s="143" t="s">
        <v>4949</v>
      </c>
      <c r="O460" s="191">
        <f t="shared" si="89"/>
        <v>314.0333333333333</v>
      </c>
      <c r="P460" s="100">
        <f t="shared" si="90"/>
        <v>942.09999999999991</v>
      </c>
      <c r="Q460" s="68" t="s">
        <v>2035</v>
      </c>
      <c r="R460" s="68" t="s">
        <v>2038</v>
      </c>
    </row>
    <row r="461" spans="1:18" x14ac:dyDescent="0.2">
      <c r="A461" s="97"/>
      <c r="B461" s="137">
        <v>44173.432962962965</v>
      </c>
      <c r="C461" s="48" t="s">
        <v>1613</v>
      </c>
      <c r="D461" s="134" t="str">
        <f>VLOOKUP($C461,TOTAL3,2,FALSE)</f>
        <v>HA5071</v>
      </c>
      <c r="E461" s="135" t="str">
        <f>VLOOKUP($C461,TOTAL3,3,FALSE)</f>
        <v>HARARE</v>
      </c>
      <c r="F461" s="135" t="str">
        <f>VLOOKUP(C461,TOTAL3,4,FALSE)</f>
        <v>SILVER</v>
      </c>
      <c r="G461" s="83">
        <v>3</v>
      </c>
      <c r="H461" s="96" t="s">
        <v>2033</v>
      </c>
      <c r="I461" s="52" t="s">
        <v>5161</v>
      </c>
      <c r="J461" s="135" t="str">
        <f>VLOOKUP($C461,TOTAL3,5,FALSE)</f>
        <v>KIWA</v>
      </c>
      <c r="K461" s="88">
        <v>0.43296296296296299</v>
      </c>
      <c r="L461" s="88">
        <v>0.59017361111111111</v>
      </c>
      <c r="M461" s="86">
        <v>44173</v>
      </c>
      <c r="N461" s="143" t="s">
        <v>5128</v>
      </c>
      <c r="O461" s="90">
        <f t="shared" si="89"/>
        <v>226.38333333333327</v>
      </c>
      <c r="P461" s="100">
        <f t="shared" si="90"/>
        <v>679.14999999999986</v>
      </c>
      <c r="Q461" s="48" t="s">
        <v>2035</v>
      </c>
      <c r="R461" s="48" t="s">
        <v>2038</v>
      </c>
    </row>
    <row r="462" spans="1:18" x14ac:dyDescent="0.2">
      <c r="A462" s="97"/>
      <c r="B462" s="137">
        <v>44173.547037037039</v>
      </c>
      <c r="C462" s="48" t="s">
        <v>1627</v>
      </c>
      <c r="D462" s="134" t="str">
        <f>VLOOKUP($C462,TOTAL3,2,FALSE)</f>
        <v>MD0090</v>
      </c>
      <c r="E462" s="135" t="str">
        <f>VLOOKUP($C462,TOTAL3,3,FALSE)</f>
        <v>MIDLANDS</v>
      </c>
      <c r="F462" s="135" t="str">
        <f>VLOOKUP(C462,TOTAL3,4,FALSE)</f>
        <v>PLATINUM</v>
      </c>
      <c r="G462" s="83">
        <v>3</v>
      </c>
      <c r="H462" s="96" t="s">
        <v>2033</v>
      </c>
      <c r="I462" s="52" t="s">
        <v>5161</v>
      </c>
      <c r="J462" s="135" t="str">
        <f>VLOOKUP($C462,TOTAL3,5,FALSE)</f>
        <v>CHIKWAVAVA</v>
      </c>
      <c r="K462" s="88">
        <v>0.5470370370370371</v>
      </c>
      <c r="L462" s="88">
        <v>0.56298611111111108</v>
      </c>
      <c r="M462" s="86">
        <v>44173</v>
      </c>
      <c r="N462" s="143" t="s">
        <v>5160</v>
      </c>
      <c r="O462" s="90">
        <f t="shared" si="89"/>
        <v>22.966666666666526</v>
      </c>
      <c r="P462" s="100">
        <f t="shared" si="90"/>
        <v>68.899999999999579</v>
      </c>
      <c r="Q462" s="48" t="s">
        <v>2035</v>
      </c>
      <c r="R462" s="48" t="s">
        <v>2038</v>
      </c>
    </row>
    <row r="463" spans="1:18" x14ac:dyDescent="0.2">
      <c r="A463" s="97"/>
      <c r="B463" s="121">
        <v>44173.595925925925</v>
      </c>
      <c r="C463" s="48" t="s">
        <v>1628</v>
      </c>
      <c r="D463" s="82" t="str">
        <f>VLOOKUP($C463,TOTAL4,2,FALSE)</f>
        <v>MD0090</v>
      </c>
      <c r="E463" s="91" t="str">
        <f>VLOOKUP($C463,TOTAL4,3,FALSE)</f>
        <v>MIDLANDS</v>
      </c>
      <c r="F463" s="82" t="str">
        <f>VLOOKUP(C463,TOTAL4,4,FALSE)</f>
        <v xml:space="preserve">PRIORITY PLATINUM </v>
      </c>
      <c r="G463" s="83">
        <v>3</v>
      </c>
      <c r="H463" s="142" t="s">
        <v>2033</v>
      </c>
      <c r="I463" s="68" t="s">
        <v>2056</v>
      </c>
      <c r="J463" s="82" t="str">
        <f>VLOOKUP($C463,TOTAL4,5,FALSE)</f>
        <v>CHIKWAVAVA</v>
      </c>
      <c r="K463" s="85">
        <v>0.59592592592592586</v>
      </c>
      <c r="L463" s="85">
        <v>0.61634259259259261</v>
      </c>
      <c r="M463" s="86">
        <v>44173</v>
      </c>
      <c r="N463" s="143" t="s">
        <v>4946</v>
      </c>
      <c r="O463" s="191">
        <f t="shared" si="89"/>
        <v>29.400000000000119</v>
      </c>
      <c r="P463" s="100">
        <f t="shared" si="90"/>
        <v>88.200000000000358</v>
      </c>
      <c r="Q463" s="68" t="s">
        <v>2035</v>
      </c>
      <c r="R463" s="68" t="s">
        <v>2038</v>
      </c>
    </row>
    <row r="464" spans="1:18" x14ac:dyDescent="0.2">
      <c r="A464" s="97"/>
      <c r="B464" s="192" t="s">
        <v>2373</v>
      </c>
      <c r="C464" s="87" t="s">
        <v>1629</v>
      </c>
      <c r="D464" s="134" t="str">
        <f>VLOOKUP($C464,TOTAL3,2,FALSE)</f>
        <v>MA5235</v>
      </c>
      <c r="E464" s="135" t="str">
        <f>VLOOKUP($C464,TOTAL3,3,FALSE)</f>
        <v>MANICALAND</v>
      </c>
      <c r="F464" s="135" t="str">
        <f>VLOOKUP(C464,TOTAL3,4,FALSE)</f>
        <v>SILVER</v>
      </c>
      <c r="G464" s="83">
        <v>3</v>
      </c>
      <c r="H464" s="96" t="s">
        <v>2033</v>
      </c>
      <c r="I464" s="52" t="s">
        <v>2042</v>
      </c>
      <c r="J464" s="135" t="str">
        <f>VLOOKUP($C464,TOTAL3,5,FALSE)</f>
        <v>MANGWIRO</v>
      </c>
      <c r="K464" s="88">
        <v>0</v>
      </c>
      <c r="L464" s="88">
        <v>0.99930555555555556</v>
      </c>
      <c r="M464" s="86">
        <v>44173</v>
      </c>
      <c r="N464" s="143" t="s">
        <v>4034</v>
      </c>
      <c r="O464" s="90">
        <f t="shared" si="89"/>
        <v>1439</v>
      </c>
      <c r="P464" s="100">
        <f t="shared" si="90"/>
        <v>4317</v>
      </c>
      <c r="Q464" s="48" t="s">
        <v>2035</v>
      </c>
      <c r="R464" s="48" t="s">
        <v>2036</v>
      </c>
    </row>
    <row r="465" spans="1:18" x14ac:dyDescent="0.2">
      <c r="A465" s="124"/>
      <c r="B465" s="121">
        <v>44110.270752314813</v>
      </c>
      <c r="C465" s="48" t="s">
        <v>1633</v>
      </c>
      <c r="D465" s="82" t="str">
        <f>VLOOKUP($C465,TOTAL4,2,FALSE)</f>
        <v>MV7034</v>
      </c>
      <c r="E465" s="91" t="str">
        <f>VLOOKUP($C465,TOTAL4,3,FALSE)</f>
        <v>MASVINGO</v>
      </c>
      <c r="F465" s="82" t="str">
        <f>VLOOKUP(C465,TOTAL4,4,FALSE)</f>
        <v>BRONZE</v>
      </c>
      <c r="G465" s="83">
        <v>3</v>
      </c>
      <c r="H465" s="142" t="s">
        <v>2033</v>
      </c>
      <c r="I465" s="68" t="s">
        <v>2058</v>
      </c>
      <c r="J465" s="82" t="str">
        <f>VLOOKUP($C465,TOTAL4,5,FALSE)</f>
        <v>CECIL</v>
      </c>
      <c r="K465" s="88">
        <v>0</v>
      </c>
      <c r="L465" s="88">
        <v>0.99930555555555556</v>
      </c>
      <c r="M465" s="86">
        <v>44173</v>
      </c>
      <c r="N465" s="143" t="s">
        <v>4912</v>
      </c>
      <c r="O465" s="191">
        <f t="shared" si="89"/>
        <v>1439</v>
      </c>
      <c r="P465" s="100">
        <f t="shared" si="90"/>
        <v>4317</v>
      </c>
      <c r="Q465" s="68" t="s">
        <v>2035</v>
      </c>
      <c r="R465" s="68" t="s">
        <v>2036</v>
      </c>
    </row>
    <row r="466" spans="1:18" x14ac:dyDescent="0.2">
      <c r="A466" s="124"/>
      <c r="B466" s="121">
        <v>44077.472939814812</v>
      </c>
      <c r="C466" s="48" t="s">
        <v>1641</v>
      </c>
      <c r="D466" s="82" t="str">
        <f>VLOOKUP($C466,TOTAL4,2,FALSE)</f>
        <v>MV0288</v>
      </c>
      <c r="E466" s="91" t="str">
        <f>VLOOKUP($C466,TOTAL4,3,FALSE)</f>
        <v>MASVINGO</v>
      </c>
      <c r="F466" s="82" t="str">
        <f>VLOOKUP(C466,TOTAL4,4,FALSE)</f>
        <v>GOLD</v>
      </c>
      <c r="G466" s="83">
        <v>3</v>
      </c>
      <c r="H466" s="142" t="s">
        <v>2033</v>
      </c>
      <c r="I466" s="68" t="s">
        <v>2058</v>
      </c>
      <c r="J466" s="82" t="str">
        <f>VLOOKUP($C466,TOTAL4,5,FALSE)</f>
        <v>CECIL</v>
      </c>
      <c r="K466" s="88">
        <v>0</v>
      </c>
      <c r="L466" s="88">
        <v>0.99930555555555556</v>
      </c>
      <c r="M466" s="86">
        <v>44173</v>
      </c>
      <c r="N466" s="143" t="s">
        <v>4913</v>
      </c>
      <c r="O466" s="191">
        <f t="shared" si="89"/>
        <v>1439</v>
      </c>
      <c r="P466" s="100">
        <f t="shared" si="90"/>
        <v>4317</v>
      </c>
      <c r="Q466" s="68" t="s">
        <v>2035</v>
      </c>
      <c r="R466" s="68" t="s">
        <v>2036</v>
      </c>
    </row>
    <row r="467" spans="1:18" x14ac:dyDescent="0.2">
      <c r="A467" s="97"/>
      <c r="B467" s="121">
        <v>44173.863078703704</v>
      </c>
      <c r="C467" s="48" t="s">
        <v>1643</v>
      </c>
      <c r="D467" s="82" t="str">
        <f>VLOOKUP($C467,TOTAL4,2,FALSE)</f>
        <v>HA6062</v>
      </c>
      <c r="E467" s="91" t="str">
        <f>VLOOKUP($C467,TOTAL4,3,FALSE)</f>
        <v>HARARE</v>
      </c>
      <c r="F467" s="82" t="str">
        <f>VLOOKUP(C467,TOTAL4,4,FALSE)</f>
        <v>SILVER</v>
      </c>
      <c r="G467" s="83">
        <v>3</v>
      </c>
      <c r="H467" s="142" t="s">
        <v>2033</v>
      </c>
      <c r="I467" s="68" t="s">
        <v>2056</v>
      </c>
      <c r="J467" s="82" t="str">
        <f>VLOOKUP($C467,TOTAL4,5,FALSE)</f>
        <v>RITA</v>
      </c>
      <c r="K467" s="88">
        <v>0.86307870370370365</v>
      </c>
      <c r="L467" s="88">
        <v>0.99930555555555556</v>
      </c>
      <c r="M467" s="86">
        <v>44173</v>
      </c>
      <c r="N467" s="143" t="s">
        <v>5016</v>
      </c>
      <c r="O467" s="191">
        <f t="shared" si="89"/>
        <v>196.16666666666674</v>
      </c>
      <c r="P467" s="100">
        <f t="shared" si="90"/>
        <v>588.50000000000023</v>
      </c>
      <c r="Q467" s="68" t="s">
        <v>2035</v>
      </c>
      <c r="R467" s="68" t="s">
        <v>2036</v>
      </c>
    </row>
    <row r="468" spans="1:18" x14ac:dyDescent="0.2">
      <c r="A468" s="97"/>
      <c r="B468" s="137" t="s">
        <v>5041</v>
      </c>
      <c r="C468" s="87" t="s">
        <v>1645</v>
      </c>
      <c r="D468" s="134" t="str">
        <f>VLOOKUP($C468,TOTAL3,2,FALSE)</f>
        <v>HA6062</v>
      </c>
      <c r="E468" s="135" t="str">
        <f>VLOOKUP($C468,TOTAL3,3,FALSE)</f>
        <v>HARARE</v>
      </c>
      <c r="F468" s="135" t="str">
        <f>VLOOKUP(C468,TOTAL3,4,FALSE)</f>
        <v>SILVER</v>
      </c>
      <c r="G468" s="83">
        <v>3</v>
      </c>
      <c r="H468" s="96" t="s">
        <v>2033</v>
      </c>
      <c r="I468" s="52" t="s">
        <v>5161</v>
      </c>
      <c r="J468" s="135" t="str">
        <f>VLOOKUP($C468,TOTAL3,5,FALSE)</f>
        <v>RITA</v>
      </c>
      <c r="K468" s="88">
        <v>0.82972222222222225</v>
      </c>
      <c r="L468" s="88">
        <v>0.99930555555555556</v>
      </c>
      <c r="M468" s="86">
        <v>44173</v>
      </c>
      <c r="N468" s="143" t="s">
        <v>5177</v>
      </c>
      <c r="O468" s="90">
        <f t="shared" si="89"/>
        <v>244.2</v>
      </c>
      <c r="P468" s="100">
        <f t="shared" si="90"/>
        <v>732.59999999999991</v>
      </c>
      <c r="Q468" s="48" t="s">
        <v>2035</v>
      </c>
      <c r="R468" s="48" t="s">
        <v>2036</v>
      </c>
    </row>
    <row r="469" spans="1:18" x14ac:dyDescent="0.2">
      <c r="A469" s="124">
        <v>882</v>
      </c>
      <c r="B469" s="121">
        <v>44173.629166666666</v>
      </c>
      <c r="C469" s="52" t="str">
        <f>VLOOKUP(A469,nsn,2,FALSE)</f>
        <v>Richmond-G</v>
      </c>
      <c r="D469" s="134" t="str">
        <f>VLOOKUP($C469,TOTAL3,2,FALSE)</f>
        <v>BU5099</v>
      </c>
      <c r="E469" s="220" t="str">
        <f>VLOOKUP($C469,TOTAL3,3,FALSE)</f>
        <v>BULAWAYO</v>
      </c>
      <c r="F469" s="135" t="str">
        <f>VLOOKUP(C469,TOTAL3,4,FALSE)</f>
        <v>GOLD</v>
      </c>
      <c r="G469" s="83">
        <v>3</v>
      </c>
      <c r="H469" s="83" t="s">
        <v>2033</v>
      </c>
      <c r="I469" s="212" t="s">
        <v>2060</v>
      </c>
      <c r="J469" s="52" t="str">
        <f>VLOOKUP(A469,nsn,3,FALSE)</f>
        <v>SOFIA</v>
      </c>
      <c r="K469" s="88">
        <v>0.62916666666666665</v>
      </c>
      <c r="L469" s="88">
        <v>0.72222222222222221</v>
      </c>
      <c r="M469" s="86">
        <v>44173</v>
      </c>
      <c r="N469" s="143" t="s">
        <v>2742</v>
      </c>
      <c r="O469" s="90">
        <f t="shared" si="89"/>
        <v>134</v>
      </c>
      <c r="P469" s="100">
        <f t="shared" si="90"/>
        <v>402</v>
      </c>
      <c r="Q469" s="52" t="s">
        <v>2035</v>
      </c>
      <c r="R469" s="52" t="s">
        <v>2036</v>
      </c>
    </row>
    <row r="470" spans="1:18" x14ac:dyDescent="0.2">
      <c r="A470" s="124">
        <v>631</v>
      </c>
      <c r="B470" s="121">
        <v>44173.629166666666</v>
      </c>
      <c r="C470" s="52" t="str">
        <f>VLOOKUP(A470,nsn,2,FALSE)</f>
        <v>ROWENA-G</v>
      </c>
      <c r="D470" s="134" t="str">
        <f>VLOOKUP($C470,TOTAL3,2,FALSE)</f>
        <v>BU0240</v>
      </c>
      <c r="E470" s="220" t="str">
        <f>VLOOKUP($C470,TOTAL3,3,FALSE)</f>
        <v>BULAWAYO</v>
      </c>
      <c r="F470" s="135" t="str">
        <f>VLOOKUP(C470,TOTAL3,4,FALSE)</f>
        <v>SILVER</v>
      </c>
      <c r="G470" s="83">
        <v>3</v>
      </c>
      <c r="H470" s="83" t="s">
        <v>2033</v>
      </c>
      <c r="I470" s="212" t="s">
        <v>2060</v>
      </c>
      <c r="J470" s="52" t="str">
        <f>VLOOKUP(A470,nsn,3,FALSE)</f>
        <v>STELLA</v>
      </c>
      <c r="K470" s="88">
        <v>0.62916666666666665</v>
      </c>
      <c r="L470" s="88">
        <v>0.76111111111111107</v>
      </c>
      <c r="M470" s="86">
        <v>44173</v>
      </c>
      <c r="N470" s="143" t="s">
        <v>2672</v>
      </c>
      <c r="O470" s="90">
        <f t="shared" si="89"/>
        <v>189.99999999999997</v>
      </c>
      <c r="P470" s="100">
        <f t="shared" si="90"/>
        <v>569.99999999999989</v>
      </c>
      <c r="Q470" s="52" t="s">
        <v>2035</v>
      </c>
      <c r="R470" s="52" t="s">
        <v>2036</v>
      </c>
    </row>
    <row r="471" spans="1:18" x14ac:dyDescent="0.2">
      <c r="A471" s="97"/>
      <c r="B471" s="121">
        <v>44173.581493055557</v>
      </c>
      <c r="C471" s="48" t="s">
        <v>1659</v>
      </c>
      <c r="D471" s="82" t="str">
        <f>VLOOKUP($C471,TOTAL4,2,FALSE)</f>
        <v>MV5149</v>
      </c>
      <c r="E471" s="91" t="str">
        <f>VLOOKUP($C471,TOTAL4,3,FALSE)</f>
        <v>MASVINGO</v>
      </c>
      <c r="F471" s="82" t="str">
        <f>VLOOKUP(C471,TOTAL4,4,FALSE)</f>
        <v>PLATINUM</v>
      </c>
      <c r="G471" s="83">
        <v>3</v>
      </c>
      <c r="H471" s="142" t="s">
        <v>2033</v>
      </c>
      <c r="I471" s="68" t="s">
        <v>2056</v>
      </c>
      <c r="J471" s="82" t="str">
        <f>VLOOKUP($C471,TOTAL4,5,FALSE)</f>
        <v>CECIL</v>
      </c>
      <c r="K471" s="85">
        <v>0.58149305555555553</v>
      </c>
      <c r="L471" s="85">
        <v>0.60626157407407411</v>
      </c>
      <c r="M471" s="86">
        <v>44173</v>
      </c>
      <c r="N471" s="143" t="s">
        <v>4942</v>
      </c>
      <c r="O471" s="191">
        <f t="shared" si="89"/>
        <v>35.666666666666757</v>
      </c>
      <c r="P471" s="100">
        <f t="shared" si="90"/>
        <v>107.00000000000027</v>
      </c>
      <c r="Q471" s="68" t="s">
        <v>2035</v>
      </c>
      <c r="R471" s="68" t="s">
        <v>2038</v>
      </c>
    </row>
    <row r="472" spans="1:18" x14ac:dyDescent="0.2">
      <c r="A472" s="97"/>
      <c r="B472" s="192" t="s">
        <v>2375</v>
      </c>
      <c r="C472" s="87" t="s">
        <v>1662</v>
      </c>
      <c r="D472" s="134" t="str">
        <f>VLOOKUP($C472,TOTAL3,2,FALSE)</f>
        <v>MA5248</v>
      </c>
      <c r="E472" s="135" t="str">
        <f>VLOOKUP($C472,TOTAL3,3,FALSE)</f>
        <v>MANICALAND</v>
      </c>
      <c r="F472" s="135" t="str">
        <f>VLOOKUP(C472,TOTAL3,4,FALSE)</f>
        <v>SILVER</v>
      </c>
      <c r="G472" s="83">
        <v>3</v>
      </c>
      <c r="H472" s="96" t="s">
        <v>2033</v>
      </c>
      <c r="I472" s="52" t="s">
        <v>2042</v>
      </c>
      <c r="J472" s="135" t="str">
        <f>VLOOKUP($C472,TOTAL3,5,FALSE)</f>
        <v>MANGWIRO</v>
      </c>
      <c r="K472" s="88">
        <v>0</v>
      </c>
      <c r="L472" s="88">
        <v>0.99930555555555556</v>
      </c>
      <c r="M472" s="86">
        <v>44173</v>
      </c>
      <c r="N472" s="143" t="s">
        <v>4076</v>
      </c>
      <c r="O472" s="90">
        <f t="shared" si="89"/>
        <v>1439</v>
      </c>
      <c r="P472" s="100">
        <f t="shared" si="90"/>
        <v>4317</v>
      </c>
      <c r="Q472" s="48" t="s">
        <v>2035</v>
      </c>
      <c r="R472" s="48" t="s">
        <v>2036</v>
      </c>
    </row>
    <row r="473" spans="1:18" x14ac:dyDescent="0.2">
      <c r="A473" s="124"/>
      <c r="B473" s="121">
        <v>44153.311921296299</v>
      </c>
      <c r="C473" s="48" t="s">
        <v>1664</v>
      </c>
      <c r="D473" s="82" t="str">
        <f>VLOOKUP($C473,TOTAL4,2,FALSE)</f>
        <v>MV7036</v>
      </c>
      <c r="E473" s="91" t="str">
        <f>VLOOKUP($C473,TOTAL4,3,FALSE)</f>
        <v>MASVINGO</v>
      </c>
      <c r="F473" s="82" t="str">
        <f>VLOOKUP(C473,TOTAL4,4,FALSE)</f>
        <v>SILVER</v>
      </c>
      <c r="G473" s="83">
        <v>3</v>
      </c>
      <c r="H473" s="142" t="s">
        <v>2033</v>
      </c>
      <c r="I473" s="68" t="s">
        <v>2058</v>
      </c>
      <c r="J473" s="82" t="str">
        <f>VLOOKUP($C473,TOTAL4,5,FALSE)</f>
        <v>BEN</v>
      </c>
      <c r="K473" s="88">
        <v>0</v>
      </c>
      <c r="L473" s="88">
        <v>0.99930555555555556</v>
      </c>
      <c r="M473" s="86">
        <v>44173</v>
      </c>
      <c r="N473" s="143" t="s">
        <v>4914</v>
      </c>
      <c r="O473" s="191">
        <f t="shared" si="89"/>
        <v>1439</v>
      </c>
      <c r="P473" s="100">
        <f t="shared" si="90"/>
        <v>4317</v>
      </c>
      <c r="Q473" s="68" t="s">
        <v>2035</v>
      </c>
      <c r="R473" s="68" t="s">
        <v>2036</v>
      </c>
    </row>
    <row r="474" spans="1:18" x14ac:dyDescent="0.2">
      <c r="A474" s="97"/>
      <c r="B474" s="192" t="s">
        <v>4359</v>
      </c>
      <c r="C474" s="87" t="s">
        <v>1666</v>
      </c>
      <c r="D474" s="134" t="str">
        <f t="shared" ref="D474:D479" si="91">VLOOKUP($C474,TOTAL3,2,FALSE)</f>
        <v>HA5063</v>
      </c>
      <c r="E474" s="135" t="str">
        <f t="shared" ref="E474:E479" si="92">VLOOKUP($C474,TOTAL3,3,FALSE)</f>
        <v>HARARE</v>
      </c>
      <c r="F474" s="135" t="str">
        <f t="shared" ref="F474:F479" si="93">VLOOKUP(C474,TOTAL3,4,FALSE)</f>
        <v>SILVER</v>
      </c>
      <c r="G474" s="83">
        <v>3</v>
      </c>
      <c r="H474" s="96" t="s">
        <v>2033</v>
      </c>
      <c r="I474" s="52" t="s">
        <v>2056</v>
      </c>
      <c r="J474" s="135" t="str">
        <f t="shared" ref="J474:J479" si="94">VLOOKUP($C474,TOTAL3,5,FALSE)</f>
        <v>WASHI</v>
      </c>
      <c r="K474" s="88">
        <v>0</v>
      </c>
      <c r="L474" s="88">
        <v>0.52847222222222223</v>
      </c>
      <c r="M474" s="86">
        <v>44173</v>
      </c>
      <c r="N474" s="143" t="s">
        <v>4476</v>
      </c>
      <c r="O474" s="90">
        <f t="shared" si="89"/>
        <v>761</v>
      </c>
      <c r="P474" s="100">
        <f t="shared" si="90"/>
        <v>2283</v>
      </c>
      <c r="Q474" s="48" t="s">
        <v>2035</v>
      </c>
      <c r="R474" s="48" t="s">
        <v>2038</v>
      </c>
    </row>
    <row r="475" spans="1:18" x14ac:dyDescent="0.2">
      <c r="A475" s="97"/>
      <c r="B475" s="137" t="s">
        <v>5035</v>
      </c>
      <c r="C475" s="87" t="s">
        <v>1666</v>
      </c>
      <c r="D475" s="134" t="str">
        <f t="shared" si="91"/>
        <v>HA5063</v>
      </c>
      <c r="E475" s="135" t="str">
        <f t="shared" si="92"/>
        <v>HARARE</v>
      </c>
      <c r="F475" s="135" t="str">
        <f t="shared" si="93"/>
        <v>SILVER</v>
      </c>
      <c r="G475" s="83">
        <v>3</v>
      </c>
      <c r="H475" s="96" t="s">
        <v>2033</v>
      </c>
      <c r="I475" s="52" t="s">
        <v>5161</v>
      </c>
      <c r="J475" s="135" t="str">
        <f t="shared" si="94"/>
        <v>WASHI</v>
      </c>
      <c r="K475" s="88">
        <v>0.85912037037037037</v>
      </c>
      <c r="L475" s="88">
        <v>0.99930555555555556</v>
      </c>
      <c r="M475" s="86">
        <v>44173</v>
      </c>
      <c r="N475" s="143" t="s">
        <v>5170</v>
      </c>
      <c r="O475" s="90">
        <f t="shared" si="89"/>
        <v>201.86666666666667</v>
      </c>
      <c r="P475" s="100">
        <f t="shared" si="90"/>
        <v>605.6</v>
      </c>
      <c r="Q475" s="48" t="s">
        <v>2035</v>
      </c>
      <c r="R475" s="48" t="s">
        <v>2036</v>
      </c>
    </row>
    <row r="476" spans="1:18" x14ac:dyDescent="0.2">
      <c r="A476" s="97"/>
      <c r="B476" s="137" t="s">
        <v>4093</v>
      </c>
      <c r="C476" s="52" t="s">
        <v>1668</v>
      </c>
      <c r="D476" s="134" t="str">
        <f t="shared" si="91"/>
        <v>HA5063</v>
      </c>
      <c r="E476" s="135" t="str">
        <f t="shared" si="92"/>
        <v>HARARE</v>
      </c>
      <c r="F476" s="135" t="str">
        <f t="shared" si="93"/>
        <v>SILVER</v>
      </c>
      <c r="G476" s="83">
        <v>3</v>
      </c>
      <c r="H476" s="96" t="s">
        <v>2033</v>
      </c>
      <c r="I476" s="52" t="s">
        <v>2042</v>
      </c>
      <c r="J476" s="135" t="str">
        <f t="shared" si="94"/>
        <v>WASHI</v>
      </c>
      <c r="K476" s="88">
        <v>0</v>
      </c>
      <c r="L476" s="88">
        <v>0.52679398148148149</v>
      </c>
      <c r="M476" s="86">
        <v>44173</v>
      </c>
      <c r="N476" s="143" t="s">
        <v>3992</v>
      </c>
      <c r="O476" s="90">
        <f t="shared" si="89"/>
        <v>758.58333333333337</v>
      </c>
      <c r="P476" s="100">
        <f t="shared" si="90"/>
        <v>2275.75</v>
      </c>
      <c r="Q476" s="48" t="s">
        <v>2035</v>
      </c>
      <c r="R476" s="48" t="s">
        <v>2038</v>
      </c>
    </row>
    <row r="477" spans="1:18" x14ac:dyDescent="0.2">
      <c r="A477" s="97"/>
      <c r="B477" s="137" t="s">
        <v>5034</v>
      </c>
      <c r="C477" s="87" t="s">
        <v>1668</v>
      </c>
      <c r="D477" s="134" t="str">
        <f t="shared" si="91"/>
        <v>HA5063</v>
      </c>
      <c r="E477" s="135" t="str">
        <f t="shared" si="92"/>
        <v>HARARE</v>
      </c>
      <c r="F477" s="135" t="str">
        <f t="shared" si="93"/>
        <v>SILVER</v>
      </c>
      <c r="G477" s="83">
        <v>3</v>
      </c>
      <c r="H477" s="96" t="s">
        <v>2033</v>
      </c>
      <c r="I477" s="52" t="s">
        <v>5161</v>
      </c>
      <c r="J477" s="135" t="str">
        <f t="shared" si="94"/>
        <v>WASHI</v>
      </c>
      <c r="K477" s="88">
        <v>0.86138888888888887</v>
      </c>
      <c r="L477" s="88">
        <v>0.99930555555555556</v>
      </c>
      <c r="M477" s="86">
        <v>44173</v>
      </c>
      <c r="N477" s="143" t="s">
        <v>5169</v>
      </c>
      <c r="O477" s="90">
        <f t="shared" si="89"/>
        <v>198.60000000000005</v>
      </c>
      <c r="P477" s="100">
        <f t="shared" si="90"/>
        <v>595.80000000000018</v>
      </c>
      <c r="Q477" s="48" t="s">
        <v>2035</v>
      </c>
      <c r="R477" s="48" t="s">
        <v>2036</v>
      </c>
    </row>
    <row r="478" spans="1:18" x14ac:dyDescent="0.2">
      <c r="A478" s="97"/>
      <c r="B478" s="137">
        <v>44173.050486111111</v>
      </c>
      <c r="C478" s="48" t="s">
        <v>1675</v>
      </c>
      <c r="D478" s="134" t="str">
        <f t="shared" si="91"/>
        <v>MC0154</v>
      </c>
      <c r="E478" s="135" t="str">
        <f t="shared" si="92"/>
        <v>MASH CENTRAL</v>
      </c>
      <c r="F478" s="135" t="str">
        <f t="shared" si="93"/>
        <v>PLATINUM</v>
      </c>
      <c r="G478" s="83">
        <v>3</v>
      </c>
      <c r="H478" s="96" t="s">
        <v>2033</v>
      </c>
      <c r="I478" s="52" t="s">
        <v>2034</v>
      </c>
      <c r="J478" s="135" t="str">
        <f t="shared" si="94"/>
        <v>KIWA</v>
      </c>
      <c r="K478" s="88">
        <v>5.0486111111111114E-2</v>
      </c>
      <c r="L478" s="88">
        <v>5.4710648148148154E-2</v>
      </c>
      <c r="M478" s="86">
        <v>44173</v>
      </c>
      <c r="N478" s="143" t="s">
        <v>5109</v>
      </c>
      <c r="O478" s="90">
        <f t="shared" si="89"/>
        <v>6.0833333333333384</v>
      </c>
      <c r="P478" s="100">
        <f t="shared" si="90"/>
        <v>18.250000000000014</v>
      </c>
      <c r="Q478" s="48" t="s">
        <v>2035</v>
      </c>
      <c r="R478" s="48" t="s">
        <v>2038</v>
      </c>
    </row>
    <row r="479" spans="1:18" x14ac:dyDescent="0.2">
      <c r="A479" s="97"/>
      <c r="B479" s="137">
        <v>44173.547060185185</v>
      </c>
      <c r="C479" s="48" t="s">
        <v>1678</v>
      </c>
      <c r="D479" s="134" t="str">
        <f t="shared" si="91"/>
        <v>MD6016</v>
      </c>
      <c r="E479" s="135" t="str">
        <f t="shared" si="92"/>
        <v>MIDLANDS</v>
      </c>
      <c r="F479" s="135" t="str">
        <f t="shared" si="93"/>
        <v>PLATINUM</v>
      </c>
      <c r="G479" s="83">
        <v>3</v>
      </c>
      <c r="H479" s="96" t="s">
        <v>2033</v>
      </c>
      <c r="I479" s="52" t="s">
        <v>5161</v>
      </c>
      <c r="J479" s="135" t="str">
        <f t="shared" si="94"/>
        <v>CHIKWAVAVA</v>
      </c>
      <c r="K479" s="88">
        <v>0.54706018518518518</v>
      </c>
      <c r="L479" s="88">
        <v>0.99930555555555556</v>
      </c>
      <c r="M479" s="86">
        <v>44173</v>
      </c>
      <c r="N479" s="143" t="s">
        <v>5165</v>
      </c>
      <c r="O479" s="90">
        <f t="shared" si="89"/>
        <v>651.23333333333335</v>
      </c>
      <c r="P479" s="100">
        <f t="shared" si="90"/>
        <v>1953.7</v>
      </c>
      <c r="Q479" s="48" t="s">
        <v>2035</v>
      </c>
      <c r="R479" s="48" t="s">
        <v>2036</v>
      </c>
    </row>
    <row r="480" spans="1:18" x14ac:dyDescent="0.2">
      <c r="A480" s="97"/>
      <c r="B480" s="121">
        <v>44173.596122685187</v>
      </c>
      <c r="C480" s="48" t="s">
        <v>1679</v>
      </c>
      <c r="D480" s="82" t="str">
        <f>VLOOKUP($C480,TOTAL4,2,FALSE)</f>
        <v>MD6016</v>
      </c>
      <c r="E480" s="91" t="str">
        <f>VLOOKUP($C480,TOTAL4,3,FALSE)</f>
        <v>MIDLANDS</v>
      </c>
      <c r="F480" s="82" t="str">
        <f>VLOOKUP(C480,TOTAL4,4,FALSE)</f>
        <v>PLATINUM</v>
      </c>
      <c r="G480" s="83">
        <v>3</v>
      </c>
      <c r="H480" s="142" t="s">
        <v>2033</v>
      </c>
      <c r="I480" s="68" t="s">
        <v>2056</v>
      </c>
      <c r="J480" s="82" t="str">
        <f>VLOOKUP($C480,TOTAL4,5,FALSE)</f>
        <v>CHIKWAVAVA</v>
      </c>
      <c r="K480" s="85">
        <v>0.59612268518518519</v>
      </c>
      <c r="L480" s="85">
        <v>0.61631944444444442</v>
      </c>
      <c r="M480" s="86">
        <v>44173</v>
      </c>
      <c r="N480" s="143" t="s">
        <v>4944</v>
      </c>
      <c r="O480" s="191">
        <f t="shared" si="89"/>
        <v>29.083333333333297</v>
      </c>
      <c r="P480" s="100">
        <f t="shared" si="90"/>
        <v>87.249999999999886</v>
      </c>
      <c r="Q480" s="68" t="s">
        <v>2035</v>
      </c>
      <c r="R480" s="68" t="s">
        <v>2038</v>
      </c>
    </row>
    <row r="481" spans="1:18" x14ac:dyDescent="0.2">
      <c r="A481" s="97"/>
      <c r="B481" s="121">
        <v>44173.689375000002</v>
      </c>
      <c r="C481" s="48" t="s">
        <v>1680</v>
      </c>
      <c r="D481" s="82" t="str">
        <f>VLOOKUP($C481,TOTAL4,2,FALSE)</f>
        <v>MV0155</v>
      </c>
      <c r="E481" s="91" t="str">
        <f>VLOOKUP($C481,TOTAL4,3,FALSE)</f>
        <v>MASVINGO</v>
      </c>
      <c r="F481" s="82" t="str">
        <f>VLOOKUP(C481,TOTAL4,4,FALSE)</f>
        <v>SILVER</v>
      </c>
      <c r="G481" s="83">
        <v>3</v>
      </c>
      <c r="H481" s="142" t="s">
        <v>2033</v>
      </c>
      <c r="I481" s="68" t="s">
        <v>2056</v>
      </c>
      <c r="J481" s="82" t="str">
        <f>VLOOKUP($C481,TOTAL4,5,FALSE)</f>
        <v>BEN</v>
      </c>
      <c r="K481" s="85">
        <v>0.68937500000000007</v>
      </c>
      <c r="L481" s="85">
        <v>0.70339120370370367</v>
      </c>
      <c r="M481" s="86">
        <v>44173</v>
      </c>
      <c r="N481" s="143" t="s">
        <v>4967</v>
      </c>
      <c r="O481" s="191">
        <f t="shared" si="89"/>
        <v>20.183333333333184</v>
      </c>
      <c r="P481" s="100">
        <f t="shared" si="90"/>
        <v>60.549999999999557</v>
      </c>
      <c r="Q481" s="68" t="s">
        <v>2035</v>
      </c>
      <c r="R481" s="68" t="s">
        <v>2038</v>
      </c>
    </row>
    <row r="482" spans="1:18" x14ac:dyDescent="0.2">
      <c r="A482" s="97"/>
      <c r="B482" s="121">
        <v>44173.786504629628</v>
      </c>
      <c r="C482" s="48" t="s">
        <v>1680</v>
      </c>
      <c r="D482" s="82" t="str">
        <f>VLOOKUP($C482,TOTAL4,2,FALSE)</f>
        <v>MV0155</v>
      </c>
      <c r="E482" s="91" t="str">
        <f>VLOOKUP($C482,TOTAL4,3,FALSE)</f>
        <v>MASVINGO</v>
      </c>
      <c r="F482" s="82" t="str">
        <f>VLOOKUP(C482,TOTAL4,4,FALSE)</f>
        <v>SILVER</v>
      </c>
      <c r="G482" s="83">
        <v>3</v>
      </c>
      <c r="H482" s="142" t="s">
        <v>2033</v>
      </c>
      <c r="I482" s="68" t="s">
        <v>2056</v>
      </c>
      <c r="J482" s="82" t="str">
        <f>VLOOKUP($C482,TOTAL4,5,FALSE)</f>
        <v>BEN</v>
      </c>
      <c r="K482" s="88">
        <v>0.78650462962962964</v>
      </c>
      <c r="L482" s="88">
        <v>0.99930555555555556</v>
      </c>
      <c r="M482" s="86">
        <v>44173</v>
      </c>
      <c r="N482" s="143" t="s">
        <v>5023</v>
      </c>
      <c r="O482" s="191">
        <f t="shared" si="89"/>
        <v>306.43333333333334</v>
      </c>
      <c r="P482" s="100">
        <f t="shared" si="90"/>
        <v>919.3</v>
      </c>
      <c r="Q482" s="68" t="s">
        <v>2035</v>
      </c>
      <c r="R482" s="68" t="s">
        <v>2036</v>
      </c>
    </row>
    <row r="483" spans="1:18" x14ac:dyDescent="0.2">
      <c r="A483" s="124"/>
      <c r="B483" s="121">
        <v>44173.58</v>
      </c>
      <c r="C483" s="48" t="s">
        <v>1682</v>
      </c>
      <c r="D483" s="82" t="str">
        <f>VLOOKUP($C483,TOTAL4,2,FALSE)</f>
        <v>MV0155</v>
      </c>
      <c r="E483" s="91" t="str">
        <f>VLOOKUP($C483,TOTAL4,3,FALSE)</f>
        <v>MASVINGO</v>
      </c>
      <c r="F483" s="82" t="str">
        <f>VLOOKUP(C483,TOTAL4,4,FALSE)</f>
        <v>SILVER</v>
      </c>
      <c r="G483" s="83">
        <v>3</v>
      </c>
      <c r="H483" s="142" t="s">
        <v>2033</v>
      </c>
      <c r="I483" s="68" t="s">
        <v>2060</v>
      </c>
      <c r="J483" s="82" t="str">
        <f>VLOOKUP($C483,TOTAL4,5,FALSE)</f>
        <v>BEN</v>
      </c>
      <c r="K483" s="88">
        <v>0.57999999999999996</v>
      </c>
      <c r="L483" s="88">
        <v>0.99930555555555556</v>
      </c>
      <c r="M483" s="86">
        <v>44173</v>
      </c>
      <c r="N483" s="143" t="s">
        <v>5030</v>
      </c>
      <c r="O483" s="191">
        <f t="shared" si="89"/>
        <v>603.80000000000007</v>
      </c>
      <c r="P483" s="100">
        <f t="shared" si="90"/>
        <v>1811.4</v>
      </c>
      <c r="Q483" s="68" t="s">
        <v>2035</v>
      </c>
      <c r="R483" s="68" t="s">
        <v>2036</v>
      </c>
    </row>
    <row r="484" spans="1:18" x14ac:dyDescent="0.2">
      <c r="A484" s="97"/>
      <c r="B484" s="137">
        <v>44173.028622685182</v>
      </c>
      <c r="C484" s="48" t="s">
        <v>1683</v>
      </c>
      <c r="D484" s="134" t="str">
        <f t="shared" ref="D484:D490" si="95">VLOOKUP($C484,TOTAL3,2,FALSE)</f>
        <v>ME7086</v>
      </c>
      <c r="E484" s="135" t="str">
        <f t="shared" ref="E484:E490" si="96">VLOOKUP($C484,TOTAL3,3,FALSE)</f>
        <v>MASH EAST</v>
      </c>
      <c r="F484" s="135" t="str">
        <f t="shared" ref="F484:F490" si="97">VLOOKUP(C484,TOTAL3,4,FALSE)</f>
        <v>PLATINUM</v>
      </c>
      <c r="G484" s="83">
        <v>3</v>
      </c>
      <c r="H484" s="96" t="s">
        <v>2033</v>
      </c>
      <c r="I484" s="52" t="s">
        <v>2034</v>
      </c>
      <c r="J484" s="135" t="str">
        <f t="shared" ref="J484:J490" si="98">VLOOKUP($C484,TOTAL3,5,FALSE)</f>
        <v>DHLAKAMA</v>
      </c>
      <c r="K484" s="88">
        <v>2.8622685185185185E-2</v>
      </c>
      <c r="L484" s="88">
        <v>0.51905092592592594</v>
      </c>
      <c r="M484" s="86">
        <v>44173</v>
      </c>
      <c r="N484" s="143" t="s">
        <v>5098</v>
      </c>
      <c r="O484" s="90">
        <f t="shared" si="89"/>
        <v>706.2166666666667</v>
      </c>
      <c r="P484" s="100">
        <f t="shared" si="90"/>
        <v>2118.65</v>
      </c>
      <c r="Q484" s="48" t="s">
        <v>2035</v>
      </c>
      <c r="R484" s="48" t="s">
        <v>2038</v>
      </c>
    </row>
    <row r="485" spans="1:18" x14ac:dyDescent="0.2">
      <c r="A485" s="97"/>
      <c r="B485" s="137">
        <v>44173.060300925928</v>
      </c>
      <c r="C485" s="48" t="s">
        <v>1685</v>
      </c>
      <c r="D485" s="134" t="str">
        <f t="shared" si="95"/>
        <v>ME7086</v>
      </c>
      <c r="E485" s="135" t="str">
        <f t="shared" si="96"/>
        <v>MASH EAST</v>
      </c>
      <c r="F485" s="135" t="str">
        <f t="shared" si="97"/>
        <v>PLATINUM</v>
      </c>
      <c r="G485" s="83">
        <v>3</v>
      </c>
      <c r="H485" s="96" t="s">
        <v>2033</v>
      </c>
      <c r="I485" s="52" t="s">
        <v>2034</v>
      </c>
      <c r="J485" s="135" t="str">
        <f t="shared" si="98"/>
        <v>DHLAKAMA</v>
      </c>
      <c r="K485" s="88">
        <v>6.0300925925925924E-2</v>
      </c>
      <c r="L485" s="88">
        <v>0.55239583333333331</v>
      </c>
      <c r="M485" s="86">
        <v>44173</v>
      </c>
      <c r="N485" s="143" t="s">
        <v>5115</v>
      </c>
      <c r="O485" s="90">
        <f t="shared" si="89"/>
        <v>708.61666666666656</v>
      </c>
      <c r="P485" s="100">
        <f t="shared" si="90"/>
        <v>2125.8499999999995</v>
      </c>
      <c r="Q485" s="48" t="s">
        <v>2035</v>
      </c>
      <c r="R485" s="48" t="s">
        <v>2038</v>
      </c>
    </row>
    <row r="486" spans="1:18" x14ac:dyDescent="0.2">
      <c r="A486" s="97"/>
      <c r="B486" s="192" t="s">
        <v>2108</v>
      </c>
      <c r="C486" s="87" t="s">
        <v>1689</v>
      </c>
      <c r="D486" s="134" t="str">
        <f t="shared" si="95"/>
        <v>MA7037</v>
      </c>
      <c r="E486" s="135" t="str">
        <f t="shared" si="96"/>
        <v>MANICALAND</v>
      </c>
      <c r="F486" s="135" t="str">
        <f t="shared" si="97"/>
        <v>SILVER</v>
      </c>
      <c r="G486" s="83">
        <v>3</v>
      </c>
      <c r="H486" s="142" t="s">
        <v>2033</v>
      </c>
      <c r="I486" s="52" t="s">
        <v>2042</v>
      </c>
      <c r="J486" s="135" t="str">
        <f t="shared" si="98"/>
        <v>MANGWIRO</v>
      </c>
      <c r="K486" s="88">
        <v>0</v>
      </c>
      <c r="L486" s="88">
        <v>0.99930555555555556</v>
      </c>
      <c r="M486" s="86">
        <v>44173</v>
      </c>
      <c r="N486" s="143" t="s">
        <v>4078</v>
      </c>
      <c r="O486" s="90">
        <f t="shared" si="89"/>
        <v>1439</v>
      </c>
      <c r="P486" s="100">
        <f t="shared" si="90"/>
        <v>4317</v>
      </c>
      <c r="Q486" s="48" t="s">
        <v>2035</v>
      </c>
      <c r="R486" s="48" t="s">
        <v>2036</v>
      </c>
    </row>
    <row r="487" spans="1:18" x14ac:dyDescent="0.2">
      <c r="A487" s="97"/>
      <c r="B487" s="137">
        <v>44171.994537037041</v>
      </c>
      <c r="C487" s="52" t="s">
        <v>1691</v>
      </c>
      <c r="D487" s="134" t="str">
        <f t="shared" si="95"/>
        <v>MA5269</v>
      </c>
      <c r="E487" s="135" t="str">
        <f t="shared" si="96"/>
        <v>MANICALAND</v>
      </c>
      <c r="F487" s="135" t="str">
        <f t="shared" si="97"/>
        <v>PLATINUM</v>
      </c>
      <c r="G487" s="83">
        <v>3</v>
      </c>
      <c r="H487" s="142" t="s">
        <v>2033</v>
      </c>
      <c r="I487" s="52" t="s">
        <v>2041</v>
      </c>
      <c r="J487" s="135" t="str">
        <f t="shared" si="98"/>
        <v>MANGWIRO</v>
      </c>
      <c r="K487" s="88">
        <v>0</v>
      </c>
      <c r="L487" s="88">
        <v>0.99930555555555556</v>
      </c>
      <c r="M487" s="86">
        <v>44173</v>
      </c>
      <c r="N487" s="143" t="s">
        <v>4454</v>
      </c>
      <c r="O487" s="90">
        <f t="shared" si="89"/>
        <v>1439</v>
      </c>
      <c r="P487" s="100">
        <f t="shared" si="90"/>
        <v>4317</v>
      </c>
      <c r="Q487" s="48" t="s">
        <v>2035</v>
      </c>
      <c r="R487" s="48" t="s">
        <v>2036</v>
      </c>
    </row>
    <row r="488" spans="1:18" x14ac:dyDescent="0.2">
      <c r="A488" s="97"/>
      <c r="B488" s="137">
        <v>44172.943935185183</v>
      </c>
      <c r="C488" s="48" t="s">
        <v>1693</v>
      </c>
      <c r="D488" s="134" t="str">
        <f t="shared" si="95"/>
        <v>ME7080</v>
      </c>
      <c r="E488" s="135" t="str">
        <f t="shared" si="96"/>
        <v>MASH EAST</v>
      </c>
      <c r="F488" s="135" t="str">
        <f t="shared" si="97"/>
        <v>SILVER</v>
      </c>
      <c r="G488" s="83">
        <v>3</v>
      </c>
      <c r="H488" s="96" t="s">
        <v>2033</v>
      </c>
      <c r="I488" s="52" t="s">
        <v>2034</v>
      </c>
      <c r="J488" s="135" t="str">
        <f t="shared" si="98"/>
        <v>LESLIE</v>
      </c>
      <c r="K488" s="88">
        <v>0</v>
      </c>
      <c r="L488" s="88">
        <v>0.61092592592592598</v>
      </c>
      <c r="M488" s="86">
        <v>44173</v>
      </c>
      <c r="N488" s="143" t="s">
        <v>4725</v>
      </c>
      <c r="O488" s="90">
        <f t="shared" si="89"/>
        <v>879.73333333333335</v>
      </c>
      <c r="P488" s="100">
        <f t="shared" si="90"/>
        <v>2639.2</v>
      </c>
      <c r="Q488" s="48" t="s">
        <v>2035</v>
      </c>
      <c r="R488" s="48" t="s">
        <v>2038</v>
      </c>
    </row>
    <row r="489" spans="1:18" x14ac:dyDescent="0.2">
      <c r="A489" s="97"/>
      <c r="B489" s="137">
        <v>44171.718009259261</v>
      </c>
      <c r="C489" s="52" t="s">
        <v>1695</v>
      </c>
      <c r="D489" s="134" t="str">
        <f t="shared" si="95"/>
        <v>ME5186</v>
      </c>
      <c r="E489" s="135" t="str">
        <f t="shared" si="96"/>
        <v>MASH EAST</v>
      </c>
      <c r="F489" s="135" t="str">
        <f t="shared" si="97"/>
        <v>GOLD</v>
      </c>
      <c r="G489" s="83">
        <v>3</v>
      </c>
      <c r="H489" s="142" t="s">
        <v>2033</v>
      </c>
      <c r="I489" s="52" t="s">
        <v>2041</v>
      </c>
      <c r="J489" s="135" t="str">
        <f t="shared" si="98"/>
        <v>RICHARD</v>
      </c>
      <c r="K489" s="88">
        <v>0</v>
      </c>
      <c r="L489" s="88">
        <v>0.99930555555555556</v>
      </c>
      <c r="M489" s="86">
        <v>44173</v>
      </c>
      <c r="N489" s="143" t="s">
        <v>4477</v>
      </c>
      <c r="O489" s="90">
        <f t="shared" si="89"/>
        <v>1439</v>
      </c>
      <c r="P489" s="100">
        <f t="shared" si="90"/>
        <v>4317</v>
      </c>
      <c r="Q489" s="48" t="s">
        <v>2035</v>
      </c>
      <c r="R489" s="48" t="s">
        <v>2036</v>
      </c>
    </row>
    <row r="490" spans="1:18" x14ac:dyDescent="0.2">
      <c r="A490" s="97"/>
      <c r="B490" s="192" t="s">
        <v>2075</v>
      </c>
      <c r="C490" s="87" t="s">
        <v>1697</v>
      </c>
      <c r="D490" s="134" t="str">
        <f t="shared" si="95"/>
        <v>MA0271</v>
      </c>
      <c r="E490" s="135" t="str">
        <f t="shared" si="96"/>
        <v>MANICALAND</v>
      </c>
      <c r="F490" s="135" t="str">
        <f t="shared" si="97"/>
        <v>PLATINUM</v>
      </c>
      <c r="G490" s="83">
        <v>3</v>
      </c>
      <c r="H490" s="142" t="s">
        <v>2033</v>
      </c>
      <c r="I490" s="52" t="s">
        <v>2042</v>
      </c>
      <c r="J490" s="135" t="str">
        <f t="shared" si="98"/>
        <v>MAPFUMBA</v>
      </c>
      <c r="K490" s="88">
        <v>0</v>
      </c>
      <c r="L490" s="88">
        <v>0.99930555555555556</v>
      </c>
      <c r="M490" s="86">
        <v>44173</v>
      </c>
      <c r="N490" s="143" t="s">
        <v>4014</v>
      </c>
      <c r="O490" s="90">
        <f t="shared" si="89"/>
        <v>1439</v>
      </c>
      <c r="P490" s="100">
        <f t="shared" si="90"/>
        <v>4317</v>
      </c>
      <c r="Q490" s="48" t="s">
        <v>2035</v>
      </c>
      <c r="R490" s="48" t="s">
        <v>2036</v>
      </c>
    </row>
    <row r="491" spans="1:18" x14ac:dyDescent="0.2">
      <c r="A491" s="124"/>
      <c r="B491" s="121">
        <v>44153.311689814815</v>
      </c>
      <c r="C491" s="48" t="s">
        <v>1707</v>
      </c>
      <c r="D491" s="82" t="str">
        <f>VLOOKUP($C491,TOTAL4,2,FALSE)</f>
        <v>MW5020</v>
      </c>
      <c r="E491" s="91" t="str">
        <f>VLOOKUP($C491,TOTAL4,3,FALSE)</f>
        <v>MASH WEST</v>
      </c>
      <c r="F491" s="82" t="str">
        <f>VLOOKUP(C491,TOTAL4,4,FALSE)</f>
        <v>SILVER</v>
      </c>
      <c r="G491" s="83">
        <v>3</v>
      </c>
      <c r="H491" s="142" t="s">
        <v>2033</v>
      </c>
      <c r="I491" s="68" t="s">
        <v>2058</v>
      </c>
      <c r="J491" s="82" t="str">
        <f>VLOOKUP($C491,TOTAL4,5,FALSE)</f>
        <v>CHIKWAVAVA</v>
      </c>
      <c r="K491" s="88">
        <v>0</v>
      </c>
      <c r="L491" s="88">
        <v>0.99930555555555556</v>
      </c>
      <c r="M491" s="86">
        <v>44173</v>
      </c>
      <c r="N491" s="143" t="s">
        <v>4915</v>
      </c>
      <c r="O491" s="191">
        <f t="shared" si="89"/>
        <v>1439</v>
      </c>
      <c r="P491" s="100">
        <f t="shared" si="90"/>
        <v>4317</v>
      </c>
      <c r="Q491" s="68" t="s">
        <v>2035</v>
      </c>
      <c r="R491" s="68" t="s">
        <v>2036</v>
      </c>
    </row>
    <row r="492" spans="1:18" x14ac:dyDescent="0.2">
      <c r="A492" s="124"/>
      <c r="B492" s="121">
        <v>44153.311689814815</v>
      </c>
      <c r="C492" s="48" t="s">
        <v>1711</v>
      </c>
      <c r="D492" s="82" t="str">
        <f>VLOOKUP($C492,TOTAL4,2,FALSE)</f>
        <v>MV5304</v>
      </c>
      <c r="E492" s="91" t="str">
        <f>VLOOKUP($C492,TOTAL4,3,FALSE)</f>
        <v>MASVINGO</v>
      </c>
      <c r="F492" s="82" t="str">
        <f>VLOOKUP(C492,TOTAL4,4,FALSE)</f>
        <v>SILVER</v>
      </c>
      <c r="G492" s="83">
        <v>3</v>
      </c>
      <c r="H492" s="142" t="s">
        <v>2033</v>
      </c>
      <c r="I492" s="68" t="s">
        <v>2058</v>
      </c>
      <c r="J492" s="82" t="str">
        <f>VLOOKUP($C492,TOTAL4,5,FALSE)</f>
        <v>PARDON</v>
      </c>
      <c r="K492" s="88">
        <v>0</v>
      </c>
      <c r="L492" s="88">
        <v>0.99930555555555556</v>
      </c>
      <c r="M492" s="86">
        <v>44173</v>
      </c>
      <c r="N492" s="143" t="s">
        <v>4916</v>
      </c>
      <c r="O492" s="191">
        <f t="shared" si="89"/>
        <v>1439</v>
      </c>
      <c r="P492" s="100">
        <f t="shared" si="90"/>
        <v>4317</v>
      </c>
      <c r="Q492" s="68" t="s">
        <v>2035</v>
      </c>
      <c r="R492" s="68" t="s">
        <v>2036</v>
      </c>
    </row>
    <row r="493" spans="1:18" x14ac:dyDescent="0.2">
      <c r="A493" s="97"/>
      <c r="B493" s="192" t="s">
        <v>4348</v>
      </c>
      <c r="C493" s="87" t="s">
        <v>1716</v>
      </c>
      <c r="D493" s="134" t="str">
        <f>VLOOKUP($C493,TOTAL3,2,FALSE)</f>
        <v>HA6046</v>
      </c>
      <c r="E493" s="135" t="str">
        <f>VLOOKUP($C493,TOTAL3,3,FALSE)</f>
        <v>HARARE</v>
      </c>
      <c r="F493" s="135" t="str">
        <f>VLOOKUP(C493,TOTAL3,4,FALSE)</f>
        <v>PLATINUM</v>
      </c>
      <c r="G493" s="83">
        <v>3</v>
      </c>
      <c r="H493" s="142" t="s">
        <v>2033</v>
      </c>
      <c r="I493" s="52" t="s">
        <v>2056</v>
      </c>
      <c r="J493" s="135" t="str">
        <f>VLOOKUP($C493,TOTAL3,5,FALSE)</f>
        <v>RICHARD</v>
      </c>
      <c r="K493" s="88">
        <v>0</v>
      </c>
      <c r="L493" s="88">
        <v>0.99930555555555556</v>
      </c>
      <c r="M493" s="86">
        <v>44173</v>
      </c>
      <c r="N493" s="143" t="s">
        <v>4471</v>
      </c>
      <c r="O493" s="90">
        <f t="shared" si="89"/>
        <v>1439</v>
      </c>
      <c r="P493" s="100">
        <f t="shared" si="90"/>
        <v>4317</v>
      </c>
      <c r="Q493" s="48" t="s">
        <v>2035</v>
      </c>
      <c r="R493" s="48" t="s">
        <v>2036</v>
      </c>
    </row>
    <row r="494" spans="1:18" x14ac:dyDescent="0.2">
      <c r="A494" s="97"/>
      <c r="B494" s="192" t="s">
        <v>2212</v>
      </c>
      <c r="C494" s="87" t="s">
        <v>1719</v>
      </c>
      <c r="D494" s="134" t="str">
        <f>VLOOKUP($C494,TOTAL3,2,FALSE)</f>
        <v>HA6046</v>
      </c>
      <c r="E494" s="135" t="str">
        <f>VLOOKUP($C494,TOTAL3,3,FALSE)</f>
        <v>HARARE</v>
      </c>
      <c r="F494" s="135" t="str">
        <f>VLOOKUP(C494,TOTAL3,4,FALSE)</f>
        <v>PLATINUM</v>
      </c>
      <c r="G494" s="83">
        <v>3</v>
      </c>
      <c r="H494" s="142" t="s">
        <v>2033</v>
      </c>
      <c r="I494" s="52" t="s">
        <v>2042</v>
      </c>
      <c r="J494" s="135" t="str">
        <f>VLOOKUP($C494,TOTAL3,5,FALSE)</f>
        <v>RICHARD</v>
      </c>
      <c r="K494" s="88">
        <v>0</v>
      </c>
      <c r="L494" s="88">
        <v>0.99930555555555556</v>
      </c>
      <c r="M494" s="86">
        <v>44173</v>
      </c>
      <c r="N494" s="143" t="s">
        <v>4020</v>
      </c>
      <c r="O494" s="90">
        <f t="shared" si="89"/>
        <v>1439</v>
      </c>
      <c r="P494" s="100">
        <f t="shared" si="90"/>
        <v>4317</v>
      </c>
      <c r="Q494" s="48" t="s">
        <v>2035</v>
      </c>
      <c r="R494" s="48" t="s">
        <v>2036</v>
      </c>
    </row>
    <row r="495" spans="1:18" x14ac:dyDescent="0.2">
      <c r="A495" s="97"/>
      <c r="B495" s="137" t="s">
        <v>3513</v>
      </c>
      <c r="C495" s="48" t="s">
        <v>1727</v>
      </c>
      <c r="D495" s="134" t="str">
        <f>VLOOKUP($C495,TOTAL3,2,FALSE)</f>
        <v>HA3027</v>
      </c>
      <c r="E495" s="135" t="str">
        <f>VLOOKUP($C495,TOTAL3,3,FALSE)</f>
        <v>HARARE</v>
      </c>
      <c r="F495" s="135" t="str">
        <f>VLOOKUP(C495,TOTAL3,4,FALSE)</f>
        <v>PLATINUM</v>
      </c>
      <c r="G495" s="83">
        <v>3</v>
      </c>
      <c r="H495" s="96" t="s">
        <v>2033</v>
      </c>
      <c r="I495" s="52" t="s">
        <v>2042</v>
      </c>
      <c r="J495" s="135" t="str">
        <f>VLOOKUP($C495,TOTAL3,5,FALSE)</f>
        <v>RICHARD</v>
      </c>
      <c r="K495" s="88">
        <v>0</v>
      </c>
      <c r="L495" s="88">
        <v>0.99930555555555556</v>
      </c>
      <c r="M495" s="86">
        <v>44173</v>
      </c>
      <c r="N495" s="143" t="s">
        <v>3959</v>
      </c>
      <c r="O495" s="90">
        <f t="shared" si="89"/>
        <v>1439</v>
      </c>
      <c r="P495" s="100">
        <f t="shared" si="90"/>
        <v>4317</v>
      </c>
      <c r="Q495" s="48" t="s">
        <v>2035</v>
      </c>
      <c r="R495" s="48" t="s">
        <v>2036</v>
      </c>
    </row>
    <row r="496" spans="1:18" x14ac:dyDescent="0.2">
      <c r="A496" s="97"/>
      <c r="B496" s="137">
        <v>44172.995046296295</v>
      </c>
      <c r="C496" s="48" t="s">
        <v>1735</v>
      </c>
      <c r="D496" s="134" t="str">
        <f>VLOOKUP($C496,TOTAL3,2,FALSE)</f>
        <v>MW0157</v>
      </c>
      <c r="E496" s="135" t="str">
        <f>VLOOKUP($C496,TOTAL3,3,FALSE)</f>
        <v>MASH WEST</v>
      </c>
      <c r="F496" s="135" t="str">
        <f>VLOOKUP(C496,TOTAL3,4,FALSE)</f>
        <v>SILVER</v>
      </c>
      <c r="G496" s="83">
        <v>3</v>
      </c>
      <c r="H496" s="96" t="s">
        <v>2033</v>
      </c>
      <c r="I496" s="52" t="s">
        <v>2034</v>
      </c>
      <c r="J496" s="135" t="str">
        <f>VLOOKUP($C496,TOTAL3,5,FALSE)</f>
        <v>NGIRAZI</v>
      </c>
      <c r="K496" s="88">
        <v>0</v>
      </c>
      <c r="L496" s="88">
        <v>0.99930555555555556</v>
      </c>
      <c r="M496" s="86">
        <v>44173</v>
      </c>
      <c r="N496" s="143" t="s">
        <v>4726</v>
      </c>
      <c r="O496" s="90">
        <f t="shared" si="89"/>
        <v>1439</v>
      </c>
      <c r="P496" s="100">
        <f t="shared" si="90"/>
        <v>4317</v>
      </c>
      <c r="Q496" s="48" t="s">
        <v>2035</v>
      </c>
      <c r="R496" s="48" t="s">
        <v>2036</v>
      </c>
    </row>
    <row r="497" spans="1:18" x14ac:dyDescent="0.2">
      <c r="A497" s="124"/>
      <c r="B497" s="121">
        <v>44173.579050925924</v>
      </c>
      <c r="C497" s="48" t="s">
        <v>1744</v>
      </c>
      <c r="D497" s="82" t="str">
        <f>VLOOKUP($C497,TOTAL4,2,FALSE)</f>
        <v>MV3088</v>
      </c>
      <c r="E497" s="91" t="str">
        <f>VLOOKUP($C497,TOTAL4,3,FALSE)</f>
        <v>MASVINGO</v>
      </c>
      <c r="F497" s="82" t="str">
        <f>VLOOKUP(C497,TOTAL4,4,FALSE)</f>
        <v>GOLD</v>
      </c>
      <c r="G497" s="83">
        <v>3</v>
      </c>
      <c r="H497" s="142" t="s">
        <v>2033</v>
      </c>
      <c r="I497" s="68" t="s">
        <v>2060</v>
      </c>
      <c r="J497" s="82" t="str">
        <f>VLOOKUP($C497,TOTAL4,5,FALSE)</f>
        <v>CECIL</v>
      </c>
      <c r="K497" s="88">
        <v>0.57905092592592589</v>
      </c>
      <c r="L497" s="88">
        <v>0.99930555555555556</v>
      </c>
      <c r="M497" s="86">
        <v>44173</v>
      </c>
      <c r="N497" s="143" t="s">
        <v>4861</v>
      </c>
      <c r="O497" s="191">
        <f t="shared" si="89"/>
        <v>605.16666666666674</v>
      </c>
      <c r="P497" s="100">
        <f t="shared" si="90"/>
        <v>1815.5000000000002</v>
      </c>
      <c r="Q497" s="68" t="s">
        <v>2035</v>
      </c>
      <c r="R497" s="68" t="s">
        <v>2036</v>
      </c>
    </row>
    <row r="498" spans="1:18" x14ac:dyDescent="0.2">
      <c r="A498" s="124"/>
      <c r="B498" s="121">
        <v>44153.311921296299</v>
      </c>
      <c r="C498" s="48" t="s">
        <v>1746</v>
      </c>
      <c r="D498" s="82" t="str">
        <f>VLOOKUP($C498,TOTAL4,2,FALSE)</f>
        <v>MD5260</v>
      </c>
      <c r="E498" s="91" t="str">
        <f>VLOOKUP($C498,TOTAL4,3,FALSE)</f>
        <v>MIDLANDS</v>
      </c>
      <c r="F498" s="82" t="str">
        <f>VLOOKUP(C498,TOTAL4,4,FALSE)</f>
        <v>GOLD</v>
      </c>
      <c r="G498" s="83">
        <v>3</v>
      </c>
      <c r="H498" s="142" t="s">
        <v>2033</v>
      </c>
      <c r="I498" s="68" t="s">
        <v>2058</v>
      </c>
      <c r="J498" s="82" t="str">
        <f>VLOOKUP($C498,TOTAL4,5,FALSE)</f>
        <v>CHIKWAVAVA</v>
      </c>
      <c r="K498" s="88">
        <v>0</v>
      </c>
      <c r="L498" s="88">
        <v>0.99930555555555556</v>
      </c>
      <c r="M498" s="86">
        <v>44173</v>
      </c>
      <c r="N498" s="143" t="s">
        <v>4917</v>
      </c>
      <c r="O498" s="191">
        <f t="shared" si="89"/>
        <v>1439</v>
      </c>
      <c r="P498" s="100">
        <f t="shared" si="90"/>
        <v>4317</v>
      </c>
      <c r="Q498" s="68" t="s">
        <v>2035</v>
      </c>
      <c r="R498" s="68" t="s">
        <v>2036</v>
      </c>
    </row>
    <row r="499" spans="1:18" x14ac:dyDescent="0.2">
      <c r="A499" s="97"/>
      <c r="B499" s="137">
        <v>44172.594976851855</v>
      </c>
      <c r="C499" s="48" t="s">
        <v>1752</v>
      </c>
      <c r="D499" s="134" t="str">
        <f>VLOOKUP($C499,TOTAL3,2,FALSE)</f>
        <v>MC0159</v>
      </c>
      <c r="E499" s="135" t="str">
        <f>VLOOKUP($C499,TOTAL3,3,FALSE)</f>
        <v>MASH CENTRAL</v>
      </c>
      <c r="F499" s="135" t="str">
        <f>VLOOKUP(C499,TOTAL3,4,FALSE)</f>
        <v>PLATINUM</v>
      </c>
      <c r="G499" s="83">
        <v>3</v>
      </c>
      <c r="H499" s="96" t="s">
        <v>2033</v>
      </c>
      <c r="I499" s="52" t="s">
        <v>2034</v>
      </c>
      <c r="J499" s="135" t="str">
        <f>VLOOKUP($C499,TOTAL3,5,FALSE)</f>
        <v>KIWA</v>
      </c>
      <c r="K499" s="88">
        <v>0</v>
      </c>
      <c r="L499" s="88">
        <v>0.99283564814814806</v>
      </c>
      <c r="M499" s="86">
        <v>44173</v>
      </c>
      <c r="N499" s="143" t="s">
        <v>4727</v>
      </c>
      <c r="O499" s="90">
        <f t="shared" si="89"/>
        <v>1429.6833333333332</v>
      </c>
      <c r="P499" s="100">
        <f t="shared" si="90"/>
        <v>4289.0499999999993</v>
      </c>
      <c r="Q499" s="48" t="s">
        <v>2035</v>
      </c>
      <c r="R499" s="48" t="s">
        <v>2038</v>
      </c>
    </row>
    <row r="500" spans="1:18" x14ac:dyDescent="0.2">
      <c r="A500" s="97"/>
      <c r="B500" s="192" t="s">
        <v>4345</v>
      </c>
      <c r="C500" s="87" t="s">
        <v>1756</v>
      </c>
      <c r="D500" s="134" t="str">
        <f>VLOOKUP($C500,TOTAL3,2,FALSE)</f>
        <v>MW7039</v>
      </c>
      <c r="E500" s="135" t="str">
        <f>VLOOKUP($C500,TOTAL3,3,FALSE)</f>
        <v>MASH WEST</v>
      </c>
      <c r="F500" s="135" t="str">
        <f>VLOOKUP(C500,TOTAL3,4,FALSE)</f>
        <v>GOLD</v>
      </c>
      <c r="G500" s="83">
        <v>3</v>
      </c>
      <c r="H500" s="96" t="s">
        <v>2033</v>
      </c>
      <c r="I500" s="52" t="s">
        <v>2056</v>
      </c>
      <c r="J500" s="135" t="str">
        <f>VLOOKUP($C500,TOTAL3,5,FALSE)</f>
        <v>NGIRAZI</v>
      </c>
      <c r="K500" s="88">
        <v>0</v>
      </c>
      <c r="L500" s="88">
        <v>0.99930555555555556</v>
      </c>
      <c r="M500" s="86">
        <v>44173</v>
      </c>
      <c r="N500" s="143" t="s">
        <v>3926</v>
      </c>
      <c r="O500" s="90">
        <f t="shared" si="89"/>
        <v>1439</v>
      </c>
      <c r="P500" s="100">
        <f t="shared" si="90"/>
        <v>4317</v>
      </c>
      <c r="Q500" s="48" t="s">
        <v>2035</v>
      </c>
      <c r="R500" s="48" t="s">
        <v>2036</v>
      </c>
    </row>
    <row r="501" spans="1:18" x14ac:dyDescent="0.2">
      <c r="A501" s="97"/>
      <c r="B501" s="137">
        <v>44173.016087962962</v>
      </c>
      <c r="C501" s="48" t="s">
        <v>1760</v>
      </c>
      <c r="D501" s="134" t="str">
        <f>VLOOKUP($C501,TOTAL3,2,FALSE)</f>
        <v>HA1753</v>
      </c>
      <c r="E501" s="135" t="str">
        <f>VLOOKUP($C501,TOTAL3,3,FALSE)</f>
        <v>HARARE</v>
      </c>
      <c r="F501" s="135" t="str">
        <f>VLOOKUP(C501,TOTAL3,4,FALSE)</f>
        <v>BRONZE</v>
      </c>
      <c r="G501" s="83">
        <v>3</v>
      </c>
      <c r="H501" s="96" t="s">
        <v>2033</v>
      </c>
      <c r="I501" s="52" t="s">
        <v>2034</v>
      </c>
      <c r="J501" s="135" t="str">
        <f>VLOOKUP($C501,TOTAL3,5,FALSE)</f>
        <v>ARCHIE</v>
      </c>
      <c r="K501" s="88">
        <v>1.6087962962962964E-2</v>
      </c>
      <c r="L501" s="88">
        <v>2.1493055555555557E-2</v>
      </c>
      <c r="M501" s="86">
        <v>44173</v>
      </c>
      <c r="N501" s="143" t="s">
        <v>5088</v>
      </c>
      <c r="O501" s="90">
        <f t="shared" si="89"/>
        <v>7.783333333333335</v>
      </c>
      <c r="P501" s="100">
        <f t="shared" si="90"/>
        <v>23.350000000000005</v>
      </c>
      <c r="Q501" s="48" t="s">
        <v>2035</v>
      </c>
      <c r="R501" s="48" t="s">
        <v>2038</v>
      </c>
    </row>
    <row r="502" spans="1:18" x14ac:dyDescent="0.2">
      <c r="A502" s="124"/>
      <c r="B502" s="121">
        <v>44162.614178240743</v>
      </c>
      <c r="C502" s="48" t="s">
        <v>1764</v>
      </c>
      <c r="D502" s="82" t="str">
        <f>VLOOKUP($C502,TOTAL4,2,FALSE)</f>
        <v>MD0161</v>
      </c>
      <c r="E502" s="91" t="str">
        <f>VLOOKUP($C502,TOTAL4,3,FALSE)</f>
        <v>MIDLANDS</v>
      </c>
      <c r="F502" s="82" t="str">
        <f>VLOOKUP(C502,TOTAL4,4,FALSE)</f>
        <v>GOLD</v>
      </c>
      <c r="G502" s="83">
        <v>3</v>
      </c>
      <c r="H502" s="142" t="s">
        <v>2033</v>
      </c>
      <c r="I502" s="68" t="s">
        <v>2058</v>
      </c>
      <c r="J502" s="82" t="str">
        <f>VLOOKUP($C502,TOTAL4,5,FALSE)</f>
        <v>CHARI</v>
      </c>
      <c r="K502" s="88">
        <v>0</v>
      </c>
      <c r="L502" s="88">
        <v>0.99930555555555556</v>
      </c>
      <c r="M502" s="86">
        <v>44173</v>
      </c>
      <c r="N502" s="143" t="s">
        <v>4918</v>
      </c>
      <c r="O502" s="191">
        <f t="shared" si="89"/>
        <v>1439</v>
      </c>
      <c r="P502" s="100">
        <f t="shared" si="90"/>
        <v>4317</v>
      </c>
      <c r="Q502" s="68" t="s">
        <v>2035</v>
      </c>
      <c r="R502" s="68" t="s">
        <v>2036</v>
      </c>
    </row>
    <row r="503" spans="1:18" x14ac:dyDescent="0.2">
      <c r="A503" s="124"/>
      <c r="B503" s="121">
        <v>44153.311412037037</v>
      </c>
      <c r="C503" s="48" t="s">
        <v>1765</v>
      </c>
      <c r="D503" s="82" t="str">
        <f>VLOOKUP($C503,TOTAL4,2,FALSE)</f>
        <v>MW5216</v>
      </c>
      <c r="E503" s="91" t="str">
        <f>VLOOKUP($C503,TOTAL4,3,FALSE)</f>
        <v>MASH WEST</v>
      </c>
      <c r="F503" s="82" t="str">
        <f>VLOOKUP(C503,TOTAL4,4,FALSE)</f>
        <v>SILVER</v>
      </c>
      <c r="G503" s="83">
        <v>3</v>
      </c>
      <c r="H503" s="142" t="s">
        <v>2033</v>
      </c>
      <c r="I503" s="68" t="s">
        <v>2058</v>
      </c>
      <c r="J503" s="82" t="str">
        <f>VLOOKUP($C503,TOTAL4,5,FALSE)</f>
        <v>CHIKWAVAVA</v>
      </c>
      <c r="K503" s="88">
        <v>0</v>
      </c>
      <c r="L503" s="88">
        <v>0.99930555555555556</v>
      </c>
      <c r="M503" s="86">
        <v>44173</v>
      </c>
      <c r="N503" s="143" t="s">
        <v>4919</v>
      </c>
      <c r="O503" s="191">
        <f t="shared" si="89"/>
        <v>1439</v>
      </c>
      <c r="P503" s="100">
        <f t="shared" si="90"/>
        <v>4317</v>
      </c>
      <c r="Q503" s="68" t="s">
        <v>2035</v>
      </c>
      <c r="R503" s="68" t="s">
        <v>2036</v>
      </c>
    </row>
    <row r="504" spans="1:18" x14ac:dyDescent="0.2">
      <c r="A504" s="124"/>
      <c r="B504" s="121">
        <v>44169.414768518516</v>
      </c>
      <c r="C504" s="48" t="s">
        <v>1770</v>
      </c>
      <c r="D504" s="82" t="str">
        <f>VLOOKUP($C504,TOTAL4,2,FALSE)</f>
        <v>MN1731</v>
      </c>
      <c r="E504" s="91" t="str">
        <f>VLOOKUP($C504,TOTAL4,3,FALSE)</f>
        <v>MAT NORTH</v>
      </c>
      <c r="F504" s="82" t="str">
        <f>VLOOKUP(C504,TOTAL4,4,FALSE)</f>
        <v>GOLD</v>
      </c>
      <c r="G504" s="83">
        <v>3</v>
      </c>
      <c r="H504" s="142" t="s">
        <v>2033</v>
      </c>
      <c r="I504" s="68" t="s">
        <v>2058</v>
      </c>
      <c r="J504" s="82" t="str">
        <f>VLOOKUP($C504,TOTAL4,5,FALSE)</f>
        <v>STELLA</v>
      </c>
      <c r="K504" s="88">
        <v>0</v>
      </c>
      <c r="L504" s="88">
        <v>0.99930555555555556</v>
      </c>
      <c r="M504" s="86">
        <v>44173</v>
      </c>
      <c r="N504" s="143" t="s">
        <v>4920</v>
      </c>
      <c r="O504" s="191">
        <f t="shared" si="89"/>
        <v>1439</v>
      </c>
      <c r="P504" s="100">
        <f t="shared" si="90"/>
        <v>4317</v>
      </c>
      <c r="Q504" s="68" t="s">
        <v>2035</v>
      </c>
      <c r="R504" s="68" t="s">
        <v>2036</v>
      </c>
    </row>
    <row r="505" spans="1:18" x14ac:dyDescent="0.2">
      <c r="A505" s="124"/>
      <c r="B505" s="121">
        <v>44153.311921296299</v>
      </c>
      <c r="C505" s="48" t="s">
        <v>1775</v>
      </c>
      <c r="D505" s="82" t="str">
        <f>VLOOKUP($C505,TOTAL4,2,FALSE)</f>
        <v>MD5200</v>
      </c>
      <c r="E505" s="91" t="str">
        <f>VLOOKUP($C505,TOTAL4,3,FALSE)</f>
        <v>MIDLANDS</v>
      </c>
      <c r="F505" s="82" t="str">
        <f>VLOOKUP(C505,TOTAL4,4,FALSE)</f>
        <v>SILVER</v>
      </c>
      <c r="G505" s="83">
        <v>3</v>
      </c>
      <c r="H505" s="142" t="s">
        <v>2033</v>
      </c>
      <c r="I505" s="68" t="s">
        <v>2058</v>
      </c>
      <c r="J505" s="82" t="str">
        <f>VLOOKUP($C505,TOTAL4,5,FALSE)</f>
        <v>CHIKWAVAVA</v>
      </c>
      <c r="K505" s="88">
        <v>0</v>
      </c>
      <c r="L505" s="88">
        <v>0.99930555555555556</v>
      </c>
      <c r="M505" s="86">
        <v>44173</v>
      </c>
      <c r="N505" s="143" t="s">
        <v>4921</v>
      </c>
      <c r="O505" s="191">
        <f t="shared" si="89"/>
        <v>1439</v>
      </c>
      <c r="P505" s="100">
        <f t="shared" si="90"/>
        <v>4317</v>
      </c>
      <c r="Q505" s="68" t="s">
        <v>2035</v>
      </c>
      <c r="R505" s="68" t="s">
        <v>2036</v>
      </c>
    </row>
    <row r="506" spans="1:18" x14ac:dyDescent="0.2">
      <c r="A506" s="210">
        <v>815</v>
      </c>
      <c r="B506" s="121">
        <v>44069.581944444442</v>
      </c>
      <c r="C506" s="52" t="str">
        <f>VLOOKUP(A506,nsn,2,FALSE)</f>
        <v>SIYANSUNDA-G</v>
      </c>
      <c r="D506" s="134" t="str">
        <f>VLOOKUP($C506,TOTAL3,2,FALSE)</f>
        <v>MN5245</v>
      </c>
      <c r="E506" s="220" t="str">
        <f>VLOOKUP($C506,TOTAL3,3,FALSE)</f>
        <v>MAT NORTH</v>
      </c>
      <c r="F506" s="135" t="str">
        <f>VLOOKUP(C506,TOTAL3,4,FALSE)</f>
        <v>SILVER</v>
      </c>
      <c r="G506" s="83">
        <v>3</v>
      </c>
      <c r="H506" s="96" t="s">
        <v>2033</v>
      </c>
      <c r="I506" s="212" t="s">
        <v>2055</v>
      </c>
      <c r="J506" s="52" t="str">
        <f>VLOOKUP(A506,nsn,3,FALSE)</f>
        <v>HARRIET</v>
      </c>
      <c r="K506" s="88">
        <v>0</v>
      </c>
      <c r="L506" s="88">
        <v>0.99930555555555556</v>
      </c>
      <c r="M506" s="86">
        <v>44173</v>
      </c>
      <c r="N506" s="143" t="s">
        <v>2162</v>
      </c>
      <c r="O506" s="90">
        <f t="shared" si="89"/>
        <v>1439</v>
      </c>
      <c r="P506" s="100">
        <f t="shared" si="90"/>
        <v>4317</v>
      </c>
      <c r="Q506" s="52" t="s">
        <v>2035</v>
      </c>
      <c r="R506" s="52" t="s">
        <v>2036</v>
      </c>
    </row>
    <row r="507" spans="1:18" x14ac:dyDescent="0.2">
      <c r="A507" s="124"/>
      <c r="B507" s="121">
        <v>44079.580578703702</v>
      </c>
      <c r="C507" s="48" t="s">
        <v>1782</v>
      </c>
      <c r="D507" s="82" t="str">
        <f>VLOOKUP($C507,TOTAL4,2,FALSE)</f>
        <v>MS0162</v>
      </c>
      <c r="E507" s="91" t="str">
        <f>VLOOKUP($C507,TOTAL4,3,FALSE)</f>
        <v>MAT SOUTH</v>
      </c>
      <c r="F507" s="82" t="str">
        <f>VLOOKUP(C507,TOTAL4,4,FALSE)</f>
        <v>SILVER</v>
      </c>
      <c r="G507" s="83">
        <v>3</v>
      </c>
      <c r="H507" s="142" t="s">
        <v>2033</v>
      </c>
      <c r="I507" s="68" t="s">
        <v>2058</v>
      </c>
      <c r="J507" s="82" t="str">
        <f>VLOOKUP($C507,TOTAL4,5,FALSE)</f>
        <v>SOFIA</v>
      </c>
      <c r="K507" s="88">
        <v>0</v>
      </c>
      <c r="L507" s="88">
        <v>0.99930555555555556</v>
      </c>
      <c r="M507" s="86">
        <v>44173</v>
      </c>
      <c r="N507" s="143" t="s">
        <v>4922</v>
      </c>
      <c r="O507" s="191">
        <f t="shared" si="89"/>
        <v>1439</v>
      </c>
      <c r="P507" s="100">
        <f t="shared" si="90"/>
        <v>4317</v>
      </c>
      <c r="Q507" s="68" t="s">
        <v>2035</v>
      </c>
      <c r="R507" s="68" t="s">
        <v>2036</v>
      </c>
    </row>
    <row r="508" spans="1:18" x14ac:dyDescent="0.2">
      <c r="A508" s="97"/>
      <c r="B508" s="137">
        <v>44173.038668981484</v>
      </c>
      <c r="C508" s="48" t="s">
        <v>1793</v>
      </c>
      <c r="D508" s="134" t="str">
        <f t="shared" ref="D508:D515" si="99">VLOOKUP($C508,TOTAL3,2,FALSE)</f>
        <v>HA3010</v>
      </c>
      <c r="E508" s="135" t="str">
        <f t="shared" ref="E508:E515" si="100">VLOOKUP($C508,TOTAL3,3,FALSE)</f>
        <v>HARARE</v>
      </c>
      <c r="F508" s="135" t="str">
        <f t="shared" ref="F508:F515" si="101">VLOOKUP(C508,TOTAL3,4,FALSE)</f>
        <v>PLATINUM</v>
      </c>
      <c r="G508" s="83">
        <v>3</v>
      </c>
      <c r="H508" s="96" t="s">
        <v>2033</v>
      </c>
      <c r="I508" s="52" t="s">
        <v>2034</v>
      </c>
      <c r="J508" s="135" t="str">
        <f t="shared" ref="J508:J515" si="102">VLOOKUP($C508,TOTAL3,5,FALSE)</f>
        <v>ARCHIE</v>
      </c>
      <c r="K508" s="88">
        <v>3.8668981481481478E-2</v>
      </c>
      <c r="L508" s="88">
        <v>0.41011574074074075</v>
      </c>
      <c r="M508" s="86">
        <v>44173</v>
      </c>
      <c r="N508" s="143" t="s">
        <v>5100</v>
      </c>
      <c r="O508" s="90">
        <f t="shared" si="89"/>
        <v>534.88333333333333</v>
      </c>
      <c r="P508" s="100">
        <f t="shared" si="90"/>
        <v>1604.65</v>
      </c>
      <c r="Q508" s="48" t="s">
        <v>2035</v>
      </c>
      <c r="R508" s="48" t="s">
        <v>2038</v>
      </c>
    </row>
    <row r="509" spans="1:18" x14ac:dyDescent="0.2">
      <c r="A509" s="97"/>
      <c r="B509" s="137">
        <v>44173.040949074071</v>
      </c>
      <c r="C509" s="48" t="s">
        <v>1795</v>
      </c>
      <c r="D509" s="134" t="str">
        <f t="shared" si="99"/>
        <v>HA3010</v>
      </c>
      <c r="E509" s="135" t="str">
        <f t="shared" si="100"/>
        <v>HARARE</v>
      </c>
      <c r="F509" s="135" t="str">
        <f t="shared" si="101"/>
        <v>PLATINUM</v>
      </c>
      <c r="G509" s="83">
        <v>3</v>
      </c>
      <c r="H509" s="96" t="s">
        <v>2033</v>
      </c>
      <c r="I509" s="52" t="s">
        <v>2034</v>
      </c>
      <c r="J509" s="135" t="str">
        <f t="shared" si="102"/>
        <v>ARCHIE</v>
      </c>
      <c r="K509" s="88">
        <v>4.0949074074074075E-2</v>
      </c>
      <c r="L509" s="88">
        <v>0.41313657407407406</v>
      </c>
      <c r="M509" s="86">
        <v>44173</v>
      </c>
      <c r="N509" s="143" t="s">
        <v>5102</v>
      </c>
      <c r="O509" s="90">
        <f t="shared" si="89"/>
        <v>535.95000000000005</v>
      </c>
      <c r="P509" s="100">
        <f t="shared" si="90"/>
        <v>1607.8500000000001</v>
      </c>
      <c r="Q509" s="48" t="s">
        <v>2035</v>
      </c>
      <c r="R509" s="48" t="s">
        <v>2038</v>
      </c>
    </row>
    <row r="510" spans="1:18" x14ac:dyDescent="0.2">
      <c r="A510" s="97"/>
      <c r="B510" s="137">
        <v>44173.050497685188</v>
      </c>
      <c r="C510" s="48" t="s">
        <v>1797</v>
      </c>
      <c r="D510" s="134" t="str">
        <f t="shared" si="99"/>
        <v>MC6007</v>
      </c>
      <c r="E510" s="135" t="str">
        <f t="shared" si="100"/>
        <v>MASH CENTRAL</v>
      </c>
      <c r="F510" s="135" t="str">
        <f t="shared" si="101"/>
        <v>PLATINUM</v>
      </c>
      <c r="G510" s="83">
        <v>3</v>
      </c>
      <c r="H510" s="96" t="s">
        <v>2033</v>
      </c>
      <c r="I510" s="52" t="s">
        <v>2034</v>
      </c>
      <c r="J510" s="135" t="str">
        <f t="shared" si="102"/>
        <v>ARCHIE</v>
      </c>
      <c r="K510" s="88">
        <v>5.0497685185185187E-2</v>
      </c>
      <c r="L510" s="88">
        <v>5.4722222222222228E-2</v>
      </c>
      <c r="M510" s="86">
        <v>44173</v>
      </c>
      <c r="N510" s="143" t="s">
        <v>5112</v>
      </c>
      <c r="O510" s="90">
        <f t="shared" si="89"/>
        <v>6.0833333333333384</v>
      </c>
      <c r="P510" s="100">
        <f t="shared" si="90"/>
        <v>18.250000000000014</v>
      </c>
      <c r="Q510" s="48" t="s">
        <v>2035</v>
      </c>
      <c r="R510" s="48" t="s">
        <v>2038</v>
      </c>
    </row>
    <row r="511" spans="1:18" x14ac:dyDescent="0.2">
      <c r="A511" s="97"/>
      <c r="B511" s="137" t="s">
        <v>5052</v>
      </c>
      <c r="C511" s="87" t="s">
        <v>1797</v>
      </c>
      <c r="D511" s="134" t="str">
        <f t="shared" si="99"/>
        <v>MC6007</v>
      </c>
      <c r="E511" s="135" t="str">
        <f t="shared" si="100"/>
        <v>MASH CENTRAL</v>
      </c>
      <c r="F511" s="135" t="str">
        <f t="shared" si="101"/>
        <v>PLATINUM</v>
      </c>
      <c r="G511" s="83">
        <v>3</v>
      </c>
      <c r="H511" s="96" t="s">
        <v>2033</v>
      </c>
      <c r="I511" s="52" t="s">
        <v>5161</v>
      </c>
      <c r="J511" s="135" t="str">
        <f t="shared" si="102"/>
        <v>ARCHIE</v>
      </c>
      <c r="K511" s="88">
        <v>0.80871527777777785</v>
      </c>
      <c r="L511" s="88">
        <v>0.99930555555555556</v>
      </c>
      <c r="M511" s="86">
        <v>44173</v>
      </c>
      <c r="N511" s="143" t="s">
        <v>5188</v>
      </c>
      <c r="O511" s="90">
        <f t="shared" si="89"/>
        <v>274.44999999999987</v>
      </c>
      <c r="P511" s="100">
        <f t="shared" si="90"/>
        <v>823.34999999999968</v>
      </c>
      <c r="Q511" s="48" t="s">
        <v>2035</v>
      </c>
      <c r="R511" s="48" t="s">
        <v>2036</v>
      </c>
    </row>
    <row r="512" spans="1:18" x14ac:dyDescent="0.2">
      <c r="A512" s="97"/>
      <c r="B512" s="137">
        <v>44173.082256944443</v>
      </c>
      <c r="C512" s="48" t="s">
        <v>1799</v>
      </c>
      <c r="D512" s="134" t="str">
        <f t="shared" si="99"/>
        <v>MC6007</v>
      </c>
      <c r="E512" s="135" t="str">
        <f t="shared" si="100"/>
        <v>MASH CENTRAL</v>
      </c>
      <c r="F512" s="135" t="str">
        <f t="shared" si="101"/>
        <v>PLATINUM</v>
      </c>
      <c r="G512" s="83">
        <v>3</v>
      </c>
      <c r="H512" s="96" t="s">
        <v>2033</v>
      </c>
      <c r="I512" s="52" t="s">
        <v>2034</v>
      </c>
      <c r="J512" s="135" t="str">
        <f t="shared" si="102"/>
        <v>ARCHIE</v>
      </c>
      <c r="K512" s="88">
        <v>8.2256944444444438E-2</v>
      </c>
      <c r="L512" s="88">
        <v>8.6168981481481485E-2</v>
      </c>
      <c r="M512" s="86">
        <v>44173</v>
      </c>
      <c r="N512" s="143" t="s">
        <v>5122</v>
      </c>
      <c r="O512" s="90">
        <f t="shared" si="89"/>
        <v>5.633333333333348</v>
      </c>
      <c r="P512" s="100">
        <f t="shared" si="90"/>
        <v>16.900000000000045</v>
      </c>
      <c r="Q512" s="48" t="s">
        <v>2035</v>
      </c>
      <c r="R512" s="48" t="s">
        <v>2038</v>
      </c>
    </row>
    <row r="513" spans="1:18" x14ac:dyDescent="0.2">
      <c r="A513" s="97"/>
      <c r="B513" s="137" t="s">
        <v>5038</v>
      </c>
      <c r="C513" s="87" t="s">
        <v>1799</v>
      </c>
      <c r="D513" s="134" t="str">
        <f t="shared" si="99"/>
        <v>MC6007</v>
      </c>
      <c r="E513" s="135" t="str">
        <f t="shared" si="100"/>
        <v>MASH CENTRAL</v>
      </c>
      <c r="F513" s="135" t="str">
        <f t="shared" si="101"/>
        <v>PLATINUM</v>
      </c>
      <c r="G513" s="83">
        <v>3</v>
      </c>
      <c r="H513" s="96" t="s">
        <v>2033</v>
      </c>
      <c r="I513" s="52" t="s">
        <v>5161</v>
      </c>
      <c r="J513" s="135" t="str">
        <f t="shared" si="102"/>
        <v>ARCHIE</v>
      </c>
      <c r="K513" s="88">
        <v>0.8404166666666667</v>
      </c>
      <c r="L513" s="88">
        <v>0.99930555555555556</v>
      </c>
      <c r="M513" s="86">
        <v>44173</v>
      </c>
      <c r="N513" s="143" t="s">
        <v>5173</v>
      </c>
      <c r="O513" s="90">
        <f t="shared" si="89"/>
        <v>228.79999999999995</v>
      </c>
      <c r="P513" s="100">
        <f t="shared" si="90"/>
        <v>686.39999999999986</v>
      </c>
      <c r="Q513" s="48" t="s">
        <v>2035</v>
      </c>
      <c r="R513" s="48" t="s">
        <v>2036</v>
      </c>
    </row>
    <row r="514" spans="1:18" x14ac:dyDescent="0.2">
      <c r="A514" s="97"/>
      <c r="B514" s="137">
        <v>44172.925393518519</v>
      </c>
      <c r="C514" s="48" t="s">
        <v>1800</v>
      </c>
      <c r="D514" s="134" t="str">
        <f t="shared" si="99"/>
        <v>HA7083</v>
      </c>
      <c r="E514" s="135" t="str">
        <f t="shared" si="100"/>
        <v>HARARE</v>
      </c>
      <c r="F514" s="135" t="str">
        <f t="shared" si="101"/>
        <v>GOLD</v>
      </c>
      <c r="G514" s="83">
        <v>3</v>
      </c>
      <c r="H514" s="96" t="s">
        <v>2033</v>
      </c>
      <c r="I514" s="52" t="s">
        <v>2034</v>
      </c>
      <c r="J514" s="135" t="str">
        <f t="shared" si="102"/>
        <v>LESLIE</v>
      </c>
      <c r="K514" s="88">
        <v>0</v>
      </c>
      <c r="L514" s="88">
        <v>0.99930555555555556</v>
      </c>
      <c r="M514" s="86">
        <v>44173</v>
      </c>
      <c r="N514" s="143" t="s">
        <v>4596</v>
      </c>
      <c r="O514" s="90">
        <f t="shared" ref="O514:O571" si="103">(L514-K514)*60*24</f>
        <v>1439</v>
      </c>
      <c r="P514" s="100">
        <f t="shared" ref="P514:P571" si="104">O514*G514</f>
        <v>4317</v>
      </c>
      <c r="Q514" s="48" t="s">
        <v>2035</v>
      </c>
      <c r="R514" s="48" t="s">
        <v>2036</v>
      </c>
    </row>
    <row r="515" spans="1:18" x14ac:dyDescent="0.2">
      <c r="A515" s="97"/>
      <c r="B515" s="137">
        <v>44172.92769675926</v>
      </c>
      <c r="C515" s="48" t="s">
        <v>1802</v>
      </c>
      <c r="D515" s="134" t="str">
        <f t="shared" si="99"/>
        <v>HA7083</v>
      </c>
      <c r="E515" s="135" t="str">
        <f t="shared" si="100"/>
        <v>HARARE</v>
      </c>
      <c r="F515" s="135" t="str">
        <f t="shared" si="101"/>
        <v>GOLD</v>
      </c>
      <c r="G515" s="83">
        <v>3</v>
      </c>
      <c r="H515" s="96" t="s">
        <v>2033</v>
      </c>
      <c r="I515" s="52" t="s">
        <v>2034</v>
      </c>
      <c r="J515" s="135" t="str">
        <f t="shared" si="102"/>
        <v>LESLIE</v>
      </c>
      <c r="K515" s="88">
        <v>0</v>
      </c>
      <c r="L515" s="88">
        <v>0.99930555555555556</v>
      </c>
      <c r="M515" s="86">
        <v>44173</v>
      </c>
      <c r="N515" s="143" t="s">
        <v>4728</v>
      </c>
      <c r="O515" s="90">
        <f t="shared" si="103"/>
        <v>1439</v>
      </c>
      <c r="P515" s="100">
        <f t="shared" si="104"/>
        <v>4317</v>
      </c>
      <c r="Q515" s="48" t="s">
        <v>2035</v>
      </c>
      <c r="R515" s="48" t="s">
        <v>2036</v>
      </c>
    </row>
    <row r="516" spans="1:18" x14ac:dyDescent="0.2">
      <c r="A516" s="124"/>
      <c r="B516" s="121">
        <v>44171.808252314811</v>
      </c>
      <c r="C516" s="48" t="s">
        <v>1805</v>
      </c>
      <c r="D516" s="82" t="str">
        <f>VLOOKUP($C516,TOTAL4,2,FALSE)</f>
        <v>MS5134</v>
      </c>
      <c r="E516" s="91" t="str">
        <f>VLOOKUP($C516,TOTAL4,3,FALSE)</f>
        <v>MAT SOUTH</v>
      </c>
      <c r="F516" s="82" t="str">
        <f>VLOOKUP(C516,TOTAL4,4,FALSE)</f>
        <v>SILVER</v>
      </c>
      <c r="G516" s="83">
        <v>3</v>
      </c>
      <c r="H516" s="142" t="s">
        <v>2033</v>
      </c>
      <c r="I516" s="68" t="s">
        <v>2058</v>
      </c>
      <c r="J516" s="82" t="str">
        <f>VLOOKUP($C516,TOTAL4,5,FALSE)</f>
        <v>SIFA</v>
      </c>
      <c r="K516" s="88">
        <v>0</v>
      </c>
      <c r="L516" s="88">
        <v>0.99930555555555556</v>
      </c>
      <c r="M516" s="86">
        <v>44173</v>
      </c>
      <c r="N516" s="143" t="s">
        <v>4924</v>
      </c>
      <c r="O516" s="191">
        <f t="shared" si="103"/>
        <v>1439</v>
      </c>
      <c r="P516" s="100">
        <f t="shared" si="104"/>
        <v>4317</v>
      </c>
      <c r="Q516" s="68" t="s">
        <v>2035</v>
      </c>
      <c r="R516" s="68" t="s">
        <v>2036</v>
      </c>
    </row>
    <row r="517" spans="1:18" x14ac:dyDescent="0.2">
      <c r="A517" s="97"/>
      <c r="B517" s="137">
        <v>44173.177071759259</v>
      </c>
      <c r="C517" s="48" t="s">
        <v>1807</v>
      </c>
      <c r="D517" s="134" t="str">
        <f>VLOOKUP($C517,TOTAL3,2,FALSE)</f>
        <v>ME7040</v>
      </c>
      <c r="E517" s="135" t="str">
        <f>VLOOKUP($C517,TOTAL3,3,FALSE)</f>
        <v>MASH EAST</v>
      </c>
      <c r="F517" s="135" t="str">
        <f>VLOOKUP(C517,TOTAL3,4,FALSE)</f>
        <v>GOLD</v>
      </c>
      <c r="G517" s="83">
        <v>3</v>
      </c>
      <c r="H517" s="96" t="s">
        <v>2033</v>
      </c>
      <c r="I517" s="52" t="s">
        <v>2034</v>
      </c>
      <c r="J517" s="135" t="str">
        <f>VLOOKUP($C517,TOTAL3,5,FALSE)</f>
        <v>WASHI</v>
      </c>
      <c r="K517" s="88">
        <v>0.17707175925925925</v>
      </c>
      <c r="L517" s="88">
        <v>0.18002314814814815</v>
      </c>
      <c r="M517" s="86">
        <v>44173</v>
      </c>
      <c r="N517" s="143" t="s">
        <v>5136</v>
      </c>
      <c r="O517" s="90">
        <f t="shared" si="103"/>
        <v>4.2500000000000249</v>
      </c>
      <c r="P517" s="100">
        <f t="shared" si="104"/>
        <v>12.750000000000075</v>
      </c>
      <c r="Q517" s="48" t="s">
        <v>2035</v>
      </c>
      <c r="R517" s="48" t="s">
        <v>2038</v>
      </c>
    </row>
    <row r="518" spans="1:18" x14ac:dyDescent="0.2">
      <c r="A518" s="97"/>
      <c r="B518" s="137" t="s">
        <v>5055</v>
      </c>
      <c r="C518" s="87" t="s">
        <v>1807</v>
      </c>
      <c r="D518" s="134" t="str">
        <f>VLOOKUP($C518,TOTAL3,2,FALSE)</f>
        <v>ME7040</v>
      </c>
      <c r="E518" s="135" t="str">
        <f>VLOOKUP($C518,TOTAL3,3,FALSE)</f>
        <v>MASH EAST</v>
      </c>
      <c r="F518" s="135" t="str">
        <f>VLOOKUP(C518,TOTAL3,4,FALSE)</f>
        <v>GOLD</v>
      </c>
      <c r="G518" s="83">
        <v>3</v>
      </c>
      <c r="H518" s="96" t="s">
        <v>2033</v>
      </c>
      <c r="I518" s="52" t="s">
        <v>5161</v>
      </c>
      <c r="J518" s="135" t="str">
        <f>VLOOKUP($C518,TOTAL3,5,FALSE)</f>
        <v>WASHI</v>
      </c>
      <c r="K518" s="88">
        <v>0.77817129629629633</v>
      </c>
      <c r="L518" s="88">
        <v>0.99930555555555556</v>
      </c>
      <c r="M518" s="86">
        <v>44173</v>
      </c>
      <c r="N518" s="143" t="s">
        <v>5191</v>
      </c>
      <c r="O518" s="90">
        <f t="shared" si="103"/>
        <v>318.43333333333328</v>
      </c>
      <c r="P518" s="100">
        <f t="shared" si="104"/>
        <v>955.29999999999984</v>
      </c>
      <c r="Q518" s="48" t="s">
        <v>2035</v>
      </c>
      <c r="R518" s="48" t="s">
        <v>2036</v>
      </c>
    </row>
    <row r="519" spans="1:18" x14ac:dyDescent="0.2">
      <c r="A519" s="124"/>
      <c r="B519" s="121">
        <v>44144.623796296299</v>
      </c>
      <c r="C519" s="48" t="s">
        <v>1809</v>
      </c>
      <c r="D519" s="82" t="str">
        <f>VLOOKUP($C519,TOTAL4,2,FALSE)</f>
        <v>ME7040</v>
      </c>
      <c r="E519" s="91" t="str">
        <f>VLOOKUP($C519,TOTAL4,3,FALSE)</f>
        <v>MASH EAST</v>
      </c>
      <c r="F519" s="82" t="str">
        <f>VLOOKUP(C519,TOTAL4,4,FALSE)</f>
        <v>GOLD</v>
      </c>
      <c r="G519" s="83">
        <v>3</v>
      </c>
      <c r="H519" s="142" t="s">
        <v>2033</v>
      </c>
      <c r="I519" s="68" t="s">
        <v>2058</v>
      </c>
      <c r="J519" s="82" t="str">
        <f>VLOOKUP($C519,TOTAL4,5,FALSE)</f>
        <v>WASHI</v>
      </c>
      <c r="K519" s="88">
        <v>0</v>
      </c>
      <c r="L519" s="88">
        <v>0.99930555555555556</v>
      </c>
      <c r="M519" s="86">
        <v>44173</v>
      </c>
      <c r="N519" s="143" t="s">
        <v>4925</v>
      </c>
      <c r="O519" s="191">
        <f t="shared" si="103"/>
        <v>1439</v>
      </c>
      <c r="P519" s="100">
        <f t="shared" si="104"/>
        <v>4317</v>
      </c>
      <c r="Q519" s="68" t="s">
        <v>2035</v>
      </c>
      <c r="R519" s="68" t="s">
        <v>2036</v>
      </c>
    </row>
    <row r="520" spans="1:18" x14ac:dyDescent="0.2">
      <c r="A520" s="97"/>
      <c r="B520" s="137">
        <v>44172.855578703704</v>
      </c>
      <c r="C520" s="48" t="s">
        <v>1813</v>
      </c>
      <c r="D520" s="134" t="str">
        <f>VLOOKUP($C520,TOTAL3,2,FALSE)</f>
        <v>HA0096</v>
      </c>
      <c r="E520" s="135" t="str">
        <f>VLOOKUP($C520,TOTAL3,3,FALSE)</f>
        <v>HARARE</v>
      </c>
      <c r="F520" s="135" t="str">
        <f>VLOOKUP(C520,TOTAL3,4,FALSE)</f>
        <v>PLATINUM</v>
      </c>
      <c r="G520" s="83">
        <v>3</v>
      </c>
      <c r="H520" s="142" t="s">
        <v>2033</v>
      </c>
      <c r="I520" s="52" t="s">
        <v>2034</v>
      </c>
      <c r="J520" s="135" t="str">
        <f>VLOOKUP($C520,TOTAL3,5,FALSE)</f>
        <v>RICHARD</v>
      </c>
      <c r="K520" s="88">
        <v>0</v>
      </c>
      <c r="L520" s="88">
        <v>0.34675925925925927</v>
      </c>
      <c r="M520" s="86">
        <v>44173</v>
      </c>
      <c r="N520" s="143" t="s">
        <v>4729</v>
      </c>
      <c r="O520" s="90">
        <f t="shared" si="103"/>
        <v>499.33333333333337</v>
      </c>
      <c r="P520" s="100">
        <f t="shared" si="104"/>
        <v>1498</v>
      </c>
      <c r="Q520" s="48" t="s">
        <v>2035</v>
      </c>
      <c r="R520" s="48" t="s">
        <v>2038</v>
      </c>
    </row>
    <row r="521" spans="1:18" x14ac:dyDescent="0.2">
      <c r="A521" s="97"/>
      <c r="B521" s="137">
        <v>44172.857847222222</v>
      </c>
      <c r="C521" s="48" t="s">
        <v>1815</v>
      </c>
      <c r="D521" s="134" t="str">
        <f>VLOOKUP($C521,TOTAL3,2,FALSE)</f>
        <v>HA0096</v>
      </c>
      <c r="E521" s="135" t="str">
        <f>VLOOKUP($C521,TOTAL3,3,FALSE)</f>
        <v>HARARE</v>
      </c>
      <c r="F521" s="135" t="str">
        <f>VLOOKUP(C521,TOTAL3,4,FALSE)</f>
        <v>PLATINUM</v>
      </c>
      <c r="G521" s="83">
        <v>3</v>
      </c>
      <c r="H521" s="142" t="s">
        <v>2033</v>
      </c>
      <c r="I521" s="52" t="s">
        <v>2034</v>
      </c>
      <c r="J521" s="135" t="str">
        <f>VLOOKUP($C521,TOTAL3,5,FALSE)</f>
        <v>RICHARD</v>
      </c>
      <c r="K521" s="88">
        <v>0</v>
      </c>
      <c r="L521" s="88">
        <v>0.34978009259259263</v>
      </c>
      <c r="M521" s="86">
        <v>44173</v>
      </c>
      <c r="N521" s="143" t="s">
        <v>4730</v>
      </c>
      <c r="O521" s="90">
        <f t="shared" si="103"/>
        <v>503.68333333333339</v>
      </c>
      <c r="P521" s="100">
        <f t="shared" si="104"/>
        <v>1511.0500000000002</v>
      </c>
      <c r="Q521" s="48" t="s">
        <v>2035</v>
      </c>
      <c r="R521" s="48" t="s">
        <v>2038</v>
      </c>
    </row>
    <row r="522" spans="1:18" x14ac:dyDescent="0.2">
      <c r="A522" s="124">
        <v>710</v>
      </c>
      <c r="B522" s="121">
        <v>44173.131249999999</v>
      </c>
      <c r="C522" s="52" t="str">
        <f>VLOOKUP(A522,nsn,2,FALSE)</f>
        <v>Sunninghill-G</v>
      </c>
      <c r="D522" s="134" t="str">
        <f>VLOOKUP($C522,TOTAL3,2,FALSE)</f>
        <v>BU0256</v>
      </c>
      <c r="E522" s="220" t="str">
        <f>VLOOKUP($C522,TOTAL3,3,FALSE)</f>
        <v>BULAWAYO</v>
      </c>
      <c r="F522" s="135" t="str">
        <f>VLOOKUP(C522,TOTAL3,4,FALSE)</f>
        <v>SILVER</v>
      </c>
      <c r="G522" s="83">
        <v>3</v>
      </c>
      <c r="H522" s="83" t="s">
        <v>2033</v>
      </c>
      <c r="I522" s="212" t="s">
        <v>2060</v>
      </c>
      <c r="J522" s="52" t="str">
        <f>VLOOKUP(A522,nsn,3,FALSE)</f>
        <v>MAKETO</v>
      </c>
      <c r="K522" s="88">
        <v>0.13125000000000001</v>
      </c>
      <c r="L522" s="88">
        <v>0.80555555555555547</v>
      </c>
      <c r="M522" s="86">
        <v>44173</v>
      </c>
      <c r="N522" s="143" t="s">
        <v>2174</v>
      </c>
      <c r="O522" s="90">
        <f t="shared" si="103"/>
        <v>970.99999999999989</v>
      </c>
      <c r="P522" s="100">
        <f t="shared" si="104"/>
        <v>2912.9999999999995</v>
      </c>
      <c r="Q522" s="52" t="s">
        <v>2035</v>
      </c>
      <c r="R522" s="52" t="s">
        <v>2036</v>
      </c>
    </row>
    <row r="523" spans="1:18" x14ac:dyDescent="0.2">
      <c r="A523" s="97"/>
      <c r="B523" s="121">
        <v>44173.491203703707</v>
      </c>
      <c r="C523" s="48" t="s">
        <v>1826</v>
      </c>
      <c r="D523" s="82" t="str">
        <f>VLOOKUP($C523,TOTAL4,2,FALSE)</f>
        <v>HA0226</v>
      </c>
      <c r="E523" s="91" t="str">
        <f>VLOOKUP($C523,TOTAL4,3,FALSE)</f>
        <v>HARARE</v>
      </c>
      <c r="F523" s="82" t="str">
        <f>VLOOKUP(C523,TOTAL4,4,FALSE)</f>
        <v>PLATINUM</v>
      </c>
      <c r="G523" s="83">
        <v>3</v>
      </c>
      <c r="H523" s="142" t="s">
        <v>2033</v>
      </c>
      <c r="I523" s="68" t="s">
        <v>2056</v>
      </c>
      <c r="J523" s="82" t="str">
        <f>VLOOKUP($C523,TOTAL4,5,FALSE)</f>
        <v>PRIVLEDGE</v>
      </c>
      <c r="K523" s="85">
        <v>0.49120370370370375</v>
      </c>
      <c r="L523" s="85">
        <v>0.64381944444444439</v>
      </c>
      <c r="M523" s="86">
        <v>44173</v>
      </c>
      <c r="N523" s="143" t="s">
        <v>4962</v>
      </c>
      <c r="O523" s="191">
        <f t="shared" si="103"/>
        <v>219.76666666666651</v>
      </c>
      <c r="P523" s="100">
        <f t="shared" si="104"/>
        <v>659.2999999999995</v>
      </c>
      <c r="Q523" s="68" t="s">
        <v>2035</v>
      </c>
      <c r="R523" s="68" t="s">
        <v>2038</v>
      </c>
    </row>
    <row r="524" spans="1:18" x14ac:dyDescent="0.2">
      <c r="A524" s="97"/>
      <c r="B524" s="137">
        <v>44173.457708333335</v>
      </c>
      <c r="C524" s="48" t="s">
        <v>1828</v>
      </c>
      <c r="D524" s="134" t="str">
        <f>VLOOKUP($C524,TOTAL3,2,FALSE)</f>
        <v>HA0226</v>
      </c>
      <c r="E524" s="135" t="str">
        <f>VLOOKUP($C524,TOTAL3,3,FALSE)</f>
        <v>HARARE</v>
      </c>
      <c r="F524" s="135" t="str">
        <f>VLOOKUP(C524,TOTAL3,4,FALSE)</f>
        <v>PLATINUM</v>
      </c>
      <c r="G524" s="83">
        <v>3</v>
      </c>
      <c r="H524" s="96" t="s">
        <v>2033</v>
      </c>
      <c r="I524" s="52" t="s">
        <v>5161</v>
      </c>
      <c r="J524" s="135" t="str">
        <f>VLOOKUP($C524,TOTAL3,5,FALSE)</f>
        <v>PRIVLEDGE</v>
      </c>
      <c r="K524" s="88">
        <v>0.45770833333333333</v>
      </c>
      <c r="L524" s="88">
        <v>0.61592592592592588</v>
      </c>
      <c r="M524" s="86">
        <v>44173</v>
      </c>
      <c r="N524" s="143" t="s">
        <v>5141</v>
      </c>
      <c r="O524" s="90">
        <f t="shared" si="103"/>
        <v>227.83333333333329</v>
      </c>
      <c r="P524" s="100">
        <f t="shared" si="104"/>
        <v>683.49999999999989</v>
      </c>
      <c r="Q524" s="48" t="s">
        <v>2035</v>
      </c>
      <c r="R524" s="48" t="s">
        <v>2038</v>
      </c>
    </row>
    <row r="525" spans="1:18" x14ac:dyDescent="0.2">
      <c r="A525" s="97"/>
      <c r="B525" s="52" t="s">
        <v>2045</v>
      </c>
      <c r="C525" s="48" t="s">
        <v>1833</v>
      </c>
      <c r="D525" s="134" t="str">
        <f>VLOOKUP($C525,TOTAL3,2,FALSE)</f>
        <v>ME7041</v>
      </c>
      <c r="E525" s="135" t="str">
        <f>VLOOKUP($C525,TOTAL3,3,FALSE)</f>
        <v>MASH EAST</v>
      </c>
      <c r="F525" s="135" t="str">
        <f>VLOOKUP(C525,TOTAL3,4,FALSE)</f>
        <v>PLATINUM</v>
      </c>
      <c r="G525" s="83">
        <v>3</v>
      </c>
      <c r="H525" s="96" t="s">
        <v>2033</v>
      </c>
      <c r="I525" s="52" t="s">
        <v>2042</v>
      </c>
      <c r="J525" s="135" t="str">
        <f>VLOOKUP($C525,TOTAL3,5,FALSE)</f>
        <v>WASHI</v>
      </c>
      <c r="K525" s="88">
        <v>0</v>
      </c>
      <c r="L525" s="88">
        <v>0.96893518518518518</v>
      </c>
      <c r="M525" s="86">
        <v>44173</v>
      </c>
      <c r="N525" s="143" t="s">
        <v>4068</v>
      </c>
      <c r="O525" s="90">
        <f t="shared" si="103"/>
        <v>1395.2666666666667</v>
      </c>
      <c r="P525" s="100">
        <f t="shared" si="104"/>
        <v>4185.8</v>
      </c>
      <c r="Q525" s="48" t="s">
        <v>2035</v>
      </c>
      <c r="R525" s="48" t="s">
        <v>2038</v>
      </c>
    </row>
    <row r="526" spans="1:18" x14ac:dyDescent="0.2">
      <c r="A526" s="97"/>
      <c r="B526" s="137">
        <v>44173.009340277778</v>
      </c>
      <c r="C526" s="48" t="s">
        <v>1835</v>
      </c>
      <c r="D526" s="134" t="str">
        <f>VLOOKUP($C526,TOTAL3,2,FALSE)</f>
        <v>HA0097</v>
      </c>
      <c r="E526" s="135" t="str">
        <f>VLOOKUP($C526,TOTAL3,3,FALSE)</f>
        <v>HARARE</v>
      </c>
      <c r="F526" s="135" t="str">
        <f>VLOOKUP(C526,TOTAL3,4,FALSE)</f>
        <v>PLATINUM</v>
      </c>
      <c r="G526" s="83">
        <v>3</v>
      </c>
      <c r="H526" s="96" t="s">
        <v>2033</v>
      </c>
      <c r="I526" s="52" t="s">
        <v>2034</v>
      </c>
      <c r="J526" s="135" t="str">
        <f>VLOOKUP($C526,TOTAL3,5,FALSE)</f>
        <v>DHLAKAMA</v>
      </c>
      <c r="K526" s="88">
        <v>9.3402777777777772E-3</v>
      </c>
      <c r="L526" s="88">
        <v>0.89733796296296298</v>
      </c>
      <c r="M526" s="86">
        <v>44173</v>
      </c>
      <c r="N526" s="143" t="s">
        <v>5085</v>
      </c>
      <c r="O526" s="90">
        <f t="shared" si="103"/>
        <v>1278.7166666666667</v>
      </c>
      <c r="P526" s="100">
        <f t="shared" si="104"/>
        <v>3836.15</v>
      </c>
      <c r="Q526" s="48" t="s">
        <v>2035</v>
      </c>
      <c r="R526" s="48" t="s">
        <v>2038</v>
      </c>
    </row>
    <row r="527" spans="1:18" x14ac:dyDescent="0.2">
      <c r="A527" s="97"/>
      <c r="B527" s="121">
        <v>44173.491689814815</v>
      </c>
      <c r="C527" s="48" t="s">
        <v>1835</v>
      </c>
      <c r="D527" s="82" t="str">
        <f>VLOOKUP($C527,TOTAL4,2,FALSE)</f>
        <v>HA0097</v>
      </c>
      <c r="E527" s="91" t="str">
        <f>VLOOKUP($C527,TOTAL4,3,FALSE)</f>
        <v>HARARE</v>
      </c>
      <c r="F527" s="82" t="str">
        <f>VLOOKUP(C527,TOTAL4,4,FALSE)</f>
        <v xml:space="preserve">PRIORITY PLATINUM </v>
      </c>
      <c r="G527" s="83">
        <v>3</v>
      </c>
      <c r="H527" s="142" t="s">
        <v>2033</v>
      </c>
      <c r="I527" s="68" t="s">
        <v>2056</v>
      </c>
      <c r="J527" s="82" t="str">
        <f>VLOOKUP($C527,TOTAL4,5,FALSE)</f>
        <v>DHLAKAMA</v>
      </c>
      <c r="K527" s="85">
        <v>0.49168981481481483</v>
      </c>
      <c r="L527" s="85">
        <v>0.62710648148148151</v>
      </c>
      <c r="M527" s="86">
        <v>44173</v>
      </c>
      <c r="N527" s="143" t="s">
        <v>4952</v>
      </c>
      <c r="O527" s="191">
        <f t="shared" si="103"/>
        <v>195.00000000000006</v>
      </c>
      <c r="P527" s="100">
        <f t="shared" si="104"/>
        <v>585.00000000000023</v>
      </c>
      <c r="Q527" s="68" t="s">
        <v>2035</v>
      </c>
      <c r="R527" s="68" t="s">
        <v>2038</v>
      </c>
    </row>
    <row r="528" spans="1:18" x14ac:dyDescent="0.2">
      <c r="A528" s="97"/>
      <c r="B528" s="121">
        <v>44173.753425925926</v>
      </c>
      <c r="C528" s="48" t="s">
        <v>1835</v>
      </c>
      <c r="D528" s="82" t="str">
        <f>VLOOKUP($C528,TOTAL4,2,FALSE)</f>
        <v>HA0097</v>
      </c>
      <c r="E528" s="91" t="str">
        <f>VLOOKUP($C528,TOTAL4,3,FALSE)</f>
        <v>HARARE</v>
      </c>
      <c r="F528" s="82" t="str">
        <f>VLOOKUP(C528,TOTAL4,4,FALSE)</f>
        <v xml:space="preserve">PRIORITY PLATINUM </v>
      </c>
      <c r="G528" s="83">
        <v>3</v>
      </c>
      <c r="H528" s="96" t="s">
        <v>2033</v>
      </c>
      <c r="I528" s="68" t="s">
        <v>2056</v>
      </c>
      <c r="J528" s="82" t="str">
        <f>VLOOKUP($C528,TOTAL4,5,FALSE)</f>
        <v>DHLAKAMA</v>
      </c>
      <c r="K528" s="85">
        <v>0.75342592592592583</v>
      </c>
      <c r="L528" s="85">
        <v>0.92760416666666667</v>
      </c>
      <c r="M528" s="86">
        <v>44173</v>
      </c>
      <c r="N528" s="143" t="s">
        <v>5004</v>
      </c>
      <c r="O528" s="191">
        <f t="shared" si="103"/>
        <v>250.81666666666683</v>
      </c>
      <c r="P528" s="100">
        <f t="shared" si="104"/>
        <v>752.4500000000005</v>
      </c>
      <c r="Q528" s="68" t="s">
        <v>2035</v>
      </c>
      <c r="R528" s="68" t="s">
        <v>2038</v>
      </c>
    </row>
    <row r="529" spans="1:18" x14ac:dyDescent="0.2">
      <c r="A529" s="124"/>
      <c r="B529" s="121">
        <v>44153.311689814815</v>
      </c>
      <c r="C529" s="48" t="s">
        <v>1837</v>
      </c>
      <c r="D529" s="82" t="str">
        <f>VLOOKUP($C529,TOTAL4,2,FALSE)</f>
        <v>MS7006</v>
      </c>
      <c r="E529" s="91" t="str">
        <f>VLOOKUP($C529,TOTAL4,3,FALSE)</f>
        <v>MAT SOUTH</v>
      </c>
      <c r="F529" s="82" t="str">
        <f>VLOOKUP(C529,TOTAL4,4,FALSE)</f>
        <v>BRONZE</v>
      </c>
      <c r="G529" s="83">
        <v>3</v>
      </c>
      <c r="H529" s="142" t="s">
        <v>2033</v>
      </c>
      <c r="I529" s="68" t="s">
        <v>2058</v>
      </c>
      <c r="J529" s="82" t="str">
        <f>VLOOKUP($C529,TOTAL4,5,FALSE)</f>
        <v>BEN</v>
      </c>
      <c r="K529" s="88">
        <v>0</v>
      </c>
      <c r="L529" s="88">
        <v>0.99930555555555556</v>
      </c>
      <c r="M529" s="86">
        <v>44173</v>
      </c>
      <c r="N529" s="143" t="s">
        <v>4926</v>
      </c>
      <c r="O529" s="191">
        <f t="shared" si="103"/>
        <v>1439</v>
      </c>
      <c r="P529" s="100">
        <f t="shared" si="104"/>
        <v>4317</v>
      </c>
      <c r="Q529" s="68" t="s">
        <v>2035</v>
      </c>
      <c r="R529" s="68" t="s">
        <v>2036</v>
      </c>
    </row>
    <row r="530" spans="1:18" x14ac:dyDescent="0.2">
      <c r="A530" s="124"/>
      <c r="B530" s="121">
        <v>44153.311921296299</v>
      </c>
      <c r="C530" s="48" t="s">
        <v>1839</v>
      </c>
      <c r="D530" s="82" t="str">
        <f>VLOOKUP($C530,TOTAL4,2,FALSE)</f>
        <v>MW5261</v>
      </c>
      <c r="E530" s="91" t="str">
        <f>VLOOKUP($C530,TOTAL4,3,FALSE)</f>
        <v>MASH WEST</v>
      </c>
      <c r="F530" s="82" t="str">
        <f>VLOOKUP(C530,TOTAL4,4,FALSE)</f>
        <v>SILVER</v>
      </c>
      <c r="G530" s="83">
        <v>3</v>
      </c>
      <c r="H530" s="142" t="s">
        <v>2033</v>
      </c>
      <c r="I530" s="68" t="s">
        <v>2058</v>
      </c>
      <c r="J530" s="82" t="str">
        <f>VLOOKUP($C530,TOTAL4,5,FALSE)</f>
        <v>CHIKWAVAVA</v>
      </c>
      <c r="K530" s="88">
        <v>0</v>
      </c>
      <c r="L530" s="88">
        <v>0.99930555555555556</v>
      </c>
      <c r="M530" s="86">
        <v>44173</v>
      </c>
      <c r="N530" s="143" t="s">
        <v>4927</v>
      </c>
      <c r="O530" s="191">
        <f t="shared" si="103"/>
        <v>1439</v>
      </c>
      <c r="P530" s="100">
        <f t="shared" si="104"/>
        <v>4317</v>
      </c>
      <c r="Q530" s="68" t="s">
        <v>2035</v>
      </c>
      <c r="R530" s="68" t="s">
        <v>2036</v>
      </c>
    </row>
    <row r="531" spans="1:18" x14ac:dyDescent="0.2">
      <c r="A531" s="97"/>
      <c r="B531" s="137">
        <v>44172.849027777775</v>
      </c>
      <c r="C531" s="48" t="s">
        <v>1852</v>
      </c>
      <c r="D531" s="134" t="str">
        <f>VLOOKUP($C531,TOTAL3,2,FALSE)</f>
        <v>HA3001</v>
      </c>
      <c r="E531" s="135" t="str">
        <f>VLOOKUP($C531,TOTAL3,3,FALSE)</f>
        <v>HARARE</v>
      </c>
      <c r="F531" s="135" t="str">
        <f>VLOOKUP(C531,TOTAL3,4,FALSE)</f>
        <v>PLATINUM</v>
      </c>
      <c r="G531" s="83">
        <v>3</v>
      </c>
      <c r="H531" s="96" t="s">
        <v>2033</v>
      </c>
      <c r="I531" s="52" t="s">
        <v>2034</v>
      </c>
      <c r="J531" s="135" t="str">
        <f>VLOOKUP($C531,TOTAL3,5,FALSE)</f>
        <v>ARCHIE</v>
      </c>
      <c r="K531" s="88">
        <v>0</v>
      </c>
      <c r="L531" s="88">
        <v>0.78344907407407405</v>
      </c>
      <c r="M531" s="86">
        <v>44173</v>
      </c>
      <c r="N531" s="143" t="s">
        <v>4715</v>
      </c>
      <c r="O531" s="90">
        <f t="shared" si="103"/>
        <v>1128.1666666666665</v>
      </c>
      <c r="P531" s="100">
        <f t="shared" si="104"/>
        <v>3384.4999999999995</v>
      </c>
      <c r="Q531" s="48" t="s">
        <v>2035</v>
      </c>
      <c r="R531" s="48" t="s">
        <v>2038</v>
      </c>
    </row>
    <row r="532" spans="1:18" x14ac:dyDescent="0.2">
      <c r="A532" s="97"/>
      <c r="B532" s="137">
        <v>44172.849027777775</v>
      </c>
      <c r="C532" s="48" t="s">
        <v>1854</v>
      </c>
      <c r="D532" s="134" t="str">
        <f>VLOOKUP($C532,TOTAL3,2,FALSE)</f>
        <v>HA3001</v>
      </c>
      <c r="E532" s="135" t="str">
        <f>VLOOKUP($C532,TOTAL3,3,FALSE)</f>
        <v>HARARE</v>
      </c>
      <c r="F532" s="135" t="str">
        <f>VLOOKUP(C532,TOTAL3,4,FALSE)</f>
        <v>PLATINUM</v>
      </c>
      <c r="G532" s="83">
        <v>3</v>
      </c>
      <c r="H532" s="96" t="s">
        <v>2033</v>
      </c>
      <c r="I532" s="52" t="s">
        <v>2034</v>
      </c>
      <c r="J532" s="135" t="str">
        <f>VLOOKUP($C532,TOTAL3,5,FALSE)</f>
        <v>ARCHIE</v>
      </c>
      <c r="K532" s="88">
        <v>0</v>
      </c>
      <c r="L532" s="88">
        <v>0.78187499999999999</v>
      </c>
      <c r="M532" s="86">
        <v>44173</v>
      </c>
      <c r="N532" s="143" t="s">
        <v>4731</v>
      </c>
      <c r="O532" s="90">
        <f t="shared" si="103"/>
        <v>1125.9000000000001</v>
      </c>
      <c r="P532" s="100">
        <f t="shared" si="104"/>
        <v>3377.7000000000003</v>
      </c>
      <c r="Q532" s="48" t="s">
        <v>2035</v>
      </c>
      <c r="R532" s="48" t="s">
        <v>2038</v>
      </c>
    </row>
    <row r="533" spans="1:18" x14ac:dyDescent="0.2">
      <c r="A533" s="97"/>
      <c r="B533" s="137">
        <v>44172.851319444446</v>
      </c>
      <c r="C533" s="48" t="s">
        <v>1855</v>
      </c>
      <c r="D533" s="134" t="str">
        <f>VLOOKUP($C533,TOTAL3,2,FALSE)</f>
        <v>HA3001</v>
      </c>
      <c r="E533" s="135" t="str">
        <f>VLOOKUP($C533,TOTAL3,3,FALSE)</f>
        <v>HARARE</v>
      </c>
      <c r="F533" s="135" t="str">
        <f>VLOOKUP(C533,TOTAL3,4,FALSE)</f>
        <v>PLATINUM</v>
      </c>
      <c r="G533" s="83">
        <v>3</v>
      </c>
      <c r="H533" s="96" t="s">
        <v>2033</v>
      </c>
      <c r="I533" s="52" t="s">
        <v>2034</v>
      </c>
      <c r="J533" s="135" t="str">
        <f>VLOOKUP($C533,TOTAL3,5,FALSE)</f>
        <v>ARCHIE</v>
      </c>
      <c r="K533" s="88">
        <v>0</v>
      </c>
      <c r="L533" s="88">
        <v>0.78506944444444438</v>
      </c>
      <c r="M533" s="86">
        <v>44173</v>
      </c>
      <c r="N533" s="143" t="s">
        <v>4723</v>
      </c>
      <c r="O533" s="90">
        <f t="shared" si="103"/>
        <v>1130.5</v>
      </c>
      <c r="P533" s="100">
        <f t="shared" si="104"/>
        <v>3391.5</v>
      </c>
      <c r="Q533" s="48" t="s">
        <v>2035</v>
      </c>
      <c r="R533" s="48" t="s">
        <v>2038</v>
      </c>
    </row>
    <row r="534" spans="1:18" x14ac:dyDescent="0.2">
      <c r="A534" s="97"/>
      <c r="B534" s="137">
        <v>44173.547002314815</v>
      </c>
      <c r="C534" s="48" t="s">
        <v>1867</v>
      </c>
      <c r="D534" s="134" t="str">
        <f>VLOOKUP($C534,TOTAL3,2,FALSE)</f>
        <v>MD0412</v>
      </c>
      <c r="E534" s="135" t="str">
        <f>VLOOKUP($C534,TOTAL3,3,FALSE)</f>
        <v>MIDLANDS</v>
      </c>
      <c r="F534" s="135" t="str">
        <f>VLOOKUP(C534,TOTAL3,4,FALSE)</f>
        <v>PLATINUM</v>
      </c>
      <c r="G534" s="83">
        <v>3</v>
      </c>
      <c r="H534" s="96" t="s">
        <v>2033</v>
      </c>
      <c r="I534" s="52" t="s">
        <v>5161</v>
      </c>
      <c r="J534" s="135" t="str">
        <f>VLOOKUP($C534,TOTAL3,5,FALSE)</f>
        <v>CHIKWAVAVA</v>
      </c>
      <c r="K534" s="88">
        <v>0.54700231481481476</v>
      </c>
      <c r="L534" s="88">
        <v>0.82324074074074083</v>
      </c>
      <c r="M534" s="86">
        <v>44173</v>
      </c>
      <c r="N534" s="143" t="s">
        <v>5145</v>
      </c>
      <c r="O534" s="90">
        <f t="shared" si="103"/>
        <v>397.78333333333353</v>
      </c>
      <c r="P534" s="100">
        <f t="shared" si="104"/>
        <v>1193.3500000000006</v>
      </c>
      <c r="Q534" s="48" t="s">
        <v>2035</v>
      </c>
      <c r="R534" s="48" t="s">
        <v>2038</v>
      </c>
    </row>
    <row r="535" spans="1:18" x14ac:dyDescent="0.2">
      <c r="A535" s="97"/>
      <c r="B535" s="121">
        <v>44173.595925925925</v>
      </c>
      <c r="C535" s="48" t="s">
        <v>1868</v>
      </c>
      <c r="D535" s="82" t="str">
        <f>VLOOKUP($C535,TOTAL4,2,FALSE)</f>
        <v>MD0412</v>
      </c>
      <c r="E535" s="91" t="str">
        <f>VLOOKUP($C535,TOTAL4,3,FALSE)</f>
        <v>MIDLANDS</v>
      </c>
      <c r="F535" s="82" t="str">
        <f>VLOOKUP(C535,TOTAL4,4,FALSE)</f>
        <v>PLATINUM</v>
      </c>
      <c r="G535" s="83">
        <v>3</v>
      </c>
      <c r="H535" s="142" t="s">
        <v>2033</v>
      </c>
      <c r="I535" s="68" t="s">
        <v>2056</v>
      </c>
      <c r="J535" s="82" t="str">
        <f>VLOOKUP($C535,TOTAL4,5,FALSE)</f>
        <v>CHIKWAVAVA</v>
      </c>
      <c r="K535" s="85">
        <v>0.59592592592592586</v>
      </c>
      <c r="L535" s="85">
        <v>0.61631944444444442</v>
      </c>
      <c r="M535" s="86">
        <v>44173</v>
      </c>
      <c r="N535" s="143" t="s">
        <v>4945</v>
      </c>
      <c r="O535" s="191">
        <f t="shared" si="103"/>
        <v>29.366666666666728</v>
      </c>
      <c r="P535" s="100">
        <f t="shared" si="104"/>
        <v>88.100000000000179</v>
      </c>
      <c r="Q535" s="68" t="s">
        <v>2035</v>
      </c>
      <c r="R535" s="68" t="s">
        <v>2038</v>
      </c>
    </row>
    <row r="536" spans="1:18" x14ac:dyDescent="0.2">
      <c r="A536" s="97"/>
      <c r="B536" s="121">
        <v>44173.785439814812</v>
      </c>
      <c r="C536" s="48" t="s">
        <v>1868</v>
      </c>
      <c r="D536" s="82" t="str">
        <f>VLOOKUP($C536,TOTAL4,2,FALSE)</f>
        <v>MD0412</v>
      </c>
      <c r="E536" s="91" t="str">
        <f>VLOOKUP($C536,TOTAL4,3,FALSE)</f>
        <v>MIDLANDS</v>
      </c>
      <c r="F536" s="82" t="str">
        <f>VLOOKUP(C536,TOTAL4,4,FALSE)</f>
        <v>PLATINUM</v>
      </c>
      <c r="G536" s="83">
        <v>3</v>
      </c>
      <c r="H536" s="96" t="s">
        <v>2033</v>
      </c>
      <c r="I536" s="68" t="s">
        <v>2056</v>
      </c>
      <c r="J536" s="82" t="str">
        <f>VLOOKUP($C536,TOTAL4,5,FALSE)</f>
        <v>CHIKWAVAVA</v>
      </c>
      <c r="K536" s="85">
        <v>0.78543981481481484</v>
      </c>
      <c r="L536" s="85">
        <v>0.79192129629629626</v>
      </c>
      <c r="M536" s="86">
        <v>44173</v>
      </c>
      <c r="N536" s="143" t="s">
        <v>4990</v>
      </c>
      <c r="O536" s="191">
        <f t="shared" si="103"/>
        <v>9.3333333333332469</v>
      </c>
      <c r="P536" s="100">
        <f t="shared" si="104"/>
        <v>27.999999999999741</v>
      </c>
      <c r="Q536" s="68" t="s">
        <v>2035</v>
      </c>
      <c r="R536" s="68" t="s">
        <v>2038</v>
      </c>
    </row>
    <row r="537" spans="1:18" x14ac:dyDescent="0.2">
      <c r="A537" s="97"/>
      <c r="B537" s="121">
        <v>44173.801018518519</v>
      </c>
      <c r="C537" s="48" t="s">
        <v>1868</v>
      </c>
      <c r="D537" s="82" t="str">
        <f>VLOOKUP($C537,TOTAL4,2,FALSE)</f>
        <v>MD0412</v>
      </c>
      <c r="E537" s="91" t="str">
        <f>VLOOKUP($C537,TOTAL4,3,FALSE)</f>
        <v>MIDLANDS</v>
      </c>
      <c r="F537" s="82" t="str">
        <f>VLOOKUP(C537,TOTAL4,4,FALSE)</f>
        <v>PLATINUM</v>
      </c>
      <c r="G537" s="83">
        <v>3</v>
      </c>
      <c r="H537" s="96" t="s">
        <v>2033</v>
      </c>
      <c r="I537" s="68" t="s">
        <v>2056</v>
      </c>
      <c r="J537" s="82" t="str">
        <f>VLOOKUP($C537,TOTAL4,5,FALSE)</f>
        <v>CHIKWAVAVA</v>
      </c>
      <c r="K537" s="85">
        <v>0.80101851851851846</v>
      </c>
      <c r="L537" s="85">
        <v>0.81109953703703708</v>
      </c>
      <c r="M537" s="86">
        <v>44173</v>
      </c>
      <c r="N537" s="143" t="s">
        <v>4991</v>
      </c>
      <c r="O537" s="191">
        <f t="shared" si="103"/>
        <v>14.516666666666804</v>
      </c>
      <c r="P537" s="100">
        <f t="shared" si="104"/>
        <v>43.550000000000409</v>
      </c>
      <c r="Q537" s="68" t="s">
        <v>2035</v>
      </c>
      <c r="R537" s="68" t="s">
        <v>2038</v>
      </c>
    </row>
    <row r="538" spans="1:18" x14ac:dyDescent="0.2">
      <c r="A538" s="97"/>
      <c r="B538" s="192" t="s">
        <v>2053</v>
      </c>
      <c r="C538" s="87" t="s">
        <v>1871</v>
      </c>
      <c r="D538" s="134" t="str">
        <f>VLOOKUP($C538,TOTAL3,2,FALSE)</f>
        <v>MW5017</v>
      </c>
      <c r="E538" s="135" t="str">
        <f>VLOOKUP($C538,TOTAL3,3,FALSE)</f>
        <v>MASH WEST</v>
      </c>
      <c r="F538" s="135" t="str">
        <f>VLOOKUP(C538,TOTAL3,4,FALSE)</f>
        <v>SILVER</v>
      </c>
      <c r="G538" s="83">
        <v>3</v>
      </c>
      <c r="H538" s="142" t="s">
        <v>2033</v>
      </c>
      <c r="I538" s="52" t="s">
        <v>2042</v>
      </c>
      <c r="J538" s="135" t="str">
        <f>VLOOKUP($C538,TOTAL3,5,FALSE)</f>
        <v>MODESTA</v>
      </c>
      <c r="K538" s="88">
        <v>0</v>
      </c>
      <c r="L538" s="88">
        <v>0.99930555555555556</v>
      </c>
      <c r="M538" s="86">
        <v>44173</v>
      </c>
      <c r="N538" s="143" t="s">
        <v>4099</v>
      </c>
      <c r="O538" s="90">
        <f t="shared" si="103"/>
        <v>1439</v>
      </c>
      <c r="P538" s="100">
        <f t="shared" si="104"/>
        <v>4317</v>
      </c>
      <c r="Q538" s="48" t="s">
        <v>2035</v>
      </c>
      <c r="R538" s="48" t="s">
        <v>2036</v>
      </c>
    </row>
    <row r="539" spans="1:18" x14ac:dyDescent="0.2">
      <c r="A539" s="124"/>
      <c r="B539" s="121">
        <v>44153.311412037037</v>
      </c>
      <c r="C539" s="48" t="s">
        <v>1873</v>
      </c>
      <c r="D539" s="82" t="str">
        <f>VLOOKUP($C539,TOTAL4,2,FALSE)</f>
        <v>MV0164</v>
      </c>
      <c r="E539" s="91" t="str">
        <f>VLOOKUP($C539,TOTAL4,3,FALSE)</f>
        <v>MASVINGO</v>
      </c>
      <c r="F539" s="82" t="str">
        <f>VLOOKUP(C539,TOTAL4,4,FALSE)</f>
        <v>PLATINUM</v>
      </c>
      <c r="G539" s="83">
        <v>3</v>
      </c>
      <c r="H539" s="142" t="s">
        <v>2033</v>
      </c>
      <c r="I539" s="68" t="s">
        <v>2058</v>
      </c>
      <c r="J539" s="82" t="str">
        <f>VLOOKUP($C539,TOTAL4,5,FALSE)</f>
        <v>PARDON</v>
      </c>
      <c r="K539" s="88">
        <v>0</v>
      </c>
      <c r="L539" s="88">
        <v>0.99930555555555556</v>
      </c>
      <c r="M539" s="86">
        <v>44173</v>
      </c>
      <c r="N539" s="143" t="s">
        <v>4928</v>
      </c>
      <c r="O539" s="191">
        <f t="shared" si="103"/>
        <v>1439</v>
      </c>
      <c r="P539" s="100">
        <f t="shared" si="104"/>
        <v>4317</v>
      </c>
      <c r="Q539" s="68" t="s">
        <v>2035</v>
      </c>
      <c r="R539" s="68" t="s">
        <v>2036</v>
      </c>
    </row>
    <row r="540" spans="1:18" x14ac:dyDescent="0.2">
      <c r="A540" s="124"/>
      <c r="B540" s="121">
        <v>44078.052361111113</v>
      </c>
      <c r="C540" s="48" t="s">
        <v>1875</v>
      </c>
      <c r="D540" s="82" t="str">
        <f>VLOOKUP($C540,TOTAL4,2,FALSE)</f>
        <v>MV0164</v>
      </c>
      <c r="E540" s="91" t="str">
        <f>VLOOKUP($C540,TOTAL4,3,FALSE)</f>
        <v>MASVINGO</v>
      </c>
      <c r="F540" s="82" t="str">
        <f>VLOOKUP(C540,TOTAL4,4,FALSE)</f>
        <v>PLATINUM</v>
      </c>
      <c r="G540" s="83">
        <v>3</v>
      </c>
      <c r="H540" s="142" t="s">
        <v>2033</v>
      </c>
      <c r="I540" s="68" t="s">
        <v>2058</v>
      </c>
      <c r="J540" s="82" t="str">
        <f>VLOOKUP($C540,TOTAL4,5,FALSE)</f>
        <v>PARDON</v>
      </c>
      <c r="K540" s="88">
        <v>0</v>
      </c>
      <c r="L540" s="88">
        <v>0.99930555555555556</v>
      </c>
      <c r="M540" s="86">
        <v>44173</v>
      </c>
      <c r="N540" s="143" t="s">
        <v>4929</v>
      </c>
      <c r="O540" s="191">
        <f t="shared" si="103"/>
        <v>1439</v>
      </c>
      <c r="P540" s="100">
        <f t="shared" si="104"/>
        <v>4317</v>
      </c>
      <c r="Q540" s="68" t="s">
        <v>2035</v>
      </c>
      <c r="R540" s="68" t="s">
        <v>2036</v>
      </c>
    </row>
    <row r="541" spans="1:18" x14ac:dyDescent="0.2">
      <c r="A541" s="97"/>
      <c r="B541" s="137">
        <v>44173.239317129628</v>
      </c>
      <c r="C541" s="48" t="s">
        <v>1879</v>
      </c>
      <c r="D541" s="134" t="str">
        <f>VLOOKUP($C541,TOTAL3,2,FALSE)</f>
        <v>MW5023</v>
      </c>
      <c r="E541" s="135" t="str">
        <f>VLOOKUP($C541,TOTAL3,3,FALSE)</f>
        <v>MASH WEST</v>
      </c>
      <c r="F541" s="135" t="str">
        <f>VLOOKUP(C541,TOTAL3,4,FALSE)</f>
        <v>GOLD</v>
      </c>
      <c r="G541" s="83">
        <v>3</v>
      </c>
      <c r="H541" s="96" t="s">
        <v>2033</v>
      </c>
      <c r="I541" s="52" t="s">
        <v>2034</v>
      </c>
      <c r="J541" s="135" t="str">
        <f>VLOOKUP($C541,TOTAL3,5,FALSE)</f>
        <v>ARTWELL</v>
      </c>
      <c r="K541" s="88">
        <v>0.23931712962962962</v>
      </c>
      <c r="L541" s="88">
        <v>0.75053240740740745</v>
      </c>
      <c r="M541" s="86">
        <v>44173</v>
      </c>
      <c r="N541" s="143" t="s">
        <v>5151</v>
      </c>
      <c r="O541" s="90">
        <f t="shared" si="103"/>
        <v>736.15000000000009</v>
      </c>
      <c r="P541" s="100">
        <f t="shared" si="104"/>
        <v>2208.4500000000003</v>
      </c>
      <c r="Q541" s="48" t="s">
        <v>2035</v>
      </c>
      <c r="R541" s="48" t="s">
        <v>2038</v>
      </c>
    </row>
    <row r="542" spans="1:18" x14ac:dyDescent="0.2">
      <c r="A542" s="97"/>
      <c r="B542" s="192" t="s">
        <v>2382</v>
      </c>
      <c r="C542" s="87" t="s">
        <v>1883</v>
      </c>
      <c r="D542" s="134" t="str">
        <f>VLOOKUP($C542,TOTAL3,2,FALSE)</f>
        <v>MA5176</v>
      </c>
      <c r="E542" s="135" t="str">
        <f>VLOOKUP($C542,TOTAL3,3,FALSE)</f>
        <v>MANICALAND</v>
      </c>
      <c r="F542" s="135" t="str">
        <f>VLOOKUP(C542,TOTAL3,4,FALSE)</f>
        <v>GOLD</v>
      </c>
      <c r="G542" s="83">
        <v>3</v>
      </c>
      <c r="H542" s="96" t="s">
        <v>2033</v>
      </c>
      <c r="I542" s="52" t="s">
        <v>2042</v>
      </c>
      <c r="J542" s="135" t="str">
        <f>VLOOKUP($C542,TOTAL3,5,FALSE)</f>
        <v>MANGWIRO</v>
      </c>
      <c r="K542" s="88">
        <v>0</v>
      </c>
      <c r="L542" s="88">
        <v>0.99930555555555556</v>
      </c>
      <c r="M542" s="86">
        <v>44173</v>
      </c>
      <c r="N542" s="143" t="s">
        <v>4035</v>
      </c>
      <c r="O542" s="90">
        <f t="shared" si="103"/>
        <v>1439</v>
      </c>
      <c r="P542" s="100">
        <f t="shared" si="104"/>
        <v>4317</v>
      </c>
      <c r="Q542" s="48" t="s">
        <v>2035</v>
      </c>
      <c r="R542" s="48" t="s">
        <v>2036</v>
      </c>
    </row>
    <row r="543" spans="1:18" x14ac:dyDescent="0.2">
      <c r="A543" s="210">
        <v>888</v>
      </c>
      <c r="B543" s="121">
        <v>44144.73333333333</v>
      </c>
      <c r="C543" s="52" t="str">
        <f>VLOOKUP(A543,nsn,2,FALSE)</f>
        <v>Tshabalala D</v>
      </c>
      <c r="D543" s="134" t="str">
        <f>VLOOKUP($C543,TOTAL3,2,FALSE)</f>
        <v>BU5022</v>
      </c>
      <c r="E543" s="220" t="str">
        <f>VLOOKUP($C543,TOTAL3,3,FALSE)</f>
        <v>BULAWAYO</v>
      </c>
      <c r="F543" s="135" t="str">
        <f>VLOOKUP(C543,TOTAL3,4,FALSE)</f>
        <v>SILVER</v>
      </c>
      <c r="G543" s="83">
        <v>3</v>
      </c>
      <c r="H543" s="96" t="s">
        <v>2033</v>
      </c>
      <c r="I543" s="212" t="s">
        <v>2055</v>
      </c>
      <c r="J543" s="52" t="str">
        <f>VLOOKUP(A543,nsn,3,FALSE)</f>
        <v>SIFA</v>
      </c>
      <c r="K543" s="88">
        <v>0</v>
      </c>
      <c r="L543" s="88">
        <v>0.99930555555555556</v>
      </c>
      <c r="M543" s="86">
        <v>44173</v>
      </c>
      <c r="N543" s="143" t="s">
        <v>2165</v>
      </c>
      <c r="O543" s="90">
        <f t="shared" si="103"/>
        <v>1439</v>
      </c>
      <c r="P543" s="100">
        <f t="shared" si="104"/>
        <v>4317</v>
      </c>
      <c r="Q543" s="52" t="s">
        <v>2035</v>
      </c>
      <c r="R543" s="52" t="s">
        <v>2036</v>
      </c>
    </row>
    <row r="544" spans="1:18" x14ac:dyDescent="0.2">
      <c r="A544" s="124"/>
      <c r="B544" s="121">
        <v>44159.536990740744</v>
      </c>
      <c r="C544" s="48" t="s">
        <v>1887</v>
      </c>
      <c r="D544" s="82" t="str">
        <f>VLOOKUP($C544,TOTAL4,2,FALSE)</f>
        <v>BU5022</v>
      </c>
      <c r="E544" s="91" t="str">
        <f>VLOOKUP($C544,TOTAL4,3,FALSE)</f>
        <v>BULAWAYO</v>
      </c>
      <c r="F544" s="82" t="str">
        <f>VLOOKUP(C544,TOTAL4,4,FALSE)</f>
        <v>SILVER</v>
      </c>
      <c r="G544" s="83">
        <v>3</v>
      </c>
      <c r="H544" s="142" t="s">
        <v>2033</v>
      </c>
      <c r="I544" s="68" t="s">
        <v>2058</v>
      </c>
      <c r="J544" s="82" t="str">
        <f>VLOOKUP($C544,TOTAL4,5,FALSE)</f>
        <v>SIFA</v>
      </c>
      <c r="K544" s="88">
        <v>0</v>
      </c>
      <c r="L544" s="88">
        <v>0.99930555555555556</v>
      </c>
      <c r="M544" s="86">
        <v>44173</v>
      </c>
      <c r="N544" s="143" t="s">
        <v>4930</v>
      </c>
      <c r="O544" s="191">
        <f t="shared" si="103"/>
        <v>1439</v>
      </c>
      <c r="P544" s="100">
        <f t="shared" si="104"/>
        <v>4317</v>
      </c>
      <c r="Q544" s="68" t="s">
        <v>2035</v>
      </c>
      <c r="R544" s="68" t="s">
        <v>2036</v>
      </c>
    </row>
    <row r="545" spans="1:18" x14ac:dyDescent="0.2">
      <c r="A545" s="124"/>
      <c r="B545" s="121">
        <v>44078.052939814814</v>
      </c>
      <c r="C545" s="48" t="s">
        <v>1893</v>
      </c>
      <c r="D545" s="82" t="str">
        <f>VLOOKUP($C545,TOTAL4,2,FALSE)</f>
        <v>MV1758</v>
      </c>
      <c r="E545" s="91" t="str">
        <f>VLOOKUP($C545,TOTAL4,3,FALSE)</f>
        <v>MASVINGO</v>
      </c>
      <c r="F545" s="82" t="str">
        <f>VLOOKUP(C545,TOTAL4,4,FALSE)</f>
        <v>BRONZE</v>
      </c>
      <c r="G545" s="83">
        <v>3</v>
      </c>
      <c r="H545" s="142" t="s">
        <v>2033</v>
      </c>
      <c r="I545" s="68" t="s">
        <v>2058</v>
      </c>
      <c r="J545" s="82" t="str">
        <f>VLOOKUP($C545,TOTAL4,5,FALSE)</f>
        <v>PARDON</v>
      </c>
      <c r="K545" s="88">
        <v>0</v>
      </c>
      <c r="L545" s="88">
        <v>0.99930555555555556</v>
      </c>
      <c r="M545" s="86">
        <v>44173</v>
      </c>
      <c r="N545" s="143" t="s">
        <v>4931</v>
      </c>
      <c r="O545" s="191">
        <f t="shared" si="103"/>
        <v>1439</v>
      </c>
      <c r="P545" s="100">
        <f t="shared" si="104"/>
        <v>4317</v>
      </c>
      <c r="Q545" s="68" t="s">
        <v>2035</v>
      </c>
      <c r="R545" s="68" t="s">
        <v>2036</v>
      </c>
    </row>
    <row r="546" spans="1:18" x14ac:dyDescent="0.2">
      <c r="A546" s="124"/>
      <c r="B546" s="121">
        <v>44153.311689814815</v>
      </c>
      <c r="C546" s="48" t="s">
        <v>1901</v>
      </c>
      <c r="D546" s="82" t="str">
        <f>VLOOKUP($C546,TOTAL4,2,FALSE)</f>
        <v>MD5201</v>
      </c>
      <c r="E546" s="91" t="str">
        <f>VLOOKUP($C546,TOTAL4,3,FALSE)</f>
        <v>MIDLANDS</v>
      </c>
      <c r="F546" s="82" t="str">
        <f>VLOOKUP(C546,TOTAL4,4,FALSE)</f>
        <v>SILVER</v>
      </c>
      <c r="G546" s="83">
        <v>3</v>
      </c>
      <c r="H546" s="142" t="s">
        <v>2033</v>
      </c>
      <c r="I546" s="68" t="s">
        <v>2058</v>
      </c>
      <c r="J546" s="82" t="str">
        <f>VLOOKUP($C546,TOTAL4,5,FALSE)</f>
        <v>CHARI</v>
      </c>
      <c r="K546" s="88">
        <v>0</v>
      </c>
      <c r="L546" s="88">
        <v>0.99930555555555556</v>
      </c>
      <c r="M546" s="86">
        <v>44173</v>
      </c>
      <c r="N546" s="143" t="s">
        <v>4932</v>
      </c>
      <c r="O546" s="191">
        <f t="shared" si="103"/>
        <v>1439</v>
      </c>
      <c r="P546" s="100">
        <f t="shared" si="104"/>
        <v>4317</v>
      </c>
      <c r="Q546" s="68" t="s">
        <v>2035</v>
      </c>
      <c r="R546" s="68" t="s">
        <v>2036</v>
      </c>
    </row>
    <row r="547" spans="1:18" x14ac:dyDescent="0.2">
      <c r="A547" s="97"/>
      <c r="B547" s="137" t="s">
        <v>3430</v>
      </c>
      <c r="C547" s="48" t="s">
        <v>1906</v>
      </c>
      <c r="D547" s="134" t="str">
        <f>VLOOKUP($C547,TOTAL3,2,FALSE)</f>
        <v>MC5247</v>
      </c>
      <c r="E547" s="135" t="str">
        <f>VLOOKUP($C547,TOTAL3,3,FALSE)</f>
        <v>MASH CENTRAL</v>
      </c>
      <c r="F547" s="135" t="str">
        <f>VLOOKUP(C547,TOTAL3,4,FALSE)</f>
        <v>PLATINUM</v>
      </c>
      <c r="G547" s="83">
        <v>3</v>
      </c>
      <c r="H547" s="96" t="s">
        <v>2033</v>
      </c>
      <c r="I547" s="52" t="s">
        <v>2042</v>
      </c>
      <c r="J547" s="135" t="str">
        <f>VLOOKUP($C547,TOTAL3,5,FALSE)</f>
        <v>ARTWELL</v>
      </c>
      <c r="K547" s="88">
        <v>0</v>
      </c>
      <c r="L547" s="88">
        <v>0.99930555555555556</v>
      </c>
      <c r="M547" s="86">
        <v>44173</v>
      </c>
      <c r="N547" s="143" t="s">
        <v>3994</v>
      </c>
      <c r="O547" s="90">
        <f t="shared" si="103"/>
        <v>1439</v>
      </c>
      <c r="P547" s="100">
        <f t="shared" si="104"/>
        <v>4317</v>
      </c>
      <c r="Q547" s="48" t="s">
        <v>2035</v>
      </c>
      <c r="R547" s="48" t="s">
        <v>2036</v>
      </c>
    </row>
    <row r="548" spans="1:18" x14ac:dyDescent="0.2">
      <c r="A548" s="97"/>
      <c r="B548" s="137">
        <v>44173.17701388889</v>
      </c>
      <c r="C548" s="48" t="s">
        <v>1911</v>
      </c>
      <c r="D548" s="134" t="str">
        <f>VLOOKUP($C548,TOTAL3,2,FALSE)</f>
        <v>ME6052</v>
      </c>
      <c r="E548" s="135" t="str">
        <f>VLOOKUP($C548,TOTAL3,3,FALSE)</f>
        <v>MASH EAST</v>
      </c>
      <c r="F548" s="135" t="str">
        <f>VLOOKUP(C548,TOTAL3,4,FALSE)</f>
        <v>GOLD</v>
      </c>
      <c r="G548" s="83">
        <v>3</v>
      </c>
      <c r="H548" s="96" t="s">
        <v>2033</v>
      </c>
      <c r="I548" s="52" t="s">
        <v>2034</v>
      </c>
      <c r="J548" s="135" t="str">
        <f>VLOOKUP($C548,TOTAL3,5,FALSE)</f>
        <v>WASHI</v>
      </c>
      <c r="K548" s="88">
        <v>0.17701388888888889</v>
      </c>
      <c r="L548" s="88">
        <v>0.18008101851851852</v>
      </c>
      <c r="M548" s="86">
        <v>44173</v>
      </c>
      <c r="N548" s="143" t="s">
        <v>5134</v>
      </c>
      <c r="O548" s="90">
        <f t="shared" si="103"/>
        <v>4.4166666666666643</v>
      </c>
      <c r="P548" s="100">
        <f t="shared" si="104"/>
        <v>13.249999999999993</v>
      </c>
      <c r="Q548" s="48" t="s">
        <v>2035</v>
      </c>
      <c r="R548" s="48" t="s">
        <v>2038</v>
      </c>
    </row>
    <row r="549" spans="1:18" x14ac:dyDescent="0.2">
      <c r="A549" s="124"/>
      <c r="B549" s="121">
        <v>44153.311412037037</v>
      </c>
      <c r="C549" s="48" t="s">
        <v>1928</v>
      </c>
      <c r="D549" s="82" t="str">
        <f>VLOOKUP($C549,TOTAL4,2,FALSE)</f>
        <v>MV7044</v>
      </c>
      <c r="E549" s="91" t="str">
        <f>VLOOKUP($C549,TOTAL4,3,FALSE)</f>
        <v>MASVINGO</v>
      </c>
      <c r="F549" s="82" t="str">
        <f>VLOOKUP(C549,TOTAL4,4,FALSE)</f>
        <v>BRONZE</v>
      </c>
      <c r="G549" s="83">
        <v>3</v>
      </c>
      <c r="H549" s="142" t="s">
        <v>2033</v>
      </c>
      <c r="I549" s="68" t="s">
        <v>2058</v>
      </c>
      <c r="J549" s="82" t="str">
        <f>VLOOKUP($C549,TOTAL4,5,FALSE)</f>
        <v>BEN</v>
      </c>
      <c r="K549" s="88">
        <v>0</v>
      </c>
      <c r="L549" s="88">
        <v>0.99930555555555556</v>
      </c>
      <c r="M549" s="86">
        <v>44173</v>
      </c>
      <c r="N549" s="143" t="s">
        <v>4933</v>
      </c>
      <c r="O549" s="191">
        <f t="shared" si="103"/>
        <v>1439</v>
      </c>
      <c r="P549" s="100">
        <f t="shared" si="104"/>
        <v>4317</v>
      </c>
      <c r="Q549" s="68" t="s">
        <v>2035</v>
      </c>
      <c r="R549" s="68" t="s">
        <v>2036</v>
      </c>
    </row>
    <row r="550" spans="1:18" x14ac:dyDescent="0.2">
      <c r="A550" s="97"/>
      <c r="B550" s="137">
        <v>44173.239328703705</v>
      </c>
      <c r="C550" s="48" t="s">
        <v>1930</v>
      </c>
      <c r="D550" s="134" t="str">
        <f>VLOOKUP($C550,TOTAL3,2,FALSE)</f>
        <v>MW5223</v>
      </c>
      <c r="E550" s="135" t="str">
        <f>VLOOKUP($C550,TOTAL3,3,FALSE)</f>
        <v>MASH WEST</v>
      </c>
      <c r="F550" s="135" t="str">
        <f>VLOOKUP(C550,TOTAL3,4,FALSE)</f>
        <v>SILVER</v>
      </c>
      <c r="G550" s="83">
        <v>3</v>
      </c>
      <c r="H550" s="96" t="s">
        <v>2033</v>
      </c>
      <c r="I550" s="52" t="s">
        <v>2034</v>
      </c>
      <c r="J550" s="135" t="str">
        <f>VLOOKUP($C550,TOTAL3,5,FALSE)</f>
        <v>ARTWELL</v>
      </c>
      <c r="K550" s="88">
        <v>0.23932870370370371</v>
      </c>
      <c r="L550" s="88">
        <v>0.99930555555555556</v>
      </c>
      <c r="M550" s="86">
        <v>44173</v>
      </c>
      <c r="N550" s="143" t="s">
        <v>5154</v>
      </c>
      <c r="O550" s="90">
        <f t="shared" si="103"/>
        <v>1094.3666666666668</v>
      </c>
      <c r="P550" s="100">
        <f t="shared" si="104"/>
        <v>3283.1000000000004</v>
      </c>
      <c r="Q550" s="48" t="s">
        <v>2035</v>
      </c>
      <c r="R550" s="48" t="s">
        <v>2036</v>
      </c>
    </row>
    <row r="551" spans="1:18" x14ac:dyDescent="0.2">
      <c r="A551" s="97"/>
      <c r="B551" s="137" t="s">
        <v>5062</v>
      </c>
      <c r="C551" s="87" t="s">
        <v>1930</v>
      </c>
      <c r="D551" s="134" t="str">
        <f>VLOOKUP($C551,TOTAL3,2,FALSE)</f>
        <v>MW5223</v>
      </c>
      <c r="E551" s="135" t="str">
        <f>VLOOKUP($C551,TOTAL3,3,FALSE)</f>
        <v>MASH WEST</v>
      </c>
      <c r="F551" s="135" t="str">
        <f>VLOOKUP(C551,TOTAL3,4,FALSE)</f>
        <v>SILVER</v>
      </c>
      <c r="G551" s="83">
        <v>3</v>
      </c>
      <c r="H551" s="96" t="s">
        <v>2033</v>
      </c>
      <c r="I551" s="52" t="s">
        <v>5161</v>
      </c>
      <c r="J551" s="135" t="str">
        <f>VLOOKUP($C551,TOTAL3,5,FALSE)</f>
        <v>ARTWELL</v>
      </c>
      <c r="K551" s="88">
        <v>0.71994212962962967</v>
      </c>
      <c r="L551" s="88">
        <v>0.99930555555555556</v>
      </c>
      <c r="M551" s="86">
        <v>44173</v>
      </c>
      <c r="N551" s="143" t="s">
        <v>5199</v>
      </c>
      <c r="O551" s="90">
        <f t="shared" si="103"/>
        <v>402.2833333333333</v>
      </c>
      <c r="P551" s="100">
        <f t="shared" si="104"/>
        <v>1206.8499999999999</v>
      </c>
      <c r="Q551" s="48" t="s">
        <v>2035</v>
      </c>
      <c r="R551" s="48" t="s">
        <v>2036</v>
      </c>
    </row>
    <row r="552" spans="1:18" x14ac:dyDescent="0.2">
      <c r="A552" s="97"/>
      <c r="B552" s="192" t="s">
        <v>2383</v>
      </c>
      <c r="C552" s="87" t="s">
        <v>1937</v>
      </c>
      <c r="D552" s="134" t="str">
        <f>VLOOKUP($C552,TOTAL3,2,FALSE)</f>
        <v>MA7045</v>
      </c>
      <c r="E552" s="135" t="str">
        <f>VLOOKUP($C552,TOTAL3,3,FALSE)</f>
        <v>MANICALAND</v>
      </c>
      <c r="F552" s="135" t="str">
        <f>VLOOKUP(C552,TOTAL3,4,FALSE)</f>
        <v>GOLD</v>
      </c>
      <c r="G552" s="83">
        <v>3</v>
      </c>
      <c r="H552" s="96" t="s">
        <v>2033</v>
      </c>
      <c r="I552" s="52" t="s">
        <v>2042</v>
      </c>
      <c r="J552" s="135" t="str">
        <f>VLOOKUP($C552,TOTAL3,5,FALSE)</f>
        <v>MANGWIRO</v>
      </c>
      <c r="K552" s="88">
        <v>0</v>
      </c>
      <c r="L552" s="88">
        <v>0.99930555555555556</v>
      </c>
      <c r="M552" s="86">
        <v>44173</v>
      </c>
      <c r="N552" s="143" t="s">
        <v>4079</v>
      </c>
      <c r="O552" s="90">
        <f t="shared" si="103"/>
        <v>1439</v>
      </c>
      <c r="P552" s="100">
        <f t="shared" si="104"/>
        <v>4317</v>
      </c>
      <c r="Q552" s="48" t="s">
        <v>2035</v>
      </c>
      <c r="R552" s="48" t="s">
        <v>2036</v>
      </c>
    </row>
    <row r="553" spans="1:18" x14ac:dyDescent="0.2">
      <c r="A553" s="124">
        <v>918</v>
      </c>
      <c r="B553" s="121">
        <v>44173.261805555558</v>
      </c>
      <c r="C553" s="52" t="str">
        <f>VLOOKUP(A553,nsn,2,FALSE)</f>
        <v>Weir Avenue-G</v>
      </c>
      <c r="D553" s="134" t="str">
        <f>VLOOKUP($C553,TOTAL3,2,FALSE)</f>
        <v>BU5080</v>
      </c>
      <c r="E553" s="220" t="str">
        <f>VLOOKUP($C553,TOTAL3,3,FALSE)</f>
        <v>BULAWAYO</v>
      </c>
      <c r="F553" s="135" t="str">
        <f>VLOOKUP(C553,TOTAL3,4,FALSE)</f>
        <v>BRONZE</v>
      </c>
      <c r="G553" s="83">
        <v>3</v>
      </c>
      <c r="H553" s="142" t="s">
        <v>2033</v>
      </c>
      <c r="I553" s="212" t="s">
        <v>2060</v>
      </c>
      <c r="J553" s="52" t="str">
        <f>VLOOKUP(A553,nsn,3,FALSE)</f>
        <v>MAKETO</v>
      </c>
      <c r="K553" s="88">
        <v>0.26180555555555557</v>
      </c>
      <c r="L553" s="88">
        <v>0.55555555555555558</v>
      </c>
      <c r="M553" s="86">
        <v>44173</v>
      </c>
      <c r="N553" s="143" t="s">
        <v>2178</v>
      </c>
      <c r="O553" s="90">
        <f t="shared" si="103"/>
        <v>423</v>
      </c>
      <c r="P553" s="100">
        <f t="shared" si="104"/>
        <v>1269</v>
      </c>
      <c r="Q553" s="52" t="s">
        <v>2035</v>
      </c>
      <c r="R553" s="52" t="s">
        <v>2036</v>
      </c>
    </row>
    <row r="554" spans="1:18" x14ac:dyDescent="0.2">
      <c r="A554" s="124"/>
      <c r="B554" s="121">
        <v>44171.808425925927</v>
      </c>
      <c r="C554" s="48" t="s">
        <v>1950</v>
      </c>
      <c r="D554" s="82" t="str">
        <f>VLOOKUP($C554,TOTAL4,2,FALSE)</f>
        <v>MS0326</v>
      </c>
      <c r="E554" s="91" t="str">
        <f>VLOOKUP($C554,TOTAL4,3,FALSE)</f>
        <v>MAT NORTH</v>
      </c>
      <c r="F554" s="82" t="str">
        <f>VLOOKUP(C554,TOTAL4,4,FALSE)</f>
        <v>PLATINUM</v>
      </c>
      <c r="G554" s="83">
        <v>3</v>
      </c>
      <c r="H554" s="142" t="s">
        <v>2033</v>
      </c>
      <c r="I554" s="68" t="s">
        <v>2058</v>
      </c>
      <c r="J554" s="82" t="str">
        <f>VLOOKUP($C554,TOTAL4,5,FALSE)</f>
        <v>MASAIRA</v>
      </c>
      <c r="K554" s="88">
        <v>0</v>
      </c>
      <c r="L554" s="88">
        <v>0.99930555555555556</v>
      </c>
      <c r="M554" s="86">
        <v>44173</v>
      </c>
      <c r="N554" s="143" t="s">
        <v>4934</v>
      </c>
      <c r="O554" s="191">
        <f t="shared" si="103"/>
        <v>1439</v>
      </c>
      <c r="P554" s="100">
        <f t="shared" si="104"/>
        <v>4317</v>
      </c>
      <c r="Q554" s="68" t="s">
        <v>2035</v>
      </c>
      <c r="R554" s="68" t="s">
        <v>2036</v>
      </c>
    </row>
    <row r="555" spans="1:18" x14ac:dyDescent="0.2">
      <c r="A555" s="97"/>
      <c r="B555" s="137">
        <v>44173.203333333331</v>
      </c>
      <c r="C555" s="48" t="s">
        <v>1967</v>
      </c>
      <c r="D555" s="134" t="str">
        <f t="shared" ref="D555:D561" si="105">VLOOKUP($C555,TOTAL3,2,FALSE)</f>
        <v>ME6019</v>
      </c>
      <c r="E555" s="135" t="str">
        <f t="shared" ref="E555:E561" si="106">VLOOKUP($C555,TOTAL3,3,FALSE)</f>
        <v>MASH EAST</v>
      </c>
      <c r="F555" s="135" t="str">
        <f t="shared" ref="F555:F561" si="107">VLOOKUP(C555,TOTAL3,4,FALSE)</f>
        <v>PLATINUM</v>
      </c>
      <c r="G555" s="83">
        <v>3</v>
      </c>
      <c r="H555" s="96" t="s">
        <v>2033</v>
      </c>
      <c r="I555" s="52" t="s">
        <v>2034</v>
      </c>
      <c r="J555" s="135" t="str">
        <f>VLOOKUP($C555,TOTAL3,5,FALSE)</f>
        <v>DHLAKAMA</v>
      </c>
      <c r="K555" s="88">
        <v>0.20333333333333334</v>
      </c>
      <c r="L555" s="88">
        <v>0.20958333333333334</v>
      </c>
      <c r="M555" s="86">
        <v>44173</v>
      </c>
      <c r="N555" s="143" t="s">
        <v>5142</v>
      </c>
      <c r="O555" s="90">
        <f t="shared" si="103"/>
        <v>9.0000000000000071</v>
      </c>
      <c r="P555" s="100">
        <f t="shared" si="104"/>
        <v>27.000000000000021</v>
      </c>
      <c r="Q555" s="48" t="s">
        <v>2035</v>
      </c>
      <c r="R555" s="48" t="s">
        <v>2038</v>
      </c>
    </row>
    <row r="556" spans="1:18" x14ac:dyDescent="0.2">
      <c r="A556" s="97"/>
      <c r="B556" s="137">
        <v>44173.243460648147</v>
      </c>
      <c r="C556" s="48" t="s">
        <v>1969</v>
      </c>
      <c r="D556" s="134" t="str">
        <f t="shared" si="105"/>
        <v>ME6019</v>
      </c>
      <c r="E556" s="135" t="str">
        <f t="shared" si="106"/>
        <v>MASH EAST</v>
      </c>
      <c r="F556" s="135" t="str">
        <f t="shared" si="107"/>
        <v>PLATINUM</v>
      </c>
      <c r="G556" s="83">
        <v>3</v>
      </c>
      <c r="H556" s="96" t="s">
        <v>2033</v>
      </c>
      <c r="I556" s="52" t="s">
        <v>2034</v>
      </c>
      <c r="J556" s="135" t="str">
        <f>VLOOKUP($C556,TOTAL3,5,FALSE)</f>
        <v>DHLAKAMA</v>
      </c>
      <c r="K556" s="88">
        <v>0.24346064814814816</v>
      </c>
      <c r="L556" s="88">
        <v>0.35311342592592593</v>
      </c>
      <c r="M556" s="86">
        <v>44173</v>
      </c>
      <c r="N556" s="143" t="s">
        <v>5159</v>
      </c>
      <c r="O556" s="90">
        <f t="shared" si="103"/>
        <v>157.89999999999998</v>
      </c>
      <c r="P556" s="100">
        <f t="shared" si="104"/>
        <v>473.69999999999993</v>
      </c>
      <c r="Q556" s="48" t="s">
        <v>2035</v>
      </c>
      <c r="R556" s="48" t="s">
        <v>2038</v>
      </c>
    </row>
    <row r="557" spans="1:18" x14ac:dyDescent="0.2">
      <c r="A557" s="97"/>
      <c r="B557" s="137">
        <v>44173.027766203704</v>
      </c>
      <c r="C557" s="48" t="s">
        <v>1975</v>
      </c>
      <c r="D557" s="134" t="str">
        <f t="shared" si="105"/>
        <v>MA0169</v>
      </c>
      <c r="E557" s="135" t="str">
        <f t="shared" si="106"/>
        <v>MANICALAND</v>
      </c>
      <c r="F557" s="135" t="str">
        <f t="shared" si="107"/>
        <v>GOLD</v>
      </c>
      <c r="G557" s="83">
        <v>3</v>
      </c>
      <c r="H557" s="96" t="s">
        <v>2033</v>
      </c>
      <c r="I557" s="52" t="s">
        <v>2034</v>
      </c>
      <c r="J557" s="135" t="str">
        <f>VLOOKUP($C557,TOTAL3,5,FALSE)</f>
        <v>DHLAKAMA</v>
      </c>
      <c r="K557" s="88">
        <v>2.7766203703703706E-2</v>
      </c>
      <c r="L557" s="88">
        <v>3.3611111111111112E-2</v>
      </c>
      <c r="M557" s="86">
        <v>44173</v>
      </c>
      <c r="N557" s="143" t="s">
        <v>5096</v>
      </c>
      <c r="O557" s="90">
        <f t="shared" si="103"/>
        <v>8.4166666666666643</v>
      </c>
      <c r="P557" s="100">
        <f t="shared" si="104"/>
        <v>25.249999999999993</v>
      </c>
      <c r="Q557" s="48" t="s">
        <v>2035</v>
      </c>
      <c r="R557" s="48" t="s">
        <v>2038</v>
      </c>
    </row>
    <row r="558" spans="1:18" x14ac:dyDescent="0.2">
      <c r="A558" s="210">
        <v>38</v>
      </c>
      <c r="B558" s="121">
        <v>44167.796527777777</v>
      </c>
      <c r="C558" s="52" t="str">
        <f>VLOOKUP(A558,nsn,2,FALSE)</f>
        <v>ZANKUNJA-G</v>
      </c>
      <c r="D558" s="134" t="str">
        <f t="shared" si="105"/>
        <v>MN7047</v>
      </c>
      <c r="E558" s="220" t="str">
        <f t="shared" si="106"/>
        <v>MAT NORTH</v>
      </c>
      <c r="F558" s="135" t="str">
        <f t="shared" si="107"/>
        <v>BRONZE</v>
      </c>
      <c r="G558" s="83">
        <v>3</v>
      </c>
      <c r="H558" s="83" t="s">
        <v>2033</v>
      </c>
      <c r="I558" s="212" t="s">
        <v>2058</v>
      </c>
      <c r="J558" s="52" t="str">
        <f>VLOOKUP(A558,nsn,3,FALSE)</f>
        <v>HARRIET</v>
      </c>
      <c r="K558" s="88">
        <v>0</v>
      </c>
      <c r="L558" s="88">
        <v>0.99930555555555556</v>
      </c>
      <c r="M558" s="86">
        <v>44173</v>
      </c>
      <c r="N558" s="143" t="s">
        <v>3024</v>
      </c>
      <c r="O558" s="90">
        <f t="shared" si="103"/>
        <v>1439</v>
      </c>
      <c r="P558" s="100">
        <f t="shared" si="104"/>
        <v>4317</v>
      </c>
      <c r="Q558" s="52" t="s">
        <v>2035</v>
      </c>
      <c r="R558" s="52" t="s">
        <v>2036</v>
      </c>
    </row>
    <row r="559" spans="1:18" x14ac:dyDescent="0.2">
      <c r="A559" s="97"/>
      <c r="B559" s="137">
        <v>44172.855590277781</v>
      </c>
      <c r="C559" s="48" t="s">
        <v>1978</v>
      </c>
      <c r="D559" s="134" t="str">
        <f t="shared" si="105"/>
        <v>HA1720</v>
      </c>
      <c r="E559" s="135" t="str">
        <f t="shared" si="106"/>
        <v>HARARE</v>
      </c>
      <c r="F559" s="135" t="str">
        <f t="shared" si="107"/>
        <v>PLATINUM</v>
      </c>
      <c r="G559" s="83">
        <v>3</v>
      </c>
      <c r="H559" s="142" t="s">
        <v>2033</v>
      </c>
      <c r="I559" s="52" t="s">
        <v>2034</v>
      </c>
      <c r="J559" s="135" t="str">
        <f>VLOOKUP($C559,TOTAL3,5,FALSE)</f>
        <v>RICHARD</v>
      </c>
      <c r="K559" s="88">
        <v>0</v>
      </c>
      <c r="L559" s="88">
        <v>0.35101851851851856</v>
      </c>
      <c r="M559" s="86">
        <v>44173</v>
      </c>
      <c r="N559" s="143" t="s">
        <v>4732</v>
      </c>
      <c r="O559" s="90">
        <f t="shared" si="103"/>
        <v>505.4666666666667</v>
      </c>
      <c r="P559" s="100">
        <f t="shared" si="104"/>
        <v>1516.4</v>
      </c>
      <c r="Q559" s="48" t="s">
        <v>2035</v>
      </c>
      <c r="R559" s="48" t="s">
        <v>2038</v>
      </c>
    </row>
    <row r="560" spans="1:18" x14ac:dyDescent="0.2">
      <c r="A560" s="97"/>
      <c r="B560" s="137">
        <v>44172.85328703704</v>
      </c>
      <c r="C560" s="48" t="s">
        <v>1983</v>
      </c>
      <c r="D560" s="134" t="str">
        <f t="shared" si="105"/>
        <v>HA3032</v>
      </c>
      <c r="E560" s="135" t="str">
        <f t="shared" si="106"/>
        <v>HARARE</v>
      </c>
      <c r="F560" s="135" t="str">
        <f t="shared" si="107"/>
        <v>PLATINUM</v>
      </c>
      <c r="G560" s="83">
        <v>3</v>
      </c>
      <c r="H560" s="142" t="s">
        <v>2033</v>
      </c>
      <c r="I560" s="52" t="s">
        <v>2034</v>
      </c>
      <c r="J560" s="135" t="str">
        <f>VLOOKUP($C560,TOTAL3,5,FALSE)</f>
        <v>RICHARD</v>
      </c>
      <c r="K560" s="88">
        <v>0</v>
      </c>
      <c r="L560" s="88">
        <v>0.51620370370370372</v>
      </c>
      <c r="M560" s="86">
        <v>44173</v>
      </c>
      <c r="N560" s="143" t="s">
        <v>4676</v>
      </c>
      <c r="O560" s="90">
        <f t="shared" si="103"/>
        <v>743.33333333333326</v>
      </c>
      <c r="P560" s="100">
        <f t="shared" si="104"/>
        <v>2230</v>
      </c>
      <c r="Q560" s="48" t="s">
        <v>2035</v>
      </c>
      <c r="R560" s="48" t="s">
        <v>2038</v>
      </c>
    </row>
    <row r="561" spans="1:18" x14ac:dyDescent="0.2">
      <c r="A561" s="97"/>
      <c r="B561" s="137">
        <v>44172.855590277781</v>
      </c>
      <c r="C561" s="48" t="s">
        <v>1984</v>
      </c>
      <c r="D561" s="134" t="str">
        <f t="shared" si="105"/>
        <v>HA6043</v>
      </c>
      <c r="E561" s="135" t="str">
        <f t="shared" si="106"/>
        <v>HARARE</v>
      </c>
      <c r="F561" s="135" t="str">
        <f t="shared" si="107"/>
        <v>PLATINUM</v>
      </c>
      <c r="G561" s="83">
        <v>3</v>
      </c>
      <c r="H561" s="96" t="s">
        <v>2033</v>
      </c>
      <c r="I561" s="52" t="s">
        <v>2034</v>
      </c>
      <c r="J561" s="135" t="str">
        <f>VLOOKUP($C561,TOTAL3,5,FALSE)</f>
        <v>RICHARD</v>
      </c>
      <c r="K561" s="88">
        <v>0</v>
      </c>
      <c r="L561" s="88">
        <v>0.51927083333333335</v>
      </c>
      <c r="M561" s="86">
        <v>44173</v>
      </c>
      <c r="N561" s="143" t="s">
        <v>4733</v>
      </c>
      <c r="O561" s="90">
        <f t="shared" si="103"/>
        <v>747.75</v>
      </c>
      <c r="P561" s="100">
        <f t="shared" si="104"/>
        <v>2243.25</v>
      </c>
      <c r="Q561" s="48" t="s">
        <v>2035</v>
      </c>
      <c r="R561" s="48" t="s">
        <v>2038</v>
      </c>
    </row>
    <row r="562" spans="1:18" x14ac:dyDescent="0.2">
      <c r="A562" s="97"/>
      <c r="B562" s="121">
        <v>44169.991284722222</v>
      </c>
      <c r="C562" s="48" t="s">
        <v>1986</v>
      </c>
      <c r="D562" s="82" t="str">
        <f>VLOOKUP($C562,TOTAL4,2,FALSE)</f>
        <v>MS5309</v>
      </c>
      <c r="E562" s="91" t="str">
        <f>VLOOKUP($C562,TOTAL4,3,FALSE)</f>
        <v>MAT SOUTH</v>
      </c>
      <c r="F562" s="82" t="str">
        <f>VLOOKUP(C562,TOTAL4,4,FALSE)</f>
        <v>SILVER</v>
      </c>
      <c r="G562" s="83">
        <v>3</v>
      </c>
      <c r="H562" s="142" t="s">
        <v>2033</v>
      </c>
      <c r="I562" s="68" t="s">
        <v>2056</v>
      </c>
      <c r="J562" s="82" t="str">
        <f>VLOOKUP($C562,TOTAL4,5,FALSE)</f>
        <v>BEN</v>
      </c>
      <c r="K562" s="88">
        <v>0</v>
      </c>
      <c r="L562" s="85">
        <v>0.66087962962962965</v>
      </c>
      <c r="M562" s="86">
        <v>44173</v>
      </c>
      <c r="N562" s="143" t="s">
        <v>4964</v>
      </c>
      <c r="O562" s="191">
        <f t="shared" si="103"/>
        <v>951.66666666666674</v>
      </c>
      <c r="P562" s="100">
        <f t="shared" si="104"/>
        <v>2855</v>
      </c>
      <c r="Q562" s="68" t="s">
        <v>2035</v>
      </c>
      <c r="R562" s="68" t="s">
        <v>2038</v>
      </c>
    </row>
    <row r="563" spans="1:18" x14ac:dyDescent="0.2">
      <c r="A563" s="124"/>
      <c r="B563" s="121">
        <v>44169.991284722222</v>
      </c>
      <c r="C563" s="48" t="s">
        <v>1986</v>
      </c>
      <c r="D563" s="82" t="str">
        <f>VLOOKUP($C563,TOTAL4,2,FALSE)</f>
        <v>MS5309</v>
      </c>
      <c r="E563" s="91" t="str">
        <f>VLOOKUP($C563,TOTAL4,3,FALSE)</f>
        <v>MAT SOUTH</v>
      </c>
      <c r="F563" s="82" t="str">
        <f>VLOOKUP(C563,TOTAL4,4,FALSE)</f>
        <v>SILVER</v>
      </c>
      <c r="G563" s="83">
        <v>3</v>
      </c>
      <c r="H563" s="142" t="s">
        <v>2033</v>
      </c>
      <c r="I563" s="68" t="s">
        <v>2058</v>
      </c>
      <c r="J563" s="82" t="str">
        <f>VLOOKUP($C563,TOTAL4,5,FALSE)</f>
        <v>BEN</v>
      </c>
      <c r="K563" s="88">
        <v>0</v>
      </c>
      <c r="L563" s="88">
        <v>0.99930555555555556</v>
      </c>
      <c r="M563" s="86">
        <v>44173</v>
      </c>
      <c r="N563" s="143" t="s">
        <v>4936</v>
      </c>
      <c r="O563" s="191">
        <f t="shared" si="103"/>
        <v>1439</v>
      </c>
      <c r="P563" s="100">
        <f t="shared" si="104"/>
        <v>4317</v>
      </c>
      <c r="Q563" s="68" t="s">
        <v>2035</v>
      </c>
      <c r="R563" s="68" t="s">
        <v>2036</v>
      </c>
    </row>
    <row r="564" spans="1:18" x14ac:dyDescent="0.2">
      <c r="A564" s="97"/>
      <c r="B564" s="137">
        <v>44173.240925925929</v>
      </c>
      <c r="C564" s="48" t="s">
        <v>1996</v>
      </c>
      <c r="D564" s="134" t="str">
        <f>VLOOKUP($C564,TOTAL3,2,FALSE)</f>
        <v>MA5151</v>
      </c>
      <c r="E564" s="135" t="str">
        <f>VLOOKUP($C564,TOTAL3,3,FALSE)</f>
        <v>MANICALAND</v>
      </c>
      <c r="F564" s="135" t="str">
        <f>VLOOKUP(C564,TOTAL3,4,FALSE)</f>
        <v>GOLD</v>
      </c>
      <c r="G564" s="83">
        <v>3</v>
      </c>
      <c r="H564" s="96" t="s">
        <v>2033</v>
      </c>
      <c r="I564" s="52" t="s">
        <v>2034</v>
      </c>
      <c r="J564" s="135" t="str">
        <f>VLOOKUP($C564,TOTAL3,5,FALSE)</f>
        <v>MAPFUMBA</v>
      </c>
      <c r="K564" s="88">
        <v>0.2409259259259259</v>
      </c>
      <c r="L564" s="88">
        <v>0.24358796296296295</v>
      </c>
      <c r="M564" s="86">
        <v>44173</v>
      </c>
      <c r="N564" s="143" t="s">
        <v>5158</v>
      </c>
      <c r="O564" s="90">
        <f t="shared" si="103"/>
        <v>3.8333333333333464</v>
      </c>
      <c r="P564" s="100">
        <f t="shared" si="104"/>
        <v>11.500000000000039</v>
      </c>
      <c r="Q564" s="48" t="s">
        <v>2035</v>
      </c>
      <c r="R564" s="48" t="s">
        <v>2038</v>
      </c>
    </row>
    <row r="565" spans="1:18" x14ac:dyDescent="0.2">
      <c r="A565" s="97"/>
      <c r="B565" s="137" t="s">
        <v>5063</v>
      </c>
      <c r="C565" s="87" t="s">
        <v>1996</v>
      </c>
      <c r="D565" s="134" t="str">
        <f>VLOOKUP($C565,TOTAL3,2,FALSE)</f>
        <v>MA5151</v>
      </c>
      <c r="E565" s="135" t="str">
        <f>VLOOKUP($C565,TOTAL3,3,FALSE)</f>
        <v>MANICALAND</v>
      </c>
      <c r="F565" s="135" t="str">
        <f>VLOOKUP(C565,TOTAL3,4,FALSE)</f>
        <v>GOLD</v>
      </c>
      <c r="G565" s="83">
        <v>3</v>
      </c>
      <c r="H565" s="96" t="s">
        <v>2033</v>
      </c>
      <c r="I565" s="52" t="s">
        <v>5161</v>
      </c>
      <c r="J565" s="135" t="str">
        <f>VLOOKUP($C565,TOTAL3,5,FALSE)</f>
        <v>MAPFUMBA</v>
      </c>
      <c r="K565" s="88">
        <v>0.70261574074074085</v>
      </c>
      <c r="L565" s="88">
        <v>0.99930555555555556</v>
      </c>
      <c r="M565" s="86">
        <v>44173</v>
      </c>
      <c r="N565" s="143" t="s">
        <v>5201</v>
      </c>
      <c r="O565" s="90">
        <f t="shared" si="103"/>
        <v>427.23333333333323</v>
      </c>
      <c r="P565" s="100">
        <f t="shared" si="104"/>
        <v>1281.6999999999998</v>
      </c>
      <c r="Q565" s="48" t="s">
        <v>2035</v>
      </c>
      <c r="R565" s="48" t="s">
        <v>2036</v>
      </c>
    </row>
    <row r="566" spans="1:18" x14ac:dyDescent="0.2">
      <c r="A566" s="97"/>
      <c r="B566" s="137">
        <v>44173.259293981479</v>
      </c>
      <c r="C566" s="48" t="s">
        <v>1998</v>
      </c>
      <c r="D566" s="134" t="str">
        <f>VLOOKUP($C566,TOTAL3,2,FALSE)</f>
        <v>MA5151</v>
      </c>
      <c r="E566" s="135" t="str">
        <f>VLOOKUP($C566,TOTAL3,3,FALSE)</f>
        <v>MANICALAND</v>
      </c>
      <c r="F566" s="135" t="str">
        <f>VLOOKUP(C566,TOTAL3,4,FALSE)</f>
        <v>GOLD</v>
      </c>
      <c r="G566" s="83">
        <v>3</v>
      </c>
      <c r="H566" s="96" t="s">
        <v>2033</v>
      </c>
      <c r="I566" s="52" t="s">
        <v>2034</v>
      </c>
      <c r="J566" s="135" t="str">
        <f>VLOOKUP($C566,TOTAL3,5,FALSE)</f>
        <v>MAPFUMBA</v>
      </c>
      <c r="K566" s="88">
        <v>0.25929398148148147</v>
      </c>
      <c r="L566" s="88">
        <v>0.26180555555555557</v>
      </c>
      <c r="M566" s="86">
        <v>44173</v>
      </c>
      <c r="N566" s="143" t="s">
        <v>5160</v>
      </c>
      <c r="O566" s="90">
        <f t="shared" si="103"/>
        <v>3.6166666666666991</v>
      </c>
      <c r="P566" s="100">
        <f t="shared" si="104"/>
        <v>10.850000000000097</v>
      </c>
      <c r="Q566" s="48" t="s">
        <v>2035</v>
      </c>
      <c r="R566" s="48" t="s">
        <v>2038</v>
      </c>
    </row>
    <row r="567" spans="1:18" x14ac:dyDescent="0.2">
      <c r="A567" s="97"/>
      <c r="B567" s="137">
        <v>44173.521099537036</v>
      </c>
      <c r="C567" s="48" t="s">
        <v>1999</v>
      </c>
      <c r="D567" s="134" t="str">
        <f>VLOOKUP($C567,TOTAL3,2,FALSE)</f>
        <v>MA0272</v>
      </c>
      <c r="E567" s="135" t="str">
        <f>VLOOKUP($C567,TOTAL3,3,FALSE)</f>
        <v>MANICALAND</v>
      </c>
      <c r="F567" s="135" t="str">
        <f>VLOOKUP(C567,TOTAL3,4,FALSE)</f>
        <v>PLATINUM</v>
      </c>
      <c r="G567" s="83">
        <v>3</v>
      </c>
      <c r="H567" s="96" t="s">
        <v>2033</v>
      </c>
      <c r="I567" s="52" t="s">
        <v>5161</v>
      </c>
      <c r="J567" s="135" t="str">
        <f>VLOOKUP($C567,TOTAL3,5,FALSE)</f>
        <v>MAPFUMBA</v>
      </c>
      <c r="K567" s="88">
        <v>0.52109953703703704</v>
      </c>
      <c r="L567" s="88">
        <v>0.58030092592592586</v>
      </c>
      <c r="M567" s="86">
        <v>44173</v>
      </c>
      <c r="N567" s="143" t="s">
        <v>5083</v>
      </c>
      <c r="O567" s="90">
        <f t="shared" si="103"/>
        <v>85.249999999999901</v>
      </c>
      <c r="P567" s="100">
        <f t="shared" si="104"/>
        <v>255.74999999999972</v>
      </c>
      <c r="Q567" s="48" t="s">
        <v>2035</v>
      </c>
      <c r="R567" s="48" t="s">
        <v>2038</v>
      </c>
    </row>
    <row r="568" spans="1:18" x14ac:dyDescent="0.2">
      <c r="A568" s="97"/>
      <c r="B568" s="137">
        <v>44173.539548611108</v>
      </c>
      <c r="C568" s="48" t="s">
        <v>2001</v>
      </c>
      <c r="D568" s="134" t="str">
        <f>VLOOKUP($C568,TOTAL3,2,FALSE)</f>
        <v>MA0272</v>
      </c>
      <c r="E568" s="135" t="str">
        <f>VLOOKUP($C568,TOTAL3,3,FALSE)</f>
        <v>MANICALAND</v>
      </c>
      <c r="F568" s="135" t="str">
        <f>VLOOKUP(C568,TOTAL3,4,FALSE)</f>
        <v>PLATINUM</v>
      </c>
      <c r="G568" s="83">
        <v>3</v>
      </c>
      <c r="H568" s="96" t="s">
        <v>2033</v>
      </c>
      <c r="I568" s="52" t="s">
        <v>5161</v>
      </c>
      <c r="J568" s="135" t="str">
        <f>VLOOKUP($C568,TOTAL3,5,FALSE)</f>
        <v>MAPFUMBA</v>
      </c>
      <c r="K568" s="88">
        <v>0.53954861111111108</v>
      </c>
      <c r="L568" s="88">
        <v>0.57030092592592596</v>
      </c>
      <c r="M568" s="86">
        <v>44173</v>
      </c>
      <c r="N568" s="143" t="s">
        <v>5163</v>
      </c>
      <c r="O568" s="90">
        <f t="shared" si="103"/>
        <v>44.283333333333431</v>
      </c>
      <c r="P568" s="100">
        <f t="shared" si="104"/>
        <v>132.85000000000031</v>
      </c>
      <c r="Q568" s="48" t="s">
        <v>2035</v>
      </c>
      <c r="R568" s="48" t="s">
        <v>2038</v>
      </c>
    </row>
    <row r="569" spans="1:18" x14ac:dyDescent="0.2">
      <c r="A569" s="124"/>
      <c r="B569" s="121">
        <v>44110.27103009259</v>
      </c>
      <c r="C569" s="48" t="s">
        <v>2005</v>
      </c>
      <c r="D569" s="82" t="str">
        <f>VLOOKUP($C569,TOTAL4,2,FALSE)</f>
        <v>MV7049</v>
      </c>
      <c r="E569" s="91" t="str">
        <f>VLOOKUP($C569,TOTAL4,3,FALSE)</f>
        <v>MASVINGO</v>
      </c>
      <c r="F569" s="82" t="str">
        <f>VLOOKUP(C569,TOTAL4,4,FALSE)</f>
        <v>SILVER</v>
      </c>
      <c r="G569" s="83">
        <v>3</v>
      </c>
      <c r="H569" s="142" t="s">
        <v>2033</v>
      </c>
      <c r="I569" s="68" t="s">
        <v>2058</v>
      </c>
      <c r="J569" s="82" t="str">
        <f>VLOOKUP($C569,TOTAL4,5,FALSE)</f>
        <v>CECIL</v>
      </c>
      <c r="K569" s="88">
        <v>0</v>
      </c>
      <c r="L569" s="88">
        <v>0.99930555555555556</v>
      </c>
      <c r="M569" s="86">
        <v>44173</v>
      </c>
      <c r="N569" s="143" t="s">
        <v>4937</v>
      </c>
      <c r="O569" s="191">
        <f t="shared" si="103"/>
        <v>1439</v>
      </c>
      <c r="P569" s="100">
        <f t="shared" si="104"/>
        <v>4317</v>
      </c>
      <c r="Q569" s="68" t="s">
        <v>2035</v>
      </c>
      <c r="R569" s="68" t="s">
        <v>2036</v>
      </c>
    </row>
    <row r="570" spans="1:18" x14ac:dyDescent="0.2">
      <c r="A570" s="124"/>
      <c r="B570" s="121">
        <v>44153.311412037037</v>
      </c>
      <c r="C570" s="48" t="s">
        <v>2007</v>
      </c>
      <c r="D570" s="82" t="str">
        <f>VLOOKUP($C570,TOTAL4,2,FALSE)</f>
        <v>MD0109</v>
      </c>
      <c r="E570" s="91" t="str">
        <f>VLOOKUP($C570,TOTAL4,3,FALSE)</f>
        <v>MIDLANDS</v>
      </c>
      <c r="F570" s="82" t="str">
        <f>VLOOKUP(C570,TOTAL4,4,FALSE)</f>
        <v>PLATINUM</v>
      </c>
      <c r="G570" s="83">
        <v>3</v>
      </c>
      <c r="H570" s="142" t="s">
        <v>2033</v>
      </c>
      <c r="I570" s="68" t="s">
        <v>2058</v>
      </c>
      <c r="J570" s="82" t="str">
        <f>VLOOKUP($C570,TOTAL4,5,FALSE)</f>
        <v>CHARI</v>
      </c>
      <c r="K570" s="88">
        <v>0</v>
      </c>
      <c r="L570" s="88">
        <v>0.99930555555555556</v>
      </c>
      <c r="M570" s="86">
        <v>44173</v>
      </c>
      <c r="N570" s="143" t="s">
        <v>4938</v>
      </c>
      <c r="O570" s="191">
        <f t="shared" si="103"/>
        <v>1439</v>
      </c>
      <c r="P570" s="100">
        <f t="shared" si="104"/>
        <v>4317</v>
      </c>
      <c r="Q570" s="68" t="s">
        <v>2035</v>
      </c>
      <c r="R570" s="68" t="s">
        <v>2036</v>
      </c>
    </row>
    <row r="571" spans="1:18" x14ac:dyDescent="0.2">
      <c r="A571" s="124"/>
      <c r="B571" s="121">
        <v>44170.95380787037</v>
      </c>
      <c r="C571" s="48" t="s">
        <v>2009</v>
      </c>
      <c r="D571" s="82" t="str">
        <f>VLOOKUP($C571,TOTAL4,2,FALSE)</f>
        <v>MD0109</v>
      </c>
      <c r="E571" s="91" t="str">
        <f>VLOOKUP($C571,TOTAL4,3,FALSE)</f>
        <v>MIDLANDS</v>
      </c>
      <c r="F571" s="82" t="str">
        <f>VLOOKUP(C571,TOTAL4,4,FALSE)</f>
        <v>PLATINUM</v>
      </c>
      <c r="G571" s="83">
        <v>3</v>
      </c>
      <c r="H571" s="142" t="s">
        <v>2033</v>
      </c>
      <c r="I571" s="68" t="s">
        <v>2058</v>
      </c>
      <c r="J571" s="82" t="str">
        <f>VLOOKUP($C571,TOTAL4,5,FALSE)</f>
        <v>CHARI</v>
      </c>
      <c r="K571" s="88">
        <v>0</v>
      </c>
      <c r="L571" s="88">
        <v>0.99930555555555556</v>
      </c>
      <c r="M571" s="86">
        <v>44173</v>
      </c>
      <c r="N571" s="143" t="s">
        <v>4939</v>
      </c>
      <c r="O571" s="191">
        <f t="shared" si="103"/>
        <v>1439</v>
      </c>
      <c r="P571" s="100">
        <f t="shared" si="104"/>
        <v>4317</v>
      </c>
      <c r="Q571" s="68" t="s">
        <v>2035</v>
      </c>
      <c r="R571" s="68" t="s">
        <v>2036</v>
      </c>
    </row>
    <row r="573" spans="1:18" x14ac:dyDescent="0.2">
      <c r="C573" s="157" t="s">
        <v>2074</v>
      </c>
      <c r="D573" s="158">
        <f>1-1411256/4790880</f>
        <v>0.70542864776408509</v>
      </c>
      <c r="F573" s="202"/>
      <c r="G573" s="205"/>
      <c r="H573" s="202"/>
      <c r="I573" s="202"/>
      <c r="J573" s="159" t="s">
        <v>2017</v>
      </c>
      <c r="K573" s="160" t="s">
        <v>2074</v>
      </c>
      <c r="L573" s="160" t="s">
        <v>57</v>
      </c>
      <c r="M573" s="202"/>
      <c r="N573" s="159" t="s">
        <v>2017</v>
      </c>
      <c r="O573" s="160" t="s">
        <v>13</v>
      </c>
      <c r="P573" s="159" t="s">
        <v>21</v>
      </c>
      <c r="Q573" s="159" t="s">
        <v>29</v>
      </c>
    </row>
    <row r="574" spans="1:18" x14ac:dyDescent="0.2">
      <c r="C574" s="157" t="s">
        <v>2033</v>
      </c>
      <c r="D574" s="158">
        <f xml:space="preserve"> 1411256/4790880</f>
        <v>0.29457135223591491</v>
      </c>
      <c r="F574" s="202"/>
      <c r="G574" s="205"/>
      <c r="H574" s="202"/>
      <c r="I574" s="202"/>
      <c r="J574" s="162">
        <v>44166</v>
      </c>
      <c r="K574" s="158">
        <f>1-   1272888/4790880</f>
        <v>0.73431018935978365</v>
      </c>
      <c r="L574" s="158">
        <f>1- 584588/2129760</f>
        <v>0.72551461197505818</v>
      </c>
      <c r="M574" s="202"/>
      <c r="N574" s="162">
        <v>44166</v>
      </c>
      <c r="O574" s="158">
        <f>1-  327742/976320</f>
        <v>0.66430883316945266</v>
      </c>
      <c r="P574" s="158">
        <f>1-210364/656640</f>
        <v>0.67963572124756333</v>
      </c>
      <c r="Q574" s="158">
        <f>1- 150194/254880</f>
        <v>0.41072661644695541</v>
      </c>
    </row>
    <row r="575" spans="1:18" x14ac:dyDescent="0.2">
      <c r="C575" s="157" t="s">
        <v>2086</v>
      </c>
      <c r="D575" s="158">
        <f xml:space="preserve">  0/4790880</f>
        <v>0</v>
      </c>
      <c r="F575" s="202"/>
      <c r="G575" s="205"/>
      <c r="H575" s="202"/>
      <c r="I575" s="202"/>
      <c r="J575" s="162">
        <v>44167</v>
      </c>
      <c r="K575" s="158">
        <f>1-   1302465/4790880</f>
        <v>0.72813658451057006</v>
      </c>
      <c r="L575" s="158">
        <f>1- 564773/2129760</f>
        <v>0.73481847719930882</v>
      </c>
      <c r="M575" s="202"/>
      <c r="N575" s="162">
        <v>44167</v>
      </c>
      <c r="O575" s="158">
        <f>1-  361895/976320</f>
        <v>0.62932747459849225</v>
      </c>
      <c r="P575" s="158">
        <f>1-221368/656640</f>
        <v>0.66287768031189076</v>
      </c>
      <c r="Q575" s="158">
        <f>1- 154430/254880</f>
        <v>0.3941070307595731</v>
      </c>
    </row>
    <row r="576" spans="1:18" x14ac:dyDescent="0.2">
      <c r="D576" s="202"/>
      <c r="E576" s="202"/>
      <c r="F576" s="202"/>
      <c r="G576" s="205"/>
      <c r="H576" s="202"/>
      <c r="I576" s="202"/>
      <c r="J576" s="162">
        <v>44168</v>
      </c>
      <c r="K576" s="158">
        <f>1-   1273504/4790880</f>
        <v>0.73418161172895169</v>
      </c>
      <c r="L576" s="158">
        <f>1- 559003/2129760</f>
        <v>0.73752770265194201</v>
      </c>
      <c r="M576" s="202"/>
      <c r="N576" s="162">
        <v>44168</v>
      </c>
      <c r="O576" s="158">
        <f>1-  365005/976320</f>
        <v>0.62614204359226489</v>
      </c>
      <c r="P576" s="158">
        <f>1-219998/656640</f>
        <v>0.66496405945419101</v>
      </c>
      <c r="Q576" s="158">
        <f>1- 149930/254880</f>
        <v>0.4117623979912115</v>
      </c>
    </row>
    <row r="577" spans="4:17" x14ac:dyDescent="0.2">
      <c r="D577" s="202"/>
      <c r="E577" s="202"/>
      <c r="F577" s="202"/>
      <c r="G577" s="205"/>
      <c r="H577" s="202"/>
      <c r="I577" s="202"/>
      <c r="J577" s="162">
        <v>44169</v>
      </c>
      <c r="K577" s="158">
        <f>1-   1213361/4790880</f>
        <v>0.74673525531843832</v>
      </c>
      <c r="L577" s="158">
        <f>1- 494052/2129760</f>
        <v>0.76802456614829839</v>
      </c>
      <c r="M577" s="205"/>
      <c r="N577" s="162">
        <v>44169</v>
      </c>
      <c r="O577" s="158">
        <f>1-  367461/976320</f>
        <v>0.62362647492625367</v>
      </c>
      <c r="P577" s="158">
        <f>1-211835/656640</f>
        <v>0.67739552875243669</v>
      </c>
      <c r="Q577" s="158">
        <f>1- 139831/254880</f>
        <v>0.45138496547394857</v>
      </c>
    </row>
    <row r="578" spans="4:17" x14ac:dyDescent="0.2">
      <c r="G578" s="197"/>
      <c r="J578" s="162">
        <v>44170</v>
      </c>
      <c r="K578" s="158">
        <f>1-   1498638/4790880</f>
        <v>0.68718940987876964</v>
      </c>
      <c r="L578" s="158">
        <f>1- 488852/2129760</f>
        <v>0.77046615581098343</v>
      </c>
      <c r="M578" s="205"/>
      <c r="N578" s="162">
        <v>44170</v>
      </c>
      <c r="O578" s="158">
        <f>1-  366661/976320</f>
        <v>0.62444587840052446</v>
      </c>
      <c r="P578" s="158">
        <f>1-212935/656640</f>
        <v>0.67572033382066277</v>
      </c>
      <c r="Q578" s="158">
        <f>1- 140831/254880</f>
        <v>0.44746155053358438</v>
      </c>
    </row>
    <row r="579" spans="4:17" x14ac:dyDescent="0.2">
      <c r="G579" s="197"/>
      <c r="J579" s="162">
        <v>44171</v>
      </c>
      <c r="K579" s="158">
        <f>1-1351831/4790880</f>
        <v>0.71783242327088126</v>
      </c>
      <c r="L579" s="158">
        <f>1-531181/2129760</f>
        <v>0.75059114642025393</v>
      </c>
      <c r="N579" s="162">
        <v>44171</v>
      </c>
      <c r="O579" s="158">
        <f>1-436513/976320</f>
        <v>0.55289966404457558</v>
      </c>
      <c r="P579" s="158">
        <f>1-190000/656640</f>
        <v>0.71064814814814814</v>
      </c>
      <c r="Q579" s="158">
        <f>1- 194075/254880</f>
        <v>0.23856324544883867</v>
      </c>
    </row>
    <row r="580" spans="4:17" x14ac:dyDescent="0.2">
      <c r="J580" s="162">
        <v>44172</v>
      </c>
      <c r="K580" s="158">
        <f>1-1262654/4790880</f>
        <v>0.73644633136292281</v>
      </c>
      <c r="L580" s="158">
        <f>1-471376/2129760</f>
        <v>0.7786717752234994</v>
      </c>
      <c r="N580" s="162">
        <v>44172</v>
      </c>
      <c r="O580" s="158">
        <f>1-417951/976320</f>
        <v>0.57191187315634218</v>
      </c>
      <c r="P580" s="158">
        <f>1-191724/656640</f>
        <v>0.70802266081871346</v>
      </c>
      <c r="Q580" s="158">
        <f>1- 181604/254880</f>
        <v>0.28749215317011922</v>
      </c>
    </row>
    <row r="581" spans="4:17" x14ac:dyDescent="0.2">
      <c r="J581" s="162">
        <v>44173</v>
      </c>
      <c r="K581" s="158">
        <f>1-1411256/4790880</f>
        <v>0.70542864776408509</v>
      </c>
      <c r="L581" s="158">
        <f>1-574064/2129760</f>
        <v>0.73045601382315373</v>
      </c>
      <c r="N581" s="162">
        <v>44173</v>
      </c>
      <c r="O581" s="158">
        <f>1-425102/976320</f>
        <v>0.56458743035070469</v>
      </c>
      <c r="P581" s="158">
        <f>1-231831/656640</f>
        <v>0.64694353070175437</v>
      </c>
      <c r="Q581" s="158">
        <f>1- 180259/254880</f>
        <v>0.29276914626490902</v>
      </c>
    </row>
  </sheetData>
  <sortState xmlns:xlrd2="http://schemas.microsoft.com/office/spreadsheetml/2017/richdata2" ref="A2:R571">
    <sortCondition ref="C565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625"/>
  <sheetViews>
    <sheetView workbookViewId="0">
      <selection activeCell="P19" sqref="P19"/>
    </sheetView>
  </sheetViews>
  <sheetFormatPr baseColWidth="10" defaultColWidth="8.83203125" defaultRowHeight="15" x14ac:dyDescent="0.2"/>
  <cols>
    <col min="2" max="2" width="15.6640625" customWidth="1"/>
    <col min="3" max="3" width="23.6640625" customWidth="1"/>
    <col min="7" max="7" width="5.5" customWidth="1"/>
    <col min="10" max="10" width="9.5" bestFit="1" customWidth="1"/>
    <col min="12" max="12" width="9.1640625" style="197"/>
    <col min="13" max="13" width="10.83203125" customWidth="1"/>
    <col min="14" max="14" width="9.5" bestFit="1" customWidth="1"/>
  </cols>
  <sheetData>
    <row r="1" spans="1:18" x14ac:dyDescent="0.2">
      <c r="A1" s="69"/>
      <c r="B1" s="70" t="s">
        <v>2017</v>
      </c>
      <c r="C1" s="71" t="s">
        <v>2018</v>
      </c>
      <c r="D1" s="72" t="s">
        <v>2019</v>
      </c>
      <c r="E1" s="73" t="s">
        <v>2020</v>
      </c>
      <c r="F1" s="73" t="s">
        <v>2021</v>
      </c>
      <c r="G1" s="71" t="s">
        <v>2073</v>
      </c>
      <c r="H1" s="75" t="s">
        <v>2022</v>
      </c>
      <c r="I1" s="71" t="s">
        <v>2023</v>
      </c>
      <c r="J1" s="70" t="s">
        <v>2024</v>
      </c>
      <c r="K1" s="200" t="s">
        <v>2025</v>
      </c>
      <c r="L1" s="200" t="s">
        <v>2026</v>
      </c>
      <c r="M1" s="236" t="s">
        <v>2027</v>
      </c>
      <c r="N1" s="130" t="s">
        <v>2028</v>
      </c>
      <c r="O1" s="131" t="s">
        <v>2029</v>
      </c>
      <c r="P1" s="77" t="s">
        <v>2030</v>
      </c>
      <c r="Q1" s="74" t="s">
        <v>2031</v>
      </c>
      <c r="R1" s="74" t="s">
        <v>2032</v>
      </c>
    </row>
    <row r="2" spans="1:18" x14ac:dyDescent="0.2">
      <c r="A2" s="97"/>
      <c r="B2" s="137" t="s">
        <v>2301</v>
      </c>
      <c r="C2" s="87" t="s">
        <v>1496</v>
      </c>
      <c r="D2" s="134" t="str">
        <f t="shared" ref="D2:D33" si="0">VLOOKUP($C2,TOTAL3,2,FALSE)</f>
        <v>MA0151</v>
      </c>
      <c r="E2" s="135" t="str">
        <f t="shared" ref="E2:E33" si="1">VLOOKUP($C2,TOTAL3,3,FALSE)</f>
        <v>MANICALAND</v>
      </c>
      <c r="F2" s="135" t="str">
        <f t="shared" ref="F2:F33" si="2">VLOOKUP(C2,TOTAL3,4,FALSE)</f>
        <v>PLATINUM</v>
      </c>
      <c r="G2" s="52">
        <v>3</v>
      </c>
      <c r="H2" s="142" t="s">
        <v>2033</v>
      </c>
      <c r="I2" s="52" t="s">
        <v>5161</v>
      </c>
      <c r="J2" s="135" t="str">
        <f t="shared" ref="J2:J33" si="3">VLOOKUP($C2,TOTAL3,5,FALSE)</f>
        <v>MANGWIRO</v>
      </c>
      <c r="K2" s="88">
        <v>0</v>
      </c>
      <c r="L2" s="153">
        <v>0.17657407407407408</v>
      </c>
      <c r="M2" s="86">
        <v>44174</v>
      </c>
      <c r="N2" s="143" t="s">
        <v>5224</v>
      </c>
      <c r="O2" s="90">
        <f t="shared" ref="O2:O65" si="4">(L2-K2)*60*24</f>
        <v>254.26666666666668</v>
      </c>
      <c r="P2" s="100">
        <f t="shared" ref="P2:P65" si="5">O2*G2</f>
        <v>762.80000000000007</v>
      </c>
      <c r="Q2" s="48" t="s">
        <v>2035</v>
      </c>
      <c r="R2" s="48" t="s">
        <v>2038</v>
      </c>
    </row>
    <row r="3" spans="1:18" x14ac:dyDescent="0.2">
      <c r="A3" s="97"/>
      <c r="B3" s="137" t="s">
        <v>5065</v>
      </c>
      <c r="C3" s="87" t="s">
        <v>1558</v>
      </c>
      <c r="D3" s="134" t="str">
        <f t="shared" si="0"/>
        <v>ME7060</v>
      </c>
      <c r="E3" s="135" t="str">
        <f t="shared" si="1"/>
        <v>MASH EAST</v>
      </c>
      <c r="F3" s="135" t="str">
        <f t="shared" si="2"/>
        <v>PLATINUM</v>
      </c>
      <c r="G3" s="52">
        <v>3</v>
      </c>
      <c r="H3" s="142" t="s">
        <v>2033</v>
      </c>
      <c r="I3" s="52" t="s">
        <v>5161</v>
      </c>
      <c r="J3" s="135" t="str">
        <f t="shared" si="3"/>
        <v>WASHI</v>
      </c>
      <c r="K3" s="88">
        <v>0</v>
      </c>
      <c r="L3" s="88">
        <v>0.22812499999999999</v>
      </c>
      <c r="M3" s="86">
        <v>44174</v>
      </c>
      <c r="N3" s="143" t="s">
        <v>5203</v>
      </c>
      <c r="O3" s="90">
        <f t="shared" si="4"/>
        <v>328.5</v>
      </c>
      <c r="P3" s="100">
        <f t="shared" si="5"/>
        <v>985.5</v>
      </c>
      <c r="Q3" s="48" t="s">
        <v>2035</v>
      </c>
      <c r="R3" s="48" t="s">
        <v>2038</v>
      </c>
    </row>
    <row r="4" spans="1:18" x14ac:dyDescent="0.2">
      <c r="A4" s="97"/>
      <c r="B4" s="137" t="s">
        <v>5033</v>
      </c>
      <c r="C4" s="87" t="s">
        <v>451</v>
      </c>
      <c r="D4" s="134" t="str">
        <f t="shared" si="0"/>
        <v>MW0017</v>
      </c>
      <c r="E4" s="135" t="str">
        <f t="shared" si="1"/>
        <v>MASH WEST</v>
      </c>
      <c r="F4" s="135" t="str">
        <f t="shared" si="2"/>
        <v>PLATINUM</v>
      </c>
      <c r="G4" s="52">
        <v>3</v>
      </c>
      <c r="H4" s="142" t="s">
        <v>2033</v>
      </c>
      <c r="I4" s="52" t="s">
        <v>5161</v>
      </c>
      <c r="J4" s="135" t="str">
        <f t="shared" si="3"/>
        <v>ARTWELL</v>
      </c>
      <c r="K4" s="88">
        <v>0</v>
      </c>
      <c r="L4" s="88">
        <v>0.23347222222222222</v>
      </c>
      <c r="M4" s="86">
        <v>44174</v>
      </c>
      <c r="N4" s="143" t="s">
        <v>5168</v>
      </c>
      <c r="O4" s="90">
        <f t="shared" si="4"/>
        <v>336.2</v>
      </c>
      <c r="P4" s="100">
        <f t="shared" si="5"/>
        <v>1008.5999999999999</v>
      </c>
      <c r="Q4" s="48" t="s">
        <v>2035</v>
      </c>
      <c r="R4" s="48" t="s">
        <v>2038</v>
      </c>
    </row>
    <row r="5" spans="1:18" x14ac:dyDescent="0.2">
      <c r="A5" s="97"/>
      <c r="B5" s="137" t="s">
        <v>5063</v>
      </c>
      <c r="C5" s="87" t="s">
        <v>1996</v>
      </c>
      <c r="D5" s="134" t="str">
        <f t="shared" si="0"/>
        <v>MA5151</v>
      </c>
      <c r="E5" s="135" t="str">
        <f t="shared" si="1"/>
        <v>MANICALAND</v>
      </c>
      <c r="F5" s="135" t="str">
        <f t="shared" si="2"/>
        <v>GOLD</v>
      </c>
      <c r="G5" s="52">
        <v>3</v>
      </c>
      <c r="H5" s="142" t="s">
        <v>2033</v>
      </c>
      <c r="I5" s="52" t="s">
        <v>5161</v>
      </c>
      <c r="J5" s="135" t="str">
        <f t="shared" si="3"/>
        <v>MAPFUMBA</v>
      </c>
      <c r="K5" s="88">
        <v>0</v>
      </c>
      <c r="L5" s="88">
        <v>0.24509259259259261</v>
      </c>
      <c r="M5" s="86">
        <v>44174</v>
      </c>
      <c r="N5" s="143" t="s">
        <v>5201</v>
      </c>
      <c r="O5" s="90">
        <f t="shared" si="4"/>
        <v>352.93333333333339</v>
      </c>
      <c r="P5" s="100">
        <f t="shared" si="5"/>
        <v>1058.8000000000002</v>
      </c>
      <c r="Q5" s="48" t="s">
        <v>2035</v>
      </c>
      <c r="R5" s="48" t="s">
        <v>2038</v>
      </c>
    </row>
    <row r="6" spans="1:18" x14ac:dyDescent="0.2">
      <c r="A6" s="97"/>
      <c r="B6" s="192" t="s">
        <v>5225</v>
      </c>
      <c r="C6" s="87" t="s">
        <v>1510</v>
      </c>
      <c r="D6" s="134" t="str">
        <f t="shared" si="0"/>
        <v>HA7082</v>
      </c>
      <c r="E6" s="135" t="str">
        <f t="shared" si="1"/>
        <v>HARARE</v>
      </c>
      <c r="F6" s="135" t="str">
        <f t="shared" si="2"/>
        <v>SILVER</v>
      </c>
      <c r="G6" s="52">
        <v>3</v>
      </c>
      <c r="H6" s="142" t="s">
        <v>2033</v>
      </c>
      <c r="I6" s="52" t="s">
        <v>5161</v>
      </c>
      <c r="J6" s="135" t="str">
        <f t="shared" si="3"/>
        <v>MUTYANDA</v>
      </c>
      <c r="K6" s="88">
        <v>0</v>
      </c>
      <c r="L6" s="153">
        <v>0.24531250000000002</v>
      </c>
      <c r="M6" s="86">
        <v>44174</v>
      </c>
      <c r="N6" s="143" t="s">
        <v>5226</v>
      </c>
      <c r="O6" s="90">
        <f t="shared" si="4"/>
        <v>353.25000000000006</v>
      </c>
      <c r="P6" s="100">
        <f t="shared" si="5"/>
        <v>1059.7500000000002</v>
      </c>
      <c r="Q6" s="48" t="s">
        <v>2035</v>
      </c>
      <c r="R6" s="48" t="s">
        <v>2038</v>
      </c>
    </row>
    <row r="7" spans="1:18" x14ac:dyDescent="0.2">
      <c r="A7" s="97"/>
      <c r="B7" s="192" t="s">
        <v>5056</v>
      </c>
      <c r="C7" s="87" t="s">
        <v>659</v>
      </c>
      <c r="D7" s="134" t="str">
        <f t="shared" si="0"/>
        <v>MA9003</v>
      </c>
      <c r="E7" s="135" t="str">
        <f t="shared" si="1"/>
        <v>MANICALAND</v>
      </c>
      <c r="F7" s="135" t="str">
        <f t="shared" si="2"/>
        <v>SILVER</v>
      </c>
      <c r="G7" s="52">
        <v>3</v>
      </c>
      <c r="H7" s="142" t="s">
        <v>2033</v>
      </c>
      <c r="I7" s="52" t="s">
        <v>5161</v>
      </c>
      <c r="J7" s="135" t="str">
        <f t="shared" si="3"/>
        <v>MAPFUMBA</v>
      </c>
      <c r="K7" s="88">
        <v>0</v>
      </c>
      <c r="L7" s="153">
        <v>0.24974537037037037</v>
      </c>
      <c r="M7" s="86">
        <v>44174</v>
      </c>
      <c r="N7" s="143" t="s">
        <v>5227</v>
      </c>
      <c r="O7" s="90">
        <f t="shared" si="4"/>
        <v>359.63333333333333</v>
      </c>
      <c r="P7" s="100">
        <f t="shared" si="5"/>
        <v>1078.9000000000001</v>
      </c>
      <c r="Q7" s="48" t="s">
        <v>2035</v>
      </c>
      <c r="R7" s="48" t="s">
        <v>2038</v>
      </c>
    </row>
    <row r="8" spans="1:18" x14ac:dyDescent="0.2">
      <c r="A8" s="97"/>
      <c r="B8" s="192" t="s">
        <v>5058</v>
      </c>
      <c r="C8" s="87" t="s">
        <v>1394</v>
      </c>
      <c r="D8" s="134" t="str">
        <f t="shared" si="0"/>
        <v>MA3022</v>
      </c>
      <c r="E8" s="135" t="str">
        <f t="shared" si="1"/>
        <v>MANICALAND</v>
      </c>
      <c r="F8" s="135" t="str">
        <f t="shared" si="2"/>
        <v>PLATINUM</v>
      </c>
      <c r="G8" s="52">
        <v>3</v>
      </c>
      <c r="H8" s="142" t="s">
        <v>2033</v>
      </c>
      <c r="I8" s="52" t="s">
        <v>5161</v>
      </c>
      <c r="J8" s="135" t="str">
        <f t="shared" si="3"/>
        <v>MANGWIRO</v>
      </c>
      <c r="K8" s="88">
        <v>0</v>
      </c>
      <c r="L8" s="153">
        <v>0.25085648148148149</v>
      </c>
      <c r="M8" s="86">
        <v>44174</v>
      </c>
      <c r="N8" s="143" t="s">
        <v>5228</v>
      </c>
      <c r="O8" s="90">
        <f t="shared" si="4"/>
        <v>361.23333333333335</v>
      </c>
      <c r="P8" s="100">
        <f t="shared" si="5"/>
        <v>1083.7</v>
      </c>
      <c r="Q8" s="48" t="s">
        <v>2035</v>
      </c>
      <c r="R8" s="48" t="s">
        <v>2038</v>
      </c>
    </row>
    <row r="9" spans="1:18" x14ac:dyDescent="0.2">
      <c r="A9" s="97"/>
      <c r="B9" s="192" t="s">
        <v>5059</v>
      </c>
      <c r="C9" s="87" t="s">
        <v>2039</v>
      </c>
      <c r="D9" s="134" t="str">
        <f t="shared" si="0"/>
        <v>MA0116</v>
      </c>
      <c r="E9" s="135" t="str">
        <f t="shared" si="1"/>
        <v>MANICALAND</v>
      </c>
      <c r="F9" s="135" t="str">
        <f t="shared" si="2"/>
        <v>PLATINUM</v>
      </c>
      <c r="G9" s="52">
        <v>3</v>
      </c>
      <c r="H9" s="142" t="s">
        <v>2033</v>
      </c>
      <c r="I9" s="52" t="s">
        <v>5161</v>
      </c>
      <c r="J9" s="135" t="str">
        <f t="shared" si="3"/>
        <v>MAPFUMBA</v>
      </c>
      <c r="K9" s="88">
        <v>0</v>
      </c>
      <c r="L9" s="153">
        <v>0.25105324074074076</v>
      </c>
      <c r="M9" s="86">
        <v>44174</v>
      </c>
      <c r="N9" s="143" t="s">
        <v>5229</v>
      </c>
      <c r="O9" s="90">
        <f t="shared" si="4"/>
        <v>361.51666666666665</v>
      </c>
      <c r="P9" s="100">
        <f t="shared" si="5"/>
        <v>1084.55</v>
      </c>
      <c r="Q9" s="48" t="s">
        <v>2035</v>
      </c>
      <c r="R9" s="48" t="s">
        <v>2038</v>
      </c>
    </row>
    <row r="10" spans="1:18" x14ac:dyDescent="0.2">
      <c r="A10" s="97"/>
      <c r="B10" s="192" t="s">
        <v>5057</v>
      </c>
      <c r="C10" s="87" t="s">
        <v>440</v>
      </c>
      <c r="D10" s="134" t="str">
        <f t="shared" si="0"/>
        <v>MA0115</v>
      </c>
      <c r="E10" s="135" t="str">
        <f t="shared" si="1"/>
        <v>MANICALAND</v>
      </c>
      <c r="F10" s="135" t="str">
        <f t="shared" si="2"/>
        <v>PLATINUM</v>
      </c>
      <c r="G10" s="52">
        <v>3</v>
      </c>
      <c r="H10" s="142" t="s">
        <v>2033</v>
      </c>
      <c r="I10" s="52" t="s">
        <v>5161</v>
      </c>
      <c r="J10" s="135" t="str">
        <f t="shared" si="3"/>
        <v>MAPFUMBA</v>
      </c>
      <c r="K10" s="88">
        <v>0</v>
      </c>
      <c r="L10" s="153">
        <v>0.25195601851851851</v>
      </c>
      <c r="M10" s="86">
        <v>44174</v>
      </c>
      <c r="N10" s="143" t="s">
        <v>5230</v>
      </c>
      <c r="O10" s="90">
        <f t="shared" si="4"/>
        <v>362.81666666666666</v>
      </c>
      <c r="P10" s="100">
        <f t="shared" si="5"/>
        <v>1088.45</v>
      </c>
      <c r="Q10" s="48" t="s">
        <v>2035</v>
      </c>
      <c r="R10" s="48" t="s">
        <v>2038</v>
      </c>
    </row>
    <row r="11" spans="1:18" x14ac:dyDescent="0.2">
      <c r="A11" s="97"/>
      <c r="B11" s="192" t="s">
        <v>5054</v>
      </c>
      <c r="C11" s="87" t="s">
        <v>464</v>
      </c>
      <c r="D11" s="134" t="str">
        <f t="shared" si="0"/>
        <v>MA1713</v>
      </c>
      <c r="E11" s="135" t="str">
        <f t="shared" si="1"/>
        <v>MANICALAND</v>
      </c>
      <c r="F11" s="135" t="str">
        <f t="shared" si="2"/>
        <v>PLATINUM</v>
      </c>
      <c r="G11" s="52">
        <v>3</v>
      </c>
      <c r="H11" s="142" t="s">
        <v>2033</v>
      </c>
      <c r="I11" s="52" t="s">
        <v>5161</v>
      </c>
      <c r="J11" s="135" t="str">
        <f t="shared" si="3"/>
        <v>MAPFUMBA</v>
      </c>
      <c r="K11" s="88">
        <v>0</v>
      </c>
      <c r="L11" s="153">
        <v>0.26855324074074077</v>
      </c>
      <c r="M11" s="86">
        <v>44174</v>
      </c>
      <c r="N11" s="143" t="s">
        <v>5231</v>
      </c>
      <c r="O11" s="90">
        <f t="shared" si="4"/>
        <v>386.7166666666667</v>
      </c>
      <c r="P11" s="100">
        <f t="shared" si="5"/>
        <v>1160.1500000000001</v>
      </c>
      <c r="Q11" s="48" t="s">
        <v>2035</v>
      </c>
      <c r="R11" s="48" t="s">
        <v>2038</v>
      </c>
    </row>
    <row r="12" spans="1:18" x14ac:dyDescent="0.2">
      <c r="A12" s="97"/>
      <c r="B12" s="192" t="s">
        <v>5037</v>
      </c>
      <c r="C12" s="87" t="s">
        <v>331</v>
      </c>
      <c r="D12" s="134" t="str">
        <f t="shared" si="0"/>
        <v>HA5030</v>
      </c>
      <c r="E12" s="135" t="str">
        <f t="shared" si="1"/>
        <v>HARARE</v>
      </c>
      <c r="F12" s="135" t="str">
        <f t="shared" si="2"/>
        <v>PLATINUM</v>
      </c>
      <c r="G12" s="52">
        <v>3</v>
      </c>
      <c r="H12" s="142" t="s">
        <v>2033</v>
      </c>
      <c r="I12" s="52" t="s">
        <v>5161</v>
      </c>
      <c r="J12" s="135" t="str">
        <f t="shared" si="3"/>
        <v>ARCHIE</v>
      </c>
      <c r="K12" s="88">
        <v>0</v>
      </c>
      <c r="L12" s="153">
        <v>0.29076388888888888</v>
      </c>
      <c r="M12" s="86">
        <v>44174</v>
      </c>
      <c r="N12" s="143" t="s">
        <v>5232</v>
      </c>
      <c r="O12" s="90">
        <f t="shared" si="4"/>
        <v>418.7</v>
      </c>
      <c r="P12" s="100">
        <f t="shared" si="5"/>
        <v>1256.0999999999999</v>
      </c>
      <c r="Q12" s="48" t="s">
        <v>2035</v>
      </c>
      <c r="R12" s="48" t="s">
        <v>2038</v>
      </c>
    </row>
    <row r="13" spans="1:18" x14ac:dyDescent="0.2">
      <c r="A13" s="97"/>
      <c r="B13" s="192" t="s">
        <v>5036</v>
      </c>
      <c r="C13" s="87" t="s">
        <v>334</v>
      </c>
      <c r="D13" s="134" t="str">
        <f t="shared" si="0"/>
        <v>HA5030</v>
      </c>
      <c r="E13" s="135" t="str">
        <f t="shared" si="1"/>
        <v>HARARE</v>
      </c>
      <c r="F13" s="135" t="str">
        <f t="shared" si="2"/>
        <v>PLATINUM</v>
      </c>
      <c r="G13" s="52">
        <v>3</v>
      </c>
      <c r="H13" s="142" t="s">
        <v>2033</v>
      </c>
      <c r="I13" s="52" t="s">
        <v>5161</v>
      </c>
      <c r="J13" s="135" t="str">
        <f t="shared" si="3"/>
        <v>ARCHIE</v>
      </c>
      <c r="K13" s="88">
        <v>0</v>
      </c>
      <c r="L13" s="153">
        <v>0.29413194444444446</v>
      </c>
      <c r="M13" s="86">
        <v>44174</v>
      </c>
      <c r="N13" s="143" t="s">
        <v>5233</v>
      </c>
      <c r="O13" s="90">
        <f t="shared" si="4"/>
        <v>423.55</v>
      </c>
      <c r="P13" s="100">
        <f t="shared" si="5"/>
        <v>1270.6500000000001</v>
      </c>
      <c r="Q13" s="48" t="s">
        <v>2035</v>
      </c>
      <c r="R13" s="48" t="s">
        <v>2038</v>
      </c>
    </row>
    <row r="14" spans="1:18" x14ac:dyDescent="0.2">
      <c r="A14" s="97"/>
      <c r="B14" s="192" t="s">
        <v>5051</v>
      </c>
      <c r="C14" s="87" t="s">
        <v>852</v>
      </c>
      <c r="D14" s="134" t="str">
        <f t="shared" si="0"/>
        <v>MA7014</v>
      </c>
      <c r="E14" s="135" t="str">
        <f t="shared" si="1"/>
        <v>MANICALAND</v>
      </c>
      <c r="F14" s="135" t="str">
        <f t="shared" si="2"/>
        <v>SILVER</v>
      </c>
      <c r="G14" s="52">
        <v>3</v>
      </c>
      <c r="H14" s="142" t="s">
        <v>2033</v>
      </c>
      <c r="I14" s="52" t="s">
        <v>5161</v>
      </c>
      <c r="J14" s="135" t="str">
        <f t="shared" si="3"/>
        <v>MAPFUMBA</v>
      </c>
      <c r="K14" s="88">
        <v>0</v>
      </c>
      <c r="L14" s="153">
        <v>0.3147800925925926</v>
      </c>
      <c r="M14" s="86">
        <v>44174</v>
      </c>
      <c r="N14" s="143" t="s">
        <v>5234</v>
      </c>
      <c r="O14" s="90">
        <f t="shared" si="4"/>
        <v>453.2833333333333</v>
      </c>
      <c r="P14" s="100">
        <f t="shared" si="5"/>
        <v>1359.85</v>
      </c>
      <c r="Q14" s="48" t="s">
        <v>2035</v>
      </c>
      <c r="R14" s="48" t="s">
        <v>2038</v>
      </c>
    </row>
    <row r="15" spans="1:18" x14ac:dyDescent="0.2">
      <c r="A15" s="97"/>
      <c r="B15" s="192" t="s">
        <v>5050</v>
      </c>
      <c r="C15" s="87" t="s">
        <v>457</v>
      </c>
      <c r="D15" s="134" t="str">
        <f t="shared" si="0"/>
        <v>MA6006</v>
      </c>
      <c r="E15" s="135" t="str">
        <f t="shared" si="1"/>
        <v>MANICALAND</v>
      </c>
      <c r="F15" s="135" t="str">
        <f t="shared" si="2"/>
        <v>PLATINUM</v>
      </c>
      <c r="G15" s="52">
        <v>3</v>
      </c>
      <c r="H15" s="142" t="s">
        <v>2033</v>
      </c>
      <c r="I15" s="52" t="s">
        <v>5161</v>
      </c>
      <c r="J15" s="135" t="str">
        <f t="shared" si="3"/>
        <v>MAPFUMBA</v>
      </c>
      <c r="K15" s="88">
        <v>0</v>
      </c>
      <c r="L15" s="153">
        <v>0.31589120370370372</v>
      </c>
      <c r="M15" s="86">
        <v>44174</v>
      </c>
      <c r="N15" s="143" t="s">
        <v>5235</v>
      </c>
      <c r="O15" s="90">
        <f t="shared" si="4"/>
        <v>454.88333333333338</v>
      </c>
      <c r="P15" s="100">
        <f t="shared" si="5"/>
        <v>1364.65</v>
      </c>
      <c r="Q15" s="48" t="s">
        <v>2035</v>
      </c>
      <c r="R15" s="48" t="s">
        <v>2038</v>
      </c>
    </row>
    <row r="16" spans="1:18" x14ac:dyDescent="0.2">
      <c r="A16" s="97"/>
      <c r="B16" s="192" t="s">
        <v>5049</v>
      </c>
      <c r="C16" s="87" t="s">
        <v>296</v>
      </c>
      <c r="D16" s="134" t="str">
        <f t="shared" si="0"/>
        <v>MA3000</v>
      </c>
      <c r="E16" s="135" t="str">
        <f t="shared" si="1"/>
        <v>MANICALAND</v>
      </c>
      <c r="F16" s="135" t="str">
        <f t="shared" si="2"/>
        <v>SILVER</v>
      </c>
      <c r="G16" s="52">
        <v>3</v>
      </c>
      <c r="H16" s="142" t="s">
        <v>2033</v>
      </c>
      <c r="I16" s="52" t="s">
        <v>5161</v>
      </c>
      <c r="J16" s="135" t="str">
        <f t="shared" si="3"/>
        <v>MAPFUMBA</v>
      </c>
      <c r="K16" s="88">
        <v>0</v>
      </c>
      <c r="L16" s="153">
        <v>0.31624999999999998</v>
      </c>
      <c r="M16" s="86">
        <v>44174</v>
      </c>
      <c r="N16" s="143" t="s">
        <v>5236</v>
      </c>
      <c r="O16" s="90">
        <f t="shared" si="4"/>
        <v>455.4</v>
      </c>
      <c r="P16" s="100">
        <f t="shared" si="5"/>
        <v>1366.1999999999998</v>
      </c>
      <c r="Q16" s="48" t="s">
        <v>2035</v>
      </c>
      <c r="R16" s="48" t="s">
        <v>2038</v>
      </c>
    </row>
    <row r="17" spans="1:18" x14ac:dyDescent="0.2">
      <c r="A17" s="97"/>
      <c r="B17" s="192" t="s">
        <v>5040</v>
      </c>
      <c r="C17" s="87" t="s">
        <v>298</v>
      </c>
      <c r="D17" s="134" t="str">
        <f t="shared" si="0"/>
        <v>MA3000</v>
      </c>
      <c r="E17" s="135" t="str">
        <f t="shared" si="1"/>
        <v>MANICALAND</v>
      </c>
      <c r="F17" s="135" t="str">
        <f t="shared" si="2"/>
        <v>SILVER</v>
      </c>
      <c r="G17" s="52">
        <v>3</v>
      </c>
      <c r="H17" s="142" t="s">
        <v>2033</v>
      </c>
      <c r="I17" s="52" t="s">
        <v>5161</v>
      </c>
      <c r="J17" s="135" t="str">
        <f t="shared" si="3"/>
        <v>MAPFUMBA</v>
      </c>
      <c r="K17" s="88">
        <v>0</v>
      </c>
      <c r="L17" s="153">
        <v>0.33180555555555552</v>
      </c>
      <c r="M17" s="86">
        <v>44174</v>
      </c>
      <c r="N17" s="143" t="s">
        <v>5241</v>
      </c>
      <c r="O17" s="90">
        <f t="shared" si="4"/>
        <v>477.79999999999995</v>
      </c>
      <c r="P17" s="100">
        <f t="shared" si="5"/>
        <v>1433.3999999999999</v>
      </c>
      <c r="Q17" s="48" t="s">
        <v>2035</v>
      </c>
      <c r="R17" s="48" t="s">
        <v>2038</v>
      </c>
    </row>
    <row r="18" spans="1:18" x14ac:dyDescent="0.2">
      <c r="A18" s="97"/>
      <c r="B18" s="192" t="s">
        <v>5068</v>
      </c>
      <c r="C18" s="87" t="s">
        <v>613</v>
      </c>
      <c r="D18" s="134" t="str">
        <f t="shared" si="0"/>
        <v>HA1721</v>
      </c>
      <c r="E18" s="135" t="str">
        <f t="shared" si="1"/>
        <v>HARARE</v>
      </c>
      <c r="F18" s="135" t="str">
        <f t="shared" si="2"/>
        <v>PLATINUM</v>
      </c>
      <c r="G18" s="52">
        <v>3</v>
      </c>
      <c r="H18" s="142" t="s">
        <v>2033</v>
      </c>
      <c r="I18" s="52" t="s">
        <v>5161</v>
      </c>
      <c r="J18" s="135" t="str">
        <f t="shared" si="3"/>
        <v>MODESTA</v>
      </c>
      <c r="K18" s="88">
        <v>0</v>
      </c>
      <c r="L18" s="153">
        <v>0.33969907407407413</v>
      </c>
      <c r="M18" s="86">
        <v>44174</v>
      </c>
      <c r="N18" s="143" t="s">
        <v>5242</v>
      </c>
      <c r="O18" s="90">
        <f t="shared" si="4"/>
        <v>489.16666666666674</v>
      </c>
      <c r="P18" s="100">
        <f t="shared" si="5"/>
        <v>1467.5000000000002</v>
      </c>
      <c r="Q18" s="48" t="s">
        <v>2035</v>
      </c>
      <c r="R18" s="48" t="s">
        <v>2038</v>
      </c>
    </row>
    <row r="19" spans="1:18" x14ac:dyDescent="0.2">
      <c r="A19" s="97"/>
      <c r="B19" s="192" t="s">
        <v>5031</v>
      </c>
      <c r="C19" s="87" t="s">
        <v>1282</v>
      </c>
      <c r="D19" s="134" t="str">
        <f t="shared" si="0"/>
        <v>ME5183</v>
      </c>
      <c r="E19" s="135" t="str">
        <f t="shared" si="1"/>
        <v>MASH EAST</v>
      </c>
      <c r="F19" s="135" t="str">
        <f t="shared" si="2"/>
        <v>PLATINUM</v>
      </c>
      <c r="G19" s="52">
        <v>3</v>
      </c>
      <c r="H19" s="142" t="s">
        <v>2033</v>
      </c>
      <c r="I19" s="52" t="s">
        <v>5161</v>
      </c>
      <c r="J19" s="135" t="str">
        <f t="shared" si="3"/>
        <v>WASHI</v>
      </c>
      <c r="K19" s="88">
        <v>0</v>
      </c>
      <c r="L19" s="153">
        <v>0.34827546296296297</v>
      </c>
      <c r="M19" s="86">
        <v>44174</v>
      </c>
      <c r="N19" s="143" t="s">
        <v>5245</v>
      </c>
      <c r="O19" s="90">
        <f t="shared" si="4"/>
        <v>501.51666666666665</v>
      </c>
      <c r="P19" s="100">
        <f t="shared" si="5"/>
        <v>1504.55</v>
      </c>
      <c r="Q19" s="48" t="s">
        <v>2035</v>
      </c>
      <c r="R19" s="48" t="s">
        <v>2038</v>
      </c>
    </row>
    <row r="20" spans="1:18" x14ac:dyDescent="0.2">
      <c r="A20" s="97"/>
      <c r="B20" s="192" t="s">
        <v>5064</v>
      </c>
      <c r="C20" s="87" t="s">
        <v>1297</v>
      </c>
      <c r="D20" s="134" t="str">
        <f t="shared" si="0"/>
        <v>MA5169</v>
      </c>
      <c r="E20" s="135" t="str">
        <f t="shared" si="1"/>
        <v>MANICALAND</v>
      </c>
      <c r="F20" s="135" t="str">
        <f t="shared" si="2"/>
        <v>GOLD</v>
      </c>
      <c r="G20" s="52">
        <v>3</v>
      </c>
      <c r="H20" s="142" t="s">
        <v>2033</v>
      </c>
      <c r="I20" s="52" t="s">
        <v>5161</v>
      </c>
      <c r="J20" s="135" t="str">
        <f t="shared" si="3"/>
        <v>MAPFUMBA</v>
      </c>
      <c r="K20" s="88">
        <v>0</v>
      </c>
      <c r="L20" s="153">
        <v>0.35936342592592596</v>
      </c>
      <c r="M20" s="86">
        <v>44174</v>
      </c>
      <c r="N20" s="143" t="s">
        <v>5246</v>
      </c>
      <c r="O20" s="90">
        <f t="shared" si="4"/>
        <v>517.48333333333335</v>
      </c>
      <c r="P20" s="100">
        <f t="shared" si="5"/>
        <v>1552.45</v>
      </c>
      <c r="Q20" s="48" t="s">
        <v>2035</v>
      </c>
      <c r="R20" s="48" t="s">
        <v>2038</v>
      </c>
    </row>
    <row r="21" spans="1:18" x14ac:dyDescent="0.2">
      <c r="A21" s="97"/>
      <c r="B21" s="192" t="s">
        <v>3422</v>
      </c>
      <c r="C21" s="87" t="s">
        <v>455</v>
      </c>
      <c r="D21" s="134" t="str">
        <f t="shared" si="0"/>
        <v>MW0017</v>
      </c>
      <c r="E21" s="135" t="str">
        <f t="shared" si="1"/>
        <v>MASH WEST</v>
      </c>
      <c r="F21" s="135" t="str">
        <f t="shared" si="2"/>
        <v>PLATINUM</v>
      </c>
      <c r="G21" s="52">
        <v>3</v>
      </c>
      <c r="H21" s="142" t="s">
        <v>2033</v>
      </c>
      <c r="I21" s="52" t="s">
        <v>5161</v>
      </c>
      <c r="J21" s="135" t="str">
        <f t="shared" si="3"/>
        <v>ARTWELL</v>
      </c>
      <c r="K21" s="88">
        <v>0</v>
      </c>
      <c r="L21" s="153">
        <v>0.38936342592592593</v>
      </c>
      <c r="M21" s="86">
        <v>44174</v>
      </c>
      <c r="N21" s="143" t="s">
        <v>5247</v>
      </c>
      <c r="O21" s="90">
        <f t="shared" si="4"/>
        <v>560.68333333333339</v>
      </c>
      <c r="P21" s="100">
        <f t="shared" si="5"/>
        <v>1682.0500000000002</v>
      </c>
      <c r="Q21" s="48" t="s">
        <v>2035</v>
      </c>
      <c r="R21" s="48" t="s">
        <v>2038</v>
      </c>
    </row>
    <row r="22" spans="1:18" x14ac:dyDescent="0.2">
      <c r="A22" s="97"/>
      <c r="B22" s="192" t="s">
        <v>5248</v>
      </c>
      <c r="C22" s="87" t="s">
        <v>1053</v>
      </c>
      <c r="D22" s="134" t="str">
        <f t="shared" si="0"/>
        <v>ME7160</v>
      </c>
      <c r="E22" s="135" t="str">
        <f t="shared" si="1"/>
        <v>MASH EAST</v>
      </c>
      <c r="F22" s="135" t="str">
        <f t="shared" si="2"/>
        <v>SILVER</v>
      </c>
      <c r="G22" s="52">
        <v>3</v>
      </c>
      <c r="H22" s="142" t="s">
        <v>2033</v>
      </c>
      <c r="I22" s="52" t="s">
        <v>5161</v>
      </c>
      <c r="J22" s="135" t="str">
        <f t="shared" si="3"/>
        <v>RICHARD</v>
      </c>
      <c r="K22" s="88">
        <v>0</v>
      </c>
      <c r="L22" s="153">
        <v>0.39510416666666665</v>
      </c>
      <c r="M22" s="86">
        <v>44174</v>
      </c>
      <c r="N22" s="143" t="s">
        <v>5249</v>
      </c>
      <c r="O22" s="90">
        <f t="shared" si="4"/>
        <v>568.94999999999993</v>
      </c>
      <c r="P22" s="100">
        <f t="shared" si="5"/>
        <v>1706.85</v>
      </c>
      <c r="Q22" s="48" t="s">
        <v>2035</v>
      </c>
      <c r="R22" s="48" t="s">
        <v>2038</v>
      </c>
    </row>
    <row r="23" spans="1:18" x14ac:dyDescent="0.2">
      <c r="A23" s="97"/>
      <c r="B23" s="192" t="s">
        <v>5032</v>
      </c>
      <c r="C23" s="87" t="s">
        <v>1055</v>
      </c>
      <c r="D23" s="134" t="str">
        <f t="shared" si="0"/>
        <v>ME7207</v>
      </c>
      <c r="E23" s="135" t="str">
        <f t="shared" si="1"/>
        <v>MASH EAST</v>
      </c>
      <c r="F23" s="135" t="str">
        <f t="shared" si="2"/>
        <v>SILVER</v>
      </c>
      <c r="G23" s="52">
        <v>3</v>
      </c>
      <c r="H23" s="142" t="s">
        <v>2033</v>
      </c>
      <c r="I23" s="52" t="s">
        <v>5161</v>
      </c>
      <c r="J23" s="135" t="str">
        <f t="shared" si="3"/>
        <v>RICHARD</v>
      </c>
      <c r="K23" s="88">
        <v>0</v>
      </c>
      <c r="L23" s="153">
        <v>0.39662037037037035</v>
      </c>
      <c r="M23" s="86">
        <v>44174</v>
      </c>
      <c r="N23" s="143" t="s">
        <v>5250</v>
      </c>
      <c r="O23" s="90">
        <f t="shared" si="4"/>
        <v>571.13333333333333</v>
      </c>
      <c r="P23" s="100">
        <f t="shared" si="5"/>
        <v>1713.4</v>
      </c>
      <c r="Q23" s="48" t="s">
        <v>2035</v>
      </c>
      <c r="R23" s="48" t="s">
        <v>2038</v>
      </c>
    </row>
    <row r="24" spans="1:18" x14ac:dyDescent="0.2">
      <c r="A24" s="97"/>
      <c r="B24" s="192" t="s">
        <v>5253</v>
      </c>
      <c r="C24" s="87" t="s">
        <v>277</v>
      </c>
      <c r="D24" s="134" t="str">
        <f t="shared" si="0"/>
        <v>HA0008</v>
      </c>
      <c r="E24" s="135" t="str">
        <f t="shared" si="1"/>
        <v>HARARE</v>
      </c>
      <c r="F24" s="135" t="str">
        <f t="shared" si="2"/>
        <v>PLATINUM</v>
      </c>
      <c r="G24" s="52">
        <v>3</v>
      </c>
      <c r="H24" s="142" t="s">
        <v>2033</v>
      </c>
      <c r="I24" s="52" t="s">
        <v>5161</v>
      </c>
      <c r="J24" s="135" t="str">
        <f t="shared" si="3"/>
        <v>DHLAKAMA</v>
      </c>
      <c r="K24" s="88">
        <v>0</v>
      </c>
      <c r="L24" s="153">
        <v>0.44971064814814815</v>
      </c>
      <c r="M24" s="86">
        <v>44174</v>
      </c>
      <c r="N24" s="143" t="s">
        <v>5254</v>
      </c>
      <c r="O24" s="90">
        <f t="shared" si="4"/>
        <v>647.58333333333337</v>
      </c>
      <c r="P24" s="100">
        <f t="shared" si="5"/>
        <v>1942.75</v>
      </c>
      <c r="Q24" s="48" t="s">
        <v>2035</v>
      </c>
      <c r="R24" s="48" t="s">
        <v>2038</v>
      </c>
    </row>
    <row r="25" spans="1:18" x14ac:dyDescent="0.2">
      <c r="A25" s="97"/>
      <c r="B25" s="192" t="s">
        <v>5253</v>
      </c>
      <c r="C25" s="87" t="s">
        <v>580</v>
      </c>
      <c r="D25" s="134" t="str">
        <f t="shared" si="0"/>
        <v>HA5057</v>
      </c>
      <c r="E25" s="135" t="str">
        <f t="shared" si="1"/>
        <v>HARARE</v>
      </c>
      <c r="F25" s="135" t="str">
        <f t="shared" si="2"/>
        <v>SILVER</v>
      </c>
      <c r="G25" s="52">
        <v>3</v>
      </c>
      <c r="H25" s="142" t="s">
        <v>2033</v>
      </c>
      <c r="I25" s="52" t="s">
        <v>5161</v>
      </c>
      <c r="J25" s="135" t="str">
        <f t="shared" si="3"/>
        <v>RITA</v>
      </c>
      <c r="K25" s="88">
        <v>0</v>
      </c>
      <c r="L25" s="153">
        <v>0.44982638888888887</v>
      </c>
      <c r="M25" s="86">
        <v>44174</v>
      </c>
      <c r="N25" s="143" t="s">
        <v>5255</v>
      </c>
      <c r="O25" s="90">
        <f t="shared" si="4"/>
        <v>647.75</v>
      </c>
      <c r="P25" s="100">
        <f t="shared" si="5"/>
        <v>1943.25</v>
      </c>
      <c r="Q25" s="48" t="s">
        <v>2035</v>
      </c>
      <c r="R25" s="48" t="s">
        <v>2038</v>
      </c>
    </row>
    <row r="26" spans="1:18" x14ac:dyDescent="0.2">
      <c r="A26" s="97"/>
      <c r="B26" s="192" t="s">
        <v>5253</v>
      </c>
      <c r="C26" s="87" t="s">
        <v>1603</v>
      </c>
      <c r="D26" s="134" t="str">
        <f t="shared" si="0"/>
        <v>HA0203</v>
      </c>
      <c r="E26" s="135" t="str">
        <f t="shared" si="1"/>
        <v>HARARE</v>
      </c>
      <c r="F26" s="135" t="str">
        <f t="shared" si="2"/>
        <v>PLATINUM</v>
      </c>
      <c r="G26" s="52">
        <v>3</v>
      </c>
      <c r="H26" s="142" t="s">
        <v>2033</v>
      </c>
      <c r="I26" s="52" t="s">
        <v>5161</v>
      </c>
      <c r="J26" s="135" t="str">
        <f t="shared" si="3"/>
        <v>MODESTA</v>
      </c>
      <c r="K26" s="88">
        <v>0</v>
      </c>
      <c r="L26" s="153">
        <v>0.45236111111111116</v>
      </c>
      <c r="M26" s="86">
        <v>44174</v>
      </c>
      <c r="N26" s="143" t="s">
        <v>5256</v>
      </c>
      <c r="O26" s="90">
        <f t="shared" si="4"/>
        <v>651.40000000000009</v>
      </c>
      <c r="P26" s="100">
        <f t="shared" si="5"/>
        <v>1954.2000000000003</v>
      </c>
      <c r="Q26" s="48" t="s">
        <v>2035</v>
      </c>
      <c r="R26" s="48" t="s">
        <v>2038</v>
      </c>
    </row>
    <row r="27" spans="1:18" x14ac:dyDescent="0.2">
      <c r="A27" s="97"/>
      <c r="B27" s="192" t="s">
        <v>5257</v>
      </c>
      <c r="C27" s="87" t="s">
        <v>1526</v>
      </c>
      <c r="D27" s="134" t="str">
        <f t="shared" si="0"/>
        <v>HA5041</v>
      </c>
      <c r="E27" s="135" t="str">
        <f t="shared" si="1"/>
        <v>HARARE</v>
      </c>
      <c r="F27" s="135" t="str">
        <f t="shared" si="2"/>
        <v>GOLD</v>
      </c>
      <c r="G27" s="52">
        <v>3</v>
      </c>
      <c r="H27" s="142" t="s">
        <v>2033</v>
      </c>
      <c r="I27" s="52" t="s">
        <v>5161</v>
      </c>
      <c r="J27" s="135" t="str">
        <f t="shared" si="3"/>
        <v>RITA</v>
      </c>
      <c r="K27" s="88">
        <v>0</v>
      </c>
      <c r="L27" s="153">
        <v>0.45377314814814818</v>
      </c>
      <c r="M27" s="86">
        <v>44174</v>
      </c>
      <c r="N27" s="143" t="s">
        <v>5258</v>
      </c>
      <c r="O27" s="90">
        <f t="shared" si="4"/>
        <v>653.43333333333339</v>
      </c>
      <c r="P27" s="100">
        <f t="shared" si="5"/>
        <v>1960.3000000000002</v>
      </c>
      <c r="Q27" s="48" t="s">
        <v>2035</v>
      </c>
      <c r="R27" s="48" t="s">
        <v>2038</v>
      </c>
    </row>
    <row r="28" spans="1:18" x14ac:dyDescent="0.2">
      <c r="A28" s="97"/>
      <c r="B28" s="192" t="s">
        <v>5253</v>
      </c>
      <c r="C28" s="87" t="s">
        <v>1159</v>
      </c>
      <c r="D28" s="134" t="str">
        <f t="shared" si="0"/>
        <v>HA3019</v>
      </c>
      <c r="E28" s="135" t="str">
        <f t="shared" si="1"/>
        <v>HARARE</v>
      </c>
      <c r="F28" s="135" t="str">
        <f t="shared" si="2"/>
        <v>PLATINUM</v>
      </c>
      <c r="G28" s="52">
        <v>3</v>
      </c>
      <c r="H28" s="142" t="s">
        <v>2033</v>
      </c>
      <c r="I28" s="52" t="s">
        <v>5161</v>
      </c>
      <c r="J28" s="135" t="str">
        <f t="shared" si="3"/>
        <v>RICHARD</v>
      </c>
      <c r="K28" s="88">
        <v>0</v>
      </c>
      <c r="L28" s="153">
        <v>0.45471064814814816</v>
      </c>
      <c r="M28" s="86">
        <v>44174</v>
      </c>
      <c r="N28" s="143" t="s">
        <v>5259</v>
      </c>
      <c r="O28" s="90">
        <f t="shared" si="4"/>
        <v>654.7833333333333</v>
      </c>
      <c r="P28" s="100">
        <f t="shared" si="5"/>
        <v>1964.35</v>
      </c>
      <c r="Q28" s="48" t="s">
        <v>2035</v>
      </c>
      <c r="R28" s="48" t="s">
        <v>2038</v>
      </c>
    </row>
    <row r="29" spans="1:18" x14ac:dyDescent="0.2">
      <c r="A29" s="97"/>
      <c r="B29" s="137" t="s">
        <v>5260</v>
      </c>
      <c r="C29" s="52" t="s">
        <v>1967</v>
      </c>
      <c r="D29" s="134" t="str">
        <f t="shared" si="0"/>
        <v>ME6019</v>
      </c>
      <c r="E29" s="135" t="str">
        <f t="shared" si="1"/>
        <v>MASH EAST</v>
      </c>
      <c r="F29" s="135" t="str">
        <f t="shared" si="2"/>
        <v>PLATINUM</v>
      </c>
      <c r="G29" s="52">
        <v>3</v>
      </c>
      <c r="H29" s="142" t="s">
        <v>2033</v>
      </c>
      <c r="I29" s="52" t="s">
        <v>5161</v>
      </c>
      <c r="J29" s="135" t="str">
        <f t="shared" si="3"/>
        <v>DHLAKAMA</v>
      </c>
      <c r="K29" s="88">
        <v>0</v>
      </c>
      <c r="L29" s="153">
        <v>0.45943287037037034</v>
      </c>
      <c r="M29" s="86">
        <v>44174</v>
      </c>
      <c r="N29" s="143" t="s">
        <v>5261</v>
      </c>
      <c r="O29" s="90">
        <f t="shared" si="4"/>
        <v>661.58333333333326</v>
      </c>
      <c r="P29" s="100">
        <f t="shared" si="5"/>
        <v>1984.7499999999998</v>
      </c>
      <c r="Q29" s="48" t="s">
        <v>2035</v>
      </c>
      <c r="R29" s="48" t="s">
        <v>2038</v>
      </c>
    </row>
    <row r="30" spans="1:18" x14ac:dyDescent="0.2">
      <c r="A30" s="97"/>
      <c r="B30" s="192" t="s">
        <v>5047</v>
      </c>
      <c r="C30" s="87" t="s">
        <v>575</v>
      </c>
      <c r="D30" s="134" t="str">
        <f t="shared" si="0"/>
        <v>MW5008</v>
      </c>
      <c r="E30" s="135" t="str">
        <f t="shared" si="1"/>
        <v>MASH WEST</v>
      </c>
      <c r="F30" s="135" t="str">
        <f t="shared" si="2"/>
        <v>SILVER</v>
      </c>
      <c r="G30" s="52">
        <v>3</v>
      </c>
      <c r="H30" s="142" t="s">
        <v>2033</v>
      </c>
      <c r="I30" s="52" t="s">
        <v>5161</v>
      </c>
      <c r="J30" s="135" t="str">
        <f t="shared" si="3"/>
        <v>MODESTA</v>
      </c>
      <c r="K30" s="88">
        <v>0</v>
      </c>
      <c r="L30" s="153">
        <v>0.50410879629629635</v>
      </c>
      <c r="M30" s="86">
        <v>44174</v>
      </c>
      <c r="N30" s="143" t="s">
        <v>5262</v>
      </c>
      <c r="O30" s="90">
        <f t="shared" si="4"/>
        <v>725.91666666666674</v>
      </c>
      <c r="P30" s="100">
        <f t="shared" si="5"/>
        <v>2177.75</v>
      </c>
      <c r="Q30" s="48" t="s">
        <v>2035</v>
      </c>
      <c r="R30" s="48" t="s">
        <v>2038</v>
      </c>
    </row>
    <row r="31" spans="1:18" x14ac:dyDescent="0.2">
      <c r="A31" s="97"/>
      <c r="B31" s="52" t="s">
        <v>5263</v>
      </c>
      <c r="C31" s="48" t="s">
        <v>442</v>
      </c>
      <c r="D31" s="134" t="str">
        <f t="shared" si="0"/>
        <v>MW7007</v>
      </c>
      <c r="E31" s="135" t="str">
        <f t="shared" si="1"/>
        <v>MASH WEST</v>
      </c>
      <c r="F31" s="135" t="str">
        <f t="shared" si="2"/>
        <v>SILVER</v>
      </c>
      <c r="G31" s="52">
        <v>3</v>
      </c>
      <c r="H31" s="142" t="s">
        <v>2033</v>
      </c>
      <c r="I31" s="52" t="s">
        <v>5161</v>
      </c>
      <c r="J31" s="135" t="str">
        <f t="shared" si="3"/>
        <v>NGIRAZI</v>
      </c>
      <c r="K31" s="88">
        <v>0</v>
      </c>
      <c r="L31" s="153">
        <v>0.50847222222222221</v>
      </c>
      <c r="M31" s="86">
        <v>44174</v>
      </c>
      <c r="N31" s="143" t="s">
        <v>5264</v>
      </c>
      <c r="O31" s="90">
        <f t="shared" si="4"/>
        <v>732.2</v>
      </c>
      <c r="P31" s="100">
        <f t="shared" si="5"/>
        <v>2196.6000000000004</v>
      </c>
      <c r="Q31" s="48" t="s">
        <v>2035</v>
      </c>
      <c r="R31" s="48" t="s">
        <v>2038</v>
      </c>
    </row>
    <row r="32" spans="1:18" x14ac:dyDescent="0.2">
      <c r="A32" s="97"/>
      <c r="B32" s="52" t="s">
        <v>5265</v>
      </c>
      <c r="C32" s="48" t="s">
        <v>1052</v>
      </c>
      <c r="D32" s="134" t="str">
        <f t="shared" si="0"/>
        <v>HA0228</v>
      </c>
      <c r="E32" s="135" t="str">
        <f t="shared" si="1"/>
        <v>HARARE</v>
      </c>
      <c r="F32" s="135" t="str">
        <f t="shared" si="2"/>
        <v>PLATINUM</v>
      </c>
      <c r="G32" s="52">
        <v>3</v>
      </c>
      <c r="H32" s="142" t="s">
        <v>2033</v>
      </c>
      <c r="I32" s="52" t="s">
        <v>5161</v>
      </c>
      <c r="J32" s="135" t="str">
        <f t="shared" si="3"/>
        <v>MASIMBA</v>
      </c>
      <c r="K32" s="88">
        <v>0</v>
      </c>
      <c r="L32" s="153">
        <v>0.52751157407407401</v>
      </c>
      <c r="M32" s="86">
        <v>44174</v>
      </c>
      <c r="N32" s="143" t="s">
        <v>5266</v>
      </c>
      <c r="O32" s="90">
        <f t="shared" si="4"/>
        <v>759.61666666666656</v>
      </c>
      <c r="P32" s="100">
        <f t="shared" si="5"/>
        <v>2278.8499999999995</v>
      </c>
      <c r="Q32" s="48" t="s">
        <v>2035</v>
      </c>
      <c r="R32" s="48" t="s">
        <v>2038</v>
      </c>
    </row>
    <row r="33" spans="1:18" x14ac:dyDescent="0.2">
      <c r="A33" s="97"/>
      <c r="B33" s="137" t="s">
        <v>5267</v>
      </c>
      <c r="C33" s="52" t="s">
        <v>2037</v>
      </c>
      <c r="D33" s="134" t="e">
        <f t="shared" si="0"/>
        <v>#N/A</v>
      </c>
      <c r="E33" s="135" t="e">
        <f t="shared" si="1"/>
        <v>#N/A</v>
      </c>
      <c r="F33" s="135" t="e">
        <f t="shared" si="2"/>
        <v>#N/A</v>
      </c>
      <c r="G33" s="52">
        <v>3</v>
      </c>
      <c r="H33" s="142" t="s">
        <v>2033</v>
      </c>
      <c r="I33" s="52" t="s">
        <v>5161</v>
      </c>
      <c r="J33" s="135" t="e">
        <f t="shared" si="3"/>
        <v>#N/A</v>
      </c>
      <c r="K33" s="88">
        <v>0</v>
      </c>
      <c r="L33" s="153">
        <v>0.5531018518518519</v>
      </c>
      <c r="M33" s="86">
        <v>44174</v>
      </c>
      <c r="N33" s="143" t="s">
        <v>5268</v>
      </c>
      <c r="O33" s="90">
        <f t="shared" si="4"/>
        <v>796.46666666666681</v>
      </c>
      <c r="P33" s="100">
        <f t="shared" si="5"/>
        <v>2389.4000000000005</v>
      </c>
      <c r="Q33" s="48" t="s">
        <v>2035</v>
      </c>
      <c r="R33" s="48" t="s">
        <v>2038</v>
      </c>
    </row>
    <row r="34" spans="1:18" x14ac:dyDescent="0.2">
      <c r="A34" s="234"/>
      <c r="B34" s="237" t="s">
        <v>5269</v>
      </c>
      <c r="C34" s="238" t="s">
        <v>1317</v>
      </c>
      <c r="D34" s="134" t="str">
        <f t="shared" ref="D34:D65" si="6">VLOOKUP($C34,TOTAL3,2,FALSE)</f>
        <v>HA0072</v>
      </c>
      <c r="E34" s="135" t="str">
        <f t="shared" ref="E34:E65" si="7">VLOOKUP($C34,TOTAL3,3,FALSE)</f>
        <v>HARARE</v>
      </c>
      <c r="F34" s="135" t="str">
        <f t="shared" ref="F34:F65" si="8">VLOOKUP(C34,TOTAL3,4,FALSE)</f>
        <v>PLATINUM</v>
      </c>
      <c r="G34" s="52">
        <v>3</v>
      </c>
      <c r="H34" s="142" t="s">
        <v>2033</v>
      </c>
      <c r="I34" s="52" t="s">
        <v>5161</v>
      </c>
      <c r="J34" s="135" t="str">
        <f t="shared" ref="J34:J65" si="9">VLOOKUP($C34,TOTAL3,5,FALSE)</f>
        <v>MODESTA</v>
      </c>
      <c r="K34" s="88">
        <v>0</v>
      </c>
      <c r="L34" s="153">
        <v>0.5664583333333334</v>
      </c>
      <c r="M34" s="86">
        <v>44174</v>
      </c>
      <c r="N34" s="143" t="s">
        <v>5270</v>
      </c>
      <c r="O34" s="90">
        <f t="shared" si="4"/>
        <v>815.7</v>
      </c>
      <c r="P34" s="100">
        <f t="shared" si="5"/>
        <v>2447.1000000000004</v>
      </c>
      <c r="Q34" s="48" t="s">
        <v>2035</v>
      </c>
      <c r="R34" s="48" t="s">
        <v>2038</v>
      </c>
    </row>
    <row r="35" spans="1:18" x14ac:dyDescent="0.2">
      <c r="A35" s="97"/>
      <c r="B35" s="137" t="s">
        <v>5271</v>
      </c>
      <c r="C35" s="52" t="s">
        <v>1315</v>
      </c>
      <c r="D35" s="134" t="str">
        <f t="shared" si="6"/>
        <v>HA0072</v>
      </c>
      <c r="E35" s="135" t="str">
        <f t="shared" si="7"/>
        <v>HARARE</v>
      </c>
      <c r="F35" s="135" t="str">
        <f t="shared" si="8"/>
        <v>PLATINUM</v>
      </c>
      <c r="G35" s="52">
        <v>3</v>
      </c>
      <c r="H35" s="142" t="s">
        <v>2033</v>
      </c>
      <c r="I35" s="52" t="s">
        <v>5161</v>
      </c>
      <c r="J35" s="135" t="str">
        <f t="shared" si="9"/>
        <v>MODESTA</v>
      </c>
      <c r="K35" s="88">
        <v>0</v>
      </c>
      <c r="L35" s="153">
        <v>0.56663194444444442</v>
      </c>
      <c r="M35" s="86">
        <v>44174</v>
      </c>
      <c r="N35" s="143" t="s">
        <v>5272</v>
      </c>
      <c r="O35" s="90">
        <f t="shared" si="4"/>
        <v>815.95</v>
      </c>
      <c r="P35" s="100">
        <f t="shared" si="5"/>
        <v>2447.8500000000004</v>
      </c>
      <c r="Q35" s="48" t="s">
        <v>2035</v>
      </c>
      <c r="R35" s="48" t="s">
        <v>2038</v>
      </c>
    </row>
    <row r="36" spans="1:18" x14ac:dyDescent="0.2">
      <c r="A36" s="97"/>
      <c r="B36" s="192" t="s">
        <v>5273</v>
      </c>
      <c r="C36" s="87" t="s">
        <v>1318</v>
      </c>
      <c r="D36" s="134" t="str">
        <f t="shared" si="6"/>
        <v>HA0072</v>
      </c>
      <c r="E36" s="135" t="str">
        <f t="shared" si="7"/>
        <v>HARARE</v>
      </c>
      <c r="F36" s="135" t="str">
        <f t="shared" si="8"/>
        <v>PLATINUM</v>
      </c>
      <c r="G36" s="52">
        <v>3</v>
      </c>
      <c r="H36" s="142" t="s">
        <v>2033</v>
      </c>
      <c r="I36" s="52" t="s">
        <v>5161</v>
      </c>
      <c r="J36" s="135" t="str">
        <f t="shared" si="9"/>
        <v>MODESTA</v>
      </c>
      <c r="K36" s="88">
        <v>0</v>
      </c>
      <c r="L36" s="153">
        <v>0.56949074074074069</v>
      </c>
      <c r="M36" s="86">
        <v>44174</v>
      </c>
      <c r="N36" s="143" t="s">
        <v>5274</v>
      </c>
      <c r="O36" s="90">
        <f t="shared" si="4"/>
        <v>820.06666666666661</v>
      </c>
      <c r="P36" s="100">
        <f t="shared" si="5"/>
        <v>2460.1999999999998</v>
      </c>
      <c r="Q36" s="48" t="s">
        <v>2035</v>
      </c>
      <c r="R36" s="48" t="s">
        <v>2038</v>
      </c>
    </row>
    <row r="37" spans="1:18" x14ac:dyDescent="0.2">
      <c r="A37" s="97"/>
      <c r="B37" s="137" t="s">
        <v>5275</v>
      </c>
      <c r="C37" s="52" t="s">
        <v>1735</v>
      </c>
      <c r="D37" s="134" t="str">
        <f t="shared" si="6"/>
        <v>MW0157</v>
      </c>
      <c r="E37" s="135" t="str">
        <f t="shared" si="7"/>
        <v>MASH WEST</v>
      </c>
      <c r="F37" s="135" t="str">
        <f t="shared" si="8"/>
        <v>SILVER</v>
      </c>
      <c r="G37" s="52">
        <v>3</v>
      </c>
      <c r="H37" s="142" t="s">
        <v>2033</v>
      </c>
      <c r="I37" s="52" t="s">
        <v>5161</v>
      </c>
      <c r="J37" s="135" t="str">
        <f t="shared" si="9"/>
        <v>NGIRAZI</v>
      </c>
      <c r="K37" s="88">
        <v>0</v>
      </c>
      <c r="L37" s="153">
        <v>0.58048611111111115</v>
      </c>
      <c r="M37" s="86">
        <v>44174</v>
      </c>
      <c r="N37" s="143" t="s">
        <v>5276</v>
      </c>
      <c r="O37" s="90">
        <f t="shared" si="4"/>
        <v>835.9</v>
      </c>
      <c r="P37" s="100">
        <f t="shared" si="5"/>
        <v>2507.6999999999998</v>
      </c>
      <c r="Q37" s="48" t="s">
        <v>2035</v>
      </c>
      <c r="R37" s="48" t="s">
        <v>2038</v>
      </c>
    </row>
    <row r="38" spans="1:18" x14ac:dyDescent="0.2">
      <c r="A38" s="97"/>
      <c r="B38" s="136">
        <v>44173.211550925924</v>
      </c>
      <c r="C38" s="5" t="s">
        <v>1967</v>
      </c>
      <c r="D38" s="134" t="str">
        <f t="shared" si="6"/>
        <v>ME6019</v>
      </c>
      <c r="E38" s="135" t="str">
        <f t="shared" si="7"/>
        <v>MASH EAST</v>
      </c>
      <c r="F38" s="135" t="str">
        <f t="shared" si="8"/>
        <v>PLATINUM</v>
      </c>
      <c r="G38" s="52">
        <v>3</v>
      </c>
      <c r="H38" s="142" t="s">
        <v>2033</v>
      </c>
      <c r="I38" s="52" t="s">
        <v>2034</v>
      </c>
      <c r="J38" s="135" t="str">
        <f t="shared" si="9"/>
        <v>DHLAKAMA</v>
      </c>
      <c r="K38" s="144">
        <v>0</v>
      </c>
      <c r="L38" s="196">
        <v>0.60364583333333333</v>
      </c>
      <c r="M38" s="136">
        <v>44174</v>
      </c>
      <c r="N38" s="143" t="s">
        <v>5368</v>
      </c>
      <c r="O38" s="90">
        <f t="shared" si="4"/>
        <v>869.25</v>
      </c>
      <c r="P38" s="100">
        <f t="shared" si="5"/>
        <v>2607.75</v>
      </c>
      <c r="Q38" s="48" t="s">
        <v>2035</v>
      </c>
      <c r="R38" s="48" t="s">
        <v>2038</v>
      </c>
    </row>
    <row r="39" spans="1:18" x14ac:dyDescent="0.2">
      <c r="A39" s="97"/>
      <c r="B39" s="136">
        <v>44173.829259259262</v>
      </c>
      <c r="C39" s="5" t="s">
        <v>800</v>
      </c>
      <c r="D39" s="134" t="str">
        <f t="shared" si="6"/>
        <v>MC5026</v>
      </c>
      <c r="E39" s="135" t="str">
        <f t="shared" si="7"/>
        <v>MASH CENTRAL</v>
      </c>
      <c r="F39" s="135" t="str">
        <f t="shared" si="8"/>
        <v>PLATINUM</v>
      </c>
      <c r="G39" s="52">
        <v>3</v>
      </c>
      <c r="H39" s="142" t="s">
        <v>2033</v>
      </c>
      <c r="I39" s="52" t="s">
        <v>2034</v>
      </c>
      <c r="J39" s="135" t="str">
        <f t="shared" si="9"/>
        <v>KIWA</v>
      </c>
      <c r="K39" s="144">
        <v>0</v>
      </c>
      <c r="L39" s="196">
        <v>0.62057870370370372</v>
      </c>
      <c r="M39" s="136">
        <v>44174</v>
      </c>
      <c r="N39" s="143" t="s">
        <v>5369</v>
      </c>
      <c r="O39" s="90">
        <f t="shared" si="4"/>
        <v>893.63333333333344</v>
      </c>
      <c r="P39" s="100">
        <f t="shared" si="5"/>
        <v>2680.9000000000005</v>
      </c>
      <c r="Q39" s="48" t="s">
        <v>2035</v>
      </c>
      <c r="R39" s="48" t="s">
        <v>2038</v>
      </c>
    </row>
    <row r="40" spans="1:18" x14ac:dyDescent="0.2">
      <c r="A40" s="97"/>
      <c r="B40" s="136">
        <v>44170.774456018517</v>
      </c>
      <c r="C40" s="5" t="s">
        <v>363</v>
      </c>
      <c r="D40" s="134" t="str">
        <f t="shared" si="6"/>
        <v>HA0206</v>
      </c>
      <c r="E40" s="135" t="str">
        <f t="shared" si="7"/>
        <v>HARARE</v>
      </c>
      <c r="F40" s="135" t="str">
        <f t="shared" si="8"/>
        <v>PLATINUM</v>
      </c>
      <c r="G40" s="52">
        <v>3</v>
      </c>
      <c r="H40" s="142" t="s">
        <v>2033</v>
      </c>
      <c r="I40" s="52" t="s">
        <v>2034</v>
      </c>
      <c r="J40" s="135" t="str">
        <f t="shared" si="9"/>
        <v>MODESTA</v>
      </c>
      <c r="K40" s="144">
        <v>0</v>
      </c>
      <c r="L40" s="196">
        <v>0.62818287037037035</v>
      </c>
      <c r="M40" s="136">
        <v>44174</v>
      </c>
      <c r="N40" s="143" t="s">
        <v>5370</v>
      </c>
      <c r="O40" s="90">
        <f t="shared" si="4"/>
        <v>904.58333333333326</v>
      </c>
      <c r="P40" s="100">
        <f t="shared" si="5"/>
        <v>2713.75</v>
      </c>
      <c r="Q40" s="48" t="s">
        <v>2035</v>
      </c>
      <c r="R40" s="48" t="s">
        <v>2038</v>
      </c>
    </row>
    <row r="41" spans="1:18" x14ac:dyDescent="0.2">
      <c r="A41" s="97"/>
      <c r="B41" s="136">
        <v>44173.808715277781</v>
      </c>
      <c r="C41" s="5" t="s">
        <v>1797</v>
      </c>
      <c r="D41" s="134" t="str">
        <f t="shared" si="6"/>
        <v>MC6007</v>
      </c>
      <c r="E41" s="135" t="str">
        <f t="shared" si="7"/>
        <v>MASH CENTRAL</v>
      </c>
      <c r="F41" s="135" t="str">
        <f t="shared" si="8"/>
        <v>PLATINUM</v>
      </c>
      <c r="G41" s="52">
        <v>3</v>
      </c>
      <c r="H41" s="142" t="s">
        <v>2033</v>
      </c>
      <c r="I41" s="52" t="s">
        <v>2034</v>
      </c>
      <c r="J41" s="135" t="str">
        <f t="shared" si="9"/>
        <v>ARCHIE</v>
      </c>
      <c r="K41" s="144">
        <v>0</v>
      </c>
      <c r="L41" s="196">
        <v>0.65122685185185192</v>
      </c>
      <c r="M41" s="136">
        <v>44174</v>
      </c>
      <c r="N41" s="143" t="s">
        <v>5371</v>
      </c>
      <c r="O41" s="90">
        <f t="shared" si="4"/>
        <v>937.76666666666665</v>
      </c>
      <c r="P41" s="100">
        <f t="shared" si="5"/>
        <v>2813.3</v>
      </c>
      <c r="Q41" s="48" t="s">
        <v>2035</v>
      </c>
      <c r="R41" s="48" t="s">
        <v>2038</v>
      </c>
    </row>
    <row r="42" spans="1:18" x14ac:dyDescent="0.2">
      <c r="A42" s="97"/>
      <c r="B42" s="136">
        <v>44172.925451388888</v>
      </c>
      <c r="C42" s="5" t="s">
        <v>73</v>
      </c>
      <c r="D42" s="134" t="str">
        <f t="shared" si="6"/>
        <v>HA5306</v>
      </c>
      <c r="E42" s="135" t="str">
        <f t="shared" si="7"/>
        <v>HARARE</v>
      </c>
      <c r="F42" s="135" t="str">
        <f t="shared" si="8"/>
        <v>PLATINUM</v>
      </c>
      <c r="G42" s="52">
        <v>3</v>
      </c>
      <c r="H42" s="142" t="s">
        <v>2033</v>
      </c>
      <c r="I42" s="52" t="s">
        <v>2034</v>
      </c>
      <c r="J42" s="135" t="str">
        <f t="shared" si="9"/>
        <v>ENIA</v>
      </c>
      <c r="K42" s="144">
        <v>0</v>
      </c>
      <c r="L42" s="196">
        <v>0.67002314814814812</v>
      </c>
      <c r="M42" s="136">
        <v>44174</v>
      </c>
      <c r="N42" s="143" t="s">
        <v>5372</v>
      </c>
      <c r="O42" s="90">
        <f t="shared" si="4"/>
        <v>964.83333333333326</v>
      </c>
      <c r="P42" s="100">
        <f t="shared" si="5"/>
        <v>2894.5</v>
      </c>
      <c r="Q42" s="48" t="s">
        <v>2035</v>
      </c>
      <c r="R42" s="48" t="s">
        <v>2038</v>
      </c>
    </row>
    <row r="43" spans="1:18" x14ac:dyDescent="0.2">
      <c r="A43" s="97"/>
      <c r="B43" s="136">
        <v>44172.925451388888</v>
      </c>
      <c r="C43" s="5" t="s">
        <v>1800</v>
      </c>
      <c r="D43" s="134" t="str">
        <f t="shared" si="6"/>
        <v>HA7083</v>
      </c>
      <c r="E43" s="135" t="str">
        <f t="shared" si="7"/>
        <v>HARARE</v>
      </c>
      <c r="F43" s="135" t="str">
        <f t="shared" si="8"/>
        <v>GOLD</v>
      </c>
      <c r="G43" s="52">
        <v>3</v>
      </c>
      <c r="H43" s="142" t="s">
        <v>2033</v>
      </c>
      <c r="I43" s="52" t="s">
        <v>2034</v>
      </c>
      <c r="J43" s="135" t="str">
        <f t="shared" si="9"/>
        <v>LESLIE</v>
      </c>
      <c r="K43" s="144">
        <v>0</v>
      </c>
      <c r="L43" s="196">
        <v>0.67070601851851841</v>
      </c>
      <c r="M43" s="136">
        <v>44174</v>
      </c>
      <c r="N43" s="143" t="s">
        <v>5373</v>
      </c>
      <c r="O43" s="90">
        <f t="shared" si="4"/>
        <v>965.81666666666638</v>
      </c>
      <c r="P43" s="100">
        <f t="shared" si="5"/>
        <v>2897.4499999999989</v>
      </c>
      <c r="Q43" s="48" t="s">
        <v>2035</v>
      </c>
      <c r="R43" s="48" t="s">
        <v>2038</v>
      </c>
    </row>
    <row r="44" spans="1:18" x14ac:dyDescent="0.2">
      <c r="A44" s="97"/>
      <c r="B44" s="136">
        <v>44172.927719907406</v>
      </c>
      <c r="C44" s="5" t="s">
        <v>76</v>
      </c>
      <c r="D44" s="134" t="str">
        <f t="shared" si="6"/>
        <v>HA5306</v>
      </c>
      <c r="E44" s="135" t="str">
        <f t="shared" si="7"/>
        <v>HARARE</v>
      </c>
      <c r="F44" s="135" t="str">
        <f t="shared" si="8"/>
        <v>PLATINUM</v>
      </c>
      <c r="G44" s="52">
        <v>3</v>
      </c>
      <c r="H44" s="142" t="s">
        <v>2033</v>
      </c>
      <c r="I44" s="52" t="s">
        <v>2034</v>
      </c>
      <c r="J44" s="135" t="str">
        <f t="shared" si="9"/>
        <v>ENIA</v>
      </c>
      <c r="K44" s="144">
        <v>0</v>
      </c>
      <c r="L44" s="196">
        <v>0.67336805555555557</v>
      </c>
      <c r="M44" s="136">
        <v>44174</v>
      </c>
      <c r="N44" s="143" t="s">
        <v>5374</v>
      </c>
      <c r="O44" s="90">
        <f t="shared" si="4"/>
        <v>969.65000000000009</v>
      </c>
      <c r="P44" s="100">
        <f t="shared" si="5"/>
        <v>2908.9500000000003</v>
      </c>
      <c r="Q44" s="48" t="s">
        <v>2035</v>
      </c>
      <c r="R44" s="48" t="s">
        <v>2038</v>
      </c>
    </row>
    <row r="45" spans="1:18" x14ac:dyDescent="0.2">
      <c r="A45" s="97"/>
      <c r="B45" s="136">
        <v>44173.478275462963</v>
      </c>
      <c r="C45" s="5" t="s">
        <v>624</v>
      </c>
      <c r="D45" s="134" t="str">
        <f t="shared" si="6"/>
        <v>MW0305</v>
      </c>
      <c r="E45" s="135" t="str">
        <f t="shared" si="7"/>
        <v>MASH WEST</v>
      </c>
      <c r="F45" s="135" t="str">
        <f t="shared" si="8"/>
        <v>PLATINUM</v>
      </c>
      <c r="G45" s="52">
        <v>3</v>
      </c>
      <c r="H45" s="142" t="s">
        <v>2033</v>
      </c>
      <c r="I45" s="52" t="s">
        <v>2034</v>
      </c>
      <c r="J45" s="135" t="str">
        <f t="shared" si="9"/>
        <v>NGIRAZI</v>
      </c>
      <c r="K45" s="144">
        <v>0</v>
      </c>
      <c r="L45" s="196">
        <v>0.67586805555555562</v>
      </c>
      <c r="M45" s="136">
        <v>44174</v>
      </c>
      <c r="N45" s="143" t="s">
        <v>5375</v>
      </c>
      <c r="O45" s="90">
        <f t="shared" si="4"/>
        <v>973.25</v>
      </c>
      <c r="P45" s="100">
        <f t="shared" si="5"/>
        <v>2919.75</v>
      </c>
      <c r="Q45" s="48" t="s">
        <v>2035</v>
      </c>
      <c r="R45" s="48" t="s">
        <v>2038</v>
      </c>
    </row>
    <row r="46" spans="1:18" x14ac:dyDescent="0.2">
      <c r="A46" s="97"/>
      <c r="B46" s="136">
        <v>44173.480520833335</v>
      </c>
      <c r="C46" s="5" t="s">
        <v>626</v>
      </c>
      <c r="D46" s="134" t="str">
        <f t="shared" si="6"/>
        <v>MW0305</v>
      </c>
      <c r="E46" s="135" t="str">
        <f t="shared" si="7"/>
        <v>MASH WEST</v>
      </c>
      <c r="F46" s="135" t="str">
        <f t="shared" si="8"/>
        <v>PLATINUM</v>
      </c>
      <c r="G46" s="52">
        <v>3</v>
      </c>
      <c r="H46" s="142" t="s">
        <v>2033</v>
      </c>
      <c r="I46" s="52" t="s">
        <v>2034</v>
      </c>
      <c r="J46" s="135" t="str">
        <f t="shared" si="9"/>
        <v>NGIRAZI</v>
      </c>
      <c r="K46" s="144">
        <v>0</v>
      </c>
      <c r="L46" s="196">
        <v>0.68068287037037034</v>
      </c>
      <c r="M46" s="136">
        <v>44174</v>
      </c>
      <c r="N46" s="143" t="s">
        <v>5376</v>
      </c>
      <c r="O46" s="90">
        <f t="shared" si="4"/>
        <v>980.18333333333328</v>
      </c>
      <c r="P46" s="100">
        <f t="shared" si="5"/>
        <v>2940.5499999999997</v>
      </c>
      <c r="Q46" s="48" t="s">
        <v>2035</v>
      </c>
      <c r="R46" s="48" t="s">
        <v>2038</v>
      </c>
    </row>
    <row r="47" spans="1:18" x14ac:dyDescent="0.2">
      <c r="A47" s="97"/>
      <c r="B47" s="136">
        <v>44173.840416666666</v>
      </c>
      <c r="C47" s="5" t="s">
        <v>1799</v>
      </c>
      <c r="D47" s="134" t="str">
        <f t="shared" si="6"/>
        <v>MC6007</v>
      </c>
      <c r="E47" s="135" t="str">
        <f t="shared" si="7"/>
        <v>MASH CENTRAL</v>
      </c>
      <c r="F47" s="135" t="str">
        <f t="shared" si="8"/>
        <v>PLATINUM</v>
      </c>
      <c r="G47" s="52">
        <v>3</v>
      </c>
      <c r="H47" s="142" t="s">
        <v>2033</v>
      </c>
      <c r="I47" s="52" t="s">
        <v>2034</v>
      </c>
      <c r="J47" s="135" t="str">
        <f t="shared" si="9"/>
        <v>ARCHIE</v>
      </c>
      <c r="K47" s="144">
        <v>0</v>
      </c>
      <c r="L47" s="196">
        <v>0.68379629629629635</v>
      </c>
      <c r="M47" s="136">
        <v>44174</v>
      </c>
      <c r="N47" s="143" t="s">
        <v>5377</v>
      </c>
      <c r="O47" s="90">
        <f t="shared" si="4"/>
        <v>984.66666666666674</v>
      </c>
      <c r="P47" s="100">
        <f t="shared" si="5"/>
        <v>2954</v>
      </c>
      <c r="Q47" s="48" t="s">
        <v>2035</v>
      </c>
      <c r="R47" s="48" t="s">
        <v>2038</v>
      </c>
    </row>
    <row r="48" spans="1:18" x14ac:dyDescent="0.2">
      <c r="A48" s="97"/>
      <c r="B48" s="136">
        <v>44173.829641203702</v>
      </c>
      <c r="C48" s="5" t="s">
        <v>1526</v>
      </c>
      <c r="D48" s="134" t="str">
        <f t="shared" si="6"/>
        <v>HA5041</v>
      </c>
      <c r="E48" s="135" t="str">
        <f t="shared" si="7"/>
        <v>HARARE</v>
      </c>
      <c r="F48" s="135" t="str">
        <f t="shared" si="8"/>
        <v>GOLD</v>
      </c>
      <c r="G48" s="52">
        <v>3</v>
      </c>
      <c r="H48" s="142" t="s">
        <v>2033</v>
      </c>
      <c r="I48" s="52" t="s">
        <v>2034</v>
      </c>
      <c r="J48" s="135" t="str">
        <f t="shared" si="9"/>
        <v>RITA</v>
      </c>
      <c r="K48" s="144">
        <v>0</v>
      </c>
      <c r="L48" s="196">
        <v>0.68849537037037034</v>
      </c>
      <c r="M48" s="136">
        <v>44174</v>
      </c>
      <c r="N48" s="143" t="s">
        <v>5378</v>
      </c>
      <c r="O48" s="90">
        <f t="shared" si="4"/>
        <v>991.43333333333328</v>
      </c>
      <c r="P48" s="100">
        <f t="shared" si="5"/>
        <v>2974.2999999999997</v>
      </c>
      <c r="Q48" s="48" t="s">
        <v>2035</v>
      </c>
      <c r="R48" s="48" t="s">
        <v>2038</v>
      </c>
    </row>
    <row r="49" spans="1:18" x14ac:dyDescent="0.2">
      <c r="A49" s="97"/>
      <c r="B49" s="136">
        <v>44174.80872685185</v>
      </c>
      <c r="C49" s="5" t="s">
        <v>171</v>
      </c>
      <c r="D49" s="134" t="str">
        <f t="shared" si="6"/>
        <v>MD5191</v>
      </c>
      <c r="E49" s="135" t="str">
        <f t="shared" si="7"/>
        <v>MIDLANDS</v>
      </c>
      <c r="F49" s="135" t="str">
        <f t="shared" si="8"/>
        <v>GOLD</v>
      </c>
      <c r="G49" s="52">
        <v>3</v>
      </c>
      <c r="H49" s="142" t="s">
        <v>2033</v>
      </c>
      <c r="I49" s="52" t="s">
        <v>2034</v>
      </c>
      <c r="J49" s="135" t="str">
        <f t="shared" si="9"/>
        <v>CHIKWAVAVA</v>
      </c>
      <c r="K49" s="144">
        <v>0</v>
      </c>
      <c r="L49" s="196">
        <v>0.81049768518518517</v>
      </c>
      <c r="M49" s="136">
        <v>44174</v>
      </c>
      <c r="N49" s="143" t="s">
        <v>5379</v>
      </c>
      <c r="O49" s="90">
        <f t="shared" si="4"/>
        <v>1167.1166666666668</v>
      </c>
      <c r="P49" s="100">
        <f t="shared" si="5"/>
        <v>3501.3500000000004</v>
      </c>
      <c r="Q49" s="48" t="s">
        <v>2035</v>
      </c>
      <c r="R49" s="48" t="s">
        <v>2038</v>
      </c>
    </row>
    <row r="50" spans="1:18" x14ac:dyDescent="0.2">
      <c r="A50" s="97"/>
      <c r="B50" s="136">
        <v>44174.826886574076</v>
      </c>
      <c r="C50" s="5" t="s">
        <v>18</v>
      </c>
      <c r="D50" s="134" t="str">
        <f t="shared" si="6"/>
        <v>ME0110</v>
      </c>
      <c r="E50" s="135" t="str">
        <f t="shared" si="7"/>
        <v>MASH EAST</v>
      </c>
      <c r="F50" s="135" t="str">
        <f t="shared" si="8"/>
        <v>GOLD</v>
      </c>
      <c r="G50" s="52">
        <v>3</v>
      </c>
      <c r="H50" s="142" t="s">
        <v>2033</v>
      </c>
      <c r="I50" s="52" t="s">
        <v>2034</v>
      </c>
      <c r="J50" s="135" t="str">
        <f t="shared" si="9"/>
        <v>WASHI</v>
      </c>
      <c r="K50" s="144">
        <v>0</v>
      </c>
      <c r="L50" s="196">
        <v>0.82983796296296297</v>
      </c>
      <c r="M50" s="136">
        <v>44174</v>
      </c>
      <c r="N50" s="143" t="s">
        <v>5380</v>
      </c>
      <c r="O50" s="90">
        <f t="shared" si="4"/>
        <v>1194.9666666666667</v>
      </c>
      <c r="P50" s="100">
        <f t="shared" si="5"/>
        <v>3584.9</v>
      </c>
      <c r="Q50" s="48" t="s">
        <v>2035</v>
      </c>
      <c r="R50" s="48" t="s">
        <v>2038</v>
      </c>
    </row>
    <row r="51" spans="1:18" x14ac:dyDescent="0.2">
      <c r="A51" s="97"/>
      <c r="B51" s="137" t="s">
        <v>2078</v>
      </c>
      <c r="C51" s="87" t="s">
        <v>26</v>
      </c>
      <c r="D51" s="134" t="str">
        <f t="shared" si="6"/>
        <v>MA7001</v>
      </c>
      <c r="E51" s="135" t="str">
        <f t="shared" si="7"/>
        <v>MANICALAND</v>
      </c>
      <c r="F51" s="135" t="str">
        <f t="shared" si="8"/>
        <v>BRONZE</v>
      </c>
      <c r="G51" s="52">
        <v>3</v>
      </c>
      <c r="H51" s="142" t="s">
        <v>2033</v>
      </c>
      <c r="I51" s="52" t="s">
        <v>5161</v>
      </c>
      <c r="J51" s="135" t="str">
        <f t="shared" si="9"/>
        <v>MANGWIRO</v>
      </c>
      <c r="K51" s="88">
        <v>0</v>
      </c>
      <c r="L51" s="196">
        <v>0.99998842592592585</v>
      </c>
      <c r="M51" s="136">
        <v>44174</v>
      </c>
      <c r="N51" s="143" t="s">
        <v>5381</v>
      </c>
      <c r="O51" s="90">
        <f t="shared" si="4"/>
        <v>1439.9833333333331</v>
      </c>
      <c r="P51" s="100">
        <f t="shared" si="5"/>
        <v>4319.9499999999989</v>
      </c>
      <c r="Q51" s="48" t="s">
        <v>2035</v>
      </c>
      <c r="R51" s="48" t="s">
        <v>2036</v>
      </c>
    </row>
    <row r="52" spans="1:18" x14ac:dyDescent="0.2">
      <c r="A52" s="97"/>
      <c r="B52" s="137" t="s">
        <v>2310</v>
      </c>
      <c r="C52" s="87" t="s">
        <v>54</v>
      </c>
      <c r="D52" s="134" t="str">
        <f t="shared" si="6"/>
        <v>MW5001</v>
      </c>
      <c r="E52" s="135" t="str">
        <f t="shared" si="7"/>
        <v>MASH WEST</v>
      </c>
      <c r="F52" s="135" t="str">
        <f t="shared" si="8"/>
        <v>PLATINUM</v>
      </c>
      <c r="G52" s="52">
        <v>3</v>
      </c>
      <c r="H52" s="142" t="s">
        <v>2033</v>
      </c>
      <c r="I52" s="52" t="s">
        <v>5161</v>
      </c>
      <c r="J52" s="135" t="str">
        <f t="shared" si="9"/>
        <v>ARTWELL</v>
      </c>
      <c r="K52" s="88">
        <v>0</v>
      </c>
      <c r="L52" s="196">
        <v>0.99998842592592585</v>
      </c>
      <c r="M52" s="136">
        <v>44174</v>
      </c>
      <c r="N52" s="143" t="s">
        <v>5382</v>
      </c>
      <c r="O52" s="90">
        <f t="shared" si="4"/>
        <v>1439.9833333333331</v>
      </c>
      <c r="P52" s="100">
        <f t="shared" si="5"/>
        <v>4319.9499999999989</v>
      </c>
      <c r="Q52" s="48" t="s">
        <v>2035</v>
      </c>
      <c r="R52" s="48" t="s">
        <v>2036</v>
      </c>
    </row>
    <row r="53" spans="1:18" x14ac:dyDescent="0.2">
      <c r="A53" s="97"/>
      <c r="B53" s="137" t="s">
        <v>2311</v>
      </c>
      <c r="C53" s="87" t="s">
        <v>60</v>
      </c>
      <c r="D53" s="134" t="str">
        <f t="shared" si="6"/>
        <v>MW5001</v>
      </c>
      <c r="E53" s="135" t="str">
        <f t="shared" si="7"/>
        <v>MASH WEST</v>
      </c>
      <c r="F53" s="135" t="str">
        <f t="shared" si="8"/>
        <v>PLATINUM</v>
      </c>
      <c r="G53" s="52">
        <v>3</v>
      </c>
      <c r="H53" s="142" t="s">
        <v>2033</v>
      </c>
      <c r="I53" s="52" t="s">
        <v>5161</v>
      </c>
      <c r="J53" s="135" t="str">
        <f t="shared" si="9"/>
        <v>ARTWELL</v>
      </c>
      <c r="K53" s="88">
        <v>0</v>
      </c>
      <c r="L53" s="196">
        <v>0.99998842592592585</v>
      </c>
      <c r="M53" s="136">
        <v>44174</v>
      </c>
      <c r="N53" s="143" t="s">
        <v>5383</v>
      </c>
      <c r="O53" s="90">
        <f t="shared" si="4"/>
        <v>1439.9833333333331</v>
      </c>
      <c r="P53" s="100">
        <f t="shared" si="5"/>
        <v>4319.9499999999989</v>
      </c>
      <c r="Q53" s="48" t="s">
        <v>2035</v>
      </c>
      <c r="R53" s="48" t="s">
        <v>2036</v>
      </c>
    </row>
    <row r="54" spans="1:18" x14ac:dyDescent="0.2">
      <c r="A54" s="97"/>
      <c r="B54" s="52" t="s">
        <v>2109</v>
      </c>
      <c r="C54" s="87" t="s">
        <v>67</v>
      </c>
      <c r="D54" s="134" t="str">
        <f t="shared" si="6"/>
        <v>HA5035</v>
      </c>
      <c r="E54" s="135" t="str">
        <f t="shared" si="7"/>
        <v>HARARE</v>
      </c>
      <c r="F54" s="135" t="str">
        <f t="shared" si="8"/>
        <v>GOLD</v>
      </c>
      <c r="G54" s="52">
        <v>3</v>
      </c>
      <c r="H54" s="142" t="s">
        <v>2033</v>
      </c>
      <c r="I54" s="52" t="s">
        <v>5161</v>
      </c>
      <c r="J54" s="135" t="str">
        <f t="shared" si="9"/>
        <v>ENIA</v>
      </c>
      <c r="K54" s="88">
        <v>0</v>
      </c>
      <c r="L54" s="196">
        <v>0.99998842592592585</v>
      </c>
      <c r="M54" s="136">
        <v>44174</v>
      </c>
      <c r="N54" s="143" t="s">
        <v>5384</v>
      </c>
      <c r="O54" s="90">
        <f t="shared" si="4"/>
        <v>1439.9833333333331</v>
      </c>
      <c r="P54" s="100">
        <f t="shared" si="5"/>
        <v>4319.9499999999989</v>
      </c>
      <c r="Q54" s="48" t="s">
        <v>2035</v>
      </c>
      <c r="R54" s="48" t="s">
        <v>2036</v>
      </c>
    </row>
    <row r="55" spans="1:18" x14ac:dyDescent="0.2">
      <c r="A55" s="97"/>
      <c r="B55" s="137" t="s">
        <v>2110</v>
      </c>
      <c r="C55" s="87" t="s">
        <v>71</v>
      </c>
      <c r="D55" s="134" t="str">
        <f t="shared" si="6"/>
        <v>HA5035</v>
      </c>
      <c r="E55" s="135" t="str">
        <f t="shared" si="7"/>
        <v>HARARE</v>
      </c>
      <c r="F55" s="135" t="str">
        <f t="shared" si="8"/>
        <v>GOLD</v>
      </c>
      <c r="G55" s="52">
        <v>3</v>
      </c>
      <c r="H55" s="142" t="s">
        <v>2033</v>
      </c>
      <c r="I55" s="52" t="s">
        <v>5161</v>
      </c>
      <c r="J55" s="135" t="str">
        <f t="shared" si="9"/>
        <v>ENIA</v>
      </c>
      <c r="K55" s="88">
        <v>0</v>
      </c>
      <c r="L55" s="196">
        <v>0.99998842592592585</v>
      </c>
      <c r="M55" s="136">
        <v>44174</v>
      </c>
      <c r="N55" s="143" t="s">
        <v>5385</v>
      </c>
      <c r="O55" s="90">
        <f t="shared" si="4"/>
        <v>1439.9833333333331</v>
      </c>
      <c r="P55" s="100">
        <f t="shared" si="5"/>
        <v>4319.9499999999989</v>
      </c>
      <c r="Q55" s="48" t="s">
        <v>2035</v>
      </c>
      <c r="R55" s="48" t="s">
        <v>2036</v>
      </c>
    </row>
    <row r="56" spans="1:18" x14ac:dyDescent="0.2">
      <c r="A56" s="97"/>
      <c r="B56" s="192" t="s">
        <v>4575</v>
      </c>
      <c r="C56" s="87" t="s">
        <v>78</v>
      </c>
      <c r="D56" s="134" t="str">
        <f t="shared" si="6"/>
        <v>ME5318</v>
      </c>
      <c r="E56" s="135" t="str">
        <f t="shared" si="7"/>
        <v>MASH EAST</v>
      </c>
      <c r="F56" s="135" t="str">
        <f t="shared" si="8"/>
        <v>GOLD</v>
      </c>
      <c r="G56" s="52">
        <v>3</v>
      </c>
      <c r="H56" s="142" t="s">
        <v>2033</v>
      </c>
      <c r="I56" s="52" t="s">
        <v>5161</v>
      </c>
      <c r="J56" s="135" t="str">
        <f t="shared" si="9"/>
        <v>WASHI</v>
      </c>
      <c r="K56" s="88">
        <v>0</v>
      </c>
      <c r="L56" s="196">
        <v>0.99998842592592585</v>
      </c>
      <c r="M56" s="136">
        <v>44174</v>
      </c>
      <c r="N56" s="143" t="s">
        <v>5386</v>
      </c>
      <c r="O56" s="90">
        <f t="shared" si="4"/>
        <v>1439.9833333333331</v>
      </c>
      <c r="P56" s="100">
        <f t="shared" si="5"/>
        <v>4319.9499999999989</v>
      </c>
      <c r="Q56" s="48" t="s">
        <v>2035</v>
      </c>
      <c r="R56" s="48" t="s">
        <v>2036</v>
      </c>
    </row>
    <row r="57" spans="1:18" x14ac:dyDescent="0.2">
      <c r="A57" s="97"/>
      <c r="B57" s="192" t="s">
        <v>4576</v>
      </c>
      <c r="C57" s="87" t="s">
        <v>81</v>
      </c>
      <c r="D57" s="134" t="str">
        <f t="shared" si="6"/>
        <v>ME5318</v>
      </c>
      <c r="E57" s="135" t="str">
        <f t="shared" si="7"/>
        <v>MASH EAST</v>
      </c>
      <c r="F57" s="135" t="str">
        <f t="shared" si="8"/>
        <v>GOLD</v>
      </c>
      <c r="G57" s="52">
        <v>3</v>
      </c>
      <c r="H57" s="142" t="s">
        <v>2033</v>
      </c>
      <c r="I57" s="52" t="s">
        <v>5161</v>
      </c>
      <c r="J57" s="135" t="str">
        <f t="shared" si="9"/>
        <v>WASHI</v>
      </c>
      <c r="K57" s="88">
        <v>0</v>
      </c>
      <c r="L57" s="196">
        <v>0.99998842592592585</v>
      </c>
      <c r="M57" s="136">
        <v>44174</v>
      </c>
      <c r="N57" s="143" t="s">
        <v>5387</v>
      </c>
      <c r="O57" s="90">
        <f t="shared" si="4"/>
        <v>1439.9833333333331</v>
      </c>
      <c r="P57" s="100">
        <f t="shared" si="5"/>
        <v>4319.9499999999989</v>
      </c>
      <c r="Q57" s="48" t="s">
        <v>2035</v>
      </c>
      <c r="R57" s="48" t="s">
        <v>2036</v>
      </c>
    </row>
    <row r="58" spans="1:18" x14ac:dyDescent="0.2">
      <c r="A58" s="97"/>
      <c r="B58" s="137" t="s">
        <v>3448</v>
      </c>
      <c r="C58" s="48" t="s">
        <v>177</v>
      </c>
      <c r="D58" s="134" t="str">
        <f t="shared" si="6"/>
        <v>MC5252</v>
      </c>
      <c r="E58" s="135" t="str">
        <f t="shared" si="7"/>
        <v>MASH CENTRAL</v>
      </c>
      <c r="F58" s="135" t="str">
        <f t="shared" si="8"/>
        <v>SILVER</v>
      </c>
      <c r="G58" s="52">
        <v>3</v>
      </c>
      <c r="H58" s="142" t="s">
        <v>2033</v>
      </c>
      <c r="I58" s="52" t="s">
        <v>5161</v>
      </c>
      <c r="J58" s="135" t="str">
        <f t="shared" si="9"/>
        <v>ARTWELL</v>
      </c>
      <c r="K58" s="88">
        <v>0</v>
      </c>
      <c r="L58" s="196">
        <v>0.99998842592592585</v>
      </c>
      <c r="M58" s="136">
        <v>44174</v>
      </c>
      <c r="N58" s="143" t="s">
        <v>5388</v>
      </c>
      <c r="O58" s="90">
        <f t="shared" si="4"/>
        <v>1439.9833333333331</v>
      </c>
      <c r="P58" s="100">
        <f t="shared" si="5"/>
        <v>4319.9499999999989</v>
      </c>
      <c r="Q58" s="48" t="s">
        <v>2035</v>
      </c>
      <c r="R58" s="48" t="s">
        <v>2036</v>
      </c>
    </row>
    <row r="59" spans="1:18" x14ac:dyDescent="0.2">
      <c r="A59" s="97"/>
      <c r="B59" s="52" t="s">
        <v>5395</v>
      </c>
      <c r="C59" s="48" t="s">
        <v>251</v>
      </c>
      <c r="D59" s="134" t="str">
        <f t="shared" si="6"/>
        <v>HA0001</v>
      </c>
      <c r="E59" s="135" t="str">
        <f t="shared" si="7"/>
        <v>HARARE</v>
      </c>
      <c r="F59" s="135" t="str">
        <f t="shared" si="8"/>
        <v>GOLD</v>
      </c>
      <c r="G59" s="52">
        <v>3</v>
      </c>
      <c r="H59" s="142" t="s">
        <v>2033</v>
      </c>
      <c r="I59" s="52" t="s">
        <v>5161</v>
      </c>
      <c r="J59" s="135" t="str">
        <f t="shared" si="9"/>
        <v>ENIA</v>
      </c>
      <c r="K59" s="88">
        <v>0</v>
      </c>
      <c r="L59" s="196">
        <v>0.99998842592592585</v>
      </c>
      <c r="M59" s="136">
        <v>44174</v>
      </c>
      <c r="N59" s="143" t="s">
        <v>5396</v>
      </c>
      <c r="O59" s="90">
        <f t="shared" si="4"/>
        <v>1439.9833333333331</v>
      </c>
      <c r="P59" s="100">
        <f t="shared" si="5"/>
        <v>4319.9499999999989</v>
      </c>
      <c r="Q59" s="48" t="s">
        <v>2035</v>
      </c>
      <c r="R59" s="48" t="s">
        <v>2036</v>
      </c>
    </row>
    <row r="60" spans="1:18" x14ac:dyDescent="0.2">
      <c r="A60" s="97"/>
      <c r="B60" s="137" t="s">
        <v>3445</v>
      </c>
      <c r="C60" s="48" t="s">
        <v>319</v>
      </c>
      <c r="D60" s="134" t="str">
        <f t="shared" si="6"/>
        <v>HA6074</v>
      </c>
      <c r="E60" s="135" t="str">
        <f t="shared" si="7"/>
        <v>HARARE</v>
      </c>
      <c r="F60" s="135" t="str">
        <f t="shared" si="8"/>
        <v>PLATINUM</v>
      </c>
      <c r="G60" s="52">
        <v>3</v>
      </c>
      <c r="H60" s="142" t="s">
        <v>2033</v>
      </c>
      <c r="I60" s="52" t="s">
        <v>5161</v>
      </c>
      <c r="J60" s="135" t="str">
        <f t="shared" si="9"/>
        <v>MUTYANDA</v>
      </c>
      <c r="K60" s="88">
        <v>0</v>
      </c>
      <c r="L60" s="196">
        <v>0.99998842592592585</v>
      </c>
      <c r="M60" s="136">
        <v>44174</v>
      </c>
      <c r="N60" s="143" t="s">
        <v>5399</v>
      </c>
      <c r="O60" s="90">
        <f t="shared" si="4"/>
        <v>1439.9833333333331</v>
      </c>
      <c r="P60" s="100">
        <f t="shared" si="5"/>
        <v>4319.9499999999989</v>
      </c>
      <c r="Q60" s="48" t="s">
        <v>2035</v>
      </c>
      <c r="R60" s="48" t="s">
        <v>2036</v>
      </c>
    </row>
    <row r="61" spans="1:18" x14ac:dyDescent="0.2">
      <c r="A61" s="97"/>
      <c r="B61" s="192" t="s">
        <v>5403</v>
      </c>
      <c r="C61" s="87" t="s">
        <v>343</v>
      </c>
      <c r="D61" s="134" t="str">
        <f t="shared" si="6"/>
        <v>MA5178</v>
      </c>
      <c r="E61" s="135" t="str">
        <f t="shared" si="7"/>
        <v>MANICALAND</v>
      </c>
      <c r="F61" s="135" t="str">
        <f t="shared" si="8"/>
        <v>SILVER</v>
      </c>
      <c r="G61" s="52">
        <v>3</v>
      </c>
      <c r="H61" s="142" t="s">
        <v>2033</v>
      </c>
      <c r="I61" s="52" t="s">
        <v>5161</v>
      </c>
      <c r="J61" s="135" t="str">
        <f t="shared" si="9"/>
        <v>MANGWIRO</v>
      </c>
      <c r="K61" s="88">
        <v>0</v>
      </c>
      <c r="L61" s="196">
        <v>0.99998842592592585</v>
      </c>
      <c r="M61" s="136">
        <v>44174</v>
      </c>
      <c r="N61" s="143" t="s">
        <v>5404</v>
      </c>
      <c r="O61" s="90">
        <f t="shared" si="4"/>
        <v>1439.9833333333331</v>
      </c>
      <c r="P61" s="100">
        <f t="shared" si="5"/>
        <v>4319.9499999999989</v>
      </c>
      <c r="Q61" s="48" t="s">
        <v>2035</v>
      </c>
      <c r="R61" s="48" t="s">
        <v>2036</v>
      </c>
    </row>
    <row r="62" spans="1:18" x14ac:dyDescent="0.2">
      <c r="A62" s="97"/>
      <c r="B62" s="137" t="s">
        <v>2054</v>
      </c>
      <c r="C62" s="87" t="s">
        <v>383</v>
      </c>
      <c r="D62" s="134" t="str">
        <f t="shared" si="6"/>
        <v>MW5004</v>
      </c>
      <c r="E62" s="135" t="str">
        <f t="shared" si="7"/>
        <v>MASH WEST</v>
      </c>
      <c r="F62" s="135" t="str">
        <f t="shared" si="8"/>
        <v>SILVER</v>
      </c>
      <c r="G62" s="52">
        <v>3</v>
      </c>
      <c r="H62" s="142" t="s">
        <v>2033</v>
      </c>
      <c r="I62" s="52" t="s">
        <v>5161</v>
      </c>
      <c r="J62" s="135" t="str">
        <f t="shared" si="9"/>
        <v>ARTWELL</v>
      </c>
      <c r="K62" s="88">
        <v>0</v>
      </c>
      <c r="L62" s="196">
        <v>0.99998842592592585</v>
      </c>
      <c r="M62" s="136">
        <v>44174</v>
      </c>
      <c r="N62" s="143" t="s">
        <v>5407</v>
      </c>
      <c r="O62" s="90">
        <f t="shared" si="4"/>
        <v>1439.9833333333331</v>
      </c>
      <c r="P62" s="100">
        <f t="shared" si="5"/>
        <v>4319.9499999999989</v>
      </c>
      <c r="Q62" s="48" t="s">
        <v>2035</v>
      </c>
      <c r="R62" s="48" t="s">
        <v>2036</v>
      </c>
    </row>
    <row r="63" spans="1:18" x14ac:dyDescent="0.2">
      <c r="A63" s="97"/>
      <c r="B63" s="137" t="s">
        <v>2319</v>
      </c>
      <c r="C63" s="87" t="s">
        <v>385</v>
      </c>
      <c r="D63" s="134" t="str">
        <f t="shared" si="6"/>
        <v>MW5004</v>
      </c>
      <c r="E63" s="135" t="str">
        <f t="shared" si="7"/>
        <v>MASH WEST</v>
      </c>
      <c r="F63" s="135" t="str">
        <f t="shared" si="8"/>
        <v>SILVER</v>
      </c>
      <c r="G63" s="52">
        <v>3</v>
      </c>
      <c r="H63" s="142" t="s">
        <v>2033</v>
      </c>
      <c r="I63" s="52" t="s">
        <v>5161</v>
      </c>
      <c r="J63" s="135" t="str">
        <f t="shared" si="9"/>
        <v>ARTWELL</v>
      </c>
      <c r="K63" s="88">
        <v>0</v>
      </c>
      <c r="L63" s="196">
        <v>0.99998842592592585</v>
      </c>
      <c r="M63" s="136">
        <v>44174</v>
      </c>
      <c r="N63" s="143" t="s">
        <v>5408</v>
      </c>
      <c r="O63" s="90">
        <f t="shared" si="4"/>
        <v>1439.9833333333331</v>
      </c>
      <c r="P63" s="100">
        <f t="shared" si="5"/>
        <v>4319.9499999999989</v>
      </c>
      <c r="Q63" s="48" t="s">
        <v>2035</v>
      </c>
      <c r="R63" s="48" t="s">
        <v>2036</v>
      </c>
    </row>
    <row r="64" spans="1:18" x14ac:dyDescent="0.2">
      <c r="A64" s="97"/>
      <c r="B64" s="137" t="s">
        <v>2122</v>
      </c>
      <c r="C64" s="87" t="s">
        <v>389</v>
      </c>
      <c r="D64" s="134" t="str">
        <f t="shared" si="6"/>
        <v>HA0015</v>
      </c>
      <c r="E64" s="135" t="str">
        <f t="shared" si="7"/>
        <v>HARARE</v>
      </c>
      <c r="F64" s="135" t="str">
        <f t="shared" si="8"/>
        <v>PLATINUM</v>
      </c>
      <c r="G64" s="52">
        <v>3</v>
      </c>
      <c r="H64" s="142" t="s">
        <v>2033</v>
      </c>
      <c r="I64" s="52" t="s">
        <v>5161</v>
      </c>
      <c r="J64" s="135" t="str">
        <f t="shared" si="9"/>
        <v>LESLIE</v>
      </c>
      <c r="K64" s="88">
        <v>0</v>
      </c>
      <c r="L64" s="196">
        <v>0.99998842592592585</v>
      </c>
      <c r="M64" s="136">
        <v>44174</v>
      </c>
      <c r="N64" s="143" t="s">
        <v>5410</v>
      </c>
      <c r="O64" s="90">
        <f t="shared" si="4"/>
        <v>1439.9833333333331</v>
      </c>
      <c r="P64" s="100">
        <f t="shared" si="5"/>
        <v>4319.9499999999989</v>
      </c>
      <c r="Q64" s="48" t="s">
        <v>2035</v>
      </c>
      <c r="R64" s="48" t="s">
        <v>2036</v>
      </c>
    </row>
    <row r="65" spans="1:18" x14ac:dyDescent="0.2">
      <c r="A65" s="97"/>
      <c r="B65" s="137" t="s">
        <v>2121</v>
      </c>
      <c r="C65" s="87" t="s">
        <v>391</v>
      </c>
      <c r="D65" s="134" t="str">
        <f t="shared" si="6"/>
        <v>HA0015</v>
      </c>
      <c r="E65" s="135" t="str">
        <f t="shared" si="7"/>
        <v>HARARE</v>
      </c>
      <c r="F65" s="135" t="str">
        <f t="shared" si="8"/>
        <v>PLATINUM</v>
      </c>
      <c r="G65" s="52">
        <v>3</v>
      </c>
      <c r="H65" s="142" t="s">
        <v>2033</v>
      </c>
      <c r="I65" s="52" t="s">
        <v>5161</v>
      </c>
      <c r="J65" s="135" t="str">
        <f t="shared" si="9"/>
        <v>LESLIE</v>
      </c>
      <c r="K65" s="88">
        <v>0</v>
      </c>
      <c r="L65" s="196">
        <v>0.99998842592592585</v>
      </c>
      <c r="M65" s="136">
        <v>44174</v>
      </c>
      <c r="N65" s="143" t="s">
        <v>5411</v>
      </c>
      <c r="O65" s="90">
        <f t="shared" si="4"/>
        <v>1439.9833333333331</v>
      </c>
      <c r="P65" s="100">
        <f t="shared" si="5"/>
        <v>4319.9499999999989</v>
      </c>
      <c r="Q65" s="48" t="s">
        <v>2035</v>
      </c>
      <c r="R65" s="48" t="s">
        <v>2036</v>
      </c>
    </row>
    <row r="66" spans="1:18" x14ac:dyDescent="0.2">
      <c r="A66" s="97"/>
      <c r="B66" s="137" t="s">
        <v>2123</v>
      </c>
      <c r="C66" s="87" t="s">
        <v>392</v>
      </c>
      <c r="D66" s="134" t="str">
        <f t="shared" ref="D66:D97" si="10">VLOOKUP($C66,TOTAL3,2,FALSE)</f>
        <v>HA0015</v>
      </c>
      <c r="E66" s="135" t="str">
        <f t="shared" ref="E66:E97" si="11">VLOOKUP($C66,TOTAL3,3,FALSE)</f>
        <v>HARARE</v>
      </c>
      <c r="F66" s="135" t="str">
        <f t="shared" ref="F66:F97" si="12">VLOOKUP(C66,TOTAL3,4,FALSE)</f>
        <v>PLATINUM</v>
      </c>
      <c r="G66" s="52">
        <v>3</v>
      </c>
      <c r="H66" s="142" t="s">
        <v>2033</v>
      </c>
      <c r="I66" s="52" t="s">
        <v>5161</v>
      </c>
      <c r="J66" s="135" t="str">
        <f t="shared" ref="J66:J97" si="13">VLOOKUP($C66,TOTAL3,5,FALSE)</f>
        <v>LESLIE</v>
      </c>
      <c r="K66" s="88">
        <v>0</v>
      </c>
      <c r="L66" s="196">
        <v>0.99998842592592585</v>
      </c>
      <c r="M66" s="136">
        <v>44174</v>
      </c>
      <c r="N66" s="143" t="s">
        <v>5412</v>
      </c>
      <c r="O66" s="90">
        <f t="shared" ref="O66:O129" si="14">(L66-K66)*60*24</f>
        <v>1439.9833333333331</v>
      </c>
      <c r="P66" s="100">
        <f t="shared" ref="P66:P129" si="15">O66*G66</f>
        <v>4319.9499999999989</v>
      </c>
      <c r="Q66" s="48" t="s">
        <v>2035</v>
      </c>
      <c r="R66" s="48" t="s">
        <v>2036</v>
      </c>
    </row>
    <row r="67" spans="1:18" x14ac:dyDescent="0.2">
      <c r="A67" s="97"/>
      <c r="B67" s="137" t="s">
        <v>2049</v>
      </c>
      <c r="C67" s="87" t="s">
        <v>415</v>
      </c>
      <c r="D67" s="134" t="str">
        <f t="shared" si="10"/>
        <v>MC7061</v>
      </c>
      <c r="E67" s="135" t="str">
        <f t="shared" si="11"/>
        <v>MASH CENTRAL</v>
      </c>
      <c r="F67" s="135" t="str">
        <f t="shared" si="12"/>
        <v>SILVER</v>
      </c>
      <c r="G67" s="52">
        <v>3</v>
      </c>
      <c r="H67" s="142" t="s">
        <v>2033</v>
      </c>
      <c r="I67" s="52" t="s">
        <v>5161</v>
      </c>
      <c r="J67" s="135" t="str">
        <f t="shared" si="13"/>
        <v>ARTWELL</v>
      </c>
      <c r="K67" s="88">
        <v>0</v>
      </c>
      <c r="L67" s="196">
        <v>0.99998842592592585</v>
      </c>
      <c r="M67" s="136">
        <v>44174</v>
      </c>
      <c r="N67" s="143" t="s">
        <v>5413</v>
      </c>
      <c r="O67" s="90">
        <f t="shared" si="14"/>
        <v>1439.9833333333331</v>
      </c>
      <c r="P67" s="100">
        <f t="shared" si="15"/>
        <v>4319.9499999999989</v>
      </c>
      <c r="Q67" s="48" t="s">
        <v>2035</v>
      </c>
      <c r="R67" s="48" t="s">
        <v>2036</v>
      </c>
    </row>
    <row r="68" spans="1:18" x14ac:dyDescent="0.2">
      <c r="A68" s="97"/>
      <c r="B68" s="137" t="s">
        <v>2043</v>
      </c>
      <c r="C68" s="87" t="s">
        <v>417</v>
      </c>
      <c r="D68" s="134" t="str">
        <f t="shared" si="10"/>
        <v>MA5150</v>
      </c>
      <c r="E68" s="135" t="str">
        <f t="shared" si="11"/>
        <v>MANICALAND</v>
      </c>
      <c r="F68" s="135" t="str">
        <f t="shared" si="12"/>
        <v>GOLD</v>
      </c>
      <c r="G68" s="52">
        <v>3</v>
      </c>
      <c r="H68" s="142" t="s">
        <v>2033</v>
      </c>
      <c r="I68" s="52" t="s">
        <v>5161</v>
      </c>
      <c r="J68" s="135" t="str">
        <f t="shared" si="13"/>
        <v>DHLAKAMA</v>
      </c>
      <c r="K68" s="88">
        <v>0</v>
      </c>
      <c r="L68" s="196">
        <v>0.99998842592592585</v>
      </c>
      <c r="M68" s="136">
        <v>44174</v>
      </c>
      <c r="N68" s="143" t="s">
        <v>5414</v>
      </c>
      <c r="O68" s="90">
        <f t="shared" si="14"/>
        <v>1439.9833333333331</v>
      </c>
      <c r="P68" s="100">
        <f t="shared" si="15"/>
        <v>4319.9499999999989</v>
      </c>
      <c r="Q68" s="48" t="s">
        <v>2035</v>
      </c>
      <c r="R68" s="48" t="s">
        <v>2036</v>
      </c>
    </row>
    <row r="69" spans="1:18" x14ac:dyDescent="0.2">
      <c r="A69" s="97"/>
      <c r="B69" s="137" t="s">
        <v>2321</v>
      </c>
      <c r="C69" s="87" t="s">
        <v>431</v>
      </c>
      <c r="D69" s="134" t="str">
        <f t="shared" si="10"/>
        <v>MW6032</v>
      </c>
      <c r="E69" s="135" t="str">
        <f t="shared" si="11"/>
        <v>MASH WEST</v>
      </c>
      <c r="F69" s="135" t="str">
        <f t="shared" si="12"/>
        <v>PLATINUM</v>
      </c>
      <c r="G69" s="52">
        <v>3</v>
      </c>
      <c r="H69" s="142" t="s">
        <v>2033</v>
      </c>
      <c r="I69" s="52" t="s">
        <v>5161</v>
      </c>
      <c r="J69" s="135" t="str">
        <f t="shared" si="13"/>
        <v>ARTWELL</v>
      </c>
      <c r="K69" s="88">
        <v>0</v>
      </c>
      <c r="L69" s="196">
        <v>0.99998842592592585</v>
      </c>
      <c r="M69" s="136">
        <v>44174</v>
      </c>
      <c r="N69" s="143" t="s">
        <v>5415</v>
      </c>
      <c r="O69" s="90">
        <f t="shared" si="14"/>
        <v>1439.9833333333331</v>
      </c>
      <c r="P69" s="100">
        <f t="shared" si="15"/>
        <v>4319.9499999999989</v>
      </c>
      <c r="Q69" s="48" t="s">
        <v>2035</v>
      </c>
      <c r="R69" s="48" t="s">
        <v>2036</v>
      </c>
    </row>
    <row r="70" spans="1:18" x14ac:dyDescent="0.2">
      <c r="A70" s="97"/>
      <c r="B70" s="137" t="s">
        <v>2241</v>
      </c>
      <c r="C70" s="87" t="s">
        <v>435</v>
      </c>
      <c r="D70" s="134" t="str">
        <f t="shared" si="10"/>
        <v>MW5006</v>
      </c>
      <c r="E70" s="135" t="str">
        <f t="shared" si="11"/>
        <v>MASH WEST</v>
      </c>
      <c r="F70" s="135" t="str">
        <f t="shared" si="12"/>
        <v>GOLD</v>
      </c>
      <c r="G70" s="52">
        <v>3</v>
      </c>
      <c r="H70" s="142" t="s">
        <v>2033</v>
      </c>
      <c r="I70" s="52" t="s">
        <v>5161</v>
      </c>
      <c r="J70" s="135" t="str">
        <f t="shared" si="13"/>
        <v>ARTWELL</v>
      </c>
      <c r="K70" s="88">
        <v>0</v>
      </c>
      <c r="L70" s="196">
        <v>0.99998842592592585</v>
      </c>
      <c r="M70" s="136">
        <v>44174</v>
      </c>
      <c r="N70" s="143" t="s">
        <v>5416</v>
      </c>
      <c r="O70" s="90">
        <f t="shared" si="14"/>
        <v>1439.9833333333331</v>
      </c>
      <c r="P70" s="100">
        <f t="shared" si="15"/>
        <v>4319.9499999999989</v>
      </c>
      <c r="Q70" s="48" t="s">
        <v>2035</v>
      </c>
      <c r="R70" s="48" t="s">
        <v>2036</v>
      </c>
    </row>
    <row r="71" spans="1:18" x14ac:dyDescent="0.2">
      <c r="A71" s="97"/>
      <c r="B71" s="137" t="s">
        <v>2050</v>
      </c>
      <c r="C71" s="87" t="s">
        <v>491</v>
      </c>
      <c r="D71" s="134" t="str">
        <f t="shared" si="10"/>
        <v>ME7013</v>
      </c>
      <c r="E71" s="135" t="str">
        <f t="shared" si="11"/>
        <v>MASH EAST</v>
      </c>
      <c r="F71" s="135" t="str">
        <f t="shared" si="12"/>
        <v>SILVER</v>
      </c>
      <c r="G71" s="52">
        <v>3</v>
      </c>
      <c r="H71" s="142" t="s">
        <v>2033</v>
      </c>
      <c r="I71" s="52" t="s">
        <v>5161</v>
      </c>
      <c r="J71" s="135" t="str">
        <f t="shared" si="13"/>
        <v>WASHI</v>
      </c>
      <c r="K71" s="88">
        <v>0</v>
      </c>
      <c r="L71" s="196">
        <v>0.99998842592592585</v>
      </c>
      <c r="M71" s="136">
        <v>44174</v>
      </c>
      <c r="N71" s="143" t="s">
        <v>5423</v>
      </c>
      <c r="O71" s="90">
        <f t="shared" si="14"/>
        <v>1439.9833333333331</v>
      </c>
      <c r="P71" s="100">
        <f t="shared" si="15"/>
        <v>4319.9499999999989</v>
      </c>
      <c r="Q71" s="48" t="s">
        <v>2035</v>
      </c>
      <c r="R71" s="48" t="s">
        <v>2036</v>
      </c>
    </row>
    <row r="72" spans="1:18" x14ac:dyDescent="0.2">
      <c r="A72" s="97"/>
      <c r="B72" s="137" t="s">
        <v>2047</v>
      </c>
      <c r="C72" s="87" t="s">
        <v>517</v>
      </c>
      <c r="D72" s="134" t="str">
        <f t="shared" si="10"/>
        <v>MA5234</v>
      </c>
      <c r="E72" s="135" t="str">
        <f t="shared" si="11"/>
        <v>MANICALAND</v>
      </c>
      <c r="F72" s="135" t="str">
        <f t="shared" si="12"/>
        <v>GOLD</v>
      </c>
      <c r="G72" s="52">
        <v>3</v>
      </c>
      <c r="H72" s="142" t="s">
        <v>2033</v>
      </c>
      <c r="I72" s="52" t="s">
        <v>5161</v>
      </c>
      <c r="J72" s="135" t="str">
        <f t="shared" si="13"/>
        <v>MANGWIRO</v>
      </c>
      <c r="K72" s="88">
        <v>0</v>
      </c>
      <c r="L72" s="196">
        <v>0.99998842592592585</v>
      </c>
      <c r="M72" s="136">
        <v>44174</v>
      </c>
      <c r="N72" s="143" t="s">
        <v>5394</v>
      </c>
      <c r="O72" s="90">
        <f t="shared" si="14"/>
        <v>1439.9833333333331</v>
      </c>
      <c r="P72" s="100">
        <f t="shared" si="15"/>
        <v>4319.9499999999989</v>
      </c>
      <c r="Q72" s="48" t="s">
        <v>2035</v>
      </c>
      <c r="R72" s="48" t="s">
        <v>2036</v>
      </c>
    </row>
    <row r="73" spans="1:18" x14ac:dyDescent="0.2">
      <c r="A73" s="97"/>
      <c r="B73" s="137" t="s">
        <v>5427</v>
      </c>
      <c r="C73" s="48" t="s">
        <v>519</v>
      </c>
      <c r="D73" s="134" t="str">
        <f t="shared" si="10"/>
        <v>MA0383</v>
      </c>
      <c r="E73" s="135" t="str">
        <f t="shared" si="11"/>
        <v>MANICALAND</v>
      </c>
      <c r="F73" s="135" t="str">
        <f t="shared" si="12"/>
        <v>PLATINUM</v>
      </c>
      <c r="G73" s="52">
        <v>3</v>
      </c>
      <c r="H73" s="142" t="s">
        <v>2033</v>
      </c>
      <c r="I73" s="52" t="s">
        <v>5161</v>
      </c>
      <c r="J73" s="135" t="str">
        <f t="shared" si="13"/>
        <v>MAPFUMBA</v>
      </c>
      <c r="K73" s="88">
        <v>0</v>
      </c>
      <c r="L73" s="196">
        <v>0.99998842592592585</v>
      </c>
      <c r="M73" s="136">
        <v>44174</v>
      </c>
      <c r="N73" s="143" t="s">
        <v>5428</v>
      </c>
      <c r="O73" s="90">
        <f t="shared" si="14"/>
        <v>1439.9833333333331</v>
      </c>
      <c r="P73" s="100">
        <f t="shared" si="15"/>
        <v>4319.9499999999989</v>
      </c>
      <c r="Q73" s="48" t="s">
        <v>2035</v>
      </c>
      <c r="R73" s="48" t="s">
        <v>2036</v>
      </c>
    </row>
    <row r="74" spans="1:18" x14ac:dyDescent="0.2">
      <c r="A74" s="97"/>
      <c r="B74" s="192" t="s">
        <v>5039</v>
      </c>
      <c r="C74" s="87" t="s">
        <v>529</v>
      </c>
      <c r="D74" s="134" t="str">
        <f t="shared" si="10"/>
        <v>MC0119</v>
      </c>
      <c r="E74" s="135" t="str">
        <f t="shared" si="11"/>
        <v>MASH CENTRAL</v>
      </c>
      <c r="F74" s="135" t="str">
        <f t="shared" si="12"/>
        <v>PLATINUM</v>
      </c>
      <c r="G74" s="52">
        <v>3</v>
      </c>
      <c r="H74" s="142" t="s">
        <v>2033</v>
      </c>
      <c r="I74" s="52" t="s">
        <v>5161</v>
      </c>
      <c r="J74" s="135" t="str">
        <f t="shared" si="13"/>
        <v>ARCHIE</v>
      </c>
      <c r="K74" s="88">
        <v>0</v>
      </c>
      <c r="L74" s="196">
        <v>0.99998842592592585</v>
      </c>
      <c r="M74" s="136">
        <v>44174</v>
      </c>
      <c r="N74" s="143" t="s">
        <v>5429</v>
      </c>
      <c r="O74" s="90">
        <f t="shared" si="14"/>
        <v>1439.9833333333331</v>
      </c>
      <c r="P74" s="100">
        <f t="shared" si="15"/>
        <v>4319.9499999999989</v>
      </c>
      <c r="Q74" s="48" t="s">
        <v>2035</v>
      </c>
      <c r="R74" s="48" t="s">
        <v>2036</v>
      </c>
    </row>
    <row r="75" spans="1:18" x14ac:dyDescent="0.2">
      <c r="A75" s="97"/>
      <c r="B75" s="137" t="s">
        <v>2332</v>
      </c>
      <c r="C75" s="48" t="s">
        <v>550</v>
      </c>
      <c r="D75" s="134" t="str">
        <f t="shared" si="10"/>
        <v>HA0202</v>
      </c>
      <c r="E75" s="135" t="str">
        <f t="shared" si="11"/>
        <v>HARARE</v>
      </c>
      <c r="F75" s="135" t="str">
        <f t="shared" si="12"/>
        <v>PLATINUM</v>
      </c>
      <c r="G75" s="52">
        <v>3</v>
      </c>
      <c r="H75" s="142" t="s">
        <v>2033</v>
      </c>
      <c r="I75" s="52" t="s">
        <v>5161</v>
      </c>
      <c r="J75" s="135" t="str">
        <f t="shared" si="13"/>
        <v>MODESTA</v>
      </c>
      <c r="K75" s="88">
        <v>0</v>
      </c>
      <c r="L75" s="196">
        <v>0.99998842592592585</v>
      </c>
      <c r="M75" s="136">
        <v>44174</v>
      </c>
      <c r="N75" s="143" t="s">
        <v>5430</v>
      </c>
      <c r="O75" s="90">
        <f t="shared" si="14"/>
        <v>1439.9833333333331</v>
      </c>
      <c r="P75" s="100">
        <f t="shared" si="15"/>
        <v>4319.9499999999989</v>
      </c>
      <c r="Q75" s="48" t="s">
        <v>2035</v>
      </c>
      <c r="R75" s="48" t="s">
        <v>2036</v>
      </c>
    </row>
    <row r="76" spans="1:18" x14ac:dyDescent="0.2">
      <c r="A76" s="97"/>
      <c r="B76" s="137" t="s">
        <v>5431</v>
      </c>
      <c r="C76" s="48" t="s">
        <v>2081</v>
      </c>
      <c r="D76" s="134" t="e">
        <f t="shared" si="10"/>
        <v>#N/A</v>
      </c>
      <c r="E76" s="135" t="e">
        <f t="shared" si="11"/>
        <v>#N/A</v>
      </c>
      <c r="F76" s="135" t="e">
        <f t="shared" si="12"/>
        <v>#N/A</v>
      </c>
      <c r="G76" s="52">
        <v>3</v>
      </c>
      <c r="H76" s="142" t="s">
        <v>2033</v>
      </c>
      <c r="I76" s="52" t="s">
        <v>5161</v>
      </c>
      <c r="J76" s="135" t="e">
        <f t="shared" si="13"/>
        <v>#N/A</v>
      </c>
      <c r="K76" s="88">
        <v>0</v>
      </c>
      <c r="L76" s="196">
        <v>0.99998842592592585</v>
      </c>
      <c r="M76" s="136">
        <v>44174</v>
      </c>
      <c r="N76" s="143" t="s">
        <v>5432</v>
      </c>
      <c r="O76" s="90">
        <f t="shared" si="14"/>
        <v>1439.9833333333331</v>
      </c>
      <c r="P76" s="100">
        <f t="shared" si="15"/>
        <v>4319.9499999999989</v>
      </c>
      <c r="Q76" s="48" t="s">
        <v>2035</v>
      </c>
      <c r="R76" s="48" t="s">
        <v>2036</v>
      </c>
    </row>
    <row r="77" spans="1:18" x14ac:dyDescent="0.2">
      <c r="A77" s="97"/>
      <c r="B77" s="137" t="s">
        <v>3428</v>
      </c>
      <c r="C77" s="48" t="s">
        <v>593</v>
      </c>
      <c r="D77" s="134" t="str">
        <f t="shared" si="10"/>
        <v>HA0026</v>
      </c>
      <c r="E77" s="135" t="str">
        <f t="shared" si="11"/>
        <v>HARARE</v>
      </c>
      <c r="F77" s="135" t="str">
        <f t="shared" si="12"/>
        <v>PLATINUM</v>
      </c>
      <c r="G77" s="52">
        <v>3</v>
      </c>
      <c r="H77" s="142" t="s">
        <v>2033</v>
      </c>
      <c r="I77" s="52" t="s">
        <v>5161</v>
      </c>
      <c r="J77" s="135" t="str">
        <f t="shared" si="13"/>
        <v>KIWA</v>
      </c>
      <c r="K77" s="88">
        <v>0</v>
      </c>
      <c r="L77" s="196">
        <v>0.99998842592592585</v>
      </c>
      <c r="M77" s="136">
        <v>44174</v>
      </c>
      <c r="N77" s="143" t="s">
        <v>5433</v>
      </c>
      <c r="O77" s="90">
        <f t="shared" si="14"/>
        <v>1439.9833333333331</v>
      </c>
      <c r="P77" s="100">
        <f t="shared" si="15"/>
        <v>4319.9499999999989</v>
      </c>
      <c r="Q77" s="48" t="s">
        <v>2035</v>
      </c>
      <c r="R77" s="48" t="s">
        <v>2036</v>
      </c>
    </row>
    <row r="78" spans="1:18" x14ac:dyDescent="0.2">
      <c r="A78" s="97"/>
      <c r="B78" s="137" t="s">
        <v>2341</v>
      </c>
      <c r="C78" s="87" t="s">
        <v>699</v>
      </c>
      <c r="D78" s="134" t="str">
        <f t="shared" si="10"/>
        <v>HA6031</v>
      </c>
      <c r="E78" s="135" t="str">
        <f t="shared" si="11"/>
        <v>HARARE</v>
      </c>
      <c r="F78" s="135" t="str">
        <f t="shared" si="12"/>
        <v>PLATINUM</v>
      </c>
      <c r="G78" s="52">
        <v>3</v>
      </c>
      <c r="H78" s="142" t="s">
        <v>2033</v>
      </c>
      <c r="I78" s="52" t="s">
        <v>5161</v>
      </c>
      <c r="J78" s="135" t="str">
        <f t="shared" si="13"/>
        <v>ARCHIE</v>
      </c>
      <c r="K78" s="88">
        <v>0</v>
      </c>
      <c r="L78" s="196">
        <v>0.99998842592592585</v>
      </c>
      <c r="M78" s="136">
        <v>44174</v>
      </c>
      <c r="N78" s="143" t="s">
        <v>5438</v>
      </c>
      <c r="O78" s="90">
        <f t="shared" si="14"/>
        <v>1439.9833333333331</v>
      </c>
      <c r="P78" s="100">
        <f t="shared" si="15"/>
        <v>4319.9499999999989</v>
      </c>
      <c r="Q78" s="48" t="s">
        <v>2035</v>
      </c>
      <c r="R78" s="48" t="s">
        <v>2036</v>
      </c>
    </row>
    <row r="79" spans="1:18" x14ac:dyDescent="0.2">
      <c r="A79" s="97"/>
      <c r="B79" s="137" t="s">
        <v>2342</v>
      </c>
      <c r="C79" s="87" t="s">
        <v>701</v>
      </c>
      <c r="D79" s="134" t="str">
        <f t="shared" si="10"/>
        <v>HA6031</v>
      </c>
      <c r="E79" s="135" t="str">
        <f t="shared" si="11"/>
        <v>HARARE</v>
      </c>
      <c r="F79" s="135" t="str">
        <f t="shared" si="12"/>
        <v>PLATINUM</v>
      </c>
      <c r="G79" s="52">
        <v>3</v>
      </c>
      <c r="H79" s="142" t="s">
        <v>2033</v>
      </c>
      <c r="I79" s="52" t="s">
        <v>5161</v>
      </c>
      <c r="J79" s="135" t="str">
        <f t="shared" si="13"/>
        <v>ARCHIE</v>
      </c>
      <c r="K79" s="88">
        <v>0</v>
      </c>
      <c r="L79" s="196">
        <v>0.99998842592592585</v>
      </c>
      <c r="M79" s="136">
        <v>44174</v>
      </c>
      <c r="N79" s="143" t="s">
        <v>5439</v>
      </c>
      <c r="O79" s="90">
        <f t="shared" si="14"/>
        <v>1439.9833333333331</v>
      </c>
      <c r="P79" s="100">
        <f t="shared" si="15"/>
        <v>4319.9499999999989</v>
      </c>
      <c r="Q79" s="48" t="s">
        <v>2035</v>
      </c>
      <c r="R79" s="48" t="s">
        <v>2036</v>
      </c>
    </row>
    <row r="80" spans="1:18" x14ac:dyDescent="0.2">
      <c r="A80" s="97"/>
      <c r="B80" s="52" t="s">
        <v>5440</v>
      </c>
      <c r="C80" s="48" t="s">
        <v>704</v>
      </c>
      <c r="D80" s="134" t="str">
        <f t="shared" si="10"/>
        <v>HA5031</v>
      </c>
      <c r="E80" s="135" t="str">
        <f t="shared" si="11"/>
        <v>HARARE</v>
      </c>
      <c r="F80" s="135" t="str">
        <f t="shared" si="12"/>
        <v>PLATINUM</v>
      </c>
      <c r="G80" s="52">
        <v>3</v>
      </c>
      <c r="H80" s="142" t="s">
        <v>2033</v>
      </c>
      <c r="I80" s="52" t="s">
        <v>5161</v>
      </c>
      <c r="J80" s="135" t="str">
        <f t="shared" si="13"/>
        <v>MODESTA</v>
      </c>
      <c r="K80" s="88">
        <v>0</v>
      </c>
      <c r="L80" s="196">
        <v>0.99998842592592585</v>
      </c>
      <c r="M80" s="136">
        <v>44174</v>
      </c>
      <c r="N80" s="143" t="s">
        <v>5441</v>
      </c>
      <c r="O80" s="90">
        <f t="shared" si="14"/>
        <v>1439.9833333333331</v>
      </c>
      <c r="P80" s="100">
        <f t="shared" si="15"/>
        <v>4319.9499999999989</v>
      </c>
      <c r="Q80" s="48" t="s">
        <v>2035</v>
      </c>
      <c r="R80" s="48" t="s">
        <v>2036</v>
      </c>
    </row>
    <row r="81" spans="1:18" x14ac:dyDescent="0.2">
      <c r="A81" s="97"/>
      <c r="B81" s="192" t="s">
        <v>4577</v>
      </c>
      <c r="C81" s="87" t="s">
        <v>714</v>
      </c>
      <c r="D81" s="134" t="str">
        <f t="shared" si="10"/>
        <v>MC1728</v>
      </c>
      <c r="E81" s="135" t="str">
        <f t="shared" si="11"/>
        <v>MASH CENTRAL</v>
      </c>
      <c r="F81" s="135" t="str">
        <f t="shared" si="12"/>
        <v>BRONZE</v>
      </c>
      <c r="G81" s="52">
        <v>3</v>
      </c>
      <c r="H81" s="142" t="s">
        <v>2033</v>
      </c>
      <c r="I81" s="52" t="s">
        <v>5161</v>
      </c>
      <c r="J81" s="135" t="str">
        <f t="shared" si="13"/>
        <v>KIWA</v>
      </c>
      <c r="K81" s="88">
        <v>0</v>
      </c>
      <c r="L81" s="196">
        <v>0.99998842592592585</v>
      </c>
      <c r="M81" s="136">
        <v>44174</v>
      </c>
      <c r="N81" s="143" t="s">
        <v>5443</v>
      </c>
      <c r="O81" s="90">
        <f t="shared" si="14"/>
        <v>1439.9833333333331</v>
      </c>
      <c r="P81" s="100">
        <f t="shared" si="15"/>
        <v>4319.9499999999989</v>
      </c>
      <c r="Q81" s="48" t="s">
        <v>2035</v>
      </c>
      <c r="R81" s="48" t="s">
        <v>2036</v>
      </c>
    </row>
    <row r="82" spans="1:18" x14ac:dyDescent="0.2">
      <c r="A82" s="97"/>
      <c r="B82" s="137" t="s">
        <v>2345</v>
      </c>
      <c r="C82" s="87" t="s">
        <v>753</v>
      </c>
      <c r="D82" s="134" t="str">
        <f t="shared" si="10"/>
        <v>HA1733</v>
      </c>
      <c r="E82" s="135" t="str">
        <f t="shared" si="11"/>
        <v>HARARE</v>
      </c>
      <c r="F82" s="135" t="str">
        <f t="shared" si="12"/>
        <v>PLATINUM</v>
      </c>
      <c r="G82" s="52">
        <v>3</v>
      </c>
      <c r="H82" s="142" t="s">
        <v>2033</v>
      </c>
      <c r="I82" s="52" t="s">
        <v>5161</v>
      </c>
      <c r="J82" s="135" t="str">
        <f t="shared" si="13"/>
        <v>NGIRAZI</v>
      </c>
      <c r="K82" s="88">
        <v>0</v>
      </c>
      <c r="L82" s="196">
        <v>0.99998842592592585</v>
      </c>
      <c r="M82" s="136">
        <v>44174</v>
      </c>
      <c r="N82" s="143" t="s">
        <v>5450</v>
      </c>
      <c r="O82" s="90">
        <f t="shared" si="14"/>
        <v>1439.9833333333331</v>
      </c>
      <c r="P82" s="100">
        <f t="shared" si="15"/>
        <v>4319.9499999999989</v>
      </c>
      <c r="Q82" s="48" t="s">
        <v>2035</v>
      </c>
      <c r="R82" s="48" t="s">
        <v>2036</v>
      </c>
    </row>
    <row r="83" spans="1:18" x14ac:dyDescent="0.2">
      <c r="A83" s="97"/>
      <c r="B83" s="192" t="s">
        <v>2053</v>
      </c>
      <c r="C83" s="87" t="s">
        <v>759</v>
      </c>
      <c r="D83" s="134" t="str">
        <f t="shared" si="10"/>
        <v>MW0124</v>
      </c>
      <c r="E83" s="135" t="str">
        <f t="shared" si="11"/>
        <v>MASH WEST</v>
      </c>
      <c r="F83" s="135" t="str">
        <f t="shared" si="12"/>
        <v>GOLD</v>
      </c>
      <c r="G83" s="52">
        <v>3</v>
      </c>
      <c r="H83" s="142" t="s">
        <v>2033</v>
      </c>
      <c r="I83" s="52" t="s">
        <v>5161</v>
      </c>
      <c r="J83" s="135" t="str">
        <f t="shared" si="13"/>
        <v>MODESTA</v>
      </c>
      <c r="K83" s="88">
        <v>0</v>
      </c>
      <c r="L83" s="196">
        <v>0.99998842592592585</v>
      </c>
      <c r="M83" s="136">
        <v>44174</v>
      </c>
      <c r="N83" s="143" t="s">
        <v>5391</v>
      </c>
      <c r="O83" s="90">
        <f t="shared" si="14"/>
        <v>1439.9833333333331</v>
      </c>
      <c r="P83" s="100">
        <f t="shared" si="15"/>
        <v>4319.9499999999989</v>
      </c>
      <c r="Q83" s="48" t="s">
        <v>2035</v>
      </c>
      <c r="R83" s="48" t="s">
        <v>2036</v>
      </c>
    </row>
    <row r="84" spans="1:18" x14ac:dyDescent="0.2">
      <c r="A84" s="97"/>
      <c r="B84" s="192" t="s">
        <v>5451</v>
      </c>
      <c r="C84" s="87" t="s">
        <v>823</v>
      </c>
      <c r="D84" s="134" t="str">
        <f t="shared" si="10"/>
        <v>HA5032</v>
      </c>
      <c r="E84" s="135" t="str">
        <f t="shared" si="11"/>
        <v>HARARE</v>
      </c>
      <c r="F84" s="135" t="str">
        <f t="shared" si="12"/>
        <v>PLATINUM</v>
      </c>
      <c r="G84" s="52">
        <v>3</v>
      </c>
      <c r="H84" s="142" t="s">
        <v>2033</v>
      </c>
      <c r="I84" s="52" t="s">
        <v>5161</v>
      </c>
      <c r="J84" s="135" t="str">
        <f t="shared" si="13"/>
        <v>MODESTA</v>
      </c>
      <c r="K84" s="88">
        <v>0</v>
      </c>
      <c r="L84" s="196">
        <v>0.99998842592592585</v>
      </c>
      <c r="M84" s="136">
        <v>44174</v>
      </c>
      <c r="N84" s="143" t="s">
        <v>5452</v>
      </c>
      <c r="O84" s="90">
        <f t="shared" si="14"/>
        <v>1439.9833333333331</v>
      </c>
      <c r="P84" s="100">
        <f t="shared" si="15"/>
        <v>4319.9499999999989</v>
      </c>
      <c r="Q84" s="48" t="s">
        <v>2035</v>
      </c>
      <c r="R84" s="48" t="s">
        <v>2036</v>
      </c>
    </row>
    <row r="85" spans="1:18" x14ac:dyDescent="0.2">
      <c r="A85" s="97"/>
      <c r="B85" s="137" t="s">
        <v>3347</v>
      </c>
      <c r="C85" s="48" t="s">
        <v>824</v>
      </c>
      <c r="D85" s="134" t="str">
        <f t="shared" si="10"/>
        <v>MA0126</v>
      </c>
      <c r="E85" s="135" t="str">
        <f t="shared" si="11"/>
        <v>MANICALAND</v>
      </c>
      <c r="F85" s="135" t="str">
        <f t="shared" si="12"/>
        <v>PLATINUM</v>
      </c>
      <c r="G85" s="52">
        <v>3</v>
      </c>
      <c r="H85" s="142" t="s">
        <v>2033</v>
      </c>
      <c r="I85" s="52" t="s">
        <v>5161</v>
      </c>
      <c r="J85" s="135" t="str">
        <f t="shared" si="13"/>
        <v>MANGWIRO</v>
      </c>
      <c r="K85" s="88">
        <v>0</v>
      </c>
      <c r="L85" s="196">
        <v>0.99998842592592585</v>
      </c>
      <c r="M85" s="136">
        <v>44174</v>
      </c>
      <c r="N85" s="143" t="s">
        <v>5453</v>
      </c>
      <c r="O85" s="90">
        <f t="shared" si="14"/>
        <v>1439.9833333333331</v>
      </c>
      <c r="P85" s="100">
        <f t="shared" si="15"/>
        <v>4319.9499999999989</v>
      </c>
      <c r="Q85" s="48" t="s">
        <v>2035</v>
      </c>
      <c r="R85" s="48" t="s">
        <v>2036</v>
      </c>
    </row>
    <row r="86" spans="1:18" x14ac:dyDescent="0.2">
      <c r="A86" s="97"/>
      <c r="B86" s="137" t="s">
        <v>2051</v>
      </c>
      <c r="C86" s="87" t="s">
        <v>842</v>
      </c>
      <c r="D86" s="134" t="str">
        <f t="shared" si="10"/>
        <v>HA0042</v>
      </c>
      <c r="E86" s="135" t="str">
        <f t="shared" si="11"/>
        <v>HARARE</v>
      </c>
      <c r="F86" s="135" t="str">
        <f t="shared" si="12"/>
        <v>PLATINUM</v>
      </c>
      <c r="G86" s="52">
        <v>3</v>
      </c>
      <c r="H86" s="142" t="s">
        <v>2033</v>
      </c>
      <c r="I86" s="52" t="s">
        <v>5161</v>
      </c>
      <c r="J86" s="135" t="str">
        <f t="shared" si="13"/>
        <v>MODESTA</v>
      </c>
      <c r="K86" s="88">
        <v>0</v>
      </c>
      <c r="L86" s="196">
        <v>0.99998842592592585</v>
      </c>
      <c r="M86" s="136">
        <v>44174</v>
      </c>
      <c r="N86" s="143" t="s">
        <v>5405</v>
      </c>
      <c r="O86" s="90">
        <f t="shared" si="14"/>
        <v>1439.9833333333331</v>
      </c>
      <c r="P86" s="100">
        <f t="shared" si="15"/>
        <v>4319.9499999999989</v>
      </c>
      <c r="Q86" s="48" t="s">
        <v>2035</v>
      </c>
      <c r="R86" s="48" t="s">
        <v>2036</v>
      </c>
    </row>
    <row r="87" spans="1:18" x14ac:dyDescent="0.2">
      <c r="A87" s="97"/>
      <c r="B87" s="137" t="s">
        <v>2044</v>
      </c>
      <c r="C87" s="87" t="s">
        <v>896</v>
      </c>
      <c r="D87" s="134" t="str">
        <f t="shared" si="10"/>
        <v>MA5156</v>
      </c>
      <c r="E87" s="135" t="str">
        <f t="shared" si="11"/>
        <v>MANICALAND</v>
      </c>
      <c r="F87" s="135" t="str">
        <f t="shared" si="12"/>
        <v>SILVER</v>
      </c>
      <c r="G87" s="52">
        <v>3</v>
      </c>
      <c r="H87" s="142" t="s">
        <v>2033</v>
      </c>
      <c r="I87" s="52" t="s">
        <v>5161</v>
      </c>
      <c r="J87" s="135" t="str">
        <f t="shared" si="13"/>
        <v>MANGWIRO</v>
      </c>
      <c r="K87" s="88">
        <v>0</v>
      </c>
      <c r="L87" s="196">
        <v>0.99998842592592585</v>
      </c>
      <c r="M87" s="136">
        <v>44174</v>
      </c>
      <c r="N87" s="143" t="s">
        <v>5459</v>
      </c>
      <c r="O87" s="90">
        <f t="shared" si="14"/>
        <v>1439.9833333333331</v>
      </c>
      <c r="P87" s="100">
        <f t="shared" si="15"/>
        <v>4319.9499999999989</v>
      </c>
      <c r="Q87" s="48" t="s">
        <v>2035</v>
      </c>
      <c r="R87" s="48" t="s">
        <v>2036</v>
      </c>
    </row>
    <row r="88" spans="1:18" x14ac:dyDescent="0.2">
      <c r="A88" s="97"/>
      <c r="B88" s="137" t="s">
        <v>3432</v>
      </c>
      <c r="C88" s="48" t="s">
        <v>931</v>
      </c>
      <c r="D88" s="134" t="str">
        <f t="shared" si="10"/>
        <v>MC5027</v>
      </c>
      <c r="E88" s="135" t="str">
        <f t="shared" si="11"/>
        <v>MASH CENTRAL</v>
      </c>
      <c r="F88" s="135" t="str">
        <f t="shared" si="12"/>
        <v>PLATINUM</v>
      </c>
      <c r="G88" s="52">
        <v>3</v>
      </c>
      <c r="H88" s="142" t="s">
        <v>2033</v>
      </c>
      <c r="I88" s="52" t="s">
        <v>5161</v>
      </c>
      <c r="J88" s="135" t="str">
        <f t="shared" si="13"/>
        <v>ARTWELL</v>
      </c>
      <c r="K88" s="88">
        <v>0</v>
      </c>
      <c r="L88" s="196">
        <v>0.99998842592592585</v>
      </c>
      <c r="M88" s="136">
        <v>44174</v>
      </c>
      <c r="N88" s="143" t="s">
        <v>5461</v>
      </c>
      <c r="O88" s="90">
        <f t="shared" si="14"/>
        <v>1439.9833333333331</v>
      </c>
      <c r="P88" s="100">
        <f t="shared" si="15"/>
        <v>4319.9499999999989</v>
      </c>
      <c r="Q88" s="48" t="s">
        <v>2035</v>
      </c>
      <c r="R88" s="48" t="s">
        <v>2036</v>
      </c>
    </row>
    <row r="89" spans="1:18" x14ac:dyDescent="0.2">
      <c r="A89" s="97"/>
      <c r="B89" s="137" t="s">
        <v>2124</v>
      </c>
      <c r="C89" s="87" t="s">
        <v>933</v>
      </c>
      <c r="D89" s="134" t="str">
        <f t="shared" si="10"/>
        <v>MC5027</v>
      </c>
      <c r="E89" s="135" t="str">
        <f t="shared" si="11"/>
        <v>MASH CENTRAL</v>
      </c>
      <c r="F89" s="135" t="str">
        <f t="shared" si="12"/>
        <v>PLATINUM</v>
      </c>
      <c r="G89" s="52">
        <v>3</v>
      </c>
      <c r="H89" s="142" t="s">
        <v>2033</v>
      </c>
      <c r="I89" s="52" t="s">
        <v>5161</v>
      </c>
      <c r="J89" s="135" t="str">
        <f t="shared" si="13"/>
        <v>ARTWELL</v>
      </c>
      <c r="K89" s="88">
        <v>0</v>
      </c>
      <c r="L89" s="196">
        <v>0.99998842592592585</v>
      </c>
      <c r="M89" s="136">
        <v>44174</v>
      </c>
      <c r="N89" s="143" t="s">
        <v>5462</v>
      </c>
      <c r="O89" s="90">
        <f t="shared" si="14"/>
        <v>1439.9833333333331</v>
      </c>
      <c r="P89" s="100">
        <f t="shared" si="15"/>
        <v>4319.9499999999989</v>
      </c>
      <c r="Q89" s="48" t="s">
        <v>2035</v>
      </c>
      <c r="R89" s="48" t="s">
        <v>2036</v>
      </c>
    </row>
    <row r="90" spans="1:18" x14ac:dyDescent="0.2">
      <c r="A90" s="97"/>
      <c r="B90" s="137" t="s">
        <v>2208</v>
      </c>
      <c r="C90" s="87" t="s">
        <v>934</v>
      </c>
      <c r="D90" s="134" t="str">
        <f t="shared" si="10"/>
        <v>MC6009</v>
      </c>
      <c r="E90" s="135" t="str">
        <f t="shared" si="11"/>
        <v>MASH CENTRAL</v>
      </c>
      <c r="F90" s="135" t="str">
        <f t="shared" si="12"/>
        <v>PLATINUM</v>
      </c>
      <c r="G90" s="52">
        <v>3</v>
      </c>
      <c r="H90" s="142" t="s">
        <v>2033</v>
      </c>
      <c r="I90" s="52" t="s">
        <v>5161</v>
      </c>
      <c r="J90" s="135" t="str">
        <f t="shared" si="13"/>
        <v>KIWA</v>
      </c>
      <c r="K90" s="88">
        <v>0</v>
      </c>
      <c r="L90" s="196">
        <v>0.99998842592592585</v>
      </c>
      <c r="M90" s="136">
        <v>44174</v>
      </c>
      <c r="N90" s="143" t="s">
        <v>5463</v>
      </c>
      <c r="O90" s="90">
        <f t="shared" si="14"/>
        <v>1439.9833333333331</v>
      </c>
      <c r="P90" s="100">
        <f t="shared" si="15"/>
        <v>4319.9499999999989</v>
      </c>
      <c r="Q90" s="48" t="s">
        <v>2035</v>
      </c>
      <c r="R90" s="48" t="s">
        <v>2036</v>
      </c>
    </row>
    <row r="91" spans="1:18" x14ac:dyDescent="0.2">
      <c r="A91" s="97"/>
      <c r="B91" s="137" t="s">
        <v>2273</v>
      </c>
      <c r="C91" s="87" t="s">
        <v>938</v>
      </c>
      <c r="D91" s="134" t="str">
        <f t="shared" si="10"/>
        <v>MW0050</v>
      </c>
      <c r="E91" s="135" t="str">
        <f t="shared" si="11"/>
        <v>MASH WEST</v>
      </c>
      <c r="F91" s="135" t="str">
        <f t="shared" si="12"/>
        <v>SILVER</v>
      </c>
      <c r="G91" s="52">
        <v>3</v>
      </c>
      <c r="H91" s="142" t="s">
        <v>2033</v>
      </c>
      <c r="I91" s="52" t="s">
        <v>5161</v>
      </c>
      <c r="J91" s="135" t="str">
        <f t="shared" si="13"/>
        <v>ARTWELL</v>
      </c>
      <c r="K91" s="88">
        <v>0</v>
      </c>
      <c r="L91" s="196">
        <v>0.99998842592592585</v>
      </c>
      <c r="M91" s="136">
        <v>44174</v>
      </c>
      <c r="N91" s="143" t="s">
        <v>5465</v>
      </c>
      <c r="O91" s="90">
        <f t="shared" si="14"/>
        <v>1439.9833333333331</v>
      </c>
      <c r="P91" s="100">
        <f t="shared" si="15"/>
        <v>4319.9499999999989</v>
      </c>
      <c r="Q91" s="48" t="s">
        <v>2035</v>
      </c>
      <c r="R91" s="48" t="s">
        <v>2036</v>
      </c>
    </row>
    <row r="92" spans="1:18" x14ac:dyDescent="0.2">
      <c r="A92" s="97"/>
      <c r="B92" s="137" t="s">
        <v>2272</v>
      </c>
      <c r="C92" s="87" t="s">
        <v>941</v>
      </c>
      <c r="D92" s="134" t="str">
        <f t="shared" si="10"/>
        <v>MW0051</v>
      </c>
      <c r="E92" s="135" t="str">
        <f t="shared" si="11"/>
        <v>MASH WEST</v>
      </c>
      <c r="F92" s="135" t="str">
        <f t="shared" si="12"/>
        <v>PLATINUM</v>
      </c>
      <c r="G92" s="52">
        <v>3</v>
      </c>
      <c r="H92" s="142" t="s">
        <v>2033</v>
      </c>
      <c r="I92" s="52" t="s">
        <v>5161</v>
      </c>
      <c r="J92" s="135" t="str">
        <f t="shared" si="13"/>
        <v>ARTWELL</v>
      </c>
      <c r="K92" s="88">
        <v>0</v>
      </c>
      <c r="L92" s="196">
        <v>0.99998842592592585</v>
      </c>
      <c r="M92" s="136">
        <v>44174</v>
      </c>
      <c r="N92" s="143" t="s">
        <v>5467</v>
      </c>
      <c r="O92" s="90">
        <f t="shared" si="14"/>
        <v>1439.9833333333331</v>
      </c>
      <c r="P92" s="100">
        <f t="shared" si="15"/>
        <v>4319.9499999999989</v>
      </c>
      <c r="Q92" s="48" t="s">
        <v>2035</v>
      </c>
      <c r="R92" s="48" t="s">
        <v>2036</v>
      </c>
    </row>
    <row r="93" spans="1:18" x14ac:dyDescent="0.2">
      <c r="A93" s="97"/>
      <c r="B93" s="137" t="s">
        <v>2348</v>
      </c>
      <c r="C93" s="87" t="s">
        <v>944</v>
      </c>
      <c r="D93" s="134" t="str">
        <f t="shared" si="10"/>
        <v>MW0052</v>
      </c>
      <c r="E93" s="135" t="str">
        <f t="shared" si="11"/>
        <v>MASH WEST</v>
      </c>
      <c r="F93" s="135" t="str">
        <f t="shared" si="12"/>
        <v>PLATINUM</v>
      </c>
      <c r="G93" s="52">
        <v>3</v>
      </c>
      <c r="H93" s="142" t="s">
        <v>2033</v>
      </c>
      <c r="I93" s="52" t="s">
        <v>5161</v>
      </c>
      <c r="J93" s="135" t="str">
        <f t="shared" si="13"/>
        <v>ARTWELL</v>
      </c>
      <c r="K93" s="88">
        <v>0</v>
      </c>
      <c r="L93" s="196">
        <v>0.99998842592592585</v>
      </c>
      <c r="M93" s="136">
        <v>44174</v>
      </c>
      <c r="N93" s="143" t="s">
        <v>5468</v>
      </c>
      <c r="O93" s="90">
        <f t="shared" si="14"/>
        <v>1439.9833333333331</v>
      </c>
      <c r="P93" s="100">
        <f t="shared" si="15"/>
        <v>4319.9499999999989</v>
      </c>
      <c r="Q93" s="48" t="s">
        <v>2035</v>
      </c>
      <c r="R93" s="48" t="s">
        <v>2036</v>
      </c>
    </row>
    <row r="94" spans="1:18" x14ac:dyDescent="0.2">
      <c r="A94" s="97"/>
      <c r="B94" s="192" t="s">
        <v>5048</v>
      </c>
      <c r="C94" s="87" t="s">
        <v>963</v>
      </c>
      <c r="D94" s="134" t="str">
        <f t="shared" si="10"/>
        <v>HA0376</v>
      </c>
      <c r="E94" s="135" t="str">
        <f t="shared" si="11"/>
        <v>HARARE</v>
      </c>
      <c r="F94" s="135" t="str">
        <f t="shared" si="12"/>
        <v>PLATINUM</v>
      </c>
      <c r="G94" s="52">
        <v>3</v>
      </c>
      <c r="H94" s="142" t="s">
        <v>2033</v>
      </c>
      <c r="I94" s="52" t="s">
        <v>5161</v>
      </c>
      <c r="J94" s="135" t="str">
        <f t="shared" si="13"/>
        <v>MODESTA</v>
      </c>
      <c r="K94" s="88">
        <v>0</v>
      </c>
      <c r="L94" s="196">
        <v>0.99998842592592585</v>
      </c>
      <c r="M94" s="136">
        <v>44174</v>
      </c>
      <c r="N94" s="143" t="s">
        <v>5469</v>
      </c>
      <c r="O94" s="90">
        <f t="shared" si="14"/>
        <v>1439.9833333333331</v>
      </c>
      <c r="P94" s="100">
        <f t="shared" si="15"/>
        <v>4319.9499999999989</v>
      </c>
      <c r="Q94" s="48" t="s">
        <v>2035</v>
      </c>
      <c r="R94" s="48" t="s">
        <v>2036</v>
      </c>
    </row>
    <row r="95" spans="1:18" x14ac:dyDescent="0.2">
      <c r="A95" s="97"/>
      <c r="B95" s="137" t="s">
        <v>4578</v>
      </c>
      <c r="C95" s="48" t="s">
        <v>967</v>
      </c>
      <c r="D95" s="134" t="str">
        <f t="shared" si="10"/>
        <v>ME0130</v>
      </c>
      <c r="E95" s="135" t="str">
        <f t="shared" si="11"/>
        <v>MASH EAST</v>
      </c>
      <c r="F95" s="135" t="str">
        <f t="shared" si="12"/>
        <v>PLATINUM</v>
      </c>
      <c r="G95" s="52">
        <v>3</v>
      </c>
      <c r="H95" s="142" t="s">
        <v>2033</v>
      </c>
      <c r="I95" s="52" t="s">
        <v>5161</v>
      </c>
      <c r="J95" s="135" t="str">
        <f t="shared" si="13"/>
        <v>WASHI</v>
      </c>
      <c r="K95" s="88">
        <v>0</v>
      </c>
      <c r="L95" s="196">
        <v>0.99998842592592585</v>
      </c>
      <c r="M95" s="136">
        <v>44174</v>
      </c>
      <c r="N95" s="143" t="s">
        <v>5470</v>
      </c>
      <c r="O95" s="90">
        <f t="shared" si="14"/>
        <v>1439.9833333333331</v>
      </c>
      <c r="P95" s="100">
        <f t="shared" si="15"/>
        <v>4319.9499999999989</v>
      </c>
      <c r="Q95" s="48" t="s">
        <v>2035</v>
      </c>
      <c r="R95" s="48" t="s">
        <v>2036</v>
      </c>
    </row>
    <row r="96" spans="1:18" x14ac:dyDescent="0.2">
      <c r="A96" s="97"/>
      <c r="B96" s="137" t="s">
        <v>5471</v>
      </c>
      <c r="C96" s="48" t="s">
        <v>969</v>
      </c>
      <c r="D96" s="134" t="str">
        <f t="shared" si="10"/>
        <v>MA0404</v>
      </c>
      <c r="E96" s="135" t="str">
        <f t="shared" si="11"/>
        <v>MANICALAND</v>
      </c>
      <c r="F96" s="135" t="str">
        <f t="shared" si="12"/>
        <v>SILVER</v>
      </c>
      <c r="G96" s="52">
        <v>3</v>
      </c>
      <c r="H96" s="142" t="s">
        <v>2033</v>
      </c>
      <c r="I96" s="52" t="s">
        <v>5161</v>
      </c>
      <c r="J96" s="135" t="str">
        <f t="shared" si="13"/>
        <v>MANGWIRO</v>
      </c>
      <c r="K96" s="88">
        <v>0</v>
      </c>
      <c r="L96" s="196">
        <v>0.99998842592592585</v>
      </c>
      <c r="M96" s="136">
        <v>44174</v>
      </c>
      <c r="N96" s="143" t="s">
        <v>5472</v>
      </c>
      <c r="O96" s="90">
        <f t="shared" si="14"/>
        <v>1439.9833333333331</v>
      </c>
      <c r="P96" s="100">
        <f t="shared" si="15"/>
        <v>4319.9499999999989</v>
      </c>
      <c r="Q96" s="48" t="s">
        <v>2035</v>
      </c>
      <c r="R96" s="48" t="s">
        <v>2036</v>
      </c>
    </row>
    <row r="97" spans="1:18" x14ac:dyDescent="0.2">
      <c r="A97" s="97"/>
      <c r="B97" s="137" t="s">
        <v>2350</v>
      </c>
      <c r="C97" s="87" t="s">
        <v>1015</v>
      </c>
      <c r="D97" s="134" t="str">
        <f t="shared" si="10"/>
        <v>MW5010</v>
      </c>
      <c r="E97" s="135" t="str">
        <f t="shared" si="11"/>
        <v>MASH WEST</v>
      </c>
      <c r="F97" s="135" t="str">
        <f t="shared" si="12"/>
        <v>PLATINUM</v>
      </c>
      <c r="G97" s="52">
        <v>3</v>
      </c>
      <c r="H97" s="142" t="s">
        <v>2033</v>
      </c>
      <c r="I97" s="52" t="s">
        <v>5161</v>
      </c>
      <c r="J97" s="135" t="str">
        <f t="shared" si="13"/>
        <v>ARTWELL</v>
      </c>
      <c r="K97" s="88">
        <v>0</v>
      </c>
      <c r="L97" s="196">
        <v>0.99998842592592585</v>
      </c>
      <c r="M97" s="136">
        <v>44174</v>
      </c>
      <c r="N97" s="143" t="s">
        <v>5476</v>
      </c>
      <c r="O97" s="90">
        <f t="shared" si="14"/>
        <v>1439.9833333333331</v>
      </c>
      <c r="P97" s="100">
        <f t="shared" si="15"/>
        <v>4319.9499999999989</v>
      </c>
      <c r="Q97" s="48" t="s">
        <v>2035</v>
      </c>
      <c r="R97" s="48" t="s">
        <v>2036</v>
      </c>
    </row>
    <row r="98" spans="1:18" x14ac:dyDescent="0.2">
      <c r="A98" s="97"/>
      <c r="B98" s="137" t="s">
        <v>2351</v>
      </c>
      <c r="C98" s="87" t="s">
        <v>1017</v>
      </c>
      <c r="D98" s="134" t="str">
        <f t="shared" ref="D98:D129" si="16">VLOOKUP($C98,TOTAL3,2,FALSE)</f>
        <v>MW5010</v>
      </c>
      <c r="E98" s="135" t="str">
        <f t="shared" ref="E98:E129" si="17">VLOOKUP($C98,TOTAL3,3,FALSE)</f>
        <v>MASH WEST</v>
      </c>
      <c r="F98" s="135" t="str">
        <f t="shared" ref="F98:F129" si="18">VLOOKUP(C98,TOTAL3,4,FALSE)</f>
        <v>PLATINUM</v>
      </c>
      <c r="G98" s="52">
        <v>3</v>
      </c>
      <c r="H98" s="142" t="s">
        <v>2033</v>
      </c>
      <c r="I98" s="52" t="s">
        <v>5161</v>
      </c>
      <c r="J98" s="135" t="str">
        <f t="shared" ref="J98:J129" si="19">VLOOKUP($C98,TOTAL3,5,FALSE)</f>
        <v>ARTWELL</v>
      </c>
      <c r="K98" s="88">
        <v>0</v>
      </c>
      <c r="L98" s="196">
        <v>0.99998842592592585</v>
      </c>
      <c r="M98" s="136">
        <v>44174</v>
      </c>
      <c r="N98" s="143" t="s">
        <v>5477</v>
      </c>
      <c r="O98" s="90">
        <f t="shared" si="14"/>
        <v>1439.9833333333331</v>
      </c>
      <c r="P98" s="100">
        <f t="shared" si="15"/>
        <v>4319.9499999999989</v>
      </c>
      <c r="Q98" s="48" t="s">
        <v>2035</v>
      </c>
      <c r="R98" s="48" t="s">
        <v>2036</v>
      </c>
    </row>
    <row r="99" spans="1:18" x14ac:dyDescent="0.2">
      <c r="A99" s="97"/>
      <c r="B99" s="137" t="s">
        <v>2353</v>
      </c>
      <c r="C99" s="87" t="s">
        <v>1082</v>
      </c>
      <c r="D99" s="134" t="str">
        <f t="shared" si="16"/>
        <v>MW6031</v>
      </c>
      <c r="E99" s="135" t="str">
        <f t="shared" si="17"/>
        <v>MASH WEST</v>
      </c>
      <c r="F99" s="135" t="str">
        <f t="shared" si="18"/>
        <v>GOLD</v>
      </c>
      <c r="G99" s="52">
        <v>3</v>
      </c>
      <c r="H99" s="142" t="s">
        <v>2033</v>
      </c>
      <c r="I99" s="52" t="s">
        <v>5161</v>
      </c>
      <c r="J99" s="135" t="str">
        <f t="shared" si="19"/>
        <v>ARTWELL</v>
      </c>
      <c r="K99" s="88">
        <v>0</v>
      </c>
      <c r="L99" s="196">
        <v>0.99998842592592585</v>
      </c>
      <c r="M99" s="136">
        <v>44174</v>
      </c>
      <c r="N99" s="143" t="s">
        <v>5483</v>
      </c>
      <c r="O99" s="90">
        <f t="shared" si="14"/>
        <v>1439.9833333333331</v>
      </c>
      <c r="P99" s="100">
        <f t="shared" si="15"/>
        <v>4319.9499999999989</v>
      </c>
      <c r="Q99" s="48" t="s">
        <v>2035</v>
      </c>
      <c r="R99" s="48" t="s">
        <v>2036</v>
      </c>
    </row>
    <row r="100" spans="1:18" x14ac:dyDescent="0.2">
      <c r="A100" s="97"/>
      <c r="B100" s="137" t="s">
        <v>2354</v>
      </c>
      <c r="C100" s="87" t="s">
        <v>1084</v>
      </c>
      <c r="D100" s="134" t="str">
        <f t="shared" si="16"/>
        <v>MW6031</v>
      </c>
      <c r="E100" s="135" t="str">
        <f t="shared" si="17"/>
        <v>MASH WEST</v>
      </c>
      <c r="F100" s="135" t="str">
        <f t="shared" si="18"/>
        <v>GOLD</v>
      </c>
      <c r="G100" s="52">
        <v>3</v>
      </c>
      <c r="H100" s="142" t="s">
        <v>2033</v>
      </c>
      <c r="I100" s="52" t="s">
        <v>5161</v>
      </c>
      <c r="J100" s="135" t="str">
        <f t="shared" si="19"/>
        <v>ARTWELL</v>
      </c>
      <c r="K100" s="88">
        <v>0</v>
      </c>
      <c r="L100" s="196">
        <v>0.99998842592592585</v>
      </c>
      <c r="M100" s="136">
        <v>44174</v>
      </c>
      <c r="N100" s="143" t="s">
        <v>5484</v>
      </c>
      <c r="O100" s="90">
        <f t="shared" si="14"/>
        <v>1439.9833333333331</v>
      </c>
      <c r="P100" s="100">
        <f t="shared" si="15"/>
        <v>4319.9499999999989</v>
      </c>
      <c r="Q100" s="48" t="s">
        <v>2035</v>
      </c>
      <c r="R100" s="48" t="s">
        <v>2036</v>
      </c>
    </row>
    <row r="101" spans="1:18" x14ac:dyDescent="0.2">
      <c r="A101" s="97"/>
      <c r="B101" s="137" t="s">
        <v>2105</v>
      </c>
      <c r="C101" s="87" t="s">
        <v>1106</v>
      </c>
      <c r="D101" s="134" t="str">
        <f t="shared" si="16"/>
        <v>HA6067</v>
      </c>
      <c r="E101" s="135" t="str">
        <f t="shared" si="17"/>
        <v>HARARE</v>
      </c>
      <c r="F101" s="135" t="str">
        <f t="shared" si="18"/>
        <v>GOLD</v>
      </c>
      <c r="G101" s="52">
        <v>3</v>
      </c>
      <c r="H101" s="142" t="s">
        <v>2033</v>
      </c>
      <c r="I101" s="52" t="s">
        <v>5161</v>
      </c>
      <c r="J101" s="135" t="str">
        <f t="shared" si="19"/>
        <v>PRIVLEDGE</v>
      </c>
      <c r="K101" s="88">
        <v>0</v>
      </c>
      <c r="L101" s="196">
        <v>0.99998842592592585</v>
      </c>
      <c r="M101" s="136">
        <v>44174</v>
      </c>
      <c r="N101" s="143" t="s">
        <v>5425</v>
      </c>
      <c r="O101" s="90">
        <f t="shared" si="14"/>
        <v>1439.9833333333331</v>
      </c>
      <c r="P101" s="100">
        <f t="shared" si="15"/>
        <v>4319.9499999999989</v>
      </c>
      <c r="Q101" s="48" t="s">
        <v>2035</v>
      </c>
      <c r="R101" s="48" t="s">
        <v>2036</v>
      </c>
    </row>
    <row r="102" spans="1:18" x14ac:dyDescent="0.2">
      <c r="A102" s="97"/>
      <c r="B102" s="137" t="s">
        <v>2239</v>
      </c>
      <c r="C102" s="87" t="s">
        <v>1149</v>
      </c>
      <c r="D102" s="134" t="str">
        <f t="shared" si="16"/>
        <v>MW5215</v>
      </c>
      <c r="E102" s="135" t="str">
        <f t="shared" si="17"/>
        <v>MASH WEST</v>
      </c>
      <c r="F102" s="135" t="str">
        <f t="shared" si="18"/>
        <v>BRONZE</v>
      </c>
      <c r="G102" s="52">
        <v>3</v>
      </c>
      <c r="H102" s="142" t="s">
        <v>2033</v>
      </c>
      <c r="I102" s="52" t="s">
        <v>5161</v>
      </c>
      <c r="J102" s="135" t="str">
        <f t="shared" si="19"/>
        <v>ARTWELL</v>
      </c>
      <c r="K102" s="88">
        <v>0</v>
      </c>
      <c r="L102" s="196">
        <v>0.99998842592592585</v>
      </c>
      <c r="M102" s="136">
        <v>44174</v>
      </c>
      <c r="N102" s="143" t="s">
        <v>5486</v>
      </c>
      <c r="O102" s="90">
        <f t="shared" si="14"/>
        <v>1439.9833333333331</v>
      </c>
      <c r="P102" s="100">
        <f t="shared" si="15"/>
        <v>4319.9499999999989</v>
      </c>
      <c r="Q102" s="48" t="s">
        <v>2035</v>
      </c>
      <c r="R102" s="48" t="s">
        <v>2036</v>
      </c>
    </row>
    <row r="103" spans="1:18" x14ac:dyDescent="0.2">
      <c r="A103" s="97"/>
      <c r="B103" s="137" t="s">
        <v>2209</v>
      </c>
      <c r="C103" s="87" t="s">
        <v>1189</v>
      </c>
      <c r="D103" s="134" t="str">
        <f t="shared" si="16"/>
        <v>MC5029</v>
      </c>
      <c r="E103" s="135" t="str">
        <f t="shared" si="17"/>
        <v>MASH CENTRAL</v>
      </c>
      <c r="F103" s="135" t="str">
        <f t="shared" si="18"/>
        <v>PLATINUM</v>
      </c>
      <c r="G103" s="52">
        <v>3</v>
      </c>
      <c r="H103" s="142" t="s">
        <v>2033</v>
      </c>
      <c r="I103" s="52" t="s">
        <v>5161</v>
      </c>
      <c r="J103" s="135" t="str">
        <f t="shared" si="19"/>
        <v>MUTYANDA</v>
      </c>
      <c r="K103" s="88">
        <v>0</v>
      </c>
      <c r="L103" s="196">
        <v>0.99998842592592585</v>
      </c>
      <c r="M103" s="136">
        <v>44174</v>
      </c>
      <c r="N103" s="143" t="s">
        <v>5478</v>
      </c>
      <c r="O103" s="90">
        <f t="shared" si="14"/>
        <v>1439.9833333333331</v>
      </c>
      <c r="P103" s="100">
        <f t="shared" si="15"/>
        <v>4319.9499999999989</v>
      </c>
      <c r="Q103" s="48" t="s">
        <v>2035</v>
      </c>
      <c r="R103" s="48" t="s">
        <v>2036</v>
      </c>
    </row>
    <row r="104" spans="1:18" x14ac:dyDescent="0.2">
      <c r="A104" s="97"/>
      <c r="B104" s="137" t="s">
        <v>2106</v>
      </c>
      <c r="C104" s="87" t="s">
        <v>1199</v>
      </c>
      <c r="D104" s="134" t="str">
        <f t="shared" si="16"/>
        <v>MC7025</v>
      </c>
      <c r="E104" s="135" t="str">
        <f t="shared" si="17"/>
        <v>MASH CENTRAL</v>
      </c>
      <c r="F104" s="135" t="str">
        <f t="shared" si="18"/>
        <v>PLATINUM</v>
      </c>
      <c r="G104" s="52">
        <v>3</v>
      </c>
      <c r="H104" s="142" t="s">
        <v>2033</v>
      </c>
      <c r="I104" s="52" t="s">
        <v>5161</v>
      </c>
      <c r="J104" s="135" t="str">
        <f t="shared" si="19"/>
        <v>ARCHIE</v>
      </c>
      <c r="K104" s="88">
        <v>0</v>
      </c>
      <c r="L104" s="196">
        <v>0.99998842592592585</v>
      </c>
      <c r="M104" s="136">
        <v>44174</v>
      </c>
      <c r="N104" s="143" t="s">
        <v>5390</v>
      </c>
      <c r="O104" s="90">
        <f t="shared" si="14"/>
        <v>1439.9833333333331</v>
      </c>
      <c r="P104" s="100">
        <f t="shared" si="15"/>
        <v>4319.9499999999989</v>
      </c>
      <c r="Q104" s="48" t="s">
        <v>2035</v>
      </c>
      <c r="R104" s="48" t="s">
        <v>2036</v>
      </c>
    </row>
    <row r="105" spans="1:18" x14ac:dyDescent="0.2">
      <c r="A105" s="97"/>
      <c r="B105" s="137" t="s">
        <v>2107</v>
      </c>
      <c r="C105" s="87" t="s">
        <v>1201</v>
      </c>
      <c r="D105" s="134" t="str">
        <f t="shared" si="16"/>
        <v>MC7025</v>
      </c>
      <c r="E105" s="135" t="str">
        <f t="shared" si="17"/>
        <v>MASH CENTRAL</v>
      </c>
      <c r="F105" s="135" t="str">
        <f t="shared" si="18"/>
        <v>PLATINUM</v>
      </c>
      <c r="G105" s="52">
        <v>3</v>
      </c>
      <c r="H105" s="142" t="s">
        <v>2033</v>
      </c>
      <c r="I105" s="52" t="s">
        <v>5161</v>
      </c>
      <c r="J105" s="135" t="str">
        <f t="shared" si="19"/>
        <v>ARCHIE</v>
      </c>
      <c r="K105" s="88">
        <v>0</v>
      </c>
      <c r="L105" s="196">
        <v>0.99998842592592585</v>
      </c>
      <c r="M105" s="136">
        <v>44174</v>
      </c>
      <c r="N105" s="143" t="s">
        <v>5392</v>
      </c>
      <c r="O105" s="90">
        <f t="shared" si="14"/>
        <v>1439.9833333333331</v>
      </c>
      <c r="P105" s="100">
        <f t="shared" si="15"/>
        <v>4319.9499999999989</v>
      </c>
      <c r="Q105" s="48" t="s">
        <v>2035</v>
      </c>
      <c r="R105" s="48" t="s">
        <v>2036</v>
      </c>
    </row>
    <row r="106" spans="1:18" x14ac:dyDescent="0.2">
      <c r="A106" s="97"/>
      <c r="B106" s="137" t="s">
        <v>5487</v>
      </c>
      <c r="C106" s="48" t="s">
        <v>1204</v>
      </c>
      <c r="D106" s="134" t="str">
        <f t="shared" si="16"/>
        <v>HA0066</v>
      </c>
      <c r="E106" s="135" t="str">
        <f t="shared" si="17"/>
        <v>HARARE</v>
      </c>
      <c r="F106" s="135" t="str">
        <f t="shared" si="18"/>
        <v>PLATINUM</v>
      </c>
      <c r="G106" s="52">
        <v>3</v>
      </c>
      <c r="H106" s="142" t="s">
        <v>2033</v>
      </c>
      <c r="I106" s="52" t="s">
        <v>5161</v>
      </c>
      <c r="J106" s="135" t="str">
        <f t="shared" si="19"/>
        <v>ARCHIE</v>
      </c>
      <c r="K106" s="88">
        <v>0</v>
      </c>
      <c r="L106" s="196">
        <v>0.99998842592592585</v>
      </c>
      <c r="M106" s="136">
        <v>44174</v>
      </c>
      <c r="N106" s="143" t="s">
        <v>5488</v>
      </c>
      <c r="O106" s="90">
        <f t="shared" si="14"/>
        <v>1439.9833333333331</v>
      </c>
      <c r="P106" s="100">
        <f t="shared" si="15"/>
        <v>4319.9499999999989</v>
      </c>
      <c r="Q106" s="48" t="s">
        <v>2035</v>
      </c>
      <c r="R106" s="48" t="s">
        <v>2036</v>
      </c>
    </row>
    <row r="107" spans="1:18" x14ac:dyDescent="0.2">
      <c r="A107" s="97"/>
      <c r="B107" s="137" t="s">
        <v>5489</v>
      </c>
      <c r="C107" s="48" t="s">
        <v>1206</v>
      </c>
      <c r="D107" s="134" t="str">
        <f t="shared" si="16"/>
        <v>HA0066</v>
      </c>
      <c r="E107" s="135" t="str">
        <f t="shared" si="17"/>
        <v>HARARE</v>
      </c>
      <c r="F107" s="135" t="str">
        <f t="shared" si="18"/>
        <v>PLATINUM</v>
      </c>
      <c r="G107" s="52">
        <v>3</v>
      </c>
      <c r="H107" s="142" t="s">
        <v>2033</v>
      </c>
      <c r="I107" s="52" t="s">
        <v>5161</v>
      </c>
      <c r="J107" s="135" t="str">
        <f t="shared" si="19"/>
        <v>ARCHIE</v>
      </c>
      <c r="K107" s="88">
        <v>0</v>
      </c>
      <c r="L107" s="196">
        <v>0.99998842592592585</v>
      </c>
      <c r="M107" s="136">
        <v>44174</v>
      </c>
      <c r="N107" s="143" t="s">
        <v>5490</v>
      </c>
      <c r="O107" s="90">
        <f t="shared" si="14"/>
        <v>1439.9833333333331</v>
      </c>
      <c r="P107" s="100">
        <f t="shared" si="15"/>
        <v>4319.9499999999989</v>
      </c>
      <c r="Q107" s="48" t="s">
        <v>2035</v>
      </c>
      <c r="R107" s="48" t="s">
        <v>2036</v>
      </c>
    </row>
    <row r="108" spans="1:18" x14ac:dyDescent="0.2">
      <c r="A108" s="97"/>
      <c r="B108" s="137" t="s">
        <v>5491</v>
      </c>
      <c r="C108" s="48" t="s">
        <v>1207</v>
      </c>
      <c r="D108" s="134" t="str">
        <f t="shared" si="16"/>
        <v>HA0066</v>
      </c>
      <c r="E108" s="135" t="str">
        <f t="shared" si="17"/>
        <v>HARARE</v>
      </c>
      <c r="F108" s="135" t="str">
        <f t="shared" si="18"/>
        <v>PLATINUM</v>
      </c>
      <c r="G108" s="52">
        <v>3</v>
      </c>
      <c r="H108" s="142" t="s">
        <v>2033</v>
      </c>
      <c r="I108" s="52" t="s">
        <v>5161</v>
      </c>
      <c r="J108" s="135" t="str">
        <f t="shared" si="19"/>
        <v>ARCHIE</v>
      </c>
      <c r="K108" s="88">
        <v>0</v>
      </c>
      <c r="L108" s="196">
        <v>0.99998842592592585</v>
      </c>
      <c r="M108" s="136">
        <v>44174</v>
      </c>
      <c r="N108" s="143" t="s">
        <v>5492</v>
      </c>
      <c r="O108" s="90">
        <f t="shared" si="14"/>
        <v>1439.9833333333331</v>
      </c>
      <c r="P108" s="100">
        <f t="shared" si="15"/>
        <v>4319.9499999999989</v>
      </c>
      <c r="Q108" s="48" t="s">
        <v>2035</v>
      </c>
      <c r="R108" s="48" t="s">
        <v>2036</v>
      </c>
    </row>
    <row r="109" spans="1:18" x14ac:dyDescent="0.2">
      <c r="A109" s="97"/>
      <c r="B109" s="137" t="s">
        <v>2048</v>
      </c>
      <c r="C109" s="87" t="s">
        <v>1287</v>
      </c>
      <c r="D109" s="134" t="str">
        <f t="shared" si="16"/>
        <v>MW5222</v>
      </c>
      <c r="E109" s="135" t="str">
        <f t="shared" si="17"/>
        <v>MASH WEST</v>
      </c>
      <c r="F109" s="135" t="str">
        <f t="shared" si="18"/>
        <v>PLATINUM</v>
      </c>
      <c r="G109" s="52">
        <v>3</v>
      </c>
      <c r="H109" s="142" t="s">
        <v>2033</v>
      </c>
      <c r="I109" s="52" t="s">
        <v>5161</v>
      </c>
      <c r="J109" s="135" t="str">
        <f t="shared" si="19"/>
        <v>MASIMBA</v>
      </c>
      <c r="K109" s="88">
        <v>0</v>
      </c>
      <c r="L109" s="196">
        <v>0.99998842592592585</v>
      </c>
      <c r="M109" s="136">
        <v>44174</v>
      </c>
      <c r="N109" s="143" t="s">
        <v>5435</v>
      </c>
      <c r="O109" s="90">
        <f t="shared" si="14"/>
        <v>1439.9833333333331</v>
      </c>
      <c r="P109" s="100">
        <f t="shared" si="15"/>
        <v>4319.9499999999989</v>
      </c>
      <c r="Q109" s="48" t="s">
        <v>2035</v>
      </c>
      <c r="R109" s="48" t="s">
        <v>2036</v>
      </c>
    </row>
    <row r="110" spans="1:18" x14ac:dyDescent="0.2">
      <c r="A110" s="97"/>
      <c r="B110" s="137" t="s">
        <v>2046</v>
      </c>
      <c r="C110" s="87" t="s">
        <v>1289</v>
      </c>
      <c r="D110" s="134" t="str">
        <f t="shared" si="16"/>
        <v>MW5222</v>
      </c>
      <c r="E110" s="135" t="str">
        <f t="shared" si="17"/>
        <v>MASH WEST</v>
      </c>
      <c r="F110" s="135" t="str">
        <f t="shared" si="18"/>
        <v>PLATINUM</v>
      </c>
      <c r="G110" s="52">
        <v>3</v>
      </c>
      <c r="H110" s="142" t="s">
        <v>2033</v>
      </c>
      <c r="I110" s="52" t="s">
        <v>5161</v>
      </c>
      <c r="J110" s="135" t="str">
        <f t="shared" si="19"/>
        <v>MASIMBA</v>
      </c>
      <c r="K110" s="88">
        <v>0</v>
      </c>
      <c r="L110" s="196">
        <v>0.99998842592592585</v>
      </c>
      <c r="M110" s="136">
        <v>44174</v>
      </c>
      <c r="N110" s="143" t="s">
        <v>5393</v>
      </c>
      <c r="O110" s="90">
        <f t="shared" si="14"/>
        <v>1439.9833333333331</v>
      </c>
      <c r="P110" s="100">
        <f t="shared" si="15"/>
        <v>4319.9499999999989</v>
      </c>
      <c r="Q110" s="48" t="s">
        <v>2035</v>
      </c>
      <c r="R110" s="48" t="s">
        <v>2036</v>
      </c>
    </row>
    <row r="111" spans="1:18" x14ac:dyDescent="0.2">
      <c r="A111" s="97"/>
      <c r="B111" s="192" t="s">
        <v>2095</v>
      </c>
      <c r="C111" s="87" t="s">
        <v>1296</v>
      </c>
      <c r="D111" s="134" t="str">
        <f t="shared" si="16"/>
        <v>MA5170</v>
      </c>
      <c r="E111" s="135" t="str">
        <f t="shared" si="17"/>
        <v>MANICALAND</v>
      </c>
      <c r="F111" s="135" t="str">
        <f t="shared" si="18"/>
        <v>PLATINUM</v>
      </c>
      <c r="G111" s="52">
        <v>3</v>
      </c>
      <c r="H111" s="142" t="s">
        <v>2033</v>
      </c>
      <c r="I111" s="52" t="s">
        <v>5161</v>
      </c>
      <c r="J111" s="135" t="str">
        <f t="shared" si="19"/>
        <v>MAPFUMBA</v>
      </c>
      <c r="K111" s="88">
        <v>0</v>
      </c>
      <c r="L111" s="196">
        <v>0.99998842592592585</v>
      </c>
      <c r="M111" s="136">
        <v>44174</v>
      </c>
      <c r="N111" s="143" t="s">
        <v>5458</v>
      </c>
      <c r="O111" s="90">
        <f t="shared" si="14"/>
        <v>1439.9833333333331</v>
      </c>
      <c r="P111" s="100">
        <f t="shared" si="15"/>
        <v>4319.9499999999989</v>
      </c>
      <c r="Q111" s="48" t="s">
        <v>2035</v>
      </c>
      <c r="R111" s="48" t="s">
        <v>2036</v>
      </c>
    </row>
    <row r="112" spans="1:18" x14ac:dyDescent="0.2">
      <c r="A112" s="97"/>
      <c r="B112" s="137" t="s">
        <v>2358</v>
      </c>
      <c r="C112" s="48" t="s">
        <v>1324</v>
      </c>
      <c r="D112" s="134" t="str">
        <f t="shared" si="16"/>
        <v>HA6072</v>
      </c>
      <c r="E112" s="135" t="str">
        <f t="shared" si="17"/>
        <v>HARARE</v>
      </c>
      <c r="F112" s="135" t="str">
        <f t="shared" si="18"/>
        <v>PLATINUM</v>
      </c>
      <c r="G112" s="52">
        <v>3</v>
      </c>
      <c r="H112" s="142" t="s">
        <v>2033</v>
      </c>
      <c r="I112" s="52" t="s">
        <v>5161</v>
      </c>
      <c r="J112" s="135" t="str">
        <f t="shared" si="19"/>
        <v>LESLIE</v>
      </c>
      <c r="K112" s="88">
        <v>0</v>
      </c>
      <c r="L112" s="196">
        <v>0.99998842592592585</v>
      </c>
      <c r="M112" s="136">
        <v>44174</v>
      </c>
      <c r="N112" s="143" t="s">
        <v>5497</v>
      </c>
      <c r="O112" s="90">
        <f t="shared" si="14"/>
        <v>1439.9833333333331</v>
      </c>
      <c r="P112" s="100">
        <f t="shared" si="15"/>
        <v>4319.9499999999989</v>
      </c>
      <c r="Q112" s="48" t="s">
        <v>2035</v>
      </c>
      <c r="R112" s="48" t="s">
        <v>2036</v>
      </c>
    </row>
    <row r="113" spans="1:18" x14ac:dyDescent="0.2">
      <c r="A113" s="97"/>
      <c r="B113" s="192" t="s">
        <v>5498</v>
      </c>
      <c r="C113" s="87" t="s">
        <v>1328</v>
      </c>
      <c r="D113" s="134" t="str">
        <f t="shared" si="16"/>
        <v>MA0141</v>
      </c>
      <c r="E113" s="135" t="str">
        <f t="shared" si="17"/>
        <v>MANICALAND</v>
      </c>
      <c r="F113" s="135" t="str">
        <f t="shared" si="18"/>
        <v>GOLD</v>
      </c>
      <c r="G113" s="52">
        <v>3</v>
      </c>
      <c r="H113" s="142" t="s">
        <v>2033</v>
      </c>
      <c r="I113" s="52" t="s">
        <v>5161</v>
      </c>
      <c r="J113" s="135" t="str">
        <f t="shared" si="19"/>
        <v>MANGWIRO</v>
      </c>
      <c r="K113" s="88">
        <v>0</v>
      </c>
      <c r="L113" s="196">
        <v>0.99998842592592585</v>
      </c>
      <c r="M113" s="136">
        <v>44174</v>
      </c>
      <c r="N113" s="143" t="s">
        <v>5499</v>
      </c>
      <c r="O113" s="90">
        <f t="shared" si="14"/>
        <v>1439.9833333333331</v>
      </c>
      <c r="P113" s="100">
        <f t="shared" si="15"/>
        <v>4319.9499999999989</v>
      </c>
      <c r="Q113" s="48" t="s">
        <v>2035</v>
      </c>
      <c r="R113" s="48" t="s">
        <v>2036</v>
      </c>
    </row>
    <row r="114" spans="1:18" x14ac:dyDescent="0.2">
      <c r="A114" s="97"/>
      <c r="B114" s="137" t="s">
        <v>5500</v>
      </c>
      <c r="C114" s="48" t="s">
        <v>1334</v>
      </c>
      <c r="D114" s="134" t="str">
        <f t="shared" si="16"/>
        <v>ME1742</v>
      </c>
      <c r="E114" s="135" t="str">
        <f t="shared" si="17"/>
        <v>MASH EAST</v>
      </c>
      <c r="F114" s="135" t="str">
        <f t="shared" si="18"/>
        <v>SILVER</v>
      </c>
      <c r="G114" s="52">
        <v>3</v>
      </c>
      <c r="H114" s="142" t="s">
        <v>2033</v>
      </c>
      <c r="I114" s="52" t="s">
        <v>5161</v>
      </c>
      <c r="J114" s="135" t="str">
        <f t="shared" si="19"/>
        <v>WASHI</v>
      </c>
      <c r="K114" s="88">
        <v>0</v>
      </c>
      <c r="L114" s="196">
        <v>0.99998842592592585</v>
      </c>
      <c r="M114" s="136">
        <v>44174</v>
      </c>
      <c r="N114" s="143" t="s">
        <v>5501</v>
      </c>
      <c r="O114" s="90">
        <f t="shared" si="14"/>
        <v>1439.9833333333331</v>
      </c>
      <c r="P114" s="100">
        <f t="shared" si="15"/>
        <v>4319.9499999999989</v>
      </c>
      <c r="Q114" s="48" t="s">
        <v>2035</v>
      </c>
      <c r="R114" s="48" t="s">
        <v>2036</v>
      </c>
    </row>
    <row r="115" spans="1:18" x14ac:dyDescent="0.2">
      <c r="A115" s="97"/>
      <c r="B115" s="137" t="s">
        <v>3429</v>
      </c>
      <c r="C115" s="48" t="s">
        <v>1346</v>
      </c>
      <c r="D115" s="134" t="str">
        <f t="shared" si="16"/>
        <v>MC5210</v>
      </c>
      <c r="E115" s="135" t="str">
        <f t="shared" si="17"/>
        <v>MASH CENTRAL</v>
      </c>
      <c r="F115" s="135" t="str">
        <f t="shared" si="18"/>
        <v>PLATINUM</v>
      </c>
      <c r="G115" s="52">
        <v>3</v>
      </c>
      <c r="H115" s="142" t="s">
        <v>2033</v>
      </c>
      <c r="I115" s="52" t="s">
        <v>5161</v>
      </c>
      <c r="J115" s="135" t="str">
        <f t="shared" si="19"/>
        <v>ARTWELL</v>
      </c>
      <c r="K115" s="88">
        <v>0</v>
      </c>
      <c r="L115" s="196">
        <v>0.99998842592592585</v>
      </c>
      <c r="M115" s="136">
        <v>44174</v>
      </c>
      <c r="N115" s="143" t="s">
        <v>5502</v>
      </c>
      <c r="O115" s="90">
        <f t="shared" si="14"/>
        <v>1439.9833333333331</v>
      </c>
      <c r="P115" s="100">
        <f t="shared" si="15"/>
        <v>4319.9499999999989</v>
      </c>
      <c r="Q115" s="48" t="s">
        <v>2035</v>
      </c>
      <c r="R115" s="48" t="s">
        <v>2036</v>
      </c>
    </row>
    <row r="116" spans="1:18" x14ac:dyDescent="0.2">
      <c r="A116" s="97"/>
      <c r="B116" s="192" t="s">
        <v>5070</v>
      </c>
      <c r="C116" s="87" t="s">
        <v>1356</v>
      </c>
      <c r="D116" s="134" t="str">
        <f t="shared" si="16"/>
        <v>MW7063</v>
      </c>
      <c r="E116" s="135" t="str">
        <f t="shared" si="17"/>
        <v>MASH WEST</v>
      </c>
      <c r="F116" s="135" t="str">
        <f t="shared" si="18"/>
        <v>GOLD</v>
      </c>
      <c r="G116" s="52">
        <v>3</v>
      </c>
      <c r="H116" s="142" t="s">
        <v>2033</v>
      </c>
      <c r="I116" s="52" t="s">
        <v>5161</v>
      </c>
      <c r="J116" s="135" t="str">
        <f t="shared" si="19"/>
        <v>ARTWELL</v>
      </c>
      <c r="K116" s="88">
        <v>0</v>
      </c>
      <c r="L116" s="196">
        <v>0.99998842592592585</v>
      </c>
      <c r="M116" s="136">
        <v>44174</v>
      </c>
      <c r="N116" s="143" t="s">
        <v>5507</v>
      </c>
      <c r="O116" s="90">
        <f t="shared" si="14"/>
        <v>1439.9833333333331</v>
      </c>
      <c r="P116" s="100">
        <f t="shared" si="15"/>
        <v>4319.9499999999989</v>
      </c>
      <c r="Q116" s="48" t="s">
        <v>2035</v>
      </c>
      <c r="R116" s="48" t="s">
        <v>2036</v>
      </c>
    </row>
    <row r="117" spans="1:18" x14ac:dyDescent="0.2">
      <c r="A117" s="97"/>
      <c r="B117" s="137" t="s">
        <v>3431</v>
      </c>
      <c r="C117" s="48" t="s">
        <v>1376</v>
      </c>
      <c r="D117" s="134" t="str">
        <f t="shared" si="16"/>
        <v>MC5270</v>
      </c>
      <c r="E117" s="135" t="str">
        <f t="shared" si="17"/>
        <v>MASH CENTRAL</v>
      </c>
      <c r="F117" s="135" t="str">
        <f t="shared" si="18"/>
        <v>PLATINUM</v>
      </c>
      <c r="G117" s="52">
        <v>3</v>
      </c>
      <c r="H117" s="142" t="s">
        <v>2033</v>
      </c>
      <c r="I117" s="52" t="s">
        <v>5161</v>
      </c>
      <c r="J117" s="135" t="str">
        <f t="shared" si="19"/>
        <v>ARCHIE</v>
      </c>
      <c r="K117" s="88">
        <v>0</v>
      </c>
      <c r="L117" s="196">
        <v>0.99998842592592585</v>
      </c>
      <c r="M117" s="136">
        <v>44174</v>
      </c>
      <c r="N117" s="143" t="s">
        <v>5508</v>
      </c>
      <c r="O117" s="90">
        <f t="shared" si="14"/>
        <v>1439.9833333333331</v>
      </c>
      <c r="P117" s="100">
        <f t="shared" si="15"/>
        <v>4319.9499999999989</v>
      </c>
      <c r="Q117" s="48" t="s">
        <v>2035</v>
      </c>
      <c r="R117" s="48" t="s">
        <v>2036</v>
      </c>
    </row>
    <row r="118" spans="1:18" x14ac:dyDescent="0.2">
      <c r="A118" s="97"/>
      <c r="B118" s="137" t="s">
        <v>4064</v>
      </c>
      <c r="C118" s="48" t="s">
        <v>1420</v>
      </c>
      <c r="D118" s="134" t="str">
        <f t="shared" si="16"/>
        <v>MW0145</v>
      </c>
      <c r="E118" s="135" t="str">
        <f t="shared" si="17"/>
        <v>MASH WEST</v>
      </c>
      <c r="F118" s="135" t="str">
        <f t="shared" si="18"/>
        <v>PLATINUM</v>
      </c>
      <c r="G118" s="52">
        <v>3</v>
      </c>
      <c r="H118" s="142" t="s">
        <v>2033</v>
      </c>
      <c r="I118" s="52" t="s">
        <v>5161</v>
      </c>
      <c r="J118" s="135" t="str">
        <f t="shared" si="19"/>
        <v>COLLEN</v>
      </c>
      <c r="K118" s="88">
        <v>0</v>
      </c>
      <c r="L118" s="196">
        <v>0.99998842592592585</v>
      </c>
      <c r="M118" s="136">
        <v>44174</v>
      </c>
      <c r="N118" s="143" t="s">
        <v>5511</v>
      </c>
      <c r="O118" s="90">
        <f t="shared" si="14"/>
        <v>1439.9833333333331</v>
      </c>
      <c r="P118" s="100">
        <f t="shared" si="15"/>
        <v>4319.9499999999989</v>
      </c>
      <c r="Q118" s="48" t="s">
        <v>2035</v>
      </c>
      <c r="R118" s="48" t="s">
        <v>2036</v>
      </c>
    </row>
    <row r="119" spans="1:18" x14ac:dyDescent="0.2">
      <c r="A119" s="97"/>
      <c r="B119" s="137" t="s">
        <v>4065</v>
      </c>
      <c r="C119" s="48" t="s">
        <v>1423</v>
      </c>
      <c r="D119" s="134" t="str">
        <f t="shared" si="16"/>
        <v>MW0145</v>
      </c>
      <c r="E119" s="135" t="str">
        <f t="shared" si="17"/>
        <v>MASH WEST</v>
      </c>
      <c r="F119" s="135" t="str">
        <f t="shared" si="18"/>
        <v>PLATINUM</v>
      </c>
      <c r="G119" s="52">
        <v>3</v>
      </c>
      <c r="H119" s="142" t="s">
        <v>2033</v>
      </c>
      <c r="I119" s="52" t="s">
        <v>5161</v>
      </c>
      <c r="J119" s="135" t="str">
        <f t="shared" si="19"/>
        <v>COLLEN</v>
      </c>
      <c r="K119" s="88">
        <v>0</v>
      </c>
      <c r="L119" s="196">
        <v>0.99998842592592585</v>
      </c>
      <c r="M119" s="136">
        <v>44174</v>
      </c>
      <c r="N119" s="143" t="s">
        <v>5512</v>
      </c>
      <c r="O119" s="90">
        <f t="shared" si="14"/>
        <v>1439.9833333333331</v>
      </c>
      <c r="P119" s="100">
        <f t="shared" si="15"/>
        <v>4319.9499999999989</v>
      </c>
      <c r="Q119" s="48" t="s">
        <v>2035</v>
      </c>
      <c r="R119" s="48" t="s">
        <v>2036</v>
      </c>
    </row>
    <row r="120" spans="1:18" x14ac:dyDescent="0.2">
      <c r="A120" s="97"/>
      <c r="B120" s="137" t="s">
        <v>5498</v>
      </c>
      <c r="C120" s="48" t="s">
        <v>1429</v>
      </c>
      <c r="D120" s="134" t="str">
        <f t="shared" si="16"/>
        <v>ME7031</v>
      </c>
      <c r="E120" s="135" t="str">
        <f t="shared" si="17"/>
        <v>MASH EAST</v>
      </c>
      <c r="F120" s="135" t="str">
        <f t="shared" si="18"/>
        <v>SILVER</v>
      </c>
      <c r="G120" s="52">
        <v>3</v>
      </c>
      <c r="H120" s="142" t="s">
        <v>2033</v>
      </c>
      <c r="I120" s="52" t="s">
        <v>5161</v>
      </c>
      <c r="J120" s="135" t="str">
        <f t="shared" si="19"/>
        <v>MANGWIRO</v>
      </c>
      <c r="K120" s="88">
        <v>0</v>
      </c>
      <c r="L120" s="196">
        <v>0.99998842592592585</v>
      </c>
      <c r="M120" s="136">
        <v>44174</v>
      </c>
      <c r="N120" s="143" t="s">
        <v>5514</v>
      </c>
      <c r="O120" s="90">
        <f t="shared" si="14"/>
        <v>1439.9833333333331</v>
      </c>
      <c r="P120" s="100">
        <f t="shared" si="15"/>
        <v>4319.9499999999989</v>
      </c>
      <c r="Q120" s="48" t="s">
        <v>2035</v>
      </c>
      <c r="R120" s="48" t="s">
        <v>2036</v>
      </c>
    </row>
    <row r="121" spans="1:18" x14ac:dyDescent="0.2">
      <c r="A121" s="97"/>
      <c r="B121" s="137" t="s">
        <v>2043</v>
      </c>
      <c r="C121" s="87" t="s">
        <v>1431</v>
      </c>
      <c r="D121" s="134" t="str">
        <f t="shared" si="16"/>
        <v>ME5184</v>
      </c>
      <c r="E121" s="135" t="str">
        <f t="shared" si="17"/>
        <v>MASH EAST</v>
      </c>
      <c r="F121" s="135" t="str">
        <f t="shared" si="18"/>
        <v>PLATINUM</v>
      </c>
      <c r="G121" s="52">
        <v>3</v>
      </c>
      <c r="H121" s="142" t="s">
        <v>2033</v>
      </c>
      <c r="I121" s="52" t="s">
        <v>5161</v>
      </c>
      <c r="J121" s="135" t="str">
        <f t="shared" si="19"/>
        <v>DHLAKAMA</v>
      </c>
      <c r="K121" s="88">
        <v>0</v>
      </c>
      <c r="L121" s="196">
        <v>0.99998842592592585</v>
      </c>
      <c r="M121" s="136">
        <v>44174</v>
      </c>
      <c r="N121" s="143" t="s">
        <v>5513</v>
      </c>
      <c r="O121" s="90">
        <f t="shared" si="14"/>
        <v>1439.9833333333331</v>
      </c>
      <c r="P121" s="100">
        <f t="shared" si="15"/>
        <v>4319.9499999999989</v>
      </c>
      <c r="Q121" s="48" t="s">
        <v>2035</v>
      </c>
      <c r="R121" s="48" t="s">
        <v>2036</v>
      </c>
    </row>
    <row r="122" spans="1:18" x14ac:dyDescent="0.2">
      <c r="A122" s="97"/>
      <c r="B122" s="137" t="s">
        <v>5519</v>
      </c>
      <c r="C122" s="48" t="s">
        <v>1474</v>
      </c>
      <c r="D122" s="134" t="str">
        <f t="shared" si="16"/>
        <v>ME5185</v>
      </c>
      <c r="E122" s="135" t="str">
        <f t="shared" si="17"/>
        <v>MASH EAST</v>
      </c>
      <c r="F122" s="135" t="str">
        <f t="shared" si="18"/>
        <v>GOLD</v>
      </c>
      <c r="G122" s="52">
        <v>3</v>
      </c>
      <c r="H122" s="142" t="s">
        <v>2033</v>
      </c>
      <c r="I122" s="52" t="s">
        <v>5161</v>
      </c>
      <c r="J122" s="135" t="str">
        <f t="shared" si="19"/>
        <v>WASHI</v>
      </c>
      <c r="K122" s="88">
        <v>0</v>
      </c>
      <c r="L122" s="196">
        <v>0.99998842592592585</v>
      </c>
      <c r="M122" s="136">
        <v>44174</v>
      </c>
      <c r="N122" s="143" t="s">
        <v>5520</v>
      </c>
      <c r="O122" s="90">
        <f t="shared" si="14"/>
        <v>1439.9833333333331</v>
      </c>
      <c r="P122" s="100">
        <f t="shared" si="15"/>
        <v>4319.9499999999989</v>
      </c>
      <c r="Q122" s="48" t="s">
        <v>2035</v>
      </c>
      <c r="R122" s="48" t="s">
        <v>2036</v>
      </c>
    </row>
    <row r="123" spans="1:18" x14ac:dyDescent="0.2">
      <c r="A123" s="97"/>
      <c r="B123" s="137" t="s">
        <v>4578</v>
      </c>
      <c r="C123" s="48" t="s">
        <v>1477</v>
      </c>
      <c r="D123" s="134" t="str">
        <f t="shared" si="16"/>
        <v>ME3094</v>
      </c>
      <c r="E123" s="135" t="str">
        <f t="shared" si="17"/>
        <v>MASH EAST</v>
      </c>
      <c r="F123" s="135" t="str">
        <f t="shared" si="18"/>
        <v>PLATINUM</v>
      </c>
      <c r="G123" s="52">
        <v>3</v>
      </c>
      <c r="H123" s="142" t="s">
        <v>2033</v>
      </c>
      <c r="I123" s="52" t="s">
        <v>5161</v>
      </c>
      <c r="J123" s="135" t="str">
        <f t="shared" si="19"/>
        <v>WASHI</v>
      </c>
      <c r="K123" s="88">
        <v>0</v>
      </c>
      <c r="L123" s="196">
        <v>0.99998842592592585</v>
      </c>
      <c r="M123" s="136">
        <v>44174</v>
      </c>
      <c r="N123" s="143" t="s">
        <v>5521</v>
      </c>
      <c r="O123" s="90">
        <f t="shared" si="14"/>
        <v>1439.9833333333331</v>
      </c>
      <c r="P123" s="100">
        <f t="shared" si="15"/>
        <v>4319.9499999999989</v>
      </c>
      <c r="Q123" s="48" t="s">
        <v>2035</v>
      </c>
      <c r="R123" s="48" t="s">
        <v>2036</v>
      </c>
    </row>
    <row r="124" spans="1:18" x14ac:dyDescent="0.2">
      <c r="A124" s="97"/>
      <c r="B124" s="137" t="s">
        <v>4576</v>
      </c>
      <c r="C124" s="48" t="s">
        <v>1479</v>
      </c>
      <c r="D124" s="134" t="str">
        <f t="shared" si="16"/>
        <v>ME3094</v>
      </c>
      <c r="E124" s="135" t="str">
        <f t="shared" si="17"/>
        <v>MASH EAST</v>
      </c>
      <c r="F124" s="135" t="str">
        <f t="shared" si="18"/>
        <v>PLATINUM</v>
      </c>
      <c r="G124" s="52">
        <v>3</v>
      </c>
      <c r="H124" s="142" t="s">
        <v>2033</v>
      </c>
      <c r="I124" s="52" t="s">
        <v>5161</v>
      </c>
      <c r="J124" s="135" t="str">
        <f t="shared" si="19"/>
        <v>WASHI</v>
      </c>
      <c r="K124" s="88">
        <v>0</v>
      </c>
      <c r="L124" s="196">
        <v>0.99998842592592585</v>
      </c>
      <c r="M124" s="136">
        <v>44174</v>
      </c>
      <c r="N124" s="143" t="s">
        <v>5522</v>
      </c>
      <c r="O124" s="90">
        <f t="shared" si="14"/>
        <v>1439.9833333333331</v>
      </c>
      <c r="P124" s="100">
        <f t="shared" si="15"/>
        <v>4319.9499999999989</v>
      </c>
      <c r="Q124" s="48" t="s">
        <v>2035</v>
      </c>
      <c r="R124" s="48" t="s">
        <v>2036</v>
      </c>
    </row>
    <row r="125" spans="1:18" x14ac:dyDescent="0.2">
      <c r="A125" s="97"/>
      <c r="B125" s="137" t="s">
        <v>2365</v>
      </c>
      <c r="C125" s="87" t="s">
        <v>1480</v>
      </c>
      <c r="D125" s="134" t="str">
        <f t="shared" si="16"/>
        <v>MA5172</v>
      </c>
      <c r="E125" s="135" t="str">
        <f t="shared" si="17"/>
        <v>MANICALAND</v>
      </c>
      <c r="F125" s="135" t="str">
        <f t="shared" si="18"/>
        <v>SILVER</v>
      </c>
      <c r="G125" s="52">
        <v>3</v>
      </c>
      <c r="H125" s="142" t="s">
        <v>2033</v>
      </c>
      <c r="I125" s="52" t="s">
        <v>5161</v>
      </c>
      <c r="J125" s="135" t="str">
        <f t="shared" si="19"/>
        <v>MANGWIRO</v>
      </c>
      <c r="K125" s="88">
        <v>0</v>
      </c>
      <c r="L125" s="196">
        <v>0.99998842592592585</v>
      </c>
      <c r="M125" s="136">
        <v>44174</v>
      </c>
      <c r="N125" s="143" t="s">
        <v>5523</v>
      </c>
      <c r="O125" s="90">
        <f t="shared" si="14"/>
        <v>1439.9833333333331</v>
      </c>
      <c r="P125" s="100">
        <f t="shared" si="15"/>
        <v>4319.9499999999989</v>
      </c>
      <c r="Q125" s="48" t="s">
        <v>2035</v>
      </c>
      <c r="R125" s="48" t="s">
        <v>2036</v>
      </c>
    </row>
    <row r="126" spans="1:18" x14ac:dyDescent="0.2">
      <c r="A126" s="97"/>
      <c r="B126" s="137" t="s">
        <v>2054</v>
      </c>
      <c r="C126" s="87" t="s">
        <v>1484</v>
      </c>
      <c r="D126" s="134" t="str">
        <f t="shared" si="16"/>
        <v>MW5238</v>
      </c>
      <c r="E126" s="135" t="str">
        <f t="shared" si="17"/>
        <v>MASH WEST</v>
      </c>
      <c r="F126" s="135" t="str">
        <f t="shared" si="18"/>
        <v>PLATINUM</v>
      </c>
      <c r="G126" s="52">
        <v>3</v>
      </c>
      <c r="H126" s="142" t="s">
        <v>2033</v>
      </c>
      <c r="I126" s="52" t="s">
        <v>5161</v>
      </c>
      <c r="J126" s="135" t="str">
        <f t="shared" si="19"/>
        <v>ARTWELL</v>
      </c>
      <c r="K126" s="88">
        <v>0</v>
      </c>
      <c r="L126" s="196">
        <v>0.99998842592592585</v>
      </c>
      <c r="M126" s="136">
        <v>44174</v>
      </c>
      <c r="N126" s="143" t="s">
        <v>5524</v>
      </c>
      <c r="O126" s="90">
        <f t="shared" si="14"/>
        <v>1439.9833333333331</v>
      </c>
      <c r="P126" s="100">
        <f t="shared" si="15"/>
        <v>4319.9499999999989</v>
      </c>
      <c r="Q126" s="48" t="s">
        <v>2035</v>
      </c>
      <c r="R126" s="48" t="s">
        <v>2036</v>
      </c>
    </row>
    <row r="127" spans="1:18" x14ac:dyDescent="0.2">
      <c r="A127" s="97"/>
      <c r="B127" s="137" t="s">
        <v>2366</v>
      </c>
      <c r="C127" s="87" t="s">
        <v>1487</v>
      </c>
      <c r="D127" s="134" t="str">
        <f t="shared" si="16"/>
        <v>MW5238</v>
      </c>
      <c r="E127" s="135" t="str">
        <f t="shared" si="17"/>
        <v>MASH WEST</v>
      </c>
      <c r="F127" s="135" t="str">
        <f t="shared" si="18"/>
        <v>PLATINUM</v>
      </c>
      <c r="G127" s="52">
        <v>3</v>
      </c>
      <c r="H127" s="142" t="s">
        <v>2033</v>
      </c>
      <c r="I127" s="52" t="s">
        <v>5161</v>
      </c>
      <c r="J127" s="135" t="str">
        <f t="shared" si="19"/>
        <v>ARTWELL</v>
      </c>
      <c r="K127" s="88">
        <v>0</v>
      </c>
      <c r="L127" s="196">
        <v>0.99998842592592585</v>
      </c>
      <c r="M127" s="136">
        <v>44174</v>
      </c>
      <c r="N127" s="143" t="s">
        <v>5504</v>
      </c>
      <c r="O127" s="90">
        <f t="shared" si="14"/>
        <v>1439.9833333333331</v>
      </c>
      <c r="P127" s="100">
        <f t="shared" si="15"/>
        <v>4319.9499999999989</v>
      </c>
      <c r="Q127" s="48" t="s">
        <v>2035</v>
      </c>
      <c r="R127" s="48" t="s">
        <v>2036</v>
      </c>
    </row>
    <row r="128" spans="1:18" x14ac:dyDescent="0.2">
      <c r="A128" s="97"/>
      <c r="B128" s="137" t="s">
        <v>2096</v>
      </c>
      <c r="C128" s="87" t="s">
        <v>1488</v>
      </c>
      <c r="D128" s="134" t="str">
        <f t="shared" si="16"/>
        <v>MA1749</v>
      </c>
      <c r="E128" s="135" t="str">
        <f t="shared" si="17"/>
        <v>MANICALAND</v>
      </c>
      <c r="F128" s="135" t="str">
        <f t="shared" si="18"/>
        <v>PLATINUM</v>
      </c>
      <c r="G128" s="52">
        <v>3</v>
      </c>
      <c r="H128" s="142" t="s">
        <v>2033</v>
      </c>
      <c r="I128" s="52" t="s">
        <v>5161</v>
      </c>
      <c r="J128" s="135" t="str">
        <f t="shared" si="19"/>
        <v>MANGWIRO</v>
      </c>
      <c r="K128" s="88">
        <v>0</v>
      </c>
      <c r="L128" s="196">
        <v>0.99998842592592585</v>
      </c>
      <c r="M128" s="136">
        <v>44174</v>
      </c>
      <c r="N128" s="143" t="s">
        <v>5436</v>
      </c>
      <c r="O128" s="90">
        <f t="shared" si="14"/>
        <v>1439.9833333333331</v>
      </c>
      <c r="P128" s="100">
        <f t="shared" si="15"/>
        <v>4319.9499999999989</v>
      </c>
      <c r="Q128" s="48" t="s">
        <v>2035</v>
      </c>
      <c r="R128" s="48" t="s">
        <v>2036</v>
      </c>
    </row>
    <row r="129" spans="1:18" x14ac:dyDescent="0.2">
      <c r="A129" s="97"/>
      <c r="B129" s="137" t="s">
        <v>2367</v>
      </c>
      <c r="C129" s="87" t="s">
        <v>1493</v>
      </c>
      <c r="D129" s="134" t="str">
        <f t="shared" si="16"/>
        <v>MA5173</v>
      </c>
      <c r="E129" s="135" t="str">
        <f t="shared" si="17"/>
        <v>MANICALAND</v>
      </c>
      <c r="F129" s="135" t="str">
        <f t="shared" si="18"/>
        <v>GOLD</v>
      </c>
      <c r="G129" s="52">
        <v>3</v>
      </c>
      <c r="H129" s="142" t="s">
        <v>2033</v>
      </c>
      <c r="I129" s="52" t="s">
        <v>5161</v>
      </c>
      <c r="J129" s="135" t="str">
        <f t="shared" si="19"/>
        <v>MAPFUMBA</v>
      </c>
      <c r="K129" s="88">
        <v>0</v>
      </c>
      <c r="L129" s="196">
        <v>0.99998842592592585</v>
      </c>
      <c r="M129" s="136">
        <v>44174</v>
      </c>
      <c r="N129" s="143" t="s">
        <v>5525</v>
      </c>
      <c r="O129" s="90">
        <f t="shared" si="14"/>
        <v>1439.9833333333331</v>
      </c>
      <c r="P129" s="100">
        <f t="shared" si="15"/>
        <v>4319.9499999999989</v>
      </c>
      <c r="Q129" s="48" t="s">
        <v>2035</v>
      </c>
      <c r="R129" s="48" t="s">
        <v>2036</v>
      </c>
    </row>
    <row r="130" spans="1:18" x14ac:dyDescent="0.2">
      <c r="A130" s="97"/>
      <c r="B130" s="137" t="s">
        <v>2368</v>
      </c>
      <c r="C130" s="87" t="s">
        <v>1495</v>
      </c>
      <c r="D130" s="134" t="str">
        <f t="shared" ref="D130:D148" si="20">VLOOKUP($C130,TOTAL3,2,FALSE)</f>
        <v>MA5173</v>
      </c>
      <c r="E130" s="135" t="str">
        <f t="shared" ref="E130:E161" si="21">VLOOKUP($C130,TOTAL3,3,FALSE)</f>
        <v>MANICALAND</v>
      </c>
      <c r="F130" s="135" t="str">
        <f t="shared" ref="F130:F161" si="22">VLOOKUP(C130,TOTAL3,4,FALSE)</f>
        <v>GOLD</v>
      </c>
      <c r="G130" s="52">
        <v>3</v>
      </c>
      <c r="H130" s="142" t="s">
        <v>2033</v>
      </c>
      <c r="I130" s="52" t="s">
        <v>5161</v>
      </c>
      <c r="J130" s="135" t="str">
        <f t="shared" ref="J130:J147" si="23">VLOOKUP($C130,TOTAL3,5,FALSE)</f>
        <v>MAPFUMBA</v>
      </c>
      <c r="K130" s="88">
        <v>0</v>
      </c>
      <c r="L130" s="196">
        <v>0.99998842592592585</v>
      </c>
      <c r="M130" s="136">
        <v>44174</v>
      </c>
      <c r="N130" s="143" t="s">
        <v>5506</v>
      </c>
      <c r="O130" s="90">
        <f t="shared" ref="O130:O193" si="24">(L130-K130)*60*24</f>
        <v>1439.9833333333331</v>
      </c>
      <c r="P130" s="100">
        <f t="shared" ref="P130:P193" si="25">O130*G130</f>
        <v>4319.9499999999989</v>
      </c>
      <c r="Q130" s="48" t="s">
        <v>2035</v>
      </c>
      <c r="R130" s="48" t="s">
        <v>2036</v>
      </c>
    </row>
    <row r="131" spans="1:18" x14ac:dyDescent="0.2">
      <c r="A131" s="97"/>
      <c r="B131" s="137" t="s">
        <v>2206</v>
      </c>
      <c r="C131" s="87" t="s">
        <v>1529</v>
      </c>
      <c r="D131" s="134" t="str">
        <f t="shared" si="20"/>
        <v>HA0205</v>
      </c>
      <c r="E131" s="135" t="str">
        <f t="shared" si="21"/>
        <v>HARARE</v>
      </c>
      <c r="F131" s="135" t="str">
        <f t="shared" si="22"/>
        <v>PLATINUM</v>
      </c>
      <c r="G131" s="52">
        <v>3</v>
      </c>
      <c r="H131" s="142" t="s">
        <v>2033</v>
      </c>
      <c r="I131" s="52" t="s">
        <v>5161</v>
      </c>
      <c r="J131" s="135" t="str">
        <f t="shared" si="23"/>
        <v>RICHARD</v>
      </c>
      <c r="K131" s="88">
        <v>0</v>
      </c>
      <c r="L131" s="196">
        <v>0.99998842592592585</v>
      </c>
      <c r="M131" s="136">
        <v>44174</v>
      </c>
      <c r="N131" s="143" t="s">
        <v>5496</v>
      </c>
      <c r="O131" s="90">
        <f t="shared" si="24"/>
        <v>1439.9833333333331</v>
      </c>
      <c r="P131" s="100">
        <f t="shared" si="25"/>
        <v>4319.9499999999989</v>
      </c>
      <c r="Q131" s="48" t="s">
        <v>2035</v>
      </c>
      <c r="R131" s="48" t="s">
        <v>2036</v>
      </c>
    </row>
    <row r="132" spans="1:18" x14ac:dyDescent="0.2">
      <c r="A132" s="97"/>
      <c r="B132" s="137" t="s">
        <v>2206</v>
      </c>
      <c r="C132" s="87" t="s">
        <v>1530</v>
      </c>
      <c r="D132" s="134" t="str">
        <f t="shared" si="20"/>
        <v>HA0205</v>
      </c>
      <c r="E132" s="135" t="str">
        <f t="shared" si="21"/>
        <v>HARARE</v>
      </c>
      <c r="F132" s="135" t="str">
        <f t="shared" si="22"/>
        <v>PLATINUM</v>
      </c>
      <c r="G132" s="52">
        <v>3</v>
      </c>
      <c r="H132" s="142" t="s">
        <v>2033</v>
      </c>
      <c r="I132" s="52" t="s">
        <v>5161</v>
      </c>
      <c r="J132" s="135" t="str">
        <f t="shared" si="23"/>
        <v>RICHARD</v>
      </c>
      <c r="K132" s="88">
        <v>0</v>
      </c>
      <c r="L132" s="196">
        <v>0.99998842592592585</v>
      </c>
      <c r="M132" s="136">
        <v>44174</v>
      </c>
      <c r="N132" s="143" t="s">
        <v>5400</v>
      </c>
      <c r="O132" s="90">
        <f t="shared" si="24"/>
        <v>1439.9833333333331</v>
      </c>
      <c r="P132" s="100">
        <f t="shared" si="25"/>
        <v>4319.9499999999989</v>
      </c>
      <c r="Q132" s="48" t="s">
        <v>2035</v>
      </c>
      <c r="R132" s="48" t="s">
        <v>2036</v>
      </c>
    </row>
    <row r="133" spans="1:18" x14ac:dyDescent="0.2">
      <c r="A133" s="97"/>
      <c r="B133" s="137" t="s">
        <v>3536</v>
      </c>
      <c r="C133" s="48" t="s">
        <v>1536</v>
      </c>
      <c r="D133" s="134" t="str">
        <f t="shared" si="20"/>
        <v>HA6064</v>
      </c>
      <c r="E133" s="135" t="str">
        <f t="shared" si="21"/>
        <v>HARARE</v>
      </c>
      <c r="F133" s="135" t="str">
        <f t="shared" si="22"/>
        <v>SILVER</v>
      </c>
      <c r="G133" s="52">
        <v>3</v>
      </c>
      <c r="H133" s="142" t="s">
        <v>2033</v>
      </c>
      <c r="I133" s="52" t="s">
        <v>5161</v>
      </c>
      <c r="J133" s="135" t="str">
        <f t="shared" si="23"/>
        <v>MUTYANDA</v>
      </c>
      <c r="K133" s="88">
        <v>0</v>
      </c>
      <c r="L133" s="196">
        <v>0.99998842592592585</v>
      </c>
      <c r="M133" s="136">
        <v>44174</v>
      </c>
      <c r="N133" s="143" t="s">
        <v>5528</v>
      </c>
      <c r="O133" s="90">
        <f t="shared" si="24"/>
        <v>1439.9833333333331</v>
      </c>
      <c r="P133" s="100">
        <f t="shared" si="25"/>
        <v>4319.9499999999989</v>
      </c>
      <c r="Q133" s="48" t="s">
        <v>2035</v>
      </c>
      <c r="R133" s="48" t="s">
        <v>2036</v>
      </c>
    </row>
    <row r="134" spans="1:18" x14ac:dyDescent="0.2">
      <c r="A134" s="97"/>
      <c r="B134" s="137" t="s">
        <v>2077</v>
      </c>
      <c r="C134" s="87" t="s">
        <v>1555</v>
      </c>
      <c r="D134" s="134" t="str">
        <f t="shared" si="20"/>
        <v>ME0395</v>
      </c>
      <c r="E134" s="135" t="str">
        <f t="shared" si="21"/>
        <v>MASH EAST</v>
      </c>
      <c r="F134" s="135" t="str">
        <f t="shared" si="22"/>
        <v>GOLD</v>
      </c>
      <c r="G134" s="52">
        <v>3</v>
      </c>
      <c r="H134" s="142" t="s">
        <v>2033</v>
      </c>
      <c r="I134" s="52" t="s">
        <v>5161</v>
      </c>
      <c r="J134" s="135" t="str">
        <f t="shared" si="23"/>
        <v>DHLAKAMA</v>
      </c>
      <c r="K134" s="88">
        <v>0</v>
      </c>
      <c r="L134" s="196">
        <v>0.99998842592592585</v>
      </c>
      <c r="M134" s="136">
        <v>44174</v>
      </c>
      <c r="N134" s="143" t="s">
        <v>5406</v>
      </c>
      <c r="O134" s="90">
        <f t="shared" si="24"/>
        <v>1439.9833333333331</v>
      </c>
      <c r="P134" s="100">
        <f t="shared" si="25"/>
        <v>4319.9499999999989</v>
      </c>
      <c r="Q134" s="48" t="s">
        <v>2035</v>
      </c>
      <c r="R134" s="48" t="s">
        <v>2036</v>
      </c>
    </row>
    <row r="135" spans="1:18" x14ac:dyDescent="0.2">
      <c r="A135" s="97"/>
      <c r="B135" s="137" t="s">
        <v>2373</v>
      </c>
      <c r="C135" s="87" t="s">
        <v>1629</v>
      </c>
      <c r="D135" s="134" t="str">
        <f t="shared" si="20"/>
        <v>MA5235</v>
      </c>
      <c r="E135" s="135" t="str">
        <f t="shared" si="21"/>
        <v>MANICALAND</v>
      </c>
      <c r="F135" s="135" t="str">
        <f t="shared" si="22"/>
        <v>SILVER</v>
      </c>
      <c r="G135" s="52">
        <v>3</v>
      </c>
      <c r="H135" s="142" t="s">
        <v>2033</v>
      </c>
      <c r="I135" s="52" t="s">
        <v>5161</v>
      </c>
      <c r="J135" s="135" t="str">
        <f t="shared" si="23"/>
        <v>MANGWIRO</v>
      </c>
      <c r="K135" s="88">
        <v>0</v>
      </c>
      <c r="L135" s="196">
        <v>0.99998842592592585</v>
      </c>
      <c r="M135" s="136">
        <v>44174</v>
      </c>
      <c r="N135" s="143" t="s">
        <v>5531</v>
      </c>
      <c r="O135" s="90">
        <f t="shared" si="24"/>
        <v>1439.9833333333331</v>
      </c>
      <c r="P135" s="100">
        <f t="shared" si="25"/>
        <v>4319.9499999999989</v>
      </c>
      <c r="Q135" s="48" t="s">
        <v>2035</v>
      </c>
      <c r="R135" s="48" t="s">
        <v>2036</v>
      </c>
    </row>
    <row r="136" spans="1:18" x14ac:dyDescent="0.2">
      <c r="A136" s="97"/>
      <c r="B136" s="137" t="s">
        <v>2375</v>
      </c>
      <c r="C136" s="87" t="s">
        <v>1662</v>
      </c>
      <c r="D136" s="134" t="str">
        <f t="shared" si="20"/>
        <v>MA5248</v>
      </c>
      <c r="E136" s="135" t="str">
        <f t="shared" si="21"/>
        <v>MANICALAND</v>
      </c>
      <c r="F136" s="135" t="str">
        <f t="shared" si="22"/>
        <v>SILVER</v>
      </c>
      <c r="G136" s="52">
        <v>3</v>
      </c>
      <c r="H136" s="142" t="s">
        <v>2033</v>
      </c>
      <c r="I136" s="52" t="s">
        <v>5161</v>
      </c>
      <c r="J136" s="135" t="str">
        <f t="shared" si="23"/>
        <v>MANGWIRO</v>
      </c>
      <c r="K136" s="88">
        <v>0</v>
      </c>
      <c r="L136" s="196">
        <v>0.99998842592592585</v>
      </c>
      <c r="M136" s="136">
        <v>44174</v>
      </c>
      <c r="N136" s="143" t="s">
        <v>5533</v>
      </c>
      <c r="O136" s="90">
        <f t="shared" si="24"/>
        <v>1439.9833333333331</v>
      </c>
      <c r="P136" s="100">
        <f t="shared" si="25"/>
        <v>4319.9499999999989</v>
      </c>
      <c r="Q136" s="48" t="s">
        <v>2035</v>
      </c>
      <c r="R136" s="48" t="s">
        <v>2036</v>
      </c>
    </row>
    <row r="137" spans="1:18" x14ac:dyDescent="0.2">
      <c r="A137" s="97"/>
      <c r="B137" s="137" t="s">
        <v>2108</v>
      </c>
      <c r="C137" s="87" t="s">
        <v>1689</v>
      </c>
      <c r="D137" s="134" t="str">
        <f t="shared" si="20"/>
        <v>MA7037</v>
      </c>
      <c r="E137" s="135" t="str">
        <f t="shared" si="21"/>
        <v>MANICALAND</v>
      </c>
      <c r="F137" s="135" t="str">
        <f t="shared" si="22"/>
        <v>SILVER</v>
      </c>
      <c r="G137" s="52">
        <v>3</v>
      </c>
      <c r="H137" s="142" t="s">
        <v>2033</v>
      </c>
      <c r="I137" s="52" t="s">
        <v>5161</v>
      </c>
      <c r="J137" s="135" t="str">
        <f t="shared" si="23"/>
        <v>MANGWIRO</v>
      </c>
      <c r="K137" s="88">
        <v>0</v>
      </c>
      <c r="L137" s="196">
        <v>0.99998842592592585</v>
      </c>
      <c r="M137" s="136">
        <v>44174</v>
      </c>
      <c r="N137" s="143" t="s">
        <v>5493</v>
      </c>
      <c r="O137" s="90">
        <f t="shared" si="24"/>
        <v>1439.9833333333331</v>
      </c>
      <c r="P137" s="100">
        <f t="shared" si="25"/>
        <v>4319.9499999999989</v>
      </c>
      <c r="Q137" s="48" t="s">
        <v>2035</v>
      </c>
      <c r="R137" s="48" t="s">
        <v>2036</v>
      </c>
    </row>
    <row r="138" spans="1:18" x14ac:dyDescent="0.2">
      <c r="A138" s="97"/>
      <c r="B138" s="192" t="s">
        <v>5535</v>
      </c>
      <c r="C138" s="87" t="s">
        <v>1691</v>
      </c>
      <c r="D138" s="134" t="str">
        <f t="shared" si="20"/>
        <v>MA5269</v>
      </c>
      <c r="E138" s="135" t="str">
        <f t="shared" si="21"/>
        <v>MANICALAND</v>
      </c>
      <c r="F138" s="135" t="str">
        <f t="shared" si="22"/>
        <v>PLATINUM</v>
      </c>
      <c r="G138" s="52">
        <v>3</v>
      </c>
      <c r="H138" s="142" t="s">
        <v>2033</v>
      </c>
      <c r="I138" s="52" t="s">
        <v>5161</v>
      </c>
      <c r="J138" s="135" t="str">
        <f t="shared" si="23"/>
        <v>MANGWIRO</v>
      </c>
      <c r="K138" s="88">
        <v>0</v>
      </c>
      <c r="L138" s="196">
        <v>0.99998842592592585</v>
      </c>
      <c r="M138" s="136">
        <v>44174</v>
      </c>
      <c r="N138" s="143" t="s">
        <v>5536</v>
      </c>
      <c r="O138" s="90">
        <f t="shared" si="24"/>
        <v>1439.9833333333331</v>
      </c>
      <c r="P138" s="100">
        <f t="shared" si="25"/>
        <v>4319.9499999999989</v>
      </c>
      <c r="Q138" s="48" t="s">
        <v>2035</v>
      </c>
      <c r="R138" s="48" t="s">
        <v>2036</v>
      </c>
    </row>
    <row r="139" spans="1:18" x14ac:dyDescent="0.2">
      <c r="A139" s="97"/>
      <c r="B139" s="137" t="s">
        <v>5537</v>
      </c>
      <c r="C139" s="48" t="s">
        <v>1695</v>
      </c>
      <c r="D139" s="134" t="str">
        <f t="shared" si="20"/>
        <v>ME5186</v>
      </c>
      <c r="E139" s="135" t="str">
        <f t="shared" si="21"/>
        <v>MASH EAST</v>
      </c>
      <c r="F139" s="135" t="str">
        <f t="shared" si="22"/>
        <v>GOLD</v>
      </c>
      <c r="G139" s="52">
        <v>3</v>
      </c>
      <c r="H139" s="142" t="s">
        <v>2033</v>
      </c>
      <c r="I139" s="52" t="s">
        <v>5161</v>
      </c>
      <c r="J139" s="135" t="str">
        <f t="shared" si="23"/>
        <v>RICHARD</v>
      </c>
      <c r="K139" s="88">
        <v>0</v>
      </c>
      <c r="L139" s="196">
        <v>0.99998842592592585</v>
      </c>
      <c r="M139" s="136">
        <v>44174</v>
      </c>
      <c r="N139" s="143" t="s">
        <v>5538</v>
      </c>
      <c r="O139" s="90">
        <f t="shared" si="24"/>
        <v>1439.9833333333331</v>
      </c>
      <c r="P139" s="100">
        <f t="shared" si="25"/>
        <v>4319.9499999999989</v>
      </c>
      <c r="Q139" s="48" t="s">
        <v>2035</v>
      </c>
      <c r="R139" s="48" t="s">
        <v>2036</v>
      </c>
    </row>
    <row r="140" spans="1:18" x14ac:dyDescent="0.2">
      <c r="A140" s="97"/>
      <c r="B140" s="137" t="s">
        <v>2075</v>
      </c>
      <c r="C140" s="87" t="s">
        <v>1697</v>
      </c>
      <c r="D140" s="134" t="str">
        <f t="shared" si="20"/>
        <v>MA0271</v>
      </c>
      <c r="E140" s="135" t="str">
        <f t="shared" si="21"/>
        <v>MANICALAND</v>
      </c>
      <c r="F140" s="135" t="str">
        <f t="shared" si="22"/>
        <v>PLATINUM</v>
      </c>
      <c r="G140" s="52">
        <v>3</v>
      </c>
      <c r="H140" s="142" t="s">
        <v>2033</v>
      </c>
      <c r="I140" s="52" t="s">
        <v>5161</v>
      </c>
      <c r="J140" s="135" t="str">
        <f t="shared" si="23"/>
        <v>MAPFUMBA</v>
      </c>
      <c r="K140" s="88">
        <v>0</v>
      </c>
      <c r="L140" s="196">
        <v>0.99998842592592585</v>
      </c>
      <c r="M140" s="136">
        <v>44174</v>
      </c>
      <c r="N140" s="143" t="s">
        <v>5424</v>
      </c>
      <c r="O140" s="90">
        <f t="shared" si="24"/>
        <v>1439.9833333333331</v>
      </c>
      <c r="P140" s="100">
        <f t="shared" si="25"/>
        <v>4319.9499999999989</v>
      </c>
      <c r="Q140" s="48" t="s">
        <v>2035</v>
      </c>
      <c r="R140" s="48" t="s">
        <v>2036</v>
      </c>
    </row>
    <row r="141" spans="1:18" x14ac:dyDescent="0.2">
      <c r="A141" s="97"/>
      <c r="B141" s="137" t="s">
        <v>2211</v>
      </c>
      <c r="C141" s="87" t="s">
        <v>1716</v>
      </c>
      <c r="D141" s="134" t="str">
        <f t="shared" si="20"/>
        <v>HA6046</v>
      </c>
      <c r="E141" s="135" t="str">
        <f t="shared" si="21"/>
        <v>HARARE</v>
      </c>
      <c r="F141" s="135" t="str">
        <f t="shared" si="22"/>
        <v>PLATINUM</v>
      </c>
      <c r="G141" s="52">
        <v>3</v>
      </c>
      <c r="H141" s="142" t="s">
        <v>2033</v>
      </c>
      <c r="I141" s="52" t="s">
        <v>5161</v>
      </c>
      <c r="J141" s="135" t="str">
        <f t="shared" si="23"/>
        <v>RICHARD</v>
      </c>
      <c r="K141" s="88">
        <v>0</v>
      </c>
      <c r="L141" s="196">
        <v>0.99998842592592585</v>
      </c>
      <c r="M141" s="136">
        <v>44174</v>
      </c>
      <c r="N141" s="143" t="s">
        <v>5418</v>
      </c>
      <c r="O141" s="90">
        <f t="shared" si="24"/>
        <v>1439.9833333333331</v>
      </c>
      <c r="P141" s="100">
        <f t="shared" si="25"/>
        <v>4319.9499999999989</v>
      </c>
      <c r="Q141" s="48" t="s">
        <v>2035</v>
      </c>
      <c r="R141" s="48" t="s">
        <v>2036</v>
      </c>
    </row>
    <row r="142" spans="1:18" x14ac:dyDescent="0.2">
      <c r="A142" s="97"/>
      <c r="B142" s="137" t="s">
        <v>2212</v>
      </c>
      <c r="C142" s="87" t="s">
        <v>1719</v>
      </c>
      <c r="D142" s="134" t="str">
        <f t="shared" si="20"/>
        <v>HA6046</v>
      </c>
      <c r="E142" s="135" t="str">
        <f t="shared" si="21"/>
        <v>HARARE</v>
      </c>
      <c r="F142" s="135" t="str">
        <f t="shared" si="22"/>
        <v>PLATINUM</v>
      </c>
      <c r="G142" s="52">
        <v>3</v>
      </c>
      <c r="H142" s="142" t="s">
        <v>2033</v>
      </c>
      <c r="I142" s="52" t="s">
        <v>5161</v>
      </c>
      <c r="J142" s="135" t="str">
        <f t="shared" si="23"/>
        <v>RICHARD</v>
      </c>
      <c r="K142" s="88">
        <v>0</v>
      </c>
      <c r="L142" s="196">
        <v>0.99998842592592585</v>
      </c>
      <c r="M142" s="136">
        <v>44174</v>
      </c>
      <c r="N142" s="143" t="s">
        <v>5397</v>
      </c>
      <c r="O142" s="90">
        <f t="shared" si="24"/>
        <v>1439.9833333333331</v>
      </c>
      <c r="P142" s="100">
        <f t="shared" si="25"/>
        <v>4319.9499999999989</v>
      </c>
      <c r="Q142" s="48" t="s">
        <v>2035</v>
      </c>
      <c r="R142" s="48" t="s">
        <v>2036</v>
      </c>
    </row>
    <row r="143" spans="1:18" x14ac:dyDescent="0.2">
      <c r="A143" s="97"/>
      <c r="B143" s="137" t="s">
        <v>2076</v>
      </c>
      <c r="C143" s="87" t="s">
        <v>1756</v>
      </c>
      <c r="D143" s="134" t="str">
        <f t="shared" si="20"/>
        <v>MW7039</v>
      </c>
      <c r="E143" s="135" t="str">
        <f t="shared" si="21"/>
        <v>MASH WEST</v>
      </c>
      <c r="F143" s="135" t="str">
        <f t="shared" si="22"/>
        <v>GOLD</v>
      </c>
      <c r="G143" s="52">
        <v>3</v>
      </c>
      <c r="H143" s="142" t="s">
        <v>2033</v>
      </c>
      <c r="I143" s="52" t="s">
        <v>5161</v>
      </c>
      <c r="J143" s="135" t="str">
        <f t="shared" si="23"/>
        <v>NGIRAZI</v>
      </c>
      <c r="K143" s="88">
        <v>0</v>
      </c>
      <c r="L143" s="196">
        <v>0.99998842592592585</v>
      </c>
      <c r="M143" s="136">
        <v>44174</v>
      </c>
      <c r="N143" s="143" t="s">
        <v>5480</v>
      </c>
      <c r="O143" s="90">
        <f t="shared" si="24"/>
        <v>1439.9833333333331</v>
      </c>
      <c r="P143" s="100">
        <f t="shared" si="25"/>
        <v>4319.9499999999989</v>
      </c>
      <c r="Q143" s="48" t="s">
        <v>2035</v>
      </c>
      <c r="R143" s="48" t="s">
        <v>2036</v>
      </c>
    </row>
    <row r="144" spans="1:18" x14ac:dyDescent="0.2">
      <c r="A144" s="97"/>
      <c r="B144" s="137" t="s">
        <v>2053</v>
      </c>
      <c r="C144" s="87" t="s">
        <v>1871</v>
      </c>
      <c r="D144" s="134" t="str">
        <f t="shared" si="20"/>
        <v>MW5017</v>
      </c>
      <c r="E144" s="135" t="str">
        <f t="shared" si="21"/>
        <v>MASH WEST</v>
      </c>
      <c r="F144" s="135" t="str">
        <f t="shared" si="22"/>
        <v>SILVER</v>
      </c>
      <c r="G144" s="52">
        <v>3</v>
      </c>
      <c r="H144" s="142" t="s">
        <v>2033</v>
      </c>
      <c r="I144" s="52" t="s">
        <v>5161</v>
      </c>
      <c r="J144" s="135" t="str">
        <f t="shared" si="23"/>
        <v>MODESTA</v>
      </c>
      <c r="K144" s="88">
        <v>0</v>
      </c>
      <c r="L144" s="196">
        <v>0.99998842592592585</v>
      </c>
      <c r="M144" s="136">
        <v>44174</v>
      </c>
      <c r="N144" s="143" t="s">
        <v>5466</v>
      </c>
      <c r="O144" s="90">
        <f t="shared" si="24"/>
        <v>1439.9833333333331</v>
      </c>
      <c r="P144" s="100">
        <f t="shared" si="25"/>
        <v>4319.9499999999989</v>
      </c>
      <c r="Q144" s="48" t="s">
        <v>2035</v>
      </c>
      <c r="R144" s="48" t="s">
        <v>2036</v>
      </c>
    </row>
    <row r="145" spans="1:18" x14ac:dyDescent="0.2">
      <c r="A145" s="97"/>
      <c r="B145" s="137" t="s">
        <v>2382</v>
      </c>
      <c r="C145" s="87" t="s">
        <v>1883</v>
      </c>
      <c r="D145" s="134" t="str">
        <f t="shared" si="20"/>
        <v>MA5176</v>
      </c>
      <c r="E145" s="135" t="str">
        <f t="shared" si="21"/>
        <v>MANICALAND</v>
      </c>
      <c r="F145" s="135" t="str">
        <f t="shared" si="22"/>
        <v>GOLD</v>
      </c>
      <c r="G145" s="52">
        <v>3</v>
      </c>
      <c r="H145" s="142" t="s">
        <v>2033</v>
      </c>
      <c r="I145" s="52" t="s">
        <v>5161</v>
      </c>
      <c r="J145" s="135" t="str">
        <f t="shared" si="23"/>
        <v>MANGWIRO</v>
      </c>
      <c r="K145" s="88">
        <v>0</v>
      </c>
      <c r="L145" s="196">
        <v>0.99998842592592585</v>
      </c>
      <c r="M145" s="136">
        <v>44174</v>
      </c>
      <c r="N145" s="143" t="s">
        <v>5549</v>
      </c>
      <c r="O145" s="90">
        <f t="shared" si="24"/>
        <v>1439.9833333333331</v>
      </c>
      <c r="P145" s="100">
        <f t="shared" si="25"/>
        <v>4319.9499999999989</v>
      </c>
      <c r="Q145" s="48" t="s">
        <v>2035</v>
      </c>
      <c r="R145" s="48" t="s">
        <v>2036</v>
      </c>
    </row>
    <row r="146" spans="1:18" x14ac:dyDescent="0.2">
      <c r="A146" s="97"/>
      <c r="B146" s="137" t="s">
        <v>3430</v>
      </c>
      <c r="C146" s="48" t="s">
        <v>1906</v>
      </c>
      <c r="D146" s="134" t="str">
        <f t="shared" si="20"/>
        <v>MC5247</v>
      </c>
      <c r="E146" s="135" t="str">
        <f t="shared" si="21"/>
        <v>MASH CENTRAL</v>
      </c>
      <c r="F146" s="135" t="str">
        <f t="shared" si="22"/>
        <v>PLATINUM</v>
      </c>
      <c r="G146" s="52">
        <v>3</v>
      </c>
      <c r="H146" s="142" t="s">
        <v>2033</v>
      </c>
      <c r="I146" s="52" t="s">
        <v>5161</v>
      </c>
      <c r="J146" s="135" t="str">
        <f t="shared" si="23"/>
        <v>ARTWELL</v>
      </c>
      <c r="K146" s="88">
        <v>0</v>
      </c>
      <c r="L146" s="196">
        <v>0.99998842592592585</v>
      </c>
      <c r="M146" s="136">
        <v>44174</v>
      </c>
      <c r="N146" s="143" t="s">
        <v>5550</v>
      </c>
      <c r="O146" s="90">
        <f t="shared" si="24"/>
        <v>1439.9833333333331</v>
      </c>
      <c r="P146" s="100">
        <f t="shared" si="25"/>
        <v>4319.9499999999989</v>
      </c>
      <c r="Q146" s="48" t="s">
        <v>2035</v>
      </c>
      <c r="R146" s="48" t="s">
        <v>2036</v>
      </c>
    </row>
    <row r="147" spans="1:18" x14ac:dyDescent="0.2">
      <c r="A147" s="97"/>
      <c r="B147" s="137" t="s">
        <v>2383</v>
      </c>
      <c r="C147" s="87" t="s">
        <v>1937</v>
      </c>
      <c r="D147" s="134" t="str">
        <f t="shared" si="20"/>
        <v>MA7045</v>
      </c>
      <c r="E147" s="135" t="str">
        <f t="shared" si="21"/>
        <v>MANICALAND</v>
      </c>
      <c r="F147" s="135" t="str">
        <f t="shared" si="22"/>
        <v>GOLD</v>
      </c>
      <c r="G147" s="52">
        <v>3</v>
      </c>
      <c r="H147" s="142" t="s">
        <v>2033</v>
      </c>
      <c r="I147" s="52" t="s">
        <v>5161</v>
      </c>
      <c r="J147" s="135" t="str">
        <f t="shared" si="23"/>
        <v>MANGWIRO</v>
      </c>
      <c r="K147" s="88">
        <v>0</v>
      </c>
      <c r="L147" s="196">
        <v>0.99998842592592585</v>
      </c>
      <c r="M147" s="136">
        <v>44174</v>
      </c>
      <c r="N147" s="143" t="s">
        <v>5551</v>
      </c>
      <c r="O147" s="90">
        <f t="shared" si="24"/>
        <v>1439.9833333333331</v>
      </c>
      <c r="P147" s="100">
        <f t="shared" si="25"/>
        <v>4319.9499999999989</v>
      </c>
      <c r="Q147" s="48" t="s">
        <v>2035</v>
      </c>
      <c r="R147" s="48" t="s">
        <v>2036</v>
      </c>
    </row>
    <row r="148" spans="1:18" x14ac:dyDescent="0.2">
      <c r="A148" s="78">
        <v>205</v>
      </c>
      <c r="B148" s="121">
        <v>44173.90347222222</v>
      </c>
      <c r="C148" s="52" t="str">
        <f t="shared" ref="C148:C173" si="26">VLOOKUP(A148,nsn,2,FALSE)</f>
        <v>Hwange Safari -G</v>
      </c>
      <c r="D148" s="134" t="str">
        <f t="shared" si="20"/>
        <v>MN6026</v>
      </c>
      <c r="E148" s="220" t="str">
        <f t="shared" si="21"/>
        <v>MAT NORTH</v>
      </c>
      <c r="F148" s="135" t="str">
        <f t="shared" si="22"/>
        <v>BRONZE</v>
      </c>
      <c r="G148" s="52">
        <v>3</v>
      </c>
      <c r="H148" s="207" t="s">
        <v>2033</v>
      </c>
      <c r="I148" s="212" t="s">
        <v>2060</v>
      </c>
      <c r="J148" s="52" t="str">
        <f t="shared" ref="J148:J173" si="27">VLOOKUP(A148,nsn,3,FALSE)</f>
        <v>SIFA</v>
      </c>
      <c r="K148" s="88">
        <v>0</v>
      </c>
      <c r="L148" s="88">
        <v>0.63888888888888895</v>
      </c>
      <c r="M148" s="86">
        <v>44174</v>
      </c>
      <c r="N148" s="143" t="s">
        <v>2713</v>
      </c>
      <c r="O148" s="90">
        <f t="shared" si="24"/>
        <v>920</v>
      </c>
      <c r="P148" s="100">
        <f t="shared" si="25"/>
        <v>2760</v>
      </c>
      <c r="Q148" s="48" t="s">
        <v>2035</v>
      </c>
      <c r="R148" s="48" t="s">
        <v>2038</v>
      </c>
    </row>
    <row r="149" spans="1:18" x14ac:dyDescent="0.2">
      <c r="A149" s="78">
        <v>199</v>
      </c>
      <c r="B149" s="121">
        <v>44173.902083333334</v>
      </c>
      <c r="C149" s="52" t="str">
        <f t="shared" si="26"/>
        <v>CROSSMABALE-G</v>
      </c>
      <c r="D149" s="134" t="s">
        <v>3569</v>
      </c>
      <c r="E149" s="220" t="str">
        <f t="shared" si="21"/>
        <v>MAT NORTH</v>
      </c>
      <c r="F149" s="135" t="str">
        <f t="shared" si="22"/>
        <v>BRONZE</v>
      </c>
      <c r="G149" s="52">
        <v>3</v>
      </c>
      <c r="H149" s="207" t="s">
        <v>2033</v>
      </c>
      <c r="I149" s="212" t="s">
        <v>2057</v>
      </c>
      <c r="J149" s="52" t="str">
        <f t="shared" si="27"/>
        <v>SIFA</v>
      </c>
      <c r="K149" s="88">
        <v>0</v>
      </c>
      <c r="L149" s="88">
        <v>0.84791666666666676</v>
      </c>
      <c r="M149" s="86">
        <v>44174</v>
      </c>
      <c r="N149" s="143" t="s">
        <v>2182</v>
      </c>
      <c r="O149" s="90">
        <f t="shared" si="24"/>
        <v>1221.0000000000002</v>
      </c>
      <c r="P149" s="100">
        <f t="shared" si="25"/>
        <v>3663.0000000000009</v>
      </c>
      <c r="Q149" s="48" t="s">
        <v>2035</v>
      </c>
      <c r="R149" s="48" t="s">
        <v>2038</v>
      </c>
    </row>
    <row r="150" spans="1:18" x14ac:dyDescent="0.2">
      <c r="A150" s="210">
        <v>38</v>
      </c>
      <c r="B150" s="121">
        <v>44167.796527777777</v>
      </c>
      <c r="C150" s="52" t="str">
        <f t="shared" si="26"/>
        <v>ZANKUNJA-G</v>
      </c>
      <c r="D150" s="134" t="str">
        <f>VLOOKUP($C150,TOTAL3,2,FALSE)</f>
        <v>MN7047</v>
      </c>
      <c r="E150" s="220" t="str">
        <f t="shared" si="21"/>
        <v>MAT NORTH</v>
      </c>
      <c r="F150" s="135" t="str">
        <f t="shared" si="22"/>
        <v>BRONZE</v>
      </c>
      <c r="G150" s="52">
        <v>3</v>
      </c>
      <c r="H150" s="207" t="s">
        <v>2033</v>
      </c>
      <c r="I150" s="212" t="s">
        <v>2058</v>
      </c>
      <c r="J150" s="52" t="str">
        <f t="shared" si="27"/>
        <v>HARRIET</v>
      </c>
      <c r="K150" s="88">
        <v>0</v>
      </c>
      <c r="L150" s="88">
        <v>0.99930555555555556</v>
      </c>
      <c r="M150" s="86">
        <v>44174</v>
      </c>
      <c r="N150" s="143" t="s">
        <v>3024</v>
      </c>
      <c r="O150" s="90">
        <f t="shared" si="24"/>
        <v>1439</v>
      </c>
      <c r="P150" s="100">
        <f t="shared" si="25"/>
        <v>4317</v>
      </c>
      <c r="Q150" s="52" t="s">
        <v>2035</v>
      </c>
      <c r="R150" s="52" t="s">
        <v>2036</v>
      </c>
    </row>
    <row r="151" spans="1:18" x14ac:dyDescent="0.2">
      <c r="A151" s="210">
        <v>41</v>
      </c>
      <c r="B151" s="121">
        <v>44069.582638888889</v>
      </c>
      <c r="C151" s="52" t="str">
        <f t="shared" si="26"/>
        <v>MALOTA-G</v>
      </c>
      <c r="D151" s="207" t="s">
        <v>1111</v>
      </c>
      <c r="E151" s="220" t="str">
        <f t="shared" si="21"/>
        <v>MAT NORTH</v>
      </c>
      <c r="F151" s="135" t="str">
        <f t="shared" si="22"/>
        <v>BRONZE</v>
      </c>
      <c r="G151" s="52">
        <v>3</v>
      </c>
      <c r="H151" s="207" t="s">
        <v>2033</v>
      </c>
      <c r="I151" s="52" t="s">
        <v>2055</v>
      </c>
      <c r="J151" s="52" t="str">
        <f t="shared" si="27"/>
        <v>HARRIET</v>
      </c>
      <c r="K151" s="88">
        <v>0</v>
      </c>
      <c r="L151" s="88">
        <v>0.99930555555555556</v>
      </c>
      <c r="M151" s="86">
        <v>44174</v>
      </c>
      <c r="N151" s="143" t="s">
        <v>2174</v>
      </c>
      <c r="O151" s="90">
        <f t="shared" si="24"/>
        <v>1439</v>
      </c>
      <c r="P151" s="100">
        <f t="shared" si="25"/>
        <v>4317</v>
      </c>
      <c r="Q151" s="52" t="s">
        <v>2035</v>
      </c>
      <c r="R151" s="52" t="s">
        <v>2036</v>
      </c>
    </row>
    <row r="152" spans="1:18" x14ac:dyDescent="0.2">
      <c r="A152" s="210">
        <v>44</v>
      </c>
      <c r="B152" s="121">
        <v>43589.80756296296</v>
      </c>
      <c r="C152" s="52" t="str">
        <f t="shared" si="26"/>
        <v>BHANDA-G</v>
      </c>
      <c r="D152" s="207" t="s">
        <v>187</v>
      </c>
      <c r="E152" s="220" t="str">
        <f t="shared" si="21"/>
        <v>MAT NORTH</v>
      </c>
      <c r="F152" s="135" t="str">
        <f t="shared" si="22"/>
        <v>BRONZE</v>
      </c>
      <c r="G152" s="52">
        <v>3</v>
      </c>
      <c r="H152" s="207" t="s">
        <v>2033</v>
      </c>
      <c r="I152" s="52" t="s">
        <v>2055</v>
      </c>
      <c r="J152" s="52" t="str">
        <f t="shared" si="27"/>
        <v>BHEKANI</v>
      </c>
      <c r="K152" s="88">
        <v>0</v>
      </c>
      <c r="L152" s="88">
        <v>0.99930555555555556</v>
      </c>
      <c r="M152" s="86">
        <v>44174</v>
      </c>
      <c r="N152" s="143" t="s">
        <v>2175</v>
      </c>
      <c r="O152" s="90">
        <f t="shared" si="24"/>
        <v>1439</v>
      </c>
      <c r="P152" s="100">
        <f t="shared" si="25"/>
        <v>4317</v>
      </c>
      <c r="Q152" s="52" t="s">
        <v>2035</v>
      </c>
      <c r="R152" s="52" t="s">
        <v>2036</v>
      </c>
    </row>
    <row r="153" spans="1:18" x14ac:dyDescent="0.2">
      <c r="A153" s="210">
        <v>47</v>
      </c>
      <c r="B153" s="121">
        <v>44069.574999999997</v>
      </c>
      <c r="C153" s="52" t="str">
        <f t="shared" si="26"/>
        <v>MARAPOSA-G</v>
      </c>
      <c r="D153" s="207" t="s">
        <v>1139</v>
      </c>
      <c r="E153" s="220" t="str">
        <f t="shared" si="21"/>
        <v>MAT SOUTH</v>
      </c>
      <c r="F153" s="135" t="str">
        <f t="shared" si="22"/>
        <v>BRONZE</v>
      </c>
      <c r="G153" s="52">
        <v>3</v>
      </c>
      <c r="H153" s="207" t="s">
        <v>2033</v>
      </c>
      <c r="I153" s="52" t="s">
        <v>2056</v>
      </c>
      <c r="J153" s="52" t="str">
        <f t="shared" si="27"/>
        <v>BHEKANI</v>
      </c>
      <c r="K153" s="88">
        <v>0</v>
      </c>
      <c r="L153" s="88">
        <v>0.99930555555555556</v>
      </c>
      <c r="M153" s="86">
        <v>44174</v>
      </c>
      <c r="N153" s="143" t="s">
        <v>2176</v>
      </c>
      <c r="O153" s="90">
        <f t="shared" si="24"/>
        <v>1439</v>
      </c>
      <c r="P153" s="100">
        <f t="shared" si="25"/>
        <v>4317</v>
      </c>
      <c r="Q153" s="52" t="s">
        <v>2035</v>
      </c>
      <c r="R153" s="52" t="s">
        <v>2036</v>
      </c>
    </row>
    <row r="154" spans="1:18" x14ac:dyDescent="0.2">
      <c r="A154" s="210">
        <v>50</v>
      </c>
      <c r="B154" s="121">
        <v>43613.728078819448</v>
      </c>
      <c r="C154" s="52" t="str">
        <f t="shared" si="26"/>
        <v>CONDENE-G</v>
      </c>
      <c r="D154" s="207" t="s">
        <v>531</v>
      </c>
      <c r="E154" s="220" t="str">
        <f t="shared" si="21"/>
        <v>MAT NORTH</v>
      </c>
      <c r="F154" s="135" t="str">
        <f t="shared" si="22"/>
        <v>BRONZE</v>
      </c>
      <c r="G154" s="52">
        <v>3</v>
      </c>
      <c r="H154" s="207" t="s">
        <v>2033</v>
      </c>
      <c r="I154" s="52" t="s">
        <v>2056</v>
      </c>
      <c r="J154" s="52" t="str">
        <f t="shared" si="27"/>
        <v>BHEKANI</v>
      </c>
      <c r="K154" s="88">
        <v>0</v>
      </c>
      <c r="L154" s="88">
        <v>0.99930555555555556</v>
      </c>
      <c r="M154" s="86">
        <v>44174</v>
      </c>
      <c r="N154" s="143" t="s">
        <v>2177</v>
      </c>
      <c r="O154" s="90">
        <f t="shared" si="24"/>
        <v>1439</v>
      </c>
      <c r="P154" s="100">
        <f t="shared" si="25"/>
        <v>4317</v>
      </c>
      <c r="Q154" s="52" t="s">
        <v>2035</v>
      </c>
      <c r="R154" s="52" t="s">
        <v>2036</v>
      </c>
    </row>
    <row r="155" spans="1:18" x14ac:dyDescent="0.2">
      <c r="A155" s="210">
        <v>58</v>
      </c>
      <c r="B155" s="121">
        <v>44158.458333333336</v>
      </c>
      <c r="C155" s="52" t="str">
        <f t="shared" si="26"/>
        <v>KAZUNGULA REP-G</v>
      </c>
      <c r="D155" s="134" t="str">
        <f>VLOOKUP($C155,TOTAL3,2,FALSE)</f>
        <v>MN7016</v>
      </c>
      <c r="E155" s="220" t="str">
        <f t="shared" si="21"/>
        <v>MAT NORTH</v>
      </c>
      <c r="F155" s="135" t="str">
        <f t="shared" si="22"/>
        <v>BRONZE</v>
      </c>
      <c r="G155" s="52">
        <v>3</v>
      </c>
      <c r="H155" s="207" t="s">
        <v>2033</v>
      </c>
      <c r="I155" s="212" t="s">
        <v>2055</v>
      </c>
      <c r="J155" s="52" t="str">
        <f t="shared" si="27"/>
        <v>HARRIET</v>
      </c>
      <c r="K155" s="88">
        <v>0</v>
      </c>
      <c r="L155" s="88">
        <v>0.99930555555555556</v>
      </c>
      <c r="M155" s="86">
        <v>44174</v>
      </c>
      <c r="N155" s="143" t="s">
        <v>2178</v>
      </c>
      <c r="O155" s="90">
        <f t="shared" si="24"/>
        <v>1439</v>
      </c>
      <c r="P155" s="100">
        <f t="shared" si="25"/>
        <v>4317</v>
      </c>
      <c r="Q155" s="52" t="s">
        <v>2035</v>
      </c>
      <c r="R155" s="52" t="s">
        <v>2036</v>
      </c>
    </row>
    <row r="156" spans="1:18" x14ac:dyDescent="0.2">
      <c r="A156" s="210">
        <v>61</v>
      </c>
      <c r="B156" s="121">
        <v>44167.796527777777</v>
      </c>
      <c r="C156" s="52" t="str">
        <f t="shared" si="26"/>
        <v>MATETSITURNOFF-G</v>
      </c>
      <c r="D156" s="134" t="str">
        <f>VLOOKUP($C156,TOTAL3,2,FALSE)</f>
        <v>MN7035</v>
      </c>
      <c r="E156" s="220" t="str">
        <f t="shared" si="21"/>
        <v>MAT NORTH</v>
      </c>
      <c r="F156" s="135" t="str">
        <f t="shared" si="22"/>
        <v>BRONZE</v>
      </c>
      <c r="G156" s="52">
        <v>3</v>
      </c>
      <c r="H156" s="207" t="s">
        <v>2033</v>
      </c>
      <c r="I156" s="212" t="s">
        <v>2058</v>
      </c>
      <c r="J156" s="52" t="str">
        <f t="shared" si="27"/>
        <v>HARRIET</v>
      </c>
      <c r="K156" s="88">
        <v>0</v>
      </c>
      <c r="L156" s="88">
        <v>0.99930555555555556</v>
      </c>
      <c r="M156" s="86">
        <v>44174</v>
      </c>
      <c r="N156" s="143" t="s">
        <v>2179</v>
      </c>
      <c r="O156" s="90">
        <f t="shared" si="24"/>
        <v>1439</v>
      </c>
      <c r="P156" s="100">
        <f t="shared" si="25"/>
        <v>4317</v>
      </c>
      <c r="Q156" s="52" t="s">
        <v>2035</v>
      </c>
      <c r="R156" s="52" t="s">
        <v>2036</v>
      </c>
    </row>
    <row r="157" spans="1:18" x14ac:dyDescent="0.2">
      <c r="A157" s="210">
        <v>64</v>
      </c>
      <c r="B157" s="121">
        <v>44173.855555555558</v>
      </c>
      <c r="C157" s="52" t="str">
        <f t="shared" si="26"/>
        <v>PLUMTREETOWN-G</v>
      </c>
      <c r="D157" s="134" t="str">
        <f>VLOOKUP($C157,TOTAL3,2,FALSE)</f>
        <v>MS0084</v>
      </c>
      <c r="E157" s="220" t="str">
        <f t="shared" si="21"/>
        <v>MAT SOUTH</v>
      </c>
      <c r="F157" s="135" t="str">
        <f t="shared" si="22"/>
        <v>GOLD</v>
      </c>
      <c r="G157" s="52">
        <v>3</v>
      </c>
      <c r="H157" s="207" t="s">
        <v>2033</v>
      </c>
      <c r="I157" s="212" t="s">
        <v>2056</v>
      </c>
      <c r="J157" s="52" t="str">
        <f t="shared" si="27"/>
        <v>STELLA</v>
      </c>
      <c r="K157" s="88">
        <v>0</v>
      </c>
      <c r="L157" s="88">
        <v>0.99930555555555556</v>
      </c>
      <c r="M157" s="86">
        <v>44174</v>
      </c>
      <c r="N157" s="143" t="s">
        <v>2180</v>
      </c>
      <c r="O157" s="90">
        <f t="shared" si="24"/>
        <v>1439</v>
      </c>
      <c r="P157" s="100">
        <f t="shared" si="25"/>
        <v>4317</v>
      </c>
      <c r="Q157" s="52" t="s">
        <v>2035</v>
      </c>
      <c r="R157" s="52" t="s">
        <v>2036</v>
      </c>
    </row>
    <row r="158" spans="1:18" x14ac:dyDescent="0.2">
      <c r="A158" s="78">
        <v>67</v>
      </c>
      <c r="B158" s="121">
        <v>44173.855555555558</v>
      </c>
      <c r="C158" s="52" t="str">
        <f t="shared" si="26"/>
        <v>PLUMTREEBORDER-G</v>
      </c>
      <c r="D158" s="134" t="str">
        <f>VLOOKUP($C158,TOTAL3,2,FALSE)</f>
        <v>MS0083</v>
      </c>
      <c r="E158" s="220" t="str">
        <f t="shared" si="21"/>
        <v>MAT SOUTH</v>
      </c>
      <c r="F158" s="135" t="str">
        <f t="shared" si="22"/>
        <v>SILVER</v>
      </c>
      <c r="G158" s="52">
        <v>3</v>
      </c>
      <c r="H158" s="207" t="s">
        <v>2033</v>
      </c>
      <c r="I158" s="212" t="s">
        <v>2056</v>
      </c>
      <c r="J158" s="52" t="str">
        <f t="shared" si="27"/>
        <v>STELLA</v>
      </c>
      <c r="K158" s="88">
        <v>0</v>
      </c>
      <c r="L158" s="88">
        <v>0.99930555555555556</v>
      </c>
      <c r="M158" s="86">
        <v>44174</v>
      </c>
      <c r="N158" s="143" t="s">
        <v>4123</v>
      </c>
      <c r="O158" s="90">
        <f t="shared" si="24"/>
        <v>1439</v>
      </c>
      <c r="P158" s="100">
        <f t="shared" si="25"/>
        <v>4317</v>
      </c>
      <c r="Q158" s="52" t="s">
        <v>2035</v>
      </c>
      <c r="R158" s="52" t="s">
        <v>2036</v>
      </c>
    </row>
    <row r="159" spans="1:18" x14ac:dyDescent="0.2">
      <c r="A159" s="210">
        <v>133</v>
      </c>
      <c r="B159" s="121">
        <v>44145.652094907404</v>
      </c>
      <c r="C159" s="52" t="str">
        <f t="shared" si="26"/>
        <v>Queenspark-G</v>
      </c>
      <c r="D159" s="134" t="s">
        <v>1609</v>
      </c>
      <c r="E159" s="220" t="str">
        <f t="shared" si="21"/>
        <v>BULAWAYO</v>
      </c>
      <c r="F159" s="135" t="str">
        <f t="shared" si="22"/>
        <v>SILVER</v>
      </c>
      <c r="G159" s="52">
        <v>3</v>
      </c>
      <c r="H159" s="207" t="s">
        <v>2033</v>
      </c>
      <c r="I159" s="212" t="s">
        <v>2057</v>
      </c>
      <c r="J159" s="52" t="str">
        <f t="shared" si="27"/>
        <v>STELLA</v>
      </c>
      <c r="K159" s="88">
        <v>0</v>
      </c>
      <c r="L159" s="88">
        <v>0.99930555555555556</v>
      </c>
      <c r="M159" s="86">
        <v>44174</v>
      </c>
      <c r="N159" s="143" t="s">
        <v>2181</v>
      </c>
      <c r="O159" s="90">
        <f t="shared" si="24"/>
        <v>1439</v>
      </c>
      <c r="P159" s="100">
        <f t="shared" si="25"/>
        <v>4317</v>
      </c>
      <c r="Q159" s="52" t="s">
        <v>2035</v>
      </c>
      <c r="R159" s="52" t="s">
        <v>2036</v>
      </c>
    </row>
    <row r="160" spans="1:18" x14ac:dyDescent="0.2">
      <c r="A160" s="78">
        <v>202</v>
      </c>
      <c r="B160" s="121">
        <v>44173.895138888889</v>
      </c>
      <c r="C160" s="52" t="str">
        <f t="shared" si="26"/>
        <v>DETE -G</v>
      </c>
      <c r="D160" s="134" t="str">
        <f>VLOOKUP($C160,TOTAL3,2,FALSE)</f>
        <v>MN5110</v>
      </c>
      <c r="E160" s="220" t="str">
        <f t="shared" si="21"/>
        <v>MAT NORTH</v>
      </c>
      <c r="F160" s="135" t="str">
        <f t="shared" si="22"/>
        <v>BRONZE</v>
      </c>
      <c r="G160" s="52">
        <v>3</v>
      </c>
      <c r="H160" s="207" t="s">
        <v>2033</v>
      </c>
      <c r="I160" s="212" t="s">
        <v>2060</v>
      </c>
      <c r="J160" s="52" t="str">
        <f t="shared" si="27"/>
        <v>SIFA</v>
      </c>
      <c r="K160" s="88">
        <v>0</v>
      </c>
      <c r="L160" s="88">
        <v>0.99930555555555556</v>
      </c>
      <c r="M160" s="86">
        <v>44174</v>
      </c>
      <c r="N160" s="143" t="s">
        <v>2700</v>
      </c>
      <c r="O160" s="90">
        <f t="shared" si="24"/>
        <v>1439</v>
      </c>
      <c r="P160" s="100">
        <f t="shared" si="25"/>
        <v>4317</v>
      </c>
      <c r="Q160" s="52" t="s">
        <v>2035</v>
      </c>
      <c r="R160" s="52" t="s">
        <v>2036</v>
      </c>
    </row>
    <row r="161" spans="1:18" x14ac:dyDescent="0.2">
      <c r="A161" s="210">
        <v>223</v>
      </c>
      <c r="B161" s="121">
        <v>44155.618750000001</v>
      </c>
      <c r="C161" s="52" t="str">
        <f t="shared" si="26"/>
        <v>Kamativi-G</v>
      </c>
      <c r="D161" s="134" t="str">
        <f>VLOOKUP($C161,TOTAL3,2,FALSE)</f>
        <v>MN0320</v>
      </c>
      <c r="E161" s="220" t="str">
        <f t="shared" si="21"/>
        <v>MAT NORTH</v>
      </c>
      <c r="F161" s="135" t="str">
        <f t="shared" si="22"/>
        <v>BRONZE</v>
      </c>
      <c r="G161" s="52">
        <v>3</v>
      </c>
      <c r="H161" s="207" t="s">
        <v>2033</v>
      </c>
      <c r="I161" s="212" t="s">
        <v>2055</v>
      </c>
      <c r="J161" s="52" t="str">
        <f t="shared" si="27"/>
        <v>HARRIET</v>
      </c>
      <c r="K161" s="88">
        <v>0</v>
      </c>
      <c r="L161" s="88">
        <v>0.99930555555555556</v>
      </c>
      <c r="M161" s="86">
        <v>44174</v>
      </c>
      <c r="N161" s="143" t="s">
        <v>2158</v>
      </c>
      <c r="O161" s="90">
        <f t="shared" si="24"/>
        <v>1439</v>
      </c>
      <c r="P161" s="100">
        <f t="shared" si="25"/>
        <v>4317</v>
      </c>
      <c r="Q161" s="52" t="s">
        <v>2035</v>
      </c>
      <c r="R161" s="52" t="s">
        <v>2036</v>
      </c>
    </row>
    <row r="162" spans="1:18" x14ac:dyDescent="0.2">
      <c r="A162" s="210">
        <v>283</v>
      </c>
      <c r="B162" s="121">
        <v>43636.052777777775</v>
      </c>
      <c r="C162" s="52" t="str">
        <f t="shared" si="26"/>
        <v>Hwange Power-G</v>
      </c>
      <c r="D162" s="207" t="s">
        <v>873</v>
      </c>
      <c r="E162" s="220" t="str">
        <f t="shared" ref="E162:E173" si="28">VLOOKUP($C162,TOTAL3,3,FALSE)</f>
        <v>MAT NORTH</v>
      </c>
      <c r="F162" s="135" t="str">
        <f t="shared" ref="F162:F173" si="29">VLOOKUP(C162,TOTAL3,4,FALSE)</f>
        <v>SILVER</v>
      </c>
      <c r="G162" s="52">
        <v>3</v>
      </c>
      <c r="H162" s="207" t="s">
        <v>2033</v>
      </c>
      <c r="I162" s="52" t="s">
        <v>2055</v>
      </c>
      <c r="J162" s="52" t="str">
        <f t="shared" si="27"/>
        <v>HARRIET</v>
      </c>
      <c r="K162" s="88">
        <v>0</v>
      </c>
      <c r="L162" s="88">
        <v>0.99930555555555556</v>
      </c>
      <c r="M162" s="86">
        <v>44174</v>
      </c>
      <c r="N162" s="143" t="s">
        <v>2158</v>
      </c>
      <c r="O162" s="90">
        <f t="shared" si="24"/>
        <v>1439</v>
      </c>
      <c r="P162" s="100">
        <f t="shared" si="25"/>
        <v>4317</v>
      </c>
      <c r="Q162" s="52" t="s">
        <v>2035</v>
      </c>
      <c r="R162" s="52" t="s">
        <v>2036</v>
      </c>
    </row>
    <row r="163" spans="1:18" x14ac:dyDescent="0.2">
      <c r="A163" s="210">
        <v>286</v>
      </c>
      <c r="B163" s="121">
        <v>43635.490665972226</v>
      </c>
      <c r="C163" s="52" t="str">
        <f t="shared" si="26"/>
        <v>Kwanele-G</v>
      </c>
      <c r="D163" s="207" t="s">
        <v>989</v>
      </c>
      <c r="E163" s="220" t="str">
        <f t="shared" si="28"/>
        <v>MAT NORTH</v>
      </c>
      <c r="F163" s="135" t="str">
        <f t="shared" si="29"/>
        <v>BRONZE</v>
      </c>
      <c r="G163" s="52">
        <v>3</v>
      </c>
      <c r="H163" s="207" t="s">
        <v>2033</v>
      </c>
      <c r="I163" s="52" t="s">
        <v>2055</v>
      </c>
      <c r="J163" s="52" t="str">
        <f t="shared" si="27"/>
        <v>HARRIET</v>
      </c>
      <c r="K163" s="88">
        <v>0</v>
      </c>
      <c r="L163" s="88">
        <v>0.99930555555555556</v>
      </c>
      <c r="M163" s="86">
        <v>44174</v>
      </c>
      <c r="N163" s="143" t="s">
        <v>2159</v>
      </c>
      <c r="O163" s="90">
        <f t="shared" si="24"/>
        <v>1439</v>
      </c>
      <c r="P163" s="100">
        <f t="shared" si="25"/>
        <v>4317</v>
      </c>
      <c r="Q163" s="52" t="s">
        <v>2035</v>
      </c>
      <c r="R163" s="52" t="s">
        <v>2036</v>
      </c>
    </row>
    <row r="164" spans="1:18" x14ac:dyDescent="0.2">
      <c r="A164" s="210">
        <v>289</v>
      </c>
      <c r="B164" s="121">
        <v>43636.405769675926</v>
      </c>
      <c r="C164" s="52" t="str">
        <f t="shared" si="26"/>
        <v>Madumapisa-G</v>
      </c>
      <c r="D164" s="207" t="s">
        <v>1070</v>
      </c>
      <c r="E164" s="220" t="str">
        <f t="shared" si="28"/>
        <v>MAT NORTH</v>
      </c>
      <c r="F164" s="135" t="str">
        <f t="shared" si="29"/>
        <v>BRONZE</v>
      </c>
      <c r="G164" s="52">
        <v>3</v>
      </c>
      <c r="H164" s="207" t="s">
        <v>2033</v>
      </c>
      <c r="I164" s="52" t="s">
        <v>2055</v>
      </c>
      <c r="J164" s="52" t="str">
        <f t="shared" si="27"/>
        <v>HARRIET</v>
      </c>
      <c r="K164" s="88">
        <v>0</v>
      </c>
      <c r="L164" s="88">
        <v>0.99930555555555556</v>
      </c>
      <c r="M164" s="86">
        <v>44174</v>
      </c>
      <c r="N164" s="143" t="s">
        <v>2160</v>
      </c>
      <c r="O164" s="90">
        <f t="shared" si="24"/>
        <v>1439</v>
      </c>
      <c r="P164" s="100">
        <f t="shared" si="25"/>
        <v>4317</v>
      </c>
      <c r="Q164" s="52" t="s">
        <v>2035</v>
      </c>
      <c r="R164" s="52" t="s">
        <v>2036</v>
      </c>
    </row>
    <row r="165" spans="1:18" x14ac:dyDescent="0.2">
      <c r="A165" s="210">
        <v>529</v>
      </c>
      <c r="B165" s="121">
        <v>44169.944444444445</v>
      </c>
      <c r="C165" s="52" t="str">
        <f t="shared" si="26"/>
        <v>CBC-G</v>
      </c>
      <c r="D165" s="134" t="str">
        <f>VLOOKUP($C165,TOTAL3,2,FALSE)</f>
        <v>BU5100</v>
      </c>
      <c r="E165" s="220" t="str">
        <f t="shared" si="28"/>
        <v>BULAWAYO</v>
      </c>
      <c r="F165" s="135" t="str">
        <f t="shared" si="29"/>
        <v>BRONZE</v>
      </c>
      <c r="G165" s="52">
        <v>3</v>
      </c>
      <c r="H165" s="207" t="s">
        <v>2033</v>
      </c>
      <c r="I165" s="212" t="s">
        <v>2058</v>
      </c>
      <c r="J165" s="52" t="str">
        <f t="shared" si="27"/>
        <v>MASAIRA</v>
      </c>
      <c r="K165" s="88">
        <v>0</v>
      </c>
      <c r="L165" s="88">
        <v>0.99930555555555556</v>
      </c>
      <c r="M165" s="86">
        <v>44174</v>
      </c>
      <c r="N165" s="143" t="s">
        <v>3024</v>
      </c>
      <c r="O165" s="90">
        <f t="shared" si="24"/>
        <v>1439</v>
      </c>
      <c r="P165" s="100">
        <f t="shared" si="25"/>
        <v>4317</v>
      </c>
      <c r="Q165" s="52" t="s">
        <v>2035</v>
      </c>
      <c r="R165" s="52" t="s">
        <v>2036</v>
      </c>
    </row>
    <row r="166" spans="1:18" x14ac:dyDescent="0.2">
      <c r="A166" s="210">
        <v>812</v>
      </c>
      <c r="B166" s="121">
        <v>44069.581944444442</v>
      </c>
      <c r="C166" s="52" t="str">
        <f t="shared" si="26"/>
        <v>BINGA-G</v>
      </c>
      <c r="D166" s="134" t="str">
        <f>VLOOKUP($C166,TOTAL3,2,FALSE)</f>
        <v>MN5107</v>
      </c>
      <c r="E166" s="220" t="str">
        <f t="shared" si="28"/>
        <v>MAT NORTH</v>
      </c>
      <c r="F166" s="135" t="str">
        <f t="shared" si="29"/>
        <v>BRONZE</v>
      </c>
      <c r="G166" s="52">
        <v>3</v>
      </c>
      <c r="H166" s="207" t="s">
        <v>2033</v>
      </c>
      <c r="I166" s="212" t="s">
        <v>2055</v>
      </c>
      <c r="J166" s="52" t="str">
        <f t="shared" si="27"/>
        <v>HARRIET</v>
      </c>
      <c r="K166" s="88">
        <v>0</v>
      </c>
      <c r="L166" s="88">
        <v>0.99930555555555556</v>
      </c>
      <c r="M166" s="86">
        <v>44174</v>
      </c>
      <c r="N166" s="143" t="s">
        <v>2161</v>
      </c>
      <c r="O166" s="90">
        <f t="shared" si="24"/>
        <v>1439</v>
      </c>
      <c r="P166" s="100">
        <f t="shared" si="25"/>
        <v>4317</v>
      </c>
      <c r="Q166" s="52" t="s">
        <v>2035</v>
      </c>
      <c r="R166" s="52" t="s">
        <v>2036</v>
      </c>
    </row>
    <row r="167" spans="1:18" x14ac:dyDescent="0.2">
      <c r="A167" s="210">
        <v>815</v>
      </c>
      <c r="B167" s="121">
        <v>44069.581944444442</v>
      </c>
      <c r="C167" s="52" t="str">
        <f t="shared" si="26"/>
        <v>SIYANSUNDA-G</v>
      </c>
      <c r="D167" s="134" t="str">
        <f>VLOOKUP($C167,TOTAL3,2,FALSE)</f>
        <v>MN5245</v>
      </c>
      <c r="E167" s="220" t="str">
        <f t="shared" si="28"/>
        <v>MAT NORTH</v>
      </c>
      <c r="F167" s="135" t="str">
        <f t="shared" si="29"/>
        <v>SILVER</v>
      </c>
      <c r="G167" s="52">
        <v>3</v>
      </c>
      <c r="H167" s="207" t="s">
        <v>2033</v>
      </c>
      <c r="I167" s="212" t="s">
        <v>2055</v>
      </c>
      <c r="J167" s="52" t="str">
        <f t="shared" si="27"/>
        <v>HARRIET</v>
      </c>
      <c r="K167" s="88">
        <v>0</v>
      </c>
      <c r="L167" s="88">
        <v>0.99930555555555556</v>
      </c>
      <c r="M167" s="86">
        <v>44174</v>
      </c>
      <c r="N167" s="143" t="s">
        <v>2162</v>
      </c>
      <c r="O167" s="90">
        <f t="shared" si="24"/>
        <v>1439</v>
      </c>
      <c r="P167" s="100">
        <f t="shared" si="25"/>
        <v>4317</v>
      </c>
      <c r="Q167" s="52" t="s">
        <v>2035</v>
      </c>
      <c r="R167" s="52" t="s">
        <v>2036</v>
      </c>
    </row>
    <row r="168" spans="1:18" x14ac:dyDescent="0.2">
      <c r="A168" s="210">
        <v>818</v>
      </c>
      <c r="B168" s="121">
        <v>44069.581944444442</v>
      </c>
      <c r="C168" s="52" t="str">
        <f t="shared" si="26"/>
        <v>INKOSIKAZI-G</v>
      </c>
      <c r="D168" s="134" t="str">
        <f>VLOOKUP($C168,TOTAL3,2,FALSE)</f>
        <v>MN7015</v>
      </c>
      <c r="E168" s="220" t="str">
        <f t="shared" si="28"/>
        <v>MAT NORTH</v>
      </c>
      <c r="F168" s="135" t="str">
        <f t="shared" si="29"/>
        <v>BRONZE</v>
      </c>
      <c r="G168" s="52">
        <v>3</v>
      </c>
      <c r="H168" s="207" t="s">
        <v>2033</v>
      </c>
      <c r="I168" s="212" t="s">
        <v>2055</v>
      </c>
      <c r="J168" s="52" t="str">
        <f t="shared" si="27"/>
        <v>BHEKANI</v>
      </c>
      <c r="K168" s="88">
        <v>0</v>
      </c>
      <c r="L168" s="88">
        <v>0.99930555555555556</v>
      </c>
      <c r="M168" s="86">
        <v>44174</v>
      </c>
      <c r="N168" s="143" t="s">
        <v>2163</v>
      </c>
      <c r="O168" s="90">
        <f t="shared" si="24"/>
        <v>1439</v>
      </c>
      <c r="P168" s="100">
        <f t="shared" si="25"/>
        <v>4317</v>
      </c>
      <c r="Q168" s="52" t="s">
        <v>2035</v>
      </c>
      <c r="R168" s="52" t="s">
        <v>2036</v>
      </c>
    </row>
    <row r="169" spans="1:18" x14ac:dyDescent="0.2">
      <c r="A169" s="210">
        <v>888</v>
      </c>
      <c r="B169" s="121">
        <v>44144.73333333333</v>
      </c>
      <c r="C169" s="52" t="str">
        <f t="shared" si="26"/>
        <v>Tshabalala D</v>
      </c>
      <c r="D169" s="134" t="str">
        <f>VLOOKUP($C169,TOTAL3,2,FALSE)</f>
        <v>BU5022</v>
      </c>
      <c r="E169" s="220" t="str">
        <f t="shared" si="28"/>
        <v>BULAWAYO</v>
      </c>
      <c r="F169" s="135" t="str">
        <f t="shared" si="29"/>
        <v>SILVER</v>
      </c>
      <c r="G169" s="52">
        <v>3</v>
      </c>
      <c r="H169" s="207" t="s">
        <v>2033</v>
      </c>
      <c r="I169" s="212" t="s">
        <v>2055</v>
      </c>
      <c r="J169" s="52" t="str">
        <f t="shared" si="27"/>
        <v>SIFA</v>
      </c>
      <c r="K169" s="88">
        <v>0</v>
      </c>
      <c r="L169" s="88">
        <v>0.99930555555555556</v>
      </c>
      <c r="M169" s="86">
        <v>44174</v>
      </c>
      <c r="N169" s="143" t="s">
        <v>2165</v>
      </c>
      <c r="O169" s="90">
        <f t="shared" si="24"/>
        <v>1439</v>
      </c>
      <c r="P169" s="100">
        <f t="shared" si="25"/>
        <v>4317</v>
      </c>
      <c r="Q169" s="52" t="s">
        <v>2035</v>
      </c>
      <c r="R169" s="52" t="s">
        <v>2036</v>
      </c>
    </row>
    <row r="170" spans="1:18" x14ac:dyDescent="0.2">
      <c r="A170" s="210">
        <v>912</v>
      </c>
      <c r="B170" s="121">
        <v>44069.574999999997</v>
      </c>
      <c r="C170" s="52" t="str">
        <f t="shared" si="26"/>
        <v>Granitepark-G</v>
      </c>
      <c r="D170" s="134" t="s">
        <v>755</v>
      </c>
      <c r="E170" s="220" t="str">
        <f t="shared" si="28"/>
        <v>BULAWAYO</v>
      </c>
      <c r="F170" s="135" t="str">
        <f t="shared" si="29"/>
        <v>SILVER</v>
      </c>
      <c r="G170" s="52">
        <v>3</v>
      </c>
      <c r="H170" s="207" t="s">
        <v>2033</v>
      </c>
      <c r="I170" s="212" t="s">
        <v>2055</v>
      </c>
      <c r="J170" s="52" t="str">
        <f t="shared" si="27"/>
        <v>SOFIA</v>
      </c>
      <c r="K170" s="88">
        <v>0</v>
      </c>
      <c r="L170" s="88">
        <v>0.99930555555555556</v>
      </c>
      <c r="M170" s="86">
        <v>44174</v>
      </c>
      <c r="N170" s="143" t="s">
        <v>2167</v>
      </c>
      <c r="O170" s="90">
        <f t="shared" si="24"/>
        <v>1439</v>
      </c>
      <c r="P170" s="100">
        <f t="shared" si="25"/>
        <v>4317</v>
      </c>
      <c r="Q170" s="52" t="s">
        <v>2035</v>
      </c>
      <c r="R170" s="52" t="s">
        <v>2036</v>
      </c>
    </row>
    <row r="171" spans="1:18" x14ac:dyDescent="0.2">
      <c r="A171" s="210">
        <v>978</v>
      </c>
      <c r="B171" s="121">
        <v>44158.533333333333</v>
      </c>
      <c r="C171" s="52" t="str">
        <f t="shared" si="26"/>
        <v>KAZUNGULA-G</v>
      </c>
      <c r="D171" s="134" t="str">
        <f>VLOOKUP($C171,TOTAL3,2,FALSE)</f>
        <v>MN7017</v>
      </c>
      <c r="E171" s="220" t="str">
        <f t="shared" si="28"/>
        <v>MAT NORTH</v>
      </c>
      <c r="F171" s="135" t="str">
        <f t="shared" si="29"/>
        <v>BRONZE</v>
      </c>
      <c r="G171" s="52">
        <v>3</v>
      </c>
      <c r="H171" s="207" t="s">
        <v>2033</v>
      </c>
      <c r="I171" s="212" t="s">
        <v>2055</v>
      </c>
      <c r="J171" s="52" t="str">
        <f t="shared" si="27"/>
        <v>HARRIET</v>
      </c>
      <c r="K171" s="88">
        <v>0</v>
      </c>
      <c r="L171" s="88">
        <v>0.99930555555555556</v>
      </c>
      <c r="M171" s="86">
        <v>44174</v>
      </c>
      <c r="N171" s="143" t="s">
        <v>2170</v>
      </c>
      <c r="O171" s="90">
        <f t="shared" si="24"/>
        <v>1439</v>
      </c>
      <c r="P171" s="100">
        <f t="shared" si="25"/>
        <v>4317</v>
      </c>
      <c r="Q171" s="52" t="s">
        <v>2035</v>
      </c>
      <c r="R171" s="52" t="s">
        <v>2036</v>
      </c>
    </row>
    <row r="172" spans="1:18" x14ac:dyDescent="0.2">
      <c r="A172" s="210">
        <v>981</v>
      </c>
      <c r="B172" s="121">
        <v>44069.581944444442</v>
      </c>
      <c r="C172" s="52" t="str">
        <f t="shared" si="26"/>
        <v>HALFWAY-G</v>
      </c>
      <c r="D172" s="134" t="str">
        <f>VLOOKUP($C172,TOTAL3,2,FALSE)</f>
        <v>MN7008</v>
      </c>
      <c r="E172" s="220" t="str">
        <f t="shared" si="28"/>
        <v>MAT NORTH</v>
      </c>
      <c r="F172" s="135" t="str">
        <f t="shared" si="29"/>
        <v>BRONZE</v>
      </c>
      <c r="G172" s="52">
        <v>3</v>
      </c>
      <c r="H172" s="207" t="s">
        <v>2033</v>
      </c>
      <c r="I172" s="212" t="s">
        <v>2055</v>
      </c>
      <c r="J172" s="52" t="str">
        <f t="shared" si="27"/>
        <v>SIFA</v>
      </c>
      <c r="K172" s="88">
        <v>0</v>
      </c>
      <c r="L172" s="88">
        <v>0.99930555555555556</v>
      </c>
      <c r="M172" s="86">
        <v>44174</v>
      </c>
      <c r="N172" s="143" t="s">
        <v>2171</v>
      </c>
      <c r="O172" s="90">
        <f t="shared" si="24"/>
        <v>1439</v>
      </c>
      <c r="P172" s="100">
        <f t="shared" si="25"/>
        <v>4317</v>
      </c>
      <c r="Q172" s="52" t="s">
        <v>2035</v>
      </c>
      <c r="R172" s="52" t="s">
        <v>2036</v>
      </c>
    </row>
    <row r="173" spans="1:18" x14ac:dyDescent="0.2">
      <c r="A173" s="210">
        <v>984</v>
      </c>
      <c r="B173" s="121">
        <v>44069.581944444442</v>
      </c>
      <c r="C173" s="52" t="str">
        <f t="shared" si="26"/>
        <v>LUKOSI-G</v>
      </c>
      <c r="D173" s="134" t="str">
        <f>VLOOKUP($C173,TOTAL3,2,FALSE)</f>
        <v>MN7018</v>
      </c>
      <c r="E173" s="220" t="str">
        <f t="shared" si="28"/>
        <v>MAT NORTH</v>
      </c>
      <c r="F173" s="135" t="str">
        <f t="shared" si="29"/>
        <v>BRONZE</v>
      </c>
      <c r="G173" s="52">
        <v>3</v>
      </c>
      <c r="H173" s="207" t="s">
        <v>2033</v>
      </c>
      <c r="I173" s="212" t="s">
        <v>2055</v>
      </c>
      <c r="J173" s="52" t="str">
        <f t="shared" si="27"/>
        <v>HARRIET</v>
      </c>
      <c r="K173" s="88">
        <v>0</v>
      </c>
      <c r="L173" s="88">
        <v>0.99930555555555556</v>
      </c>
      <c r="M173" s="86">
        <v>44174</v>
      </c>
      <c r="N173" s="143" t="s">
        <v>2172</v>
      </c>
      <c r="O173" s="90">
        <f t="shared" si="24"/>
        <v>1439</v>
      </c>
      <c r="P173" s="100">
        <f t="shared" si="25"/>
        <v>4317</v>
      </c>
      <c r="Q173" s="52" t="s">
        <v>2035</v>
      </c>
      <c r="R173" s="52" t="s">
        <v>2036</v>
      </c>
    </row>
    <row r="174" spans="1:18" x14ac:dyDescent="0.2">
      <c r="A174" s="97"/>
      <c r="B174" s="121">
        <v>44173.86314814815</v>
      </c>
      <c r="C174" s="48" t="s">
        <v>273</v>
      </c>
      <c r="D174" s="82" t="str">
        <f t="shared" ref="D174:D205" si="30">VLOOKUP($C174,TOTAL4,2,FALSE)</f>
        <v>HA0008</v>
      </c>
      <c r="E174" s="91" t="str">
        <f t="shared" ref="E174:E205" si="31">VLOOKUP($C174,TOTAL4,3,FALSE)</f>
        <v>HARARE</v>
      </c>
      <c r="F174" s="82" t="str">
        <f t="shared" ref="F174:F205" si="32">VLOOKUP(C174,TOTAL4,4,FALSE)</f>
        <v>PLATINUM</v>
      </c>
      <c r="G174" s="52">
        <v>3</v>
      </c>
      <c r="H174" s="96" t="s">
        <v>2033</v>
      </c>
      <c r="I174" s="68" t="s">
        <v>2056</v>
      </c>
      <c r="J174" s="82" t="str">
        <f t="shared" ref="J174:J205" si="33">VLOOKUP($C174,TOTAL4,5,FALSE)</f>
        <v>DHLAKAMA</v>
      </c>
      <c r="K174" s="88">
        <v>0</v>
      </c>
      <c r="L174" s="88">
        <v>0.48125000000000001</v>
      </c>
      <c r="M174" s="86">
        <v>44174</v>
      </c>
      <c r="N174" s="143" t="s">
        <v>5015</v>
      </c>
      <c r="O174" s="90">
        <f t="shared" si="24"/>
        <v>693</v>
      </c>
      <c r="P174" s="100">
        <f t="shared" si="25"/>
        <v>2079</v>
      </c>
      <c r="Q174" s="48" t="s">
        <v>2035</v>
      </c>
      <c r="R174" s="48" t="s">
        <v>2038</v>
      </c>
    </row>
    <row r="175" spans="1:18" x14ac:dyDescent="0.2">
      <c r="A175" s="97"/>
      <c r="B175" s="121">
        <v>44173.860810185186</v>
      </c>
      <c r="C175" s="48" t="s">
        <v>961</v>
      </c>
      <c r="D175" s="82" t="str">
        <f t="shared" si="30"/>
        <v>HA0376</v>
      </c>
      <c r="E175" s="91" t="str">
        <f t="shared" si="31"/>
        <v>HARARE</v>
      </c>
      <c r="F175" s="82" t="str">
        <f t="shared" si="32"/>
        <v>PLATINUM</v>
      </c>
      <c r="G175" s="52">
        <v>3</v>
      </c>
      <c r="H175" s="96" t="s">
        <v>2033</v>
      </c>
      <c r="I175" s="68" t="s">
        <v>2056</v>
      </c>
      <c r="J175" s="82" t="str">
        <f t="shared" si="33"/>
        <v>MODESTA</v>
      </c>
      <c r="K175" s="88">
        <v>0</v>
      </c>
      <c r="L175" s="88">
        <v>0.48125000000000001</v>
      </c>
      <c r="M175" s="86">
        <v>44174</v>
      </c>
      <c r="N175" s="143" t="s">
        <v>5018</v>
      </c>
      <c r="O175" s="90">
        <f t="shared" si="24"/>
        <v>693</v>
      </c>
      <c r="P175" s="100">
        <f t="shared" si="25"/>
        <v>2079</v>
      </c>
      <c r="Q175" s="48" t="s">
        <v>2035</v>
      </c>
      <c r="R175" s="48" t="s">
        <v>2038</v>
      </c>
    </row>
    <row r="176" spans="1:18" x14ac:dyDescent="0.2">
      <c r="A176" s="97"/>
      <c r="B176" s="121">
        <v>44173.86314814815</v>
      </c>
      <c r="C176" s="48" t="s">
        <v>1157</v>
      </c>
      <c r="D176" s="82" t="str">
        <f t="shared" si="30"/>
        <v>HA3019</v>
      </c>
      <c r="E176" s="91" t="str">
        <f t="shared" si="31"/>
        <v>HARARE</v>
      </c>
      <c r="F176" s="82" t="str">
        <f t="shared" si="32"/>
        <v xml:space="preserve">PRIORITY PLATINUM </v>
      </c>
      <c r="G176" s="52">
        <v>3</v>
      </c>
      <c r="H176" s="96" t="s">
        <v>2033</v>
      </c>
      <c r="I176" s="68" t="s">
        <v>2056</v>
      </c>
      <c r="J176" s="82" t="str">
        <f t="shared" si="33"/>
        <v>RICHARD</v>
      </c>
      <c r="K176" s="88">
        <v>0</v>
      </c>
      <c r="L176" s="88">
        <v>0.48125000000000001</v>
      </c>
      <c r="M176" s="86">
        <v>44174</v>
      </c>
      <c r="N176" s="143" t="s">
        <v>5013</v>
      </c>
      <c r="O176" s="90">
        <f t="shared" si="24"/>
        <v>693</v>
      </c>
      <c r="P176" s="100">
        <f t="shared" si="25"/>
        <v>2079</v>
      </c>
      <c r="Q176" s="48" t="s">
        <v>2035</v>
      </c>
      <c r="R176" s="48" t="s">
        <v>2038</v>
      </c>
    </row>
    <row r="177" spans="1:18" x14ac:dyDescent="0.2">
      <c r="A177" s="97"/>
      <c r="B177" s="121">
        <v>44173.86314814815</v>
      </c>
      <c r="C177" s="48" t="s">
        <v>1601</v>
      </c>
      <c r="D177" s="82" t="str">
        <f t="shared" si="30"/>
        <v>HA0203</v>
      </c>
      <c r="E177" s="91" t="str">
        <f t="shared" si="31"/>
        <v>HARARE</v>
      </c>
      <c r="F177" s="82" t="str">
        <f t="shared" si="32"/>
        <v xml:space="preserve">PRIORITY PLATINUM </v>
      </c>
      <c r="G177" s="52">
        <v>3</v>
      </c>
      <c r="H177" s="96" t="s">
        <v>2033</v>
      </c>
      <c r="I177" s="68" t="s">
        <v>2056</v>
      </c>
      <c r="J177" s="82" t="str">
        <f t="shared" si="33"/>
        <v>MODESTA</v>
      </c>
      <c r="K177" s="88">
        <v>0</v>
      </c>
      <c r="L177" s="88">
        <v>0.48125000000000001</v>
      </c>
      <c r="M177" s="86">
        <v>44174</v>
      </c>
      <c r="N177" s="143" t="s">
        <v>5014</v>
      </c>
      <c r="O177" s="90">
        <f t="shared" si="24"/>
        <v>693</v>
      </c>
      <c r="P177" s="100">
        <f t="shared" si="25"/>
        <v>2079</v>
      </c>
      <c r="Q177" s="48" t="s">
        <v>2035</v>
      </c>
      <c r="R177" s="48" t="s">
        <v>2038</v>
      </c>
    </row>
    <row r="178" spans="1:18" x14ac:dyDescent="0.2">
      <c r="A178" s="124"/>
      <c r="B178" s="121">
        <v>44173.549513888887</v>
      </c>
      <c r="C178" s="48" t="s">
        <v>412</v>
      </c>
      <c r="D178" s="82" t="str">
        <f t="shared" si="30"/>
        <v>MV0286</v>
      </c>
      <c r="E178" s="91" t="str">
        <f t="shared" si="31"/>
        <v>MASVINGO</v>
      </c>
      <c r="F178" s="82" t="str">
        <f t="shared" si="32"/>
        <v>PLATINUM</v>
      </c>
      <c r="G178" s="52">
        <v>3</v>
      </c>
      <c r="H178" s="96" t="s">
        <v>2033</v>
      </c>
      <c r="I178" s="68" t="s">
        <v>2060</v>
      </c>
      <c r="J178" s="82" t="str">
        <f t="shared" si="33"/>
        <v>CECIL</v>
      </c>
      <c r="K178" s="88">
        <v>0</v>
      </c>
      <c r="L178" s="88">
        <v>0.48402777777777778</v>
      </c>
      <c r="M178" s="86">
        <v>44174</v>
      </c>
      <c r="N178" s="143" t="s">
        <v>4907</v>
      </c>
      <c r="O178" s="90">
        <f t="shared" si="24"/>
        <v>697</v>
      </c>
      <c r="P178" s="100">
        <f t="shared" si="25"/>
        <v>2091</v>
      </c>
      <c r="Q178" s="48" t="s">
        <v>2035</v>
      </c>
      <c r="R178" s="48" t="s">
        <v>2038</v>
      </c>
    </row>
    <row r="179" spans="1:18" x14ac:dyDescent="0.2">
      <c r="A179" s="124"/>
      <c r="B179" s="121">
        <v>44173.549629629626</v>
      </c>
      <c r="C179" s="48" t="s">
        <v>1308</v>
      </c>
      <c r="D179" s="82" t="str">
        <f t="shared" si="30"/>
        <v>MV5145</v>
      </c>
      <c r="E179" s="91" t="str">
        <f t="shared" si="31"/>
        <v>MASVINGO</v>
      </c>
      <c r="F179" s="82" t="str">
        <f t="shared" si="32"/>
        <v>GOLD</v>
      </c>
      <c r="G179" s="52">
        <v>3</v>
      </c>
      <c r="H179" s="96" t="s">
        <v>2033</v>
      </c>
      <c r="I179" s="68" t="s">
        <v>2060</v>
      </c>
      <c r="J179" s="82">
        <f t="shared" si="33"/>
        <v>0</v>
      </c>
      <c r="K179" s="88">
        <v>0</v>
      </c>
      <c r="L179" s="88">
        <v>0.48402777777777778</v>
      </c>
      <c r="M179" s="86">
        <v>44174</v>
      </c>
      <c r="N179" s="143" t="s">
        <v>4841</v>
      </c>
      <c r="O179" s="90">
        <f t="shared" si="24"/>
        <v>697</v>
      </c>
      <c r="P179" s="100">
        <f t="shared" si="25"/>
        <v>2091</v>
      </c>
      <c r="Q179" s="48" t="s">
        <v>2035</v>
      </c>
      <c r="R179" s="48" t="s">
        <v>2038</v>
      </c>
    </row>
    <row r="180" spans="1:18" x14ac:dyDescent="0.2">
      <c r="A180" s="124"/>
      <c r="B180" s="121">
        <v>44173.579988425925</v>
      </c>
      <c r="C180" s="48" t="s">
        <v>2015</v>
      </c>
      <c r="D180" s="82" t="str">
        <f t="shared" si="30"/>
        <v>MV0286</v>
      </c>
      <c r="E180" s="91" t="str">
        <f t="shared" si="31"/>
        <v>MASVINGO</v>
      </c>
      <c r="F180" s="82" t="str">
        <f t="shared" si="32"/>
        <v>PLATINUM</v>
      </c>
      <c r="G180" s="52">
        <v>3</v>
      </c>
      <c r="H180" s="96" t="s">
        <v>2033</v>
      </c>
      <c r="I180" s="68" t="s">
        <v>2060</v>
      </c>
      <c r="J180" s="82" t="str">
        <f t="shared" si="33"/>
        <v>CECIL</v>
      </c>
      <c r="K180" s="88">
        <v>0</v>
      </c>
      <c r="L180" s="88">
        <v>0.48888888888888887</v>
      </c>
      <c r="M180" s="86">
        <v>44174</v>
      </c>
      <c r="N180" s="143" t="s">
        <v>4835</v>
      </c>
      <c r="O180" s="90">
        <f t="shared" si="24"/>
        <v>704</v>
      </c>
      <c r="P180" s="100">
        <f t="shared" si="25"/>
        <v>2112</v>
      </c>
      <c r="Q180" s="48" t="s">
        <v>2035</v>
      </c>
      <c r="R180" s="48" t="s">
        <v>2038</v>
      </c>
    </row>
    <row r="181" spans="1:18" x14ac:dyDescent="0.2">
      <c r="A181" s="124"/>
      <c r="B181" s="121">
        <v>44173.579988425925</v>
      </c>
      <c r="C181" s="48" t="s">
        <v>1309</v>
      </c>
      <c r="D181" s="82" t="str">
        <f t="shared" si="30"/>
        <v>MV5145</v>
      </c>
      <c r="E181" s="91" t="str">
        <f t="shared" si="31"/>
        <v>MASVINGO</v>
      </c>
      <c r="F181" s="82" t="str">
        <f t="shared" si="32"/>
        <v>GOLD</v>
      </c>
      <c r="G181" s="52">
        <v>3</v>
      </c>
      <c r="H181" s="96" t="s">
        <v>2033</v>
      </c>
      <c r="I181" s="68" t="s">
        <v>2060</v>
      </c>
      <c r="J181" s="82" t="str">
        <f t="shared" si="33"/>
        <v>CECIL</v>
      </c>
      <c r="K181" s="88">
        <v>0</v>
      </c>
      <c r="L181" s="88">
        <v>0.48888888888888887</v>
      </c>
      <c r="M181" s="86">
        <v>44174</v>
      </c>
      <c r="N181" s="143" t="s">
        <v>4887</v>
      </c>
      <c r="O181" s="90">
        <f t="shared" si="24"/>
        <v>704</v>
      </c>
      <c r="P181" s="100">
        <f t="shared" si="25"/>
        <v>2112</v>
      </c>
      <c r="Q181" s="48" t="s">
        <v>2035</v>
      </c>
      <c r="R181" s="48" t="s">
        <v>2038</v>
      </c>
    </row>
    <row r="182" spans="1:18" x14ac:dyDescent="0.2">
      <c r="A182" s="210"/>
      <c r="B182" s="121">
        <v>44171.517997685187</v>
      </c>
      <c r="C182" s="48" t="s">
        <v>1212</v>
      </c>
      <c r="D182" s="82" t="str">
        <f t="shared" si="30"/>
        <v>MD01737</v>
      </c>
      <c r="E182" s="91" t="str">
        <f t="shared" si="31"/>
        <v>MIDLANDS</v>
      </c>
      <c r="F182" s="82" t="str">
        <f t="shared" si="32"/>
        <v xml:space="preserve">PRIORITY PLATINUM </v>
      </c>
      <c r="G182" s="52">
        <v>3</v>
      </c>
      <c r="H182" s="96" t="s">
        <v>2033</v>
      </c>
      <c r="I182" s="68" t="s">
        <v>2058</v>
      </c>
      <c r="J182" s="82" t="str">
        <f t="shared" si="33"/>
        <v>CHIKWAVAVA</v>
      </c>
      <c r="K182" s="88">
        <v>0</v>
      </c>
      <c r="L182" s="88">
        <v>0.52083333333333337</v>
      </c>
      <c r="M182" s="86">
        <v>44174</v>
      </c>
      <c r="N182" s="143" t="s">
        <v>4884</v>
      </c>
      <c r="O182" s="90">
        <f t="shared" si="24"/>
        <v>750.00000000000011</v>
      </c>
      <c r="P182" s="100">
        <f t="shared" si="25"/>
        <v>2250.0000000000005</v>
      </c>
      <c r="Q182" s="48" t="s">
        <v>2035</v>
      </c>
      <c r="R182" s="48" t="s">
        <v>2038</v>
      </c>
    </row>
    <row r="183" spans="1:18" x14ac:dyDescent="0.2">
      <c r="A183" s="210"/>
      <c r="B183" s="121">
        <v>44162.4765162037</v>
      </c>
      <c r="C183" s="48" t="s">
        <v>809</v>
      </c>
      <c r="D183" s="82" t="str">
        <f t="shared" si="30"/>
        <v>MD0282</v>
      </c>
      <c r="E183" s="91" t="str">
        <f t="shared" si="31"/>
        <v>MIDLANDS</v>
      </c>
      <c r="F183" s="82" t="str">
        <f t="shared" si="32"/>
        <v xml:space="preserve">PRIORITY PLATINUM </v>
      </c>
      <c r="G183" s="52">
        <v>3</v>
      </c>
      <c r="H183" s="96" t="s">
        <v>2033</v>
      </c>
      <c r="I183" s="68" t="s">
        <v>2058</v>
      </c>
      <c r="J183" s="82" t="str">
        <f t="shared" si="33"/>
        <v>CHIKWAVAVA</v>
      </c>
      <c r="K183" s="88">
        <v>0</v>
      </c>
      <c r="L183" s="88">
        <v>0.63055555555555554</v>
      </c>
      <c r="M183" s="86">
        <v>44174</v>
      </c>
      <c r="N183" s="143" t="s">
        <v>4857</v>
      </c>
      <c r="O183" s="90">
        <f t="shared" si="24"/>
        <v>907.99999999999989</v>
      </c>
      <c r="P183" s="100">
        <f t="shared" si="25"/>
        <v>2723.9999999999995</v>
      </c>
      <c r="Q183" s="48" t="s">
        <v>2035</v>
      </c>
      <c r="R183" s="48" t="s">
        <v>2038</v>
      </c>
    </row>
    <row r="184" spans="1:18" x14ac:dyDescent="0.2">
      <c r="A184" s="97"/>
      <c r="B184" s="121">
        <v>44173.993877314817</v>
      </c>
      <c r="C184" s="48" t="s">
        <v>543</v>
      </c>
      <c r="D184" s="82" t="str">
        <f t="shared" si="30"/>
        <v>BU0024</v>
      </c>
      <c r="E184" s="91" t="str">
        <f t="shared" si="31"/>
        <v>BULAWAYO</v>
      </c>
      <c r="F184" s="82" t="str">
        <f t="shared" si="32"/>
        <v>PLATINUM</v>
      </c>
      <c r="G184" s="52">
        <v>3</v>
      </c>
      <c r="H184" s="96" t="s">
        <v>2033</v>
      </c>
      <c r="I184" s="68" t="s">
        <v>2056</v>
      </c>
      <c r="J184" s="82" t="str">
        <f t="shared" si="33"/>
        <v>SIFA</v>
      </c>
      <c r="K184" s="88">
        <v>0</v>
      </c>
      <c r="L184" s="88">
        <v>0.68125000000000002</v>
      </c>
      <c r="M184" s="86">
        <v>44174</v>
      </c>
      <c r="N184" s="143" t="s">
        <v>5012</v>
      </c>
      <c r="O184" s="90">
        <f t="shared" si="24"/>
        <v>981</v>
      </c>
      <c r="P184" s="100">
        <f t="shared" si="25"/>
        <v>2943</v>
      </c>
      <c r="Q184" s="48" t="s">
        <v>2035</v>
      </c>
      <c r="R184" s="48" t="s">
        <v>2038</v>
      </c>
    </row>
    <row r="185" spans="1:18" x14ac:dyDescent="0.2">
      <c r="A185" s="97"/>
      <c r="B185" s="121">
        <v>44173.78633101852</v>
      </c>
      <c r="C185" s="48" t="s">
        <v>1043</v>
      </c>
      <c r="D185" s="82" t="str">
        <f t="shared" si="30"/>
        <v>MS7020</v>
      </c>
      <c r="E185" s="91" t="str">
        <f t="shared" si="31"/>
        <v>MAT SOUTH</v>
      </c>
      <c r="F185" s="82" t="str">
        <f t="shared" si="32"/>
        <v>SILVER</v>
      </c>
      <c r="G185" s="52">
        <v>3</v>
      </c>
      <c r="H185" s="96" t="s">
        <v>2033</v>
      </c>
      <c r="I185" s="68" t="s">
        <v>2056</v>
      </c>
      <c r="J185" s="82" t="str">
        <f t="shared" si="33"/>
        <v>BEN</v>
      </c>
      <c r="K185" s="88">
        <v>0</v>
      </c>
      <c r="L185" s="88">
        <v>0.74097222222222225</v>
      </c>
      <c r="M185" s="86">
        <v>44174</v>
      </c>
      <c r="N185" s="143" t="s">
        <v>5026</v>
      </c>
      <c r="O185" s="90">
        <f t="shared" si="24"/>
        <v>1067</v>
      </c>
      <c r="P185" s="100">
        <f t="shared" si="25"/>
        <v>3201</v>
      </c>
      <c r="Q185" s="48" t="s">
        <v>2035</v>
      </c>
      <c r="R185" s="48" t="s">
        <v>2038</v>
      </c>
    </row>
    <row r="186" spans="1:18" x14ac:dyDescent="0.2">
      <c r="A186" s="97"/>
      <c r="B186" s="121">
        <v>44173.78638888889</v>
      </c>
      <c r="C186" s="48" t="s">
        <v>1179</v>
      </c>
      <c r="D186" s="82" t="str">
        <f t="shared" si="30"/>
        <v>MV3087</v>
      </c>
      <c r="E186" s="91" t="str">
        <f t="shared" si="31"/>
        <v>MASVINGO</v>
      </c>
      <c r="F186" s="82" t="str">
        <f t="shared" si="32"/>
        <v>BRONZE</v>
      </c>
      <c r="G186" s="52">
        <v>3</v>
      </c>
      <c r="H186" s="96" t="s">
        <v>2033</v>
      </c>
      <c r="I186" s="68" t="s">
        <v>2056</v>
      </c>
      <c r="J186" s="82" t="str">
        <f t="shared" si="33"/>
        <v>BEN</v>
      </c>
      <c r="K186" s="88">
        <v>0</v>
      </c>
      <c r="L186" s="88">
        <v>0.74097222222222225</v>
      </c>
      <c r="M186" s="86">
        <v>44174</v>
      </c>
      <c r="N186" s="143" t="s">
        <v>5025</v>
      </c>
      <c r="O186" s="90">
        <f t="shared" si="24"/>
        <v>1067</v>
      </c>
      <c r="P186" s="100">
        <f t="shared" si="25"/>
        <v>3201</v>
      </c>
      <c r="Q186" s="48" t="s">
        <v>2035</v>
      </c>
      <c r="R186" s="48" t="s">
        <v>2038</v>
      </c>
    </row>
    <row r="187" spans="1:18" x14ac:dyDescent="0.2">
      <c r="A187" s="97"/>
      <c r="B187" s="121">
        <v>44173.786504629628</v>
      </c>
      <c r="C187" s="48" t="s">
        <v>1181</v>
      </c>
      <c r="D187" s="82" t="str">
        <f t="shared" si="30"/>
        <v>MV3090</v>
      </c>
      <c r="E187" s="91" t="str">
        <f t="shared" si="31"/>
        <v>MASVINGO</v>
      </c>
      <c r="F187" s="82" t="str">
        <f t="shared" si="32"/>
        <v>BRONZE</v>
      </c>
      <c r="G187" s="52">
        <v>3</v>
      </c>
      <c r="H187" s="96" t="s">
        <v>2033</v>
      </c>
      <c r="I187" s="68" t="s">
        <v>2056</v>
      </c>
      <c r="J187" s="82" t="str">
        <f t="shared" si="33"/>
        <v>BEN</v>
      </c>
      <c r="K187" s="88">
        <v>0</v>
      </c>
      <c r="L187" s="88">
        <v>0.74097222222222225</v>
      </c>
      <c r="M187" s="86">
        <v>44174</v>
      </c>
      <c r="N187" s="143" t="s">
        <v>5022</v>
      </c>
      <c r="O187" s="90">
        <f t="shared" si="24"/>
        <v>1067</v>
      </c>
      <c r="P187" s="100">
        <f t="shared" si="25"/>
        <v>3201</v>
      </c>
      <c r="Q187" s="48" t="s">
        <v>2035</v>
      </c>
      <c r="R187" s="48" t="s">
        <v>2038</v>
      </c>
    </row>
    <row r="188" spans="1:18" x14ac:dyDescent="0.2">
      <c r="A188" s="97"/>
      <c r="B188" s="121">
        <v>44173.78633101852</v>
      </c>
      <c r="C188" s="48" t="s">
        <v>1390</v>
      </c>
      <c r="D188" s="82" t="str">
        <f t="shared" si="30"/>
        <v>MV5146</v>
      </c>
      <c r="E188" s="91" t="str">
        <f t="shared" si="31"/>
        <v>MASVINGO</v>
      </c>
      <c r="F188" s="82" t="str">
        <f t="shared" si="32"/>
        <v>SILVER</v>
      </c>
      <c r="G188" s="52">
        <v>3</v>
      </c>
      <c r="H188" s="96" t="s">
        <v>2033</v>
      </c>
      <c r="I188" s="68" t="s">
        <v>2056</v>
      </c>
      <c r="J188" s="82">
        <f t="shared" si="33"/>
        <v>0</v>
      </c>
      <c r="K188" s="88">
        <v>0</v>
      </c>
      <c r="L188" s="88">
        <v>0.74097222222222225</v>
      </c>
      <c r="M188" s="86">
        <v>44174</v>
      </c>
      <c r="N188" s="143" t="s">
        <v>5027</v>
      </c>
      <c r="O188" s="90">
        <f t="shared" si="24"/>
        <v>1067</v>
      </c>
      <c r="P188" s="100">
        <f t="shared" si="25"/>
        <v>3201</v>
      </c>
      <c r="Q188" s="48" t="s">
        <v>2035</v>
      </c>
      <c r="R188" s="48" t="s">
        <v>2038</v>
      </c>
    </row>
    <row r="189" spans="1:18" x14ac:dyDescent="0.2">
      <c r="A189" s="210"/>
      <c r="B189" s="121">
        <v>44171.808425925927</v>
      </c>
      <c r="C189" s="48" t="s">
        <v>524</v>
      </c>
      <c r="D189" s="82" t="str">
        <f t="shared" si="30"/>
        <v>MS0308</v>
      </c>
      <c r="E189" s="91" t="str">
        <f t="shared" si="31"/>
        <v>MASVINGO</v>
      </c>
      <c r="F189" s="82" t="str">
        <f t="shared" si="32"/>
        <v>BRONZE</v>
      </c>
      <c r="G189" s="52">
        <v>3</v>
      </c>
      <c r="H189" s="96" t="s">
        <v>2033</v>
      </c>
      <c r="I189" s="68" t="s">
        <v>2058</v>
      </c>
      <c r="J189" s="82" t="str">
        <f t="shared" si="33"/>
        <v>MASAIRA</v>
      </c>
      <c r="K189" s="88">
        <v>0</v>
      </c>
      <c r="L189" s="88">
        <v>0.82361111111111107</v>
      </c>
      <c r="M189" s="86">
        <v>44174</v>
      </c>
      <c r="N189" s="143" t="s">
        <v>4834</v>
      </c>
      <c r="O189" s="90">
        <f t="shared" si="24"/>
        <v>1186</v>
      </c>
      <c r="P189" s="100">
        <f t="shared" si="25"/>
        <v>3558</v>
      </c>
      <c r="Q189" s="48" t="s">
        <v>2035</v>
      </c>
      <c r="R189" s="48" t="s">
        <v>2038</v>
      </c>
    </row>
    <row r="190" spans="1:18" x14ac:dyDescent="0.2">
      <c r="A190" s="210"/>
      <c r="B190" s="121">
        <v>44172.175798611112</v>
      </c>
      <c r="C190" s="48" t="s">
        <v>651</v>
      </c>
      <c r="D190" s="82" t="str">
        <f t="shared" si="30"/>
        <v>MS0345</v>
      </c>
      <c r="E190" s="91" t="str">
        <f t="shared" si="31"/>
        <v>MAT SOUTH</v>
      </c>
      <c r="F190" s="82" t="str">
        <f t="shared" si="32"/>
        <v>SILVER</v>
      </c>
      <c r="G190" s="52">
        <v>3</v>
      </c>
      <c r="H190" s="96" t="s">
        <v>2033</v>
      </c>
      <c r="I190" s="68" t="s">
        <v>2058</v>
      </c>
      <c r="J190" s="82" t="str">
        <f t="shared" si="33"/>
        <v>MASAIRA</v>
      </c>
      <c r="K190" s="88">
        <v>0</v>
      </c>
      <c r="L190" s="88">
        <v>0.82361111111111107</v>
      </c>
      <c r="M190" s="86">
        <v>44174</v>
      </c>
      <c r="N190" s="143" t="s">
        <v>4844</v>
      </c>
      <c r="O190" s="90">
        <f t="shared" si="24"/>
        <v>1186</v>
      </c>
      <c r="P190" s="100">
        <f t="shared" si="25"/>
        <v>3558</v>
      </c>
      <c r="Q190" s="48" t="s">
        <v>2035</v>
      </c>
      <c r="R190" s="48" t="s">
        <v>2038</v>
      </c>
    </row>
    <row r="191" spans="1:18" x14ac:dyDescent="0.2">
      <c r="A191" s="210"/>
      <c r="B191" s="121">
        <v>44171.808368055557</v>
      </c>
      <c r="C191" s="48" t="s">
        <v>784</v>
      </c>
      <c r="D191" s="82" t="str">
        <f t="shared" si="30"/>
        <v>MS6028</v>
      </c>
      <c r="E191" s="91" t="str">
        <f t="shared" si="31"/>
        <v>MAT SOUTH</v>
      </c>
      <c r="F191" s="82" t="str">
        <f t="shared" si="32"/>
        <v>GOLD</v>
      </c>
      <c r="G191" s="52">
        <v>3</v>
      </c>
      <c r="H191" s="96" t="s">
        <v>2033</v>
      </c>
      <c r="I191" s="68" t="s">
        <v>2058</v>
      </c>
      <c r="J191" s="82" t="str">
        <f t="shared" si="33"/>
        <v>MASAIRA</v>
      </c>
      <c r="K191" s="88">
        <v>0</v>
      </c>
      <c r="L191" s="88">
        <v>0.82361111111111107</v>
      </c>
      <c r="M191" s="86">
        <v>44174</v>
      </c>
      <c r="N191" s="143" t="s">
        <v>4851</v>
      </c>
      <c r="O191" s="90">
        <f t="shared" si="24"/>
        <v>1186</v>
      </c>
      <c r="P191" s="100">
        <f t="shared" si="25"/>
        <v>3558</v>
      </c>
      <c r="Q191" s="48" t="s">
        <v>2035</v>
      </c>
      <c r="R191" s="48" t="s">
        <v>2038</v>
      </c>
    </row>
    <row r="192" spans="1:18" x14ac:dyDescent="0.2">
      <c r="A192" s="210"/>
      <c r="B192" s="121">
        <v>44171.808310185188</v>
      </c>
      <c r="C192" s="48" t="s">
        <v>787</v>
      </c>
      <c r="D192" s="82" t="str">
        <f t="shared" si="30"/>
        <v>MS0039</v>
      </c>
      <c r="E192" s="91" t="str">
        <f t="shared" si="31"/>
        <v>MAT SOUTH</v>
      </c>
      <c r="F192" s="82" t="str">
        <f t="shared" si="32"/>
        <v>SILVER</v>
      </c>
      <c r="G192" s="52">
        <v>3</v>
      </c>
      <c r="H192" s="96" t="s">
        <v>2033</v>
      </c>
      <c r="I192" s="68" t="s">
        <v>2058</v>
      </c>
      <c r="J192" s="82" t="str">
        <f t="shared" si="33"/>
        <v>MASAIRA</v>
      </c>
      <c r="K192" s="88">
        <v>0</v>
      </c>
      <c r="L192" s="88">
        <v>0.82361111111111107</v>
      </c>
      <c r="M192" s="86">
        <v>44174</v>
      </c>
      <c r="N192" s="143" t="s">
        <v>4853</v>
      </c>
      <c r="O192" s="90">
        <f t="shared" si="24"/>
        <v>1186</v>
      </c>
      <c r="P192" s="100">
        <f t="shared" si="25"/>
        <v>3558</v>
      </c>
      <c r="Q192" s="48" t="s">
        <v>2035</v>
      </c>
      <c r="R192" s="48" t="s">
        <v>2038</v>
      </c>
    </row>
    <row r="193" spans="1:18" x14ac:dyDescent="0.2">
      <c r="A193" s="210"/>
      <c r="B193" s="121">
        <v>44171.808194444442</v>
      </c>
      <c r="C193" s="48" t="s">
        <v>812</v>
      </c>
      <c r="D193" s="82" t="str">
        <f t="shared" si="30"/>
        <v>MS7219</v>
      </c>
      <c r="E193" s="91" t="str">
        <f t="shared" si="31"/>
        <v>MAT SOUTH</v>
      </c>
      <c r="F193" s="82" t="str">
        <f t="shared" si="32"/>
        <v>BRONZE</v>
      </c>
      <c r="G193" s="52">
        <v>3</v>
      </c>
      <c r="H193" s="96" t="s">
        <v>2033</v>
      </c>
      <c r="I193" s="68" t="s">
        <v>2058</v>
      </c>
      <c r="J193" s="82" t="str">
        <f t="shared" si="33"/>
        <v>MASAIRA</v>
      </c>
      <c r="K193" s="88">
        <v>0</v>
      </c>
      <c r="L193" s="88">
        <v>0.82361111111111107</v>
      </c>
      <c r="M193" s="86">
        <v>44174</v>
      </c>
      <c r="N193" s="143" t="s">
        <v>4858</v>
      </c>
      <c r="O193" s="90">
        <f t="shared" si="24"/>
        <v>1186</v>
      </c>
      <c r="P193" s="100">
        <f t="shared" si="25"/>
        <v>3558</v>
      </c>
      <c r="Q193" s="48" t="s">
        <v>2035</v>
      </c>
      <c r="R193" s="48" t="s">
        <v>2038</v>
      </c>
    </row>
    <row r="194" spans="1:18" x14ac:dyDescent="0.2">
      <c r="A194" s="210"/>
      <c r="B194" s="121">
        <v>44171.126921296294</v>
      </c>
      <c r="C194" s="48" t="s">
        <v>894</v>
      </c>
      <c r="D194" s="82" t="str">
        <f t="shared" si="30"/>
        <v>MN0325</v>
      </c>
      <c r="E194" s="91" t="str">
        <f t="shared" si="31"/>
        <v>MAT NORTH</v>
      </c>
      <c r="F194" s="82" t="str">
        <f t="shared" si="32"/>
        <v>SILVER</v>
      </c>
      <c r="G194" s="52">
        <v>3</v>
      </c>
      <c r="H194" s="96" t="s">
        <v>2033</v>
      </c>
      <c r="I194" s="68" t="s">
        <v>2058</v>
      </c>
      <c r="J194" s="82" t="str">
        <f t="shared" si="33"/>
        <v>MAKETO</v>
      </c>
      <c r="K194" s="88">
        <v>0</v>
      </c>
      <c r="L194" s="88">
        <v>0.82361111111111107</v>
      </c>
      <c r="M194" s="86">
        <v>44174</v>
      </c>
      <c r="N194" s="143" t="s">
        <v>4863</v>
      </c>
      <c r="O194" s="90">
        <f t="shared" ref="O194:O257" si="34">(L194-K194)*60*24</f>
        <v>1186</v>
      </c>
      <c r="P194" s="100">
        <f t="shared" ref="P194:P257" si="35">O194*G194</f>
        <v>3558</v>
      </c>
      <c r="Q194" s="48" t="s">
        <v>2035</v>
      </c>
      <c r="R194" s="48" t="s">
        <v>2038</v>
      </c>
    </row>
    <row r="195" spans="1:18" x14ac:dyDescent="0.2">
      <c r="A195" s="210"/>
      <c r="B195" s="121">
        <v>44170.447534722225</v>
      </c>
      <c r="C195" s="48" t="s">
        <v>1184</v>
      </c>
      <c r="D195" s="82" t="str">
        <f t="shared" si="30"/>
        <v>MS0398</v>
      </c>
      <c r="E195" s="91" t="str">
        <f t="shared" si="31"/>
        <v>MAT SOUTH</v>
      </c>
      <c r="F195" s="82" t="str">
        <f t="shared" si="32"/>
        <v>SILVER</v>
      </c>
      <c r="G195" s="52">
        <v>3</v>
      </c>
      <c r="H195" s="96" t="s">
        <v>2033</v>
      </c>
      <c r="I195" s="68" t="s">
        <v>2058</v>
      </c>
      <c r="J195" s="82" t="str">
        <f t="shared" si="33"/>
        <v>SOPHIA</v>
      </c>
      <c r="K195" s="88">
        <v>0</v>
      </c>
      <c r="L195" s="88">
        <v>0.82361111111111107</v>
      </c>
      <c r="M195" s="86">
        <v>44174</v>
      </c>
      <c r="N195" s="143" t="s">
        <v>4881</v>
      </c>
      <c r="O195" s="90">
        <f t="shared" si="34"/>
        <v>1186</v>
      </c>
      <c r="P195" s="100">
        <f t="shared" si="35"/>
        <v>3558</v>
      </c>
      <c r="Q195" s="48" t="s">
        <v>2035</v>
      </c>
      <c r="R195" s="48" t="s">
        <v>2038</v>
      </c>
    </row>
    <row r="196" spans="1:18" x14ac:dyDescent="0.2">
      <c r="A196" s="124"/>
      <c r="B196" s="121">
        <v>44079.580578703702</v>
      </c>
      <c r="C196" s="48" t="s">
        <v>1782</v>
      </c>
      <c r="D196" s="82" t="str">
        <f t="shared" si="30"/>
        <v>MS0162</v>
      </c>
      <c r="E196" s="91" t="str">
        <f t="shared" si="31"/>
        <v>MAT SOUTH</v>
      </c>
      <c r="F196" s="82" t="str">
        <f t="shared" si="32"/>
        <v>SILVER</v>
      </c>
      <c r="G196" s="52">
        <v>3</v>
      </c>
      <c r="H196" s="96" t="s">
        <v>2033</v>
      </c>
      <c r="I196" s="68" t="s">
        <v>2058</v>
      </c>
      <c r="J196" s="82" t="str">
        <f t="shared" si="33"/>
        <v>SOFIA</v>
      </c>
      <c r="K196" s="88">
        <v>0</v>
      </c>
      <c r="L196" s="88">
        <v>0.82361111111111107</v>
      </c>
      <c r="M196" s="86">
        <v>44174</v>
      </c>
      <c r="N196" s="143" t="s">
        <v>4922</v>
      </c>
      <c r="O196" s="90">
        <f t="shared" si="34"/>
        <v>1186</v>
      </c>
      <c r="P196" s="100">
        <f t="shared" si="35"/>
        <v>3558</v>
      </c>
      <c r="Q196" s="48" t="s">
        <v>2035</v>
      </c>
      <c r="R196" s="48" t="s">
        <v>2038</v>
      </c>
    </row>
    <row r="197" spans="1:18" x14ac:dyDescent="0.2">
      <c r="A197" s="124"/>
      <c r="B197" s="121">
        <v>44171.808252314811</v>
      </c>
      <c r="C197" s="48" t="s">
        <v>1805</v>
      </c>
      <c r="D197" s="82" t="str">
        <f t="shared" si="30"/>
        <v>MS5134</v>
      </c>
      <c r="E197" s="91" t="str">
        <f t="shared" si="31"/>
        <v>MAT SOUTH</v>
      </c>
      <c r="F197" s="82" t="str">
        <f t="shared" si="32"/>
        <v>SILVER</v>
      </c>
      <c r="G197" s="52">
        <v>3</v>
      </c>
      <c r="H197" s="96" t="s">
        <v>2033</v>
      </c>
      <c r="I197" s="68" t="s">
        <v>2058</v>
      </c>
      <c r="J197" s="82" t="str">
        <f t="shared" si="33"/>
        <v>SIFA</v>
      </c>
      <c r="K197" s="85">
        <v>0</v>
      </c>
      <c r="L197" s="88">
        <v>0.82361111111111107</v>
      </c>
      <c r="M197" s="86">
        <v>44174</v>
      </c>
      <c r="N197" s="143" t="s">
        <v>4924</v>
      </c>
      <c r="O197" s="90">
        <f t="shared" si="34"/>
        <v>1186</v>
      </c>
      <c r="P197" s="100">
        <f t="shared" si="35"/>
        <v>3558</v>
      </c>
      <c r="Q197" s="48" t="s">
        <v>2035</v>
      </c>
      <c r="R197" s="48" t="s">
        <v>2038</v>
      </c>
    </row>
    <row r="198" spans="1:18" x14ac:dyDescent="0.2">
      <c r="A198" s="124"/>
      <c r="B198" s="121">
        <v>44171.808425925927</v>
      </c>
      <c r="C198" s="48" t="s">
        <v>1950</v>
      </c>
      <c r="D198" s="82" t="str">
        <f t="shared" si="30"/>
        <v>MS0326</v>
      </c>
      <c r="E198" s="91" t="str">
        <f t="shared" si="31"/>
        <v>MAT NORTH</v>
      </c>
      <c r="F198" s="82" t="str">
        <f t="shared" si="32"/>
        <v>PLATINUM</v>
      </c>
      <c r="G198" s="52">
        <v>3</v>
      </c>
      <c r="H198" s="96" t="s">
        <v>2033</v>
      </c>
      <c r="I198" s="68" t="s">
        <v>2058</v>
      </c>
      <c r="J198" s="82" t="str">
        <f t="shared" si="33"/>
        <v>MASAIRA</v>
      </c>
      <c r="K198" s="85">
        <v>0</v>
      </c>
      <c r="L198" s="88">
        <v>0.82361111111111107</v>
      </c>
      <c r="M198" s="86">
        <v>44174</v>
      </c>
      <c r="N198" s="143" t="s">
        <v>4934</v>
      </c>
      <c r="O198" s="90">
        <f t="shared" si="34"/>
        <v>1186</v>
      </c>
      <c r="P198" s="100">
        <f t="shared" si="35"/>
        <v>3558</v>
      </c>
      <c r="Q198" s="48" t="s">
        <v>2035</v>
      </c>
      <c r="R198" s="48" t="s">
        <v>2038</v>
      </c>
    </row>
    <row r="199" spans="1:18" x14ac:dyDescent="0.2">
      <c r="A199" s="124"/>
      <c r="B199" s="121">
        <v>44169.991284722222</v>
      </c>
      <c r="C199" s="48" t="s">
        <v>1986</v>
      </c>
      <c r="D199" s="82" t="str">
        <f t="shared" si="30"/>
        <v>MS5309</v>
      </c>
      <c r="E199" s="91" t="str">
        <f t="shared" si="31"/>
        <v>MAT SOUTH</v>
      </c>
      <c r="F199" s="82" t="str">
        <f t="shared" si="32"/>
        <v>SILVER</v>
      </c>
      <c r="G199" s="52">
        <v>3</v>
      </c>
      <c r="H199" s="96" t="s">
        <v>2033</v>
      </c>
      <c r="I199" s="68" t="s">
        <v>2058</v>
      </c>
      <c r="J199" s="82" t="str">
        <f t="shared" si="33"/>
        <v>BEN</v>
      </c>
      <c r="K199" s="85">
        <v>0</v>
      </c>
      <c r="L199" s="88">
        <v>0.82361111111111107</v>
      </c>
      <c r="M199" s="86">
        <v>44174</v>
      </c>
      <c r="N199" s="143" t="s">
        <v>4936</v>
      </c>
      <c r="O199" s="90">
        <f t="shared" si="34"/>
        <v>1186</v>
      </c>
      <c r="P199" s="100">
        <f t="shared" si="35"/>
        <v>3558</v>
      </c>
      <c r="Q199" s="48" t="s">
        <v>2035</v>
      </c>
      <c r="R199" s="48" t="s">
        <v>2038</v>
      </c>
    </row>
    <row r="200" spans="1:18" x14ac:dyDescent="0.2">
      <c r="A200" s="124"/>
      <c r="B200" s="121">
        <v>44173.549629629626</v>
      </c>
      <c r="C200" s="48" t="s">
        <v>501</v>
      </c>
      <c r="D200" s="82" t="str">
        <f t="shared" si="30"/>
        <v>MV0117</v>
      </c>
      <c r="E200" s="91" t="str">
        <f t="shared" si="31"/>
        <v>MASVINGO</v>
      </c>
      <c r="F200" s="82" t="str">
        <f t="shared" si="32"/>
        <v>GOLD</v>
      </c>
      <c r="G200" s="52">
        <v>3</v>
      </c>
      <c r="H200" s="96" t="s">
        <v>2033</v>
      </c>
      <c r="I200" s="68" t="s">
        <v>2060</v>
      </c>
      <c r="J200" s="82" t="str">
        <f t="shared" si="33"/>
        <v>CECIL</v>
      </c>
      <c r="K200" s="88">
        <v>0</v>
      </c>
      <c r="L200" s="88">
        <v>0.82638888888888884</v>
      </c>
      <c r="M200" s="86">
        <v>44174</v>
      </c>
      <c r="N200" s="143" t="s">
        <v>4864</v>
      </c>
      <c r="O200" s="90">
        <f t="shared" si="34"/>
        <v>1190</v>
      </c>
      <c r="P200" s="100">
        <f t="shared" si="35"/>
        <v>3570</v>
      </c>
      <c r="Q200" s="48" t="s">
        <v>2035</v>
      </c>
      <c r="R200" s="48" t="s">
        <v>2038</v>
      </c>
    </row>
    <row r="201" spans="1:18" x14ac:dyDescent="0.2">
      <c r="A201" s="124"/>
      <c r="B201" s="121">
        <v>44173.581446759257</v>
      </c>
      <c r="C201" s="48" t="s">
        <v>1167</v>
      </c>
      <c r="D201" s="82" t="str">
        <f t="shared" si="30"/>
        <v>MV0065</v>
      </c>
      <c r="E201" s="91" t="str">
        <f t="shared" si="31"/>
        <v>MASVINGO</v>
      </c>
      <c r="F201" s="82" t="str">
        <f t="shared" si="32"/>
        <v>PLATINUM</v>
      </c>
      <c r="G201" s="52">
        <v>3</v>
      </c>
      <c r="H201" s="96" t="s">
        <v>2033</v>
      </c>
      <c r="I201" s="68" t="s">
        <v>2060</v>
      </c>
      <c r="J201" s="82" t="str">
        <f t="shared" si="33"/>
        <v>CECIL</v>
      </c>
      <c r="K201" s="88">
        <v>0</v>
      </c>
      <c r="L201" s="88">
        <v>0.82638888888888884</v>
      </c>
      <c r="M201" s="86">
        <v>44174</v>
      </c>
      <c r="N201" s="143" t="s">
        <v>4817</v>
      </c>
      <c r="O201" s="90">
        <f t="shared" si="34"/>
        <v>1190</v>
      </c>
      <c r="P201" s="100">
        <f t="shared" si="35"/>
        <v>3570</v>
      </c>
      <c r="Q201" s="48" t="s">
        <v>2035</v>
      </c>
      <c r="R201" s="48" t="s">
        <v>2038</v>
      </c>
    </row>
    <row r="202" spans="1:18" x14ac:dyDescent="0.2">
      <c r="A202" s="97"/>
      <c r="B202" s="121">
        <v>44173.824143518519</v>
      </c>
      <c r="C202" s="48" t="s">
        <v>1012</v>
      </c>
      <c r="D202" s="82" t="str">
        <f t="shared" si="30"/>
        <v>HA0059</v>
      </c>
      <c r="E202" s="91" t="str">
        <f t="shared" si="31"/>
        <v>HARARE</v>
      </c>
      <c r="F202" s="82" t="str">
        <f t="shared" si="32"/>
        <v>PLATINUM</v>
      </c>
      <c r="G202" s="52">
        <v>3</v>
      </c>
      <c r="H202" s="96" t="s">
        <v>2033</v>
      </c>
      <c r="I202" s="68" t="s">
        <v>2056</v>
      </c>
      <c r="J202" s="82" t="str">
        <f t="shared" si="33"/>
        <v>KIWA</v>
      </c>
      <c r="K202" s="88">
        <v>0</v>
      </c>
      <c r="L202" s="88">
        <v>0.85972222222222217</v>
      </c>
      <c r="M202" s="86">
        <v>44174</v>
      </c>
      <c r="N202" s="143" t="s">
        <v>5020</v>
      </c>
      <c r="O202" s="90">
        <f t="shared" si="34"/>
        <v>1238</v>
      </c>
      <c r="P202" s="100">
        <f t="shared" si="35"/>
        <v>3714</v>
      </c>
      <c r="Q202" s="48" t="s">
        <v>2035</v>
      </c>
      <c r="R202" s="48" t="s">
        <v>2038</v>
      </c>
    </row>
    <row r="203" spans="1:18" x14ac:dyDescent="0.2">
      <c r="A203" s="97"/>
      <c r="B203" s="121">
        <v>44173.863078703704</v>
      </c>
      <c r="C203" s="48" t="s">
        <v>1524</v>
      </c>
      <c r="D203" s="82" t="str">
        <f t="shared" si="30"/>
        <v>HA5041</v>
      </c>
      <c r="E203" s="91" t="str">
        <f t="shared" si="31"/>
        <v>HARARE</v>
      </c>
      <c r="F203" s="82" t="str">
        <f t="shared" si="32"/>
        <v>GOLD</v>
      </c>
      <c r="G203" s="52">
        <v>3</v>
      </c>
      <c r="H203" s="96" t="s">
        <v>2033</v>
      </c>
      <c r="I203" s="68" t="s">
        <v>2056</v>
      </c>
      <c r="J203" s="82" t="str">
        <f t="shared" si="33"/>
        <v>RITA</v>
      </c>
      <c r="K203" s="88">
        <v>0</v>
      </c>
      <c r="L203" s="88">
        <v>0.86111111111111116</v>
      </c>
      <c r="M203" s="86">
        <v>44174</v>
      </c>
      <c r="N203" s="143" t="s">
        <v>5017</v>
      </c>
      <c r="O203" s="90">
        <f t="shared" si="34"/>
        <v>1240</v>
      </c>
      <c r="P203" s="100">
        <f t="shared" si="35"/>
        <v>3720</v>
      </c>
      <c r="Q203" s="48" t="s">
        <v>2035</v>
      </c>
      <c r="R203" s="48" t="s">
        <v>2038</v>
      </c>
    </row>
    <row r="204" spans="1:18" x14ac:dyDescent="0.2">
      <c r="A204" s="124"/>
      <c r="B204" s="121">
        <v>44173.311979166669</v>
      </c>
      <c r="C204" s="48" t="s">
        <v>956</v>
      </c>
      <c r="D204" s="82" t="str">
        <f t="shared" si="30"/>
        <v>MS0313</v>
      </c>
      <c r="E204" s="91" t="str">
        <f t="shared" si="31"/>
        <v>MAT SOUTH</v>
      </c>
      <c r="F204" s="82" t="str">
        <f t="shared" si="32"/>
        <v>SILVER</v>
      </c>
      <c r="G204" s="52">
        <v>3</v>
      </c>
      <c r="H204" s="96" t="s">
        <v>2033</v>
      </c>
      <c r="I204" s="68" t="s">
        <v>2060</v>
      </c>
      <c r="J204" s="82" t="str">
        <f t="shared" si="33"/>
        <v>SOFIA</v>
      </c>
      <c r="K204" s="88">
        <v>0</v>
      </c>
      <c r="L204" s="88">
        <v>0.95624999999999993</v>
      </c>
      <c r="M204" s="86">
        <v>44174</v>
      </c>
      <c r="N204" s="143" t="s">
        <v>4883</v>
      </c>
      <c r="O204" s="90">
        <f t="shared" si="34"/>
        <v>1376.9999999999998</v>
      </c>
      <c r="P204" s="100">
        <f t="shared" si="35"/>
        <v>4130.9999999999991</v>
      </c>
      <c r="Q204" s="48" t="s">
        <v>2035</v>
      </c>
      <c r="R204" s="48" t="s">
        <v>2038</v>
      </c>
    </row>
    <row r="205" spans="1:18" x14ac:dyDescent="0.2">
      <c r="A205" s="97"/>
      <c r="B205" s="121">
        <v>44173.786504629628</v>
      </c>
      <c r="C205" s="48" t="s">
        <v>244</v>
      </c>
      <c r="D205" s="82" t="str">
        <f t="shared" si="30"/>
        <v>MS6027</v>
      </c>
      <c r="E205" s="91" t="str">
        <f t="shared" si="31"/>
        <v>MAT SOUTH</v>
      </c>
      <c r="F205" s="82" t="str">
        <f t="shared" si="32"/>
        <v>PLATINUM</v>
      </c>
      <c r="G205" s="52">
        <v>3</v>
      </c>
      <c r="H205" s="96" t="s">
        <v>2033</v>
      </c>
      <c r="I205" s="68" t="s">
        <v>2056</v>
      </c>
      <c r="J205" s="82" t="str">
        <f t="shared" si="33"/>
        <v>BEN</v>
      </c>
      <c r="K205" s="88">
        <v>0</v>
      </c>
      <c r="L205" s="88">
        <v>0.99930555555555556</v>
      </c>
      <c r="M205" s="86">
        <v>44175</v>
      </c>
      <c r="N205" s="143" t="s">
        <v>5021</v>
      </c>
      <c r="O205" s="90">
        <f t="shared" si="34"/>
        <v>1439</v>
      </c>
      <c r="P205" s="100">
        <f t="shared" si="35"/>
        <v>4317</v>
      </c>
      <c r="Q205" s="68" t="s">
        <v>2035</v>
      </c>
      <c r="R205" s="68" t="s">
        <v>2036</v>
      </c>
    </row>
    <row r="206" spans="1:18" x14ac:dyDescent="0.2">
      <c r="A206" s="210"/>
      <c r="B206" s="121">
        <v>44172.780092592591</v>
      </c>
      <c r="C206" s="48" t="s">
        <v>248</v>
      </c>
      <c r="D206" s="82" t="str">
        <f t="shared" ref="D206:D237" si="36">VLOOKUP($C206,TOTAL4,2,FALSE)</f>
        <v>HA0001</v>
      </c>
      <c r="E206" s="91" t="str">
        <f t="shared" ref="E206:E237" si="37">VLOOKUP($C206,TOTAL4,3,FALSE)</f>
        <v>HARARE</v>
      </c>
      <c r="F206" s="82" t="str">
        <f t="shared" ref="F206:F237" si="38">VLOOKUP(C206,TOTAL4,4,FALSE)</f>
        <v>GOLD</v>
      </c>
      <c r="G206" s="52">
        <v>3</v>
      </c>
      <c r="H206" s="96" t="s">
        <v>2033</v>
      </c>
      <c r="I206" s="68" t="s">
        <v>2058</v>
      </c>
      <c r="J206" s="82" t="str">
        <f t="shared" ref="J206:J237" si="39">VLOOKUP($C206,TOTAL4,5,FALSE)</f>
        <v>ENIA</v>
      </c>
      <c r="K206" s="88">
        <v>0</v>
      </c>
      <c r="L206" s="88">
        <v>0.99930555555555556</v>
      </c>
      <c r="M206" s="86">
        <v>44175</v>
      </c>
      <c r="N206" s="94" t="s">
        <v>4812</v>
      </c>
      <c r="O206" s="90">
        <f t="shared" si="34"/>
        <v>1439</v>
      </c>
      <c r="P206" s="100">
        <f t="shared" si="35"/>
        <v>4317</v>
      </c>
      <c r="Q206" s="80" t="s">
        <v>2035</v>
      </c>
      <c r="R206" s="68" t="s">
        <v>2036</v>
      </c>
    </row>
    <row r="207" spans="1:18" x14ac:dyDescent="0.2">
      <c r="A207" s="210"/>
      <c r="B207" s="121">
        <v>44077.472754629627</v>
      </c>
      <c r="C207" s="48" t="s">
        <v>270</v>
      </c>
      <c r="D207" s="82" t="str">
        <f t="shared" si="36"/>
        <v>MD1708</v>
      </c>
      <c r="E207" s="91" t="str">
        <f t="shared" si="37"/>
        <v>MIDLANDS</v>
      </c>
      <c r="F207" s="82" t="str">
        <f t="shared" si="38"/>
        <v>BRONZE</v>
      </c>
      <c r="G207" s="52">
        <v>3</v>
      </c>
      <c r="H207" s="96" t="s">
        <v>2033</v>
      </c>
      <c r="I207" s="68" t="s">
        <v>2058</v>
      </c>
      <c r="J207" s="82" t="str">
        <f t="shared" si="39"/>
        <v>CHIKWAVAVA</v>
      </c>
      <c r="K207" s="88">
        <v>0</v>
      </c>
      <c r="L207" s="88">
        <v>0.99930555555555556</v>
      </c>
      <c r="M207" s="86">
        <v>44175</v>
      </c>
      <c r="N207" s="143" t="s">
        <v>4813</v>
      </c>
      <c r="O207" s="90">
        <f t="shared" si="34"/>
        <v>1439</v>
      </c>
      <c r="P207" s="100">
        <f t="shared" si="35"/>
        <v>4317</v>
      </c>
      <c r="Q207" s="68" t="s">
        <v>2035</v>
      </c>
      <c r="R207" s="68" t="s">
        <v>2036</v>
      </c>
    </row>
    <row r="208" spans="1:18" x14ac:dyDescent="0.2">
      <c r="A208" s="210"/>
      <c r="B208" s="121">
        <v>44153.311689814815</v>
      </c>
      <c r="C208" s="48" t="s">
        <v>281</v>
      </c>
      <c r="D208" s="82" t="str">
        <f t="shared" si="36"/>
        <v>MV7003</v>
      </c>
      <c r="E208" s="91" t="str">
        <f t="shared" si="37"/>
        <v>MASVINGO</v>
      </c>
      <c r="F208" s="82" t="str">
        <f t="shared" si="38"/>
        <v>SILVER</v>
      </c>
      <c r="G208" s="52">
        <v>3</v>
      </c>
      <c r="H208" s="96" t="s">
        <v>2033</v>
      </c>
      <c r="I208" s="68" t="s">
        <v>2058</v>
      </c>
      <c r="J208" s="82" t="str">
        <f t="shared" si="39"/>
        <v>PARDON</v>
      </c>
      <c r="K208" s="88">
        <v>0</v>
      </c>
      <c r="L208" s="88">
        <v>0.99930555555555556</v>
      </c>
      <c r="M208" s="86">
        <v>44175</v>
      </c>
      <c r="N208" s="143" t="s">
        <v>4814</v>
      </c>
      <c r="O208" s="90">
        <f t="shared" si="34"/>
        <v>1439</v>
      </c>
      <c r="P208" s="100">
        <f t="shared" si="35"/>
        <v>4317</v>
      </c>
      <c r="Q208" s="68" t="s">
        <v>2035</v>
      </c>
      <c r="R208" s="68" t="s">
        <v>2036</v>
      </c>
    </row>
    <row r="209" spans="1:18" x14ac:dyDescent="0.2">
      <c r="A209" s="210"/>
      <c r="B209" s="121">
        <v>44170.833136574074</v>
      </c>
      <c r="C209" s="48" t="s">
        <v>285</v>
      </c>
      <c r="D209" s="82" t="str">
        <f t="shared" si="36"/>
        <v>MV5136</v>
      </c>
      <c r="E209" s="91" t="str">
        <f t="shared" si="37"/>
        <v>MASVINGO</v>
      </c>
      <c r="F209" s="82" t="str">
        <f t="shared" si="38"/>
        <v>SILVER</v>
      </c>
      <c r="G209" s="52">
        <v>3</v>
      </c>
      <c r="H209" s="96" t="s">
        <v>2033</v>
      </c>
      <c r="I209" s="68" t="s">
        <v>2058</v>
      </c>
      <c r="J209" s="82" t="str">
        <f t="shared" si="39"/>
        <v>PARDON</v>
      </c>
      <c r="K209" s="88">
        <v>0</v>
      </c>
      <c r="L209" s="88">
        <v>0.99930555555555556</v>
      </c>
      <c r="M209" s="86">
        <v>44175</v>
      </c>
      <c r="N209" s="143" t="s">
        <v>4815</v>
      </c>
      <c r="O209" s="90">
        <f t="shared" si="34"/>
        <v>1439</v>
      </c>
      <c r="P209" s="100">
        <f t="shared" si="35"/>
        <v>4317</v>
      </c>
      <c r="Q209" s="68" t="s">
        <v>2035</v>
      </c>
      <c r="R209" s="68" t="s">
        <v>2036</v>
      </c>
    </row>
    <row r="210" spans="1:18" x14ac:dyDescent="0.2">
      <c r="A210" s="210"/>
      <c r="B210" s="121">
        <v>44078.052893518521</v>
      </c>
      <c r="C210" s="48" t="s">
        <v>292</v>
      </c>
      <c r="D210" s="82" t="str">
        <f t="shared" si="36"/>
        <v>MN5107</v>
      </c>
      <c r="E210" s="91" t="str">
        <f t="shared" si="37"/>
        <v>MAT NORTH</v>
      </c>
      <c r="F210" s="82" t="str">
        <f t="shared" si="38"/>
        <v>BRONZE</v>
      </c>
      <c r="G210" s="52">
        <v>3</v>
      </c>
      <c r="H210" s="96" t="s">
        <v>2033</v>
      </c>
      <c r="I210" s="68" t="s">
        <v>2058</v>
      </c>
      <c r="J210" s="82" t="str">
        <f t="shared" si="39"/>
        <v>HARRIET</v>
      </c>
      <c r="K210" s="88">
        <v>0</v>
      </c>
      <c r="L210" s="88">
        <v>0.99930555555555556</v>
      </c>
      <c r="M210" s="86">
        <v>44175</v>
      </c>
      <c r="N210" s="143" t="s">
        <v>4816</v>
      </c>
      <c r="O210" s="90">
        <f t="shared" si="34"/>
        <v>1439</v>
      </c>
      <c r="P210" s="100">
        <f t="shared" si="35"/>
        <v>4317</v>
      </c>
      <c r="Q210" s="68" t="s">
        <v>2035</v>
      </c>
      <c r="R210" s="68" t="s">
        <v>2036</v>
      </c>
    </row>
    <row r="211" spans="1:18" x14ac:dyDescent="0.2">
      <c r="A211" s="210"/>
      <c r="B211" s="121">
        <v>44169.164907407408</v>
      </c>
      <c r="C211" s="48" t="s">
        <v>317</v>
      </c>
      <c r="D211" s="82" t="str">
        <f t="shared" si="36"/>
        <v>HA6074</v>
      </c>
      <c r="E211" s="91" t="str">
        <f t="shared" si="37"/>
        <v>HARARE</v>
      </c>
      <c r="F211" s="82" t="str">
        <f t="shared" si="38"/>
        <v>PLATINUM</v>
      </c>
      <c r="G211" s="52">
        <v>3</v>
      </c>
      <c r="H211" s="96" t="s">
        <v>2033</v>
      </c>
      <c r="I211" s="68" t="s">
        <v>2058</v>
      </c>
      <c r="J211" s="82" t="str">
        <f t="shared" si="39"/>
        <v>MUTYANDA</v>
      </c>
      <c r="K211" s="88">
        <v>0</v>
      </c>
      <c r="L211" s="88">
        <v>0.99930555555555556</v>
      </c>
      <c r="M211" s="86">
        <v>44175</v>
      </c>
      <c r="N211" s="143" t="s">
        <v>4817</v>
      </c>
      <c r="O211" s="90">
        <f t="shared" si="34"/>
        <v>1439</v>
      </c>
      <c r="P211" s="100">
        <f t="shared" si="35"/>
        <v>4317</v>
      </c>
      <c r="Q211" s="68" t="s">
        <v>2035</v>
      </c>
      <c r="R211" s="68" t="s">
        <v>2036</v>
      </c>
    </row>
    <row r="212" spans="1:18" x14ac:dyDescent="0.2">
      <c r="A212" s="210"/>
      <c r="B212" s="121">
        <v>44110.27103009259</v>
      </c>
      <c r="C212" s="48" t="s">
        <v>329</v>
      </c>
      <c r="D212" s="82" t="str">
        <f t="shared" si="36"/>
        <v>MD7088</v>
      </c>
      <c r="E212" s="91" t="str">
        <f t="shared" si="37"/>
        <v>MIDLANDS</v>
      </c>
      <c r="F212" s="82" t="str">
        <f t="shared" si="38"/>
        <v>BRONZE</v>
      </c>
      <c r="G212" s="52">
        <v>3</v>
      </c>
      <c r="H212" s="96" t="s">
        <v>2033</v>
      </c>
      <c r="I212" s="68" t="s">
        <v>2058</v>
      </c>
      <c r="J212" s="82" t="str">
        <f t="shared" si="39"/>
        <v>CHARI</v>
      </c>
      <c r="K212" s="88">
        <v>0</v>
      </c>
      <c r="L212" s="88">
        <v>0.99930555555555556</v>
      </c>
      <c r="M212" s="86">
        <v>44175</v>
      </c>
      <c r="N212" s="143" t="s">
        <v>4818</v>
      </c>
      <c r="O212" s="90">
        <f t="shared" si="34"/>
        <v>1439</v>
      </c>
      <c r="P212" s="100">
        <f t="shared" si="35"/>
        <v>4317</v>
      </c>
      <c r="Q212" s="68" t="s">
        <v>2035</v>
      </c>
      <c r="R212" s="68" t="s">
        <v>2036</v>
      </c>
    </row>
    <row r="213" spans="1:18" x14ac:dyDescent="0.2">
      <c r="A213" s="210"/>
      <c r="B213" s="121">
        <v>44078.052812499998</v>
      </c>
      <c r="C213" s="48" t="s">
        <v>349</v>
      </c>
      <c r="D213" s="82" t="str">
        <f t="shared" si="36"/>
        <v>BU0148</v>
      </c>
      <c r="E213" s="91" t="str">
        <f t="shared" si="37"/>
        <v>BULAWAYO</v>
      </c>
      <c r="F213" s="82" t="str">
        <f t="shared" si="38"/>
        <v>PLATINUM</v>
      </c>
      <c r="G213" s="52">
        <v>3</v>
      </c>
      <c r="H213" s="96" t="s">
        <v>2033</v>
      </c>
      <c r="I213" s="68" t="s">
        <v>2058</v>
      </c>
      <c r="J213" s="82" t="str">
        <f t="shared" si="39"/>
        <v>SIFA</v>
      </c>
      <c r="K213" s="88">
        <v>0</v>
      </c>
      <c r="L213" s="88">
        <v>0.99930555555555556</v>
      </c>
      <c r="M213" s="86">
        <v>44175</v>
      </c>
      <c r="N213" s="143" t="s">
        <v>4819</v>
      </c>
      <c r="O213" s="90">
        <f t="shared" si="34"/>
        <v>1439</v>
      </c>
      <c r="P213" s="100">
        <f t="shared" si="35"/>
        <v>4317</v>
      </c>
      <c r="Q213" s="68" t="s">
        <v>2035</v>
      </c>
      <c r="R213" s="68" t="s">
        <v>2036</v>
      </c>
    </row>
    <row r="214" spans="1:18" x14ac:dyDescent="0.2">
      <c r="A214" s="210"/>
      <c r="B214" s="121">
        <v>44170.80777777778</v>
      </c>
      <c r="C214" s="48" t="s">
        <v>361</v>
      </c>
      <c r="D214" s="82" t="str">
        <f t="shared" si="36"/>
        <v>HA0206</v>
      </c>
      <c r="E214" s="91" t="str">
        <f t="shared" si="37"/>
        <v>HARARE</v>
      </c>
      <c r="F214" s="82" t="str">
        <f t="shared" si="38"/>
        <v>PLATINUM</v>
      </c>
      <c r="G214" s="52">
        <v>3</v>
      </c>
      <c r="H214" s="96" t="s">
        <v>2033</v>
      </c>
      <c r="I214" s="68" t="s">
        <v>2058</v>
      </c>
      <c r="J214" s="82" t="str">
        <f t="shared" si="39"/>
        <v>MODESTA</v>
      </c>
      <c r="K214" s="88">
        <v>0</v>
      </c>
      <c r="L214" s="88">
        <v>0.99930555555555556</v>
      </c>
      <c r="M214" s="86">
        <v>44175</v>
      </c>
      <c r="N214" s="143" t="s">
        <v>4820</v>
      </c>
      <c r="O214" s="90">
        <f t="shared" si="34"/>
        <v>1439</v>
      </c>
      <c r="P214" s="100">
        <f t="shared" si="35"/>
        <v>4317</v>
      </c>
      <c r="Q214" s="68" t="s">
        <v>2035</v>
      </c>
      <c r="R214" s="68" t="s">
        <v>2036</v>
      </c>
    </row>
    <row r="215" spans="1:18" x14ac:dyDescent="0.2">
      <c r="A215" s="210"/>
      <c r="B215" s="121">
        <v>44153.311412037037</v>
      </c>
      <c r="C215" s="48" t="s">
        <v>379</v>
      </c>
      <c r="D215" s="82" t="str">
        <f t="shared" si="36"/>
        <v>MV0337</v>
      </c>
      <c r="E215" s="91" t="str">
        <f t="shared" si="37"/>
        <v>MASVINGO</v>
      </c>
      <c r="F215" s="82" t="str">
        <f t="shared" si="38"/>
        <v>SILVER</v>
      </c>
      <c r="G215" s="52">
        <v>3</v>
      </c>
      <c r="H215" s="96" t="s">
        <v>2033</v>
      </c>
      <c r="I215" s="68" t="s">
        <v>2058</v>
      </c>
      <c r="J215" s="82" t="str">
        <f t="shared" si="39"/>
        <v>PARDON</v>
      </c>
      <c r="K215" s="88">
        <v>0</v>
      </c>
      <c r="L215" s="88">
        <v>0.99930555555555556</v>
      </c>
      <c r="M215" s="86">
        <v>44175</v>
      </c>
      <c r="N215" s="143" t="s">
        <v>4821</v>
      </c>
      <c r="O215" s="90">
        <f t="shared" si="34"/>
        <v>1439</v>
      </c>
      <c r="P215" s="100">
        <f t="shared" si="35"/>
        <v>4317</v>
      </c>
      <c r="Q215" s="68" t="s">
        <v>2035</v>
      </c>
      <c r="R215" s="68" t="s">
        <v>2036</v>
      </c>
    </row>
    <row r="216" spans="1:18" x14ac:dyDescent="0.2">
      <c r="A216" s="210"/>
      <c r="B216" s="121">
        <v>44153.311412037037</v>
      </c>
      <c r="C216" s="48" t="s">
        <v>393</v>
      </c>
      <c r="D216" s="82" t="str">
        <f t="shared" si="36"/>
        <v>MV0114</v>
      </c>
      <c r="E216" s="91" t="str">
        <f t="shared" si="37"/>
        <v>MASVINGO</v>
      </c>
      <c r="F216" s="82" t="str">
        <f t="shared" si="38"/>
        <v>SILVER</v>
      </c>
      <c r="G216" s="52">
        <v>3</v>
      </c>
      <c r="H216" s="96" t="s">
        <v>2033</v>
      </c>
      <c r="I216" s="68" t="s">
        <v>2058</v>
      </c>
      <c r="J216" s="82" t="str">
        <f t="shared" si="39"/>
        <v>PARDON</v>
      </c>
      <c r="K216" s="88">
        <v>0</v>
      </c>
      <c r="L216" s="88">
        <v>0.99930555555555556</v>
      </c>
      <c r="M216" s="86">
        <v>44175</v>
      </c>
      <c r="N216" s="143" t="s">
        <v>4822</v>
      </c>
      <c r="O216" s="90">
        <f t="shared" si="34"/>
        <v>1439</v>
      </c>
      <c r="P216" s="100">
        <f t="shared" si="35"/>
        <v>4317</v>
      </c>
      <c r="Q216" s="68" t="s">
        <v>2035</v>
      </c>
      <c r="R216" s="68" t="s">
        <v>2036</v>
      </c>
    </row>
    <row r="217" spans="1:18" x14ac:dyDescent="0.2">
      <c r="A217" s="210"/>
      <c r="B217" s="121">
        <v>44153.311921296299</v>
      </c>
      <c r="C217" s="48" t="s">
        <v>396</v>
      </c>
      <c r="D217" s="82" t="str">
        <f t="shared" si="36"/>
        <v>MA5301</v>
      </c>
      <c r="E217" s="91" t="str">
        <f t="shared" si="37"/>
        <v>MANICALAND</v>
      </c>
      <c r="F217" s="82" t="str">
        <f t="shared" si="38"/>
        <v>PLATINUM</v>
      </c>
      <c r="G217" s="52">
        <v>3</v>
      </c>
      <c r="H217" s="96" t="s">
        <v>2033</v>
      </c>
      <c r="I217" s="68" t="s">
        <v>2058</v>
      </c>
      <c r="J217" s="82" t="str">
        <f t="shared" si="39"/>
        <v>PARDON</v>
      </c>
      <c r="K217" s="88">
        <v>0</v>
      </c>
      <c r="L217" s="88">
        <v>0.99930555555555556</v>
      </c>
      <c r="M217" s="86">
        <v>44175</v>
      </c>
      <c r="N217" s="143" t="s">
        <v>4823</v>
      </c>
      <c r="O217" s="90">
        <f t="shared" si="34"/>
        <v>1439</v>
      </c>
      <c r="P217" s="100">
        <f t="shared" si="35"/>
        <v>4317</v>
      </c>
      <c r="Q217" s="68" t="s">
        <v>2035</v>
      </c>
      <c r="R217" s="68" t="s">
        <v>2036</v>
      </c>
    </row>
    <row r="218" spans="1:18" x14ac:dyDescent="0.2">
      <c r="A218" s="210"/>
      <c r="B218" s="121">
        <v>44153.311921296299</v>
      </c>
      <c r="C218" s="48" t="s">
        <v>413</v>
      </c>
      <c r="D218" s="82" t="str">
        <f t="shared" si="36"/>
        <v>MW5249</v>
      </c>
      <c r="E218" s="91" t="str">
        <f t="shared" si="37"/>
        <v>MASH WEST</v>
      </c>
      <c r="F218" s="82" t="str">
        <f t="shared" si="38"/>
        <v>SILVER</v>
      </c>
      <c r="G218" s="52">
        <v>3</v>
      </c>
      <c r="H218" s="96" t="s">
        <v>2033</v>
      </c>
      <c r="I218" s="68" t="s">
        <v>2058</v>
      </c>
      <c r="J218" s="82" t="str">
        <f t="shared" si="39"/>
        <v>CHIKWAVAVA</v>
      </c>
      <c r="K218" s="88">
        <v>0</v>
      </c>
      <c r="L218" s="88">
        <v>0.99930555555555556</v>
      </c>
      <c r="M218" s="86">
        <v>44175</v>
      </c>
      <c r="N218" s="143" t="s">
        <v>4825</v>
      </c>
      <c r="O218" s="90">
        <f t="shared" si="34"/>
        <v>1439</v>
      </c>
      <c r="P218" s="100">
        <f t="shared" si="35"/>
        <v>4317</v>
      </c>
      <c r="Q218" s="68" t="s">
        <v>2035</v>
      </c>
      <c r="R218" s="68" t="s">
        <v>2036</v>
      </c>
    </row>
    <row r="219" spans="1:18" x14ac:dyDescent="0.2">
      <c r="A219" s="210"/>
      <c r="B219" s="121">
        <v>44157.553333333337</v>
      </c>
      <c r="C219" s="48" t="s">
        <v>444</v>
      </c>
      <c r="D219" s="82" t="str">
        <f t="shared" si="36"/>
        <v>MD1712</v>
      </c>
      <c r="E219" s="91" t="str">
        <f t="shared" si="37"/>
        <v>MIDLANDS</v>
      </c>
      <c r="F219" s="82" t="str">
        <f t="shared" si="38"/>
        <v>SILVER</v>
      </c>
      <c r="G219" s="52">
        <v>3</v>
      </c>
      <c r="H219" s="96" t="s">
        <v>2033</v>
      </c>
      <c r="I219" s="68" t="s">
        <v>2058</v>
      </c>
      <c r="J219" s="82" t="str">
        <f t="shared" si="39"/>
        <v>CHARI</v>
      </c>
      <c r="K219" s="88">
        <v>0</v>
      </c>
      <c r="L219" s="88">
        <v>0.99930555555555556</v>
      </c>
      <c r="M219" s="86">
        <v>44175</v>
      </c>
      <c r="N219" s="143" t="s">
        <v>4826</v>
      </c>
      <c r="O219" s="90">
        <f t="shared" si="34"/>
        <v>1439</v>
      </c>
      <c r="P219" s="100">
        <f t="shared" si="35"/>
        <v>4317</v>
      </c>
      <c r="Q219" s="68" t="s">
        <v>2035</v>
      </c>
      <c r="R219" s="68" t="s">
        <v>2036</v>
      </c>
    </row>
    <row r="220" spans="1:18" x14ac:dyDescent="0.2">
      <c r="A220" s="210"/>
      <c r="B220" s="121">
        <v>44153.311412037037</v>
      </c>
      <c r="C220" s="48" t="s">
        <v>467</v>
      </c>
      <c r="D220" s="82" t="str">
        <f t="shared" si="36"/>
        <v>MV0018</v>
      </c>
      <c r="E220" s="91" t="str">
        <f t="shared" si="37"/>
        <v>MASVINGO</v>
      </c>
      <c r="F220" s="82" t="str">
        <f t="shared" si="38"/>
        <v>GOLD</v>
      </c>
      <c r="G220" s="52">
        <v>3</v>
      </c>
      <c r="H220" s="96" t="s">
        <v>2033</v>
      </c>
      <c r="I220" s="68" t="s">
        <v>2058</v>
      </c>
      <c r="J220" s="82" t="str">
        <f t="shared" si="39"/>
        <v>PARDON</v>
      </c>
      <c r="K220" s="88">
        <v>0</v>
      </c>
      <c r="L220" s="88">
        <v>0.99930555555555556</v>
      </c>
      <c r="M220" s="86">
        <v>44175</v>
      </c>
      <c r="N220" s="143" t="s">
        <v>4827</v>
      </c>
      <c r="O220" s="90">
        <f t="shared" si="34"/>
        <v>1439</v>
      </c>
      <c r="P220" s="100">
        <f t="shared" si="35"/>
        <v>4317</v>
      </c>
      <c r="Q220" s="68" t="s">
        <v>2035</v>
      </c>
      <c r="R220" s="68" t="s">
        <v>2036</v>
      </c>
    </row>
    <row r="221" spans="1:18" x14ac:dyDescent="0.2">
      <c r="A221" s="210"/>
      <c r="B221" s="121">
        <v>44078.052905092591</v>
      </c>
      <c r="C221" s="48" t="s">
        <v>469</v>
      </c>
      <c r="D221" s="82" t="str">
        <f t="shared" si="36"/>
        <v>MV0018</v>
      </c>
      <c r="E221" s="91" t="str">
        <f t="shared" si="37"/>
        <v>MASVINGO</v>
      </c>
      <c r="F221" s="82" t="str">
        <f t="shared" si="38"/>
        <v>GOLD</v>
      </c>
      <c r="G221" s="52">
        <v>3</v>
      </c>
      <c r="H221" s="96" t="s">
        <v>2033</v>
      </c>
      <c r="I221" s="68" t="s">
        <v>2058</v>
      </c>
      <c r="J221" s="82" t="str">
        <f t="shared" si="39"/>
        <v>PARDON</v>
      </c>
      <c r="K221" s="88">
        <v>0</v>
      </c>
      <c r="L221" s="88">
        <v>0.99930555555555556</v>
      </c>
      <c r="M221" s="86">
        <v>44175</v>
      </c>
      <c r="N221" s="143" t="s">
        <v>4828</v>
      </c>
      <c r="O221" s="90">
        <f t="shared" si="34"/>
        <v>1439</v>
      </c>
      <c r="P221" s="100">
        <f t="shared" si="35"/>
        <v>4317</v>
      </c>
      <c r="Q221" s="68" t="s">
        <v>2035</v>
      </c>
      <c r="R221" s="68" t="s">
        <v>2036</v>
      </c>
    </row>
    <row r="222" spans="1:18" x14ac:dyDescent="0.2">
      <c r="A222" s="210"/>
      <c r="B222" s="121">
        <v>44153.311412037037</v>
      </c>
      <c r="C222" s="48" t="s">
        <v>470</v>
      </c>
      <c r="D222" s="82" t="str">
        <f t="shared" si="36"/>
        <v>MD7076</v>
      </c>
      <c r="E222" s="91" t="str">
        <f t="shared" si="37"/>
        <v>MIDLANDS</v>
      </c>
      <c r="F222" s="82" t="str">
        <f t="shared" si="38"/>
        <v>SILVER</v>
      </c>
      <c r="G222" s="52">
        <v>3</v>
      </c>
      <c r="H222" s="96" t="s">
        <v>2033</v>
      </c>
      <c r="I222" s="68" t="s">
        <v>2058</v>
      </c>
      <c r="J222" s="82" t="str">
        <f t="shared" si="39"/>
        <v>CHIKWAVAVA</v>
      </c>
      <c r="K222" s="88">
        <v>0</v>
      </c>
      <c r="L222" s="88">
        <v>0.99930555555555556</v>
      </c>
      <c r="M222" s="86">
        <v>44175</v>
      </c>
      <c r="N222" s="143" t="s">
        <v>4829</v>
      </c>
      <c r="O222" s="90">
        <f t="shared" si="34"/>
        <v>1439</v>
      </c>
      <c r="P222" s="100">
        <f t="shared" si="35"/>
        <v>4317</v>
      </c>
      <c r="Q222" s="68" t="s">
        <v>2035</v>
      </c>
      <c r="R222" s="68" t="s">
        <v>2036</v>
      </c>
    </row>
    <row r="223" spans="1:18" x14ac:dyDescent="0.2">
      <c r="A223" s="210"/>
      <c r="B223" s="121">
        <v>44153.311921296299</v>
      </c>
      <c r="C223" s="48" t="s">
        <v>493</v>
      </c>
      <c r="D223" s="82" t="str">
        <f t="shared" si="36"/>
        <v>MV7201</v>
      </c>
      <c r="E223" s="91" t="str">
        <f t="shared" si="37"/>
        <v>MASVINGO</v>
      </c>
      <c r="F223" s="82" t="str">
        <f t="shared" si="38"/>
        <v>SILVER</v>
      </c>
      <c r="G223" s="52">
        <v>3</v>
      </c>
      <c r="H223" s="96" t="s">
        <v>2033</v>
      </c>
      <c r="I223" s="68" t="s">
        <v>2058</v>
      </c>
      <c r="J223" s="82" t="str">
        <f t="shared" si="39"/>
        <v>PARDON</v>
      </c>
      <c r="K223" s="88">
        <v>0</v>
      </c>
      <c r="L223" s="88">
        <v>0.99930555555555556</v>
      </c>
      <c r="M223" s="86">
        <v>44175</v>
      </c>
      <c r="N223" s="143" t="s">
        <v>4830</v>
      </c>
      <c r="O223" s="90">
        <f t="shared" si="34"/>
        <v>1439</v>
      </c>
      <c r="P223" s="100">
        <f t="shared" si="35"/>
        <v>4317</v>
      </c>
      <c r="Q223" s="68" t="s">
        <v>2035</v>
      </c>
      <c r="R223" s="68" t="s">
        <v>2036</v>
      </c>
    </row>
    <row r="224" spans="1:18" x14ac:dyDescent="0.2">
      <c r="A224" s="210"/>
      <c r="B224" s="121">
        <v>44153.311921296299</v>
      </c>
      <c r="C224" s="48" t="s">
        <v>504</v>
      </c>
      <c r="D224" s="82" t="str">
        <f t="shared" si="36"/>
        <v>MV5137</v>
      </c>
      <c r="E224" s="91" t="str">
        <f t="shared" si="37"/>
        <v>MASVINGO</v>
      </c>
      <c r="F224" s="82" t="str">
        <f t="shared" si="38"/>
        <v>SILVER</v>
      </c>
      <c r="G224" s="52">
        <v>3</v>
      </c>
      <c r="H224" s="96" t="s">
        <v>2033</v>
      </c>
      <c r="I224" s="68" t="s">
        <v>2058</v>
      </c>
      <c r="J224" s="82" t="str">
        <f t="shared" si="39"/>
        <v>CECIL</v>
      </c>
      <c r="K224" s="88">
        <v>0</v>
      </c>
      <c r="L224" s="88">
        <v>0.99930555555555556</v>
      </c>
      <c r="M224" s="86">
        <v>44175</v>
      </c>
      <c r="N224" s="143" t="s">
        <v>4832</v>
      </c>
      <c r="O224" s="90">
        <f t="shared" si="34"/>
        <v>1439</v>
      </c>
      <c r="P224" s="100">
        <f t="shared" si="35"/>
        <v>4317</v>
      </c>
      <c r="Q224" s="68" t="s">
        <v>2035</v>
      </c>
      <c r="R224" s="68" t="s">
        <v>2036</v>
      </c>
    </row>
    <row r="225" spans="1:18" x14ac:dyDescent="0.2">
      <c r="A225" s="210"/>
      <c r="B225" s="121">
        <v>44153.311689814815</v>
      </c>
      <c r="C225" s="48" t="s">
        <v>508</v>
      </c>
      <c r="D225" s="82" t="str">
        <f t="shared" si="36"/>
        <v>MD7052</v>
      </c>
      <c r="E225" s="91" t="str">
        <f t="shared" si="37"/>
        <v>MIDLANDS</v>
      </c>
      <c r="F225" s="82" t="str">
        <f t="shared" si="38"/>
        <v>BRONZE</v>
      </c>
      <c r="G225" s="52">
        <v>3</v>
      </c>
      <c r="H225" s="96" t="s">
        <v>2033</v>
      </c>
      <c r="I225" s="68" t="s">
        <v>2058</v>
      </c>
      <c r="J225" s="82" t="str">
        <f t="shared" si="39"/>
        <v>CHARI</v>
      </c>
      <c r="K225" s="88">
        <v>0</v>
      </c>
      <c r="L225" s="88">
        <v>0.99930555555555556</v>
      </c>
      <c r="M225" s="86">
        <v>44175</v>
      </c>
      <c r="N225" s="143" t="s">
        <v>4833</v>
      </c>
      <c r="O225" s="90">
        <f t="shared" si="34"/>
        <v>1439</v>
      </c>
      <c r="P225" s="100">
        <f t="shared" si="35"/>
        <v>4317</v>
      </c>
      <c r="Q225" s="68" t="s">
        <v>2035</v>
      </c>
      <c r="R225" s="68" t="s">
        <v>2036</v>
      </c>
    </row>
    <row r="226" spans="1:18" x14ac:dyDescent="0.2">
      <c r="A226" s="210"/>
      <c r="B226" s="121">
        <v>44164.807303240741</v>
      </c>
      <c r="C226" s="48" t="s">
        <v>548</v>
      </c>
      <c r="D226" s="82" t="str">
        <f t="shared" si="36"/>
        <v>HA0202</v>
      </c>
      <c r="E226" s="91" t="str">
        <f t="shared" si="37"/>
        <v>HARARE</v>
      </c>
      <c r="F226" s="82" t="str">
        <f t="shared" si="38"/>
        <v>PLATINUM</v>
      </c>
      <c r="G226" s="52">
        <v>3</v>
      </c>
      <c r="H226" s="96" t="s">
        <v>2033</v>
      </c>
      <c r="I226" s="68" t="s">
        <v>2058</v>
      </c>
      <c r="J226" s="82" t="str">
        <f t="shared" si="39"/>
        <v>MODESTA</v>
      </c>
      <c r="K226" s="88">
        <v>0</v>
      </c>
      <c r="L226" s="88">
        <v>0.99930555555555556</v>
      </c>
      <c r="M226" s="86">
        <v>44175</v>
      </c>
      <c r="N226" s="143" t="s">
        <v>4835</v>
      </c>
      <c r="O226" s="90">
        <f t="shared" si="34"/>
        <v>1439</v>
      </c>
      <c r="P226" s="100">
        <f t="shared" si="35"/>
        <v>4317</v>
      </c>
      <c r="Q226" s="68" t="s">
        <v>2035</v>
      </c>
      <c r="R226" s="68" t="s">
        <v>2036</v>
      </c>
    </row>
    <row r="227" spans="1:18" x14ac:dyDescent="0.2">
      <c r="A227" s="210"/>
      <c r="B227" s="121">
        <v>44164.40252314815</v>
      </c>
      <c r="C227" s="48" t="s">
        <v>563</v>
      </c>
      <c r="D227" s="82" t="str">
        <f t="shared" si="36"/>
        <v>MD3108</v>
      </c>
      <c r="E227" s="91" t="str">
        <f t="shared" si="37"/>
        <v>MIDLANDS</v>
      </c>
      <c r="F227" s="82" t="str">
        <f t="shared" si="38"/>
        <v>SILVER</v>
      </c>
      <c r="G227" s="52">
        <v>3</v>
      </c>
      <c r="H227" s="96" t="s">
        <v>2033</v>
      </c>
      <c r="I227" s="68" t="s">
        <v>2058</v>
      </c>
      <c r="J227" s="82" t="str">
        <f t="shared" si="39"/>
        <v>CHARI</v>
      </c>
      <c r="K227" s="88">
        <v>0</v>
      </c>
      <c r="L227" s="88">
        <v>0.99930555555555556</v>
      </c>
      <c r="M227" s="86">
        <v>44175</v>
      </c>
      <c r="N227" s="143" t="s">
        <v>4836</v>
      </c>
      <c r="O227" s="90">
        <f t="shared" si="34"/>
        <v>1439</v>
      </c>
      <c r="P227" s="100">
        <f t="shared" si="35"/>
        <v>4317</v>
      </c>
      <c r="Q227" s="68" t="s">
        <v>2035</v>
      </c>
      <c r="R227" s="68" t="s">
        <v>2036</v>
      </c>
    </row>
    <row r="228" spans="1:18" x14ac:dyDescent="0.2">
      <c r="A228" s="210"/>
      <c r="B228" s="121">
        <v>44171.344386574077</v>
      </c>
      <c r="C228" s="48" t="s">
        <v>577</v>
      </c>
      <c r="D228" s="82" t="str">
        <f t="shared" si="36"/>
        <v>HA5057</v>
      </c>
      <c r="E228" s="91" t="str">
        <f t="shared" si="37"/>
        <v>HARARE</v>
      </c>
      <c r="F228" s="82" t="str">
        <f t="shared" si="38"/>
        <v>SILVER</v>
      </c>
      <c r="G228" s="52">
        <v>3</v>
      </c>
      <c r="H228" s="96" t="s">
        <v>2033</v>
      </c>
      <c r="I228" s="68" t="s">
        <v>2058</v>
      </c>
      <c r="J228" s="82" t="str">
        <f t="shared" si="39"/>
        <v>RITA</v>
      </c>
      <c r="K228" s="88">
        <v>0</v>
      </c>
      <c r="L228" s="88">
        <v>0.99930555555555556</v>
      </c>
      <c r="M228" s="86">
        <v>44175</v>
      </c>
      <c r="N228" s="143" t="s">
        <v>4837</v>
      </c>
      <c r="O228" s="90">
        <f t="shared" si="34"/>
        <v>1439</v>
      </c>
      <c r="P228" s="100">
        <f t="shared" si="35"/>
        <v>4317</v>
      </c>
      <c r="Q228" s="68" t="s">
        <v>2035</v>
      </c>
      <c r="R228" s="68" t="s">
        <v>2036</v>
      </c>
    </row>
    <row r="229" spans="1:18" x14ac:dyDescent="0.2">
      <c r="A229" s="210"/>
      <c r="B229" s="121">
        <v>44167.675011574072</v>
      </c>
      <c r="C229" s="48" t="s">
        <v>591</v>
      </c>
      <c r="D229" s="82" t="str">
        <f t="shared" si="36"/>
        <v>HA0026</v>
      </c>
      <c r="E229" s="91" t="str">
        <f t="shared" si="37"/>
        <v>HARARE</v>
      </c>
      <c r="F229" s="82" t="str">
        <f t="shared" si="38"/>
        <v>PLATINUM</v>
      </c>
      <c r="G229" s="52">
        <v>3</v>
      </c>
      <c r="H229" s="96" t="s">
        <v>2033</v>
      </c>
      <c r="I229" s="68" t="s">
        <v>2058</v>
      </c>
      <c r="J229" s="82" t="str">
        <f t="shared" si="39"/>
        <v>KIWA</v>
      </c>
      <c r="K229" s="88">
        <v>0</v>
      </c>
      <c r="L229" s="88">
        <v>0.99930555555555556</v>
      </c>
      <c r="M229" s="86">
        <v>44175</v>
      </c>
      <c r="N229" s="143" t="s">
        <v>4838</v>
      </c>
      <c r="O229" s="90">
        <f t="shared" si="34"/>
        <v>1439</v>
      </c>
      <c r="P229" s="100">
        <f t="shared" si="35"/>
        <v>4317</v>
      </c>
      <c r="Q229" s="68" t="s">
        <v>2035</v>
      </c>
      <c r="R229" s="68" t="s">
        <v>2036</v>
      </c>
    </row>
    <row r="230" spans="1:18" x14ac:dyDescent="0.2">
      <c r="A230" s="210"/>
      <c r="B230" s="121">
        <v>44153.311412037037</v>
      </c>
      <c r="C230" s="48" t="s">
        <v>606</v>
      </c>
      <c r="D230" s="82" t="str">
        <f t="shared" si="36"/>
        <v>MD0336</v>
      </c>
      <c r="E230" s="91" t="str">
        <f t="shared" si="37"/>
        <v>MIDLANDS</v>
      </c>
      <c r="F230" s="82" t="str">
        <f t="shared" si="38"/>
        <v>SILVER</v>
      </c>
      <c r="G230" s="52">
        <v>3</v>
      </c>
      <c r="H230" s="96" t="s">
        <v>2033</v>
      </c>
      <c r="I230" s="68" t="s">
        <v>2058</v>
      </c>
      <c r="J230" s="82" t="str">
        <f t="shared" si="39"/>
        <v>CHARI</v>
      </c>
      <c r="K230" s="88">
        <v>0</v>
      </c>
      <c r="L230" s="88">
        <v>0.99930555555555556</v>
      </c>
      <c r="M230" s="86">
        <v>44175</v>
      </c>
      <c r="N230" s="143" t="s">
        <v>4839</v>
      </c>
      <c r="O230" s="90">
        <f t="shared" si="34"/>
        <v>1439</v>
      </c>
      <c r="P230" s="100">
        <f t="shared" si="35"/>
        <v>4317</v>
      </c>
      <c r="Q230" s="68" t="s">
        <v>2035</v>
      </c>
      <c r="R230" s="68" t="s">
        <v>2036</v>
      </c>
    </row>
    <row r="231" spans="1:18" x14ac:dyDescent="0.2">
      <c r="A231" s="210"/>
      <c r="B231" s="121">
        <v>44170.957395833335</v>
      </c>
      <c r="C231" s="48" t="s">
        <v>609</v>
      </c>
      <c r="D231" s="82" t="str">
        <f t="shared" si="36"/>
        <v>MS5124</v>
      </c>
      <c r="E231" s="91" t="str">
        <f t="shared" si="37"/>
        <v>MAT SOUTH</v>
      </c>
      <c r="F231" s="82" t="str">
        <f t="shared" si="38"/>
        <v>PLATINUM</v>
      </c>
      <c r="G231" s="52">
        <v>3</v>
      </c>
      <c r="H231" s="96" t="s">
        <v>2033</v>
      </c>
      <c r="I231" s="68" t="s">
        <v>2058</v>
      </c>
      <c r="J231" s="82" t="str">
        <f t="shared" si="39"/>
        <v>BEN</v>
      </c>
      <c r="K231" s="88">
        <v>0</v>
      </c>
      <c r="L231" s="88">
        <v>0.99930555555555556</v>
      </c>
      <c r="M231" s="86">
        <v>44175</v>
      </c>
      <c r="N231" s="143" t="s">
        <v>4840</v>
      </c>
      <c r="O231" s="90">
        <f t="shared" si="34"/>
        <v>1439</v>
      </c>
      <c r="P231" s="100">
        <f t="shared" si="35"/>
        <v>4317</v>
      </c>
      <c r="Q231" s="68" t="s">
        <v>2035</v>
      </c>
      <c r="R231" s="68" t="s">
        <v>2036</v>
      </c>
    </row>
    <row r="232" spans="1:18" x14ac:dyDescent="0.2">
      <c r="A232" s="97"/>
      <c r="B232" s="121">
        <v>44173.78633101852</v>
      </c>
      <c r="C232" s="48" t="s">
        <v>611</v>
      </c>
      <c r="D232" s="82" t="str">
        <f t="shared" si="36"/>
        <v>MS5124</v>
      </c>
      <c r="E232" s="91" t="str">
        <f t="shared" si="37"/>
        <v>MAT SOUTH</v>
      </c>
      <c r="F232" s="82" t="str">
        <f t="shared" si="38"/>
        <v>PLATINUM</v>
      </c>
      <c r="G232" s="52">
        <v>3</v>
      </c>
      <c r="H232" s="96" t="s">
        <v>2033</v>
      </c>
      <c r="I232" s="68" t="s">
        <v>2056</v>
      </c>
      <c r="J232" s="82" t="str">
        <f t="shared" si="39"/>
        <v>BEN</v>
      </c>
      <c r="K232" s="88">
        <v>0</v>
      </c>
      <c r="L232" s="88">
        <v>0.99930555555555556</v>
      </c>
      <c r="M232" s="86">
        <v>44175</v>
      </c>
      <c r="N232" s="143" t="s">
        <v>5028</v>
      </c>
      <c r="O232" s="90">
        <f t="shared" si="34"/>
        <v>1439</v>
      </c>
      <c r="P232" s="100">
        <f t="shared" si="35"/>
        <v>4317</v>
      </c>
      <c r="Q232" s="68" t="s">
        <v>2035</v>
      </c>
      <c r="R232" s="68" t="s">
        <v>2036</v>
      </c>
    </row>
    <row r="233" spans="1:18" x14ac:dyDescent="0.2">
      <c r="A233" s="210"/>
      <c r="B233" s="121">
        <v>44158.782523148147</v>
      </c>
      <c r="C233" s="48" t="s">
        <v>628</v>
      </c>
      <c r="D233" s="82" t="str">
        <f t="shared" si="36"/>
        <v>BU1723</v>
      </c>
      <c r="E233" s="91" t="str">
        <f t="shared" si="37"/>
        <v>BULAWAYO</v>
      </c>
      <c r="F233" s="82" t="str">
        <f t="shared" si="38"/>
        <v>PLATINUM</v>
      </c>
      <c r="G233" s="52">
        <v>3</v>
      </c>
      <c r="H233" s="96" t="s">
        <v>2033</v>
      </c>
      <c r="I233" s="68" t="s">
        <v>2058</v>
      </c>
      <c r="J233" s="82" t="str">
        <f t="shared" si="39"/>
        <v>MASAIRA</v>
      </c>
      <c r="K233" s="88">
        <v>0</v>
      </c>
      <c r="L233" s="88">
        <v>0.99930555555555556</v>
      </c>
      <c r="M233" s="86">
        <v>44175</v>
      </c>
      <c r="N233" s="143" t="s">
        <v>4841</v>
      </c>
      <c r="O233" s="90">
        <f t="shared" si="34"/>
        <v>1439</v>
      </c>
      <c r="P233" s="100">
        <f t="shared" si="35"/>
        <v>4317</v>
      </c>
      <c r="Q233" s="68" t="s">
        <v>2035</v>
      </c>
      <c r="R233" s="68" t="s">
        <v>2036</v>
      </c>
    </row>
    <row r="234" spans="1:18" x14ac:dyDescent="0.2">
      <c r="A234" s="210"/>
      <c r="B234" s="121">
        <v>44142.730995370373</v>
      </c>
      <c r="C234" s="48" t="s">
        <v>641</v>
      </c>
      <c r="D234" s="82" t="str">
        <f t="shared" si="36"/>
        <v>MD5187</v>
      </c>
      <c r="E234" s="91" t="str">
        <f t="shared" si="37"/>
        <v>MIDLANDS</v>
      </c>
      <c r="F234" s="82" t="str">
        <f t="shared" si="38"/>
        <v>SILVER</v>
      </c>
      <c r="G234" s="52">
        <v>3</v>
      </c>
      <c r="H234" s="96" t="s">
        <v>2033</v>
      </c>
      <c r="I234" s="68" t="s">
        <v>2058</v>
      </c>
      <c r="J234" s="82" t="str">
        <f t="shared" si="39"/>
        <v>CHIKWAVAVA</v>
      </c>
      <c r="K234" s="88">
        <v>0</v>
      </c>
      <c r="L234" s="88">
        <v>0.99930555555555556</v>
      </c>
      <c r="M234" s="86">
        <v>44175</v>
      </c>
      <c r="N234" s="143" t="s">
        <v>4842</v>
      </c>
      <c r="O234" s="90">
        <f t="shared" si="34"/>
        <v>1439</v>
      </c>
      <c r="P234" s="100">
        <f t="shared" si="35"/>
        <v>4317</v>
      </c>
      <c r="Q234" s="68" t="s">
        <v>2035</v>
      </c>
      <c r="R234" s="68" t="s">
        <v>2036</v>
      </c>
    </row>
    <row r="235" spans="1:18" x14ac:dyDescent="0.2">
      <c r="A235" s="210"/>
      <c r="B235" s="121">
        <v>44142.713692129626</v>
      </c>
      <c r="C235" s="48" t="s">
        <v>643</v>
      </c>
      <c r="D235" s="82" t="str">
        <f t="shared" si="36"/>
        <v>MD5187</v>
      </c>
      <c r="E235" s="91" t="str">
        <f t="shared" si="37"/>
        <v>MIDLANDS</v>
      </c>
      <c r="F235" s="82" t="str">
        <f t="shared" si="38"/>
        <v>SILVER</v>
      </c>
      <c r="G235" s="52">
        <v>3</v>
      </c>
      <c r="H235" s="96" t="s">
        <v>2033</v>
      </c>
      <c r="I235" s="68" t="s">
        <v>2058</v>
      </c>
      <c r="J235" s="82" t="str">
        <f t="shared" si="39"/>
        <v>CHIKWAVAVA</v>
      </c>
      <c r="K235" s="88">
        <v>0</v>
      </c>
      <c r="L235" s="88">
        <v>0.99930555555555556</v>
      </c>
      <c r="M235" s="86">
        <v>44175</v>
      </c>
      <c r="N235" s="143" t="s">
        <v>4843</v>
      </c>
      <c r="O235" s="90">
        <f t="shared" si="34"/>
        <v>1439</v>
      </c>
      <c r="P235" s="100">
        <f t="shared" si="35"/>
        <v>4317</v>
      </c>
      <c r="Q235" s="68" t="s">
        <v>2035</v>
      </c>
      <c r="R235" s="68" t="s">
        <v>2036</v>
      </c>
    </row>
    <row r="236" spans="1:18" x14ac:dyDescent="0.2">
      <c r="A236" s="97"/>
      <c r="B236" s="121">
        <v>44173.694756944446</v>
      </c>
      <c r="C236" s="48" t="s">
        <v>653</v>
      </c>
      <c r="D236" s="82" t="str">
        <f t="shared" si="36"/>
        <v>HA0031</v>
      </c>
      <c r="E236" s="91" t="str">
        <f t="shared" si="37"/>
        <v>HARARE</v>
      </c>
      <c r="F236" s="82" t="str">
        <f t="shared" si="38"/>
        <v xml:space="preserve">PRIORITY PLATINUM </v>
      </c>
      <c r="G236" s="52">
        <v>3</v>
      </c>
      <c r="H236" s="96" t="s">
        <v>2033</v>
      </c>
      <c r="I236" s="68" t="s">
        <v>2056</v>
      </c>
      <c r="J236" s="82" t="str">
        <f t="shared" si="39"/>
        <v>RICHARD</v>
      </c>
      <c r="K236" s="88">
        <v>0</v>
      </c>
      <c r="L236" s="88">
        <v>0.99930555555555556</v>
      </c>
      <c r="M236" s="86">
        <v>44175</v>
      </c>
      <c r="N236" s="143" t="s">
        <v>5029</v>
      </c>
      <c r="O236" s="90">
        <f t="shared" si="34"/>
        <v>1439</v>
      </c>
      <c r="P236" s="100">
        <f t="shared" si="35"/>
        <v>4317</v>
      </c>
      <c r="Q236" s="68" t="s">
        <v>2035</v>
      </c>
      <c r="R236" s="68" t="s">
        <v>2036</v>
      </c>
    </row>
    <row r="237" spans="1:18" x14ac:dyDescent="0.2">
      <c r="A237" s="210"/>
      <c r="B237" s="121">
        <v>44153.311689814815</v>
      </c>
      <c r="C237" s="48" t="s">
        <v>664</v>
      </c>
      <c r="D237" s="82" t="str">
        <f t="shared" si="36"/>
        <v>MS5127</v>
      </c>
      <c r="E237" s="91" t="str">
        <f t="shared" si="37"/>
        <v>MAT SOUTH</v>
      </c>
      <c r="F237" s="82" t="str">
        <f t="shared" si="38"/>
        <v>SILVER</v>
      </c>
      <c r="G237" s="52">
        <v>3</v>
      </c>
      <c r="H237" s="96" t="s">
        <v>2033</v>
      </c>
      <c r="I237" s="68" t="s">
        <v>2058</v>
      </c>
      <c r="J237" s="82" t="str">
        <f t="shared" si="39"/>
        <v>MASAIRA</v>
      </c>
      <c r="K237" s="88">
        <v>0</v>
      </c>
      <c r="L237" s="88">
        <v>0.99930555555555556</v>
      </c>
      <c r="M237" s="86">
        <v>44175</v>
      </c>
      <c r="N237" s="143" t="s">
        <v>4846</v>
      </c>
      <c r="O237" s="90">
        <f t="shared" si="34"/>
        <v>1439</v>
      </c>
      <c r="P237" s="100">
        <f t="shared" si="35"/>
        <v>4317</v>
      </c>
      <c r="Q237" s="68" t="s">
        <v>2035</v>
      </c>
      <c r="R237" s="68" t="s">
        <v>2036</v>
      </c>
    </row>
    <row r="238" spans="1:18" x14ac:dyDescent="0.2">
      <c r="A238" s="124"/>
      <c r="B238" s="121">
        <v>44173.487245370372</v>
      </c>
      <c r="C238" s="48" t="s">
        <v>702</v>
      </c>
      <c r="D238" s="82" t="str">
        <f t="shared" ref="D238:D269" si="40">VLOOKUP($C238,TOTAL4,2,FALSE)</f>
        <v>HA5031</v>
      </c>
      <c r="E238" s="91" t="str">
        <f t="shared" ref="E238:E269" si="41">VLOOKUP($C238,TOTAL4,3,FALSE)</f>
        <v>HARARE</v>
      </c>
      <c r="F238" s="82" t="str">
        <f t="shared" ref="F238:F269" si="42">VLOOKUP(C238,TOTAL4,4,FALSE)</f>
        <v>PLATINUM</v>
      </c>
      <c r="G238" s="52">
        <v>3</v>
      </c>
      <c r="H238" s="96" t="s">
        <v>2033</v>
      </c>
      <c r="I238" s="68" t="s">
        <v>2060</v>
      </c>
      <c r="J238" s="82" t="str">
        <f t="shared" ref="J238:J269" si="43">VLOOKUP($C238,TOTAL4,5,FALSE)</f>
        <v>MODESTA</v>
      </c>
      <c r="K238" s="88">
        <v>0</v>
      </c>
      <c r="L238" s="88">
        <v>0.99930555555555556</v>
      </c>
      <c r="M238" s="86">
        <v>44175</v>
      </c>
      <c r="N238" s="143" t="s">
        <v>4905</v>
      </c>
      <c r="O238" s="90">
        <f t="shared" si="34"/>
        <v>1439</v>
      </c>
      <c r="P238" s="100">
        <f t="shared" si="35"/>
        <v>4317</v>
      </c>
      <c r="Q238" s="68" t="s">
        <v>2035</v>
      </c>
      <c r="R238" s="68" t="s">
        <v>2036</v>
      </c>
    </row>
    <row r="239" spans="1:18" x14ac:dyDescent="0.2">
      <c r="A239" s="210"/>
      <c r="B239" s="121">
        <v>44153.311412037037</v>
      </c>
      <c r="C239" s="48" t="s">
        <v>742</v>
      </c>
      <c r="D239" s="82" t="str">
        <f t="shared" si="40"/>
        <v>MD0036</v>
      </c>
      <c r="E239" s="91" t="str">
        <f t="shared" si="41"/>
        <v>MIDLANDS</v>
      </c>
      <c r="F239" s="82" t="str">
        <f t="shared" si="42"/>
        <v>SILVER</v>
      </c>
      <c r="G239" s="52">
        <v>3</v>
      </c>
      <c r="H239" s="96" t="s">
        <v>2033</v>
      </c>
      <c r="I239" s="68" t="s">
        <v>2058</v>
      </c>
      <c r="J239" s="82" t="str">
        <f t="shared" si="43"/>
        <v>CHIKWAVAVA</v>
      </c>
      <c r="K239" s="88">
        <v>0</v>
      </c>
      <c r="L239" s="88">
        <v>0.99930555555555556</v>
      </c>
      <c r="M239" s="86">
        <v>44175</v>
      </c>
      <c r="N239" s="143" t="s">
        <v>4848</v>
      </c>
      <c r="O239" s="90">
        <f t="shared" si="34"/>
        <v>1439</v>
      </c>
      <c r="P239" s="100">
        <f t="shared" si="35"/>
        <v>4317</v>
      </c>
      <c r="Q239" s="68" t="s">
        <v>2035</v>
      </c>
      <c r="R239" s="68" t="s">
        <v>2036</v>
      </c>
    </row>
    <row r="240" spans="1:18" x14ac:dyDescent="0.2">
      <c r="A240" s="210"/>
      <c r="B240" s="121">
        <v>44152.25540509259</v>
      </c>
      <c r="C240" s="48" t="s">
        <v>744</v>
      </c>
      <c r="D240" s="82" t="str">
        <f t="shared" si="40"/>
        <v>MD0036</v>
      </c>
      <c r="E240" s="91" t="str">
        <f t="shared" si="41"/>
        <v>MIDLANDS</v>
      </c>
      <c r="F240" s="82" t="str">
        <f t="shared" si="42"/>
        <v>SILVER</v>
      </c>
      <c r="G240" s="52">
        <v>3</v>
      </c>
      <c r="H240" s="96" t="s">
        <v>2033</v>
      </c>
      <c r="I240" s="68" t="s">
        <v>2058</v>
      </c>
      <c r="J240" s="82" t="str">
        <f t="shared" si="43"/>
        <v>CHIKWAVAVA</v>
      </c>
      <c r="K240" s="88">
        <v>0</v>
      </c>
      <c r="L240" s="88">
        <v>0.99930555555555556</v>
      </c>
      <c r="M240" s="86">
        <v>44175</v>
      </c>
      <c r="N240" s="143" t="s">
        <v>4849</v>
      </c>
      <c r="O240" s="90">
        <f t="shared" si="34"/>
        <v>1439</v>
      </c>
      <c r="P240" s="100">
        <f t="shared" si="35"/>
        <v>4317</v>
      </c>
      <c r="Q240" s="68" t="s">
        <v>2035</v>
      </c>
      <c r="R240" s="68" t="s">
        <v>2036</v>
      </c>
    </row>
    <row r="241" spans="1:18" x14ac:dyDescent="0.2">
      <c r="A241" s="210"/>
      <c r="B241" s="121">
        <v>44156.709247685183</v>
      </c>
      <c r="C241" s="48" t="s">
        <v>786</v>
      </c>
      <c r="D241" s="82" t="str">
        <f t="shared" si="40"/>
        <v>MS6028</v>
      </c>
      <c r="E241" s="91" t="str">
        <f t="shared" si="41"/>
        <v>MAT SOUTH</v>
      </c>
      <c r="F241" s="82" t="str">
        <f t="shared" si="42"/>
        <v>GOLD</v>
      </c>
      <c r="G241" s="52">
        <v>3</v>
      </c>
      <c r="H241" s="96" t="s">
        <v>2033</v>
      </c>
      <c r="I241" s="68" t="s">
        <v>2058</v>
      </c>
      <c r="J241" s="82" t="str">
        <f t="shared" si="43"/>
        <v>MASAIRA</v>
      </c>
      <c r="K241" s="88">
        <v>0</v>
      </c>
      <c r="L241" s="88">
        <v>0.99930555555555556</v>
      </c>
      <c r="M241" s="86">
        <v>44175</v>
      </c>
      <c r="N241" s="143" t="s">
        <v>4852</v>
      </c>
      <c r="O241" s="90">
        <f t="shared" si="34"/>
        <v>1439</v>
      </c>
      <c r="P241" s="100">
        <f t="shared" si="35"/>
        <v>4317</v>
      </c>
      <c r="Q241" s="68" t="s">
        <v>2035</v>
      </c>
      <c r="R241" s="68" t="s">
        <v>2036</v>
      </c>
    </row>
    <row r="242" spans="1:18" x14ac:dyDescent="0.2">
      <c r="A242" s="210"/>
      <c r="B242" s="121">
        <v>44156.710648148146</v>
      </c>
      <c r="C242" s="48" t="s">
        <v>789</v>
      </c>
      <c r="D242" s="82" t="str">
        <f t="shared" si="40"/>
        <v>MS0039</v>
      </c>
      <c r="E242" s="91" t="str">
        <f t="shared" si="41"/>
        <v>MAT SOUTH</v>
      </c>
      <c r="F242" s="82" t="str">
        <f t="shared" si="42"/>
        <v>SILVER</v>
      </c>
      <c r="G242" s="52">
        <v>3</v>
      </c>
      <c r="H242" s="96" t="s">
        <v>2033</v>
      </c>
      <c r="I242" s="68" t="s">
        <v>2058</v>
      </c>
      <c r="J242" s="82" t="str">
        <f t="shared" si="43"/>
        <v>MASAIRA</v>
      </c>
      <c r="K242" s="88">
        <v>0</v>
      </c>
      <c r="L242" s="88">
        <v>0.99930555555555556</v>
      </c>
      <c r="M242" s="86">
        <v>44175</v>
      </c>
      <c r="N242" s="143" t="s">
        <v>4854</v>
      </c>
      <c r="O242" s="90">
        <f t="shared" si="34"/>
        <v>1439</v>
      </c>
      <c r="P242" s="100">
        <f t="shared" si="35"/>
        <v>4317</v>
      </c>
      <c r="Q242" s="68" t="s">
        <v>2035</v>
      </c>
      <c r="R242" s="68" t="s">
        <v>2036</v>
      </c>
    </row>
    <row r="243" spans="1:18" x14ac:dyDescent="0.2">
      <c r="A243" s="210"/>
      <c r="B243" s="121">
        <v>44153.311412037037</v>
      </c>
      <c r="C243" s="48" t="s">
        <v>790</v>
      </c>
      <c r="D243" s="82" t="str">
        <f t="shared" si="40"/>
        <v>MS0344</v>
      </c>
      <c r="E243" s="91" t="str">
        <f t="shared" si="41"/>
        <v>MAT SOUTH</v>
      </c>
      <c r="F243" s="82" t="str">
        <f t="shared" si="42"/>
        <v>BRONZE</v>
      </c>
      <c r="G243" s="52">
        <v>3</v>
      </c>
      <c r="H243" s="96" t="s">
        <v>2033</v>
      </c>
      <c r="I243" s="68" t="s">
        <v>2058</v>
      </c>
      <c r="J243" s="82" t="str">
        <f t="shared" si="43"/>
        <v>MASAIRA</v>
      </c>
      <c r="K243" s="88">
        <v>0</v>
      </c>
      <c r="L243" s="88">
        <v>0.99930555555555556</v>
      </c>
      <c r="M243" s="86">
        <v>44175</v>
      </c>
      <c r="N243" s="143" t="s">
        <v>4855</v>
      </c>
      <c r="O243" s="90">
        <f t="shared" si="34"/>
        <v>1439</v>
      </c>
      <c r="P243" s="100">
        <f t="shared" si="35"/>
        <v>4317</v>
      </c>
      <c r="Q243" s="68" t="s">
        <v>2035</v>
      </c>
      <c r="R243" s="68" t="s">
        <v>2036</v>
      </c>
    </row>
    <row r="244" spans="1:18" x14ac:dyDescent="0.2">
      <c r="A244" s="210"/>
      <c r="B244" s="121">
        <v>44078.052893518521</v>
      </c>
      <c r="C244" s="48" t="s">
        <v>792</v>
      </c>
      <c r="D244" s="82" t="str">
        <f t="shared" si="40"/>
        <v>MD1729</v>
      </c>
      <c r="E244" s="91" t="str">
        <f t="shared" si="41"/>
        <v>MIDLANDS</v>
      </c>
      <c r="F244" s="82" t="str">
        <f t="shared" si="42"/>
        <v>PLATINUM</v>
      </c>
      <c r="G244" s="52">
        <v>3</v>
      </c>
      <c r="H244" s="96" t="s">
        <v>2033</v>
      </c>
      <c r="I244" s="68" t="s">
        <v>2058</v>
      </c>
      <c r="J244" s="82" t="str">
        <f t="shared" si="43"/>
        <v>CHARI</v>
      </c>
      <c r="K244" s="88">
        <v>0</v>
      </c>
      <c r="L244" s="88">
        <v>0.99930555555555556</v>
      </c>
      <c r="M244" s="86">
        <v>44175</v>
      </c>
      <c r="N244" s="143" t="s">
        <v>4856</v>
      </c>
      <c r="O244" s="90">
        <f t="shared" si="34"/>
        <v>1439</v>
      </c>
      <c r="P244" s="100">
        <f t="shared" si="35"/>
        <v>4317</v>
      </c>
      <c r="Q244" s="68" t="s">
        <v>2035</v>
      </c>
      <c r="R244" s="68" t="s">
        <v>2036</v>
      </c>
    </row>
    <row r="245" spans="1:18" x14ac:dyDescent="0.2">
      <c r="A245" s="124"/>
      <c r="B245" s="121">
        <v>44173.487291666665</v>
      </c>
      <c r="C245" s="48" t="s">
        <v>821</v>
      </c>
      <c r="D245" s="82" t="str">
        <f t="shared" si="40"/>
        <v>HA5032</v>
      </c>
      <c r="E245" s="91" t="str">
        <f t="shared" si="41"/>
        <v>HARARE</v>
      </c>
      <c r="F245" s="82" t="str">
        <f t="shared" si="42"/>
        <v>PLATINUM</v>
      </c>
      <c r="G245" s="52">
        <v>3</v>
      </c>
      <c r="H245" s="96" t="s">
        <v>2033</v>
      </c>
      <c r="I245" s="68" t="s">
        <v>2060</v>
      </c>
      <c r="J245" s="82" t="str">
        <f t="shared" si="43"/>
        <v>MODESTA</v>
      </c>
      <c r="K245" s="88">
        <v>0</v>
      </c>
      <c r="L245" s="88">
        <v>0.99930555555555556</v>
      </c>
      <c r="M245" s="86">
        <v>44175</v>
      </c>
      <c r="N245" s="143" t="s">
        <v>4916</v>
      </c>
      <c r="O245" s="90">
        <f t="shared" si="34"/>
        <v>1439</v>
      </c>
      <c r="P245" s="100">
        <f t="shared" si="35"/>
        <v>4317</v>
      </c>
      <c r="Q245" s="68" t="s">
        <v>2035</v>
      </c>
      <c r="R245" s="68" t="s">
        <v>2036</v>
      </c>
    </row>
    <row r="246" spans="1:18" x14ac:dyDescent="0.2">
      <c r="A246" s="97"/>
      <c r="B246" s="121">
        <v>44173.824305555558</v>
      </c>
      <c r="C246" s="48" t="s">
        <v>828</v>
      </c>
      <c r="D246" s="82" t="str">
        <f t="shared" si="40"/>
        <v>HA5062</v>
      </c>
      <c r="E246" s="91" t="str">
        <f t="shared" si="41"/>
        <v>HARARE</v>
      </c>
      <c r="F246" s="82" t="str">
        <f t="shared" si="42"/>
        <v>SILVER</v>
      </c>
      <c r="G246" s="52">
        <v>3</v>
      </c>
      <c r="H246" s="96" t="s">
        <v>2033</v>
      </c>
      <c r="I246" s="68" t="s">
        <v>2056</v>
      </c>
      <c r="J246" s="82" t="str">
        <f t="shared" si="43"/>
        <v>KIWA</v>
      </c>
      <c r="K246" s="88">
        <v>0</v>
      </c>
      <c r="L246" s="88">
        <v>0.99930555555555556</v>
      </c>
      <c r="M246" s="86">
        <v>44175</v>
      </c>
      <c r="N246" s="143" t="s">
        <v>5019</v>
      </c>
      <c r="O246" s="90">
        <f t="shared" si="34"/>
        <v>1439</v>
      </c>
      <c r="P246" s="100">
        <f t="shared" si="35"/>
        <v>4317</v>
      </c>
      <c r="Q246" s="68" t="s">
        <v>2035</v>
      </c>
      <c r="R246" s="68" t="s">
        <v>2036</v>
      </c>
    </row>
    <row r="247" spans="1:18" x14ac:dyDescent="0.2">
      <c r="A247" s="210"/>
      <c r="B247" s="121">
        <v>44169.427627314813</v>
      </c>
      <c r="C247" s="48" t="s">
        <v>858</v>
      </c>
      <c r="D247" s="82" t="str">
        <f t="shared" si="40"/>
        <v>MN5204</v>
      </c>
      <c r="E247" s="91" t="str">
        <f t="shared" si="41"/>
        <v>MAT NORTH</v>
      </c>
      <c r="F247" s="82" t="str">
        <f t="shared" si="42"/>
        <v>SILVER</v>
      </c>
      <c r="G247" s="52">
        <v>3</v>
      </c>
      <c r="H247" s="96" t="s">
        <v>2033</v>
      </c>
      <c r="I247" s="68" t="s">
        <v>2058</v>
      </c>
      <c r="J247" s="82" t="str">
        <f t="shared" si="43"/>
        <v>MAKETO</v>
      </c>
      <c r="K247" s="88">
        <v>0</v>
      </c>
      <c r="L247" s="88">
        <v>0.99930555555555556</v>
      </c>
      <c r="M247" s="86">
        <v>44175</v>
      </c>
      <c r="N247" s="143" t="s">
        <v>4859</v>
      </c>
      <c r="O247" s="90">
        <f t="shared" si="34"/>
        <v>1439</v>
      </c>
      <c r="P247" s="100">
        <f t="shared" si="35"/>
        <v>4317</v>
      </c>
      <c r="Q247" s="68" t="s">
        <v>2035</v>
      </c>
      <c r="R247" s="68" t="s">
        <v>2036</v>
      </c>
    </row>
    <row r="248" spans="1:18" x14ac:dyDescent="0.2">
      <c r="A248" s="210"/>
      <c r="B248" s="121">
        <v>44169.991597222222</v>
      </c>
      <c r="C248" s="48" t="s">
        <v>870</v>
      </c>
      <c r="D248" s="82" t="str">
        <f t="shared" si="40"/>
        <v>MS5264</v>
      </c>
      <c r="E248" s="91" t="str">
        <f t="shared" si="41"/>
        <v>MAT SOUTH</v>
      </c>
      <c r="F248" s="82" t="str">
        <f t="shared" si="42"/>
        <v>PLATINUM</v>
      </c>
      <c r="G248" s="52">
        <v>3</v>
      </c>
      <c r="H248" s="96" t="s">
        <v>2033</v>
      </c>
      <c r="I248" s="68" t="s">
        <v>2058</v>
      </c>
      <c r="J248" s="82" t="str">
        <f t="shared" si="43"/>
        <v>BEN</v>
      </c>
      <c r="K248" s="88">
        <v>0</v>
      </c>
      <c r="L248" s="88">
        <v>0.99930555555555556</v>
      </c>
      <c r="M248" s="86">
        <v>44175</v>
      </c>
      <c r="N248" s="143" t="s">
        <v>4861</v>
      </c>
      <c r="O248" s="90">
        <f t="shared" si="34"/>
        <v>1439</v>
      </c>
      <c r="P248" s="100">
        <f t="shared" si="35"/>
        <v>4317</v>
      </c>
      <c r="Q248" s="68" t="s">
        <v>2035</v>
      </c>
      <c r="R248" s="68" t="s">
        <v>2036</v>
      </c>
    </row>
    <row r="249" spans="1:18" x14ac:dyDescent="0.2">
      <c r="A249" s="210"/>
      <c r="B249" s="121">
        <v>44134.215995370374</v>
      </c>
      <c r="C249" s="48" t="s">
        <v>872</v>
      </c>
      <c r="D249" s="82" t="str">
        <f t="shared" si="40"/>
        <v>MS5264</v>
      </c>
      <c r="E249" s="91" t="str">
        <f t="shared" si="41"/>
        <v>MAT SOUTH</v>
      </c>
      <c r="F249" s="82" t="str">
        <f t="shared" si="42"/>
        <v>PLATINUM</v>
      </c>
      <c r="G249" s="52">
        <v>3</v>
      </c>
      <c r="H249" s="96" t="s">
        <v>2033</v>
      </c>
      <c r="I249" s="68" t="s">
        <v>2058</v>
      </c>
      <c r="J249" s="82" t="str">
        <f t="shared" si="43"/>
        <v>BEN</v>
      </c>
      <c r="K249" s="88">
        <v>0</v>
      </c>
      <c r="L249" s="88">
        <v>0.99930555555555556</v>
      </c>
      <c r="M249" s="86">
        <v>44175</v>
      </c>
      <c r="N249" s="143" t="s">
        <v>4862</v>
      </c>
      <c r="O249" s="90">
        <f t="shared" si="34"/>
        <v>1439</v>
      </c>
      <c r="P249" s="100">
        <f t="shared" si="35"/>
        <v>4317</v>
      </c>
      <c r="Q249" s="68" t="s">
        <v>2035</v>
      </c>
      <c r="R249" s="68" t="s">
        <v>2036</v>
      </c>
    </row>
    <row r="250" spans="1:18" x14ac:dyDescent="0.2">
      <c r="A250" s="210"/>
      <c r="B250" s="121">
        <v>44157.711724537039</v>
      </c>
      <c r="C250" s="48" t="s">
        <v>904</v>
      </c>
      <c r="D250" s="82" t="str">
        <f t="shared" si="40"/>
        <v>MS5129</v>
      </c>
      <c r="E250" s="91" t="str">
        <f t="shared" si="41"/>
        <v>MAT SOUTH</v>
      </c>
      <c r="F250" s="82" t="str">
        <f t="shared" si="42"/>
        <v>SILVER</v>
      </c>
      <c r="G250" s="52">
        <v>3</v>
      </c>
      <c r="H250" s="96" t="s">
        <v>2033</v>
      </c>
      <c r="I250" s="68" t="s">
        <v>2058</v>
      </c>
      <c r="J250" s="82" t="str">
        <f t="shared" si="43"/>
        <v>BEN</v>
      </c>
      <c r="K250" s="88">
        <v>0</v>
      </c>
      <c r="L250" s="88">
        <v>0.99930555555555556</v>
      </c>
      <c r="M250" s="86">
        <v>44175</v>
      </c>
      <c r="N250" s="143" t="s">
        <v>4864</v>
      </c>
      <c r="O250" s="90">
        <f t="shared" si="34"/>
        <v>1439</v>
      </c>
      <c r="P250" s="100">
        <f t="shared" si="35"/>
        <v>4317</v>
      </c>
      <c r="Q250" s="68" t="s">
        <v>2035</v>
      </c>
      <c r="R250" s="68" t="s">
        <v>2036</v>
      </c>
    </row>
    <row r="251" spans="1:18" x14ac:dyDescent="0.2">
      <c r="A251" s="210"/>
      <c r="B251" s="121">
        <v>44077.473043981481</v>
      </c>
      <c r="C251" s="48" t="s">
        <v>990</v>
      </c>
      <c r="D251" s="82" t="str">
        <f t="shared" si="40"/>
        <v>MN6021</v>
      </c>
      <c r="E251" s="91" t="str">
        <f t="shared" si="41"/>
        <v>MAT NORTH</v>
      </c>
      <c r="F251" s="82" t="str">
        <f t="shared" si="42"/>
        <v>BRONZE</v>
      </c>
      <c r="G251" s="52">
        <v>3</v>
      </c>
      <c r="H251" s="96" t="s">
        <v>2033</v>
      </c>
      <c r="I251" s="68" t="s">
        <v>2058</v>
      </c>
      <c r="J251" s="82" t="str">
        <f t="shared" si="43"/>
        <v>HARRIET</v>
      </c>
      <c r="K251" s="88">
        <v>0</v>
      </c>
      <c r="L251" s="88">
        <v>0.99930555555555556</v>
      </c>
      <c r="M251" s="86">
        <v>44175</v>
      </c>
      <c r="N251" s="143" t="s">
        <v>4865</v>
      </c>
      <c r="O251" s="90">
        <f t="shared" si="34"/>
        <v>1439</v>
      </c>
      <c r="P251" s="100">
        <f t="shared" si="35"/>
        <v>4317</v>
      </c>
      <c r="Q251" s="68" t="s">
        <v>2035</v>
      </c>
      <c r="R251" s="68" t="s">
        <v>2036</v>
      </c>
    </row>
    <row r="252" spans="1:18" x14ac:dyDescent="0.2">
      <c r="A252" s="210"/>
      <c r="B252" s="121">
        <v>44153.311412037037</v>
      </c>
      <c r="C252" s="48" t="s">
        <v>999</v>
      </c>
      <c r="D252" s="82" t="str">
        <f t="shared" si="40"/>
        <v>MD0321</v>
      </c>
      <c r="E252" s="91" t="str">
        <f t="shared" si="41"/>
        <v>MIDLANDS</v>
      </c>
      <c r="F252" s="82" t="str">
        <f t="shared" si="42"/>
        <v>GOLD</v>
      </c>
      <c r="G252" s="52">
        <v>3</v>
      </c>
      <c r="H252" s="96" t="s">
        <v>2033</v>
      </c>
      <c r="I252" s="68" t="s">
        <v>2058</v>
      </c>
      <c r="J252" s="82" t="str">
        <f t="shared" si="43"/>
        <v>CHARI</v>
      </c>
      <c r="K252" s="88">
        <v>0</v>
      </c>
      <c r="L252" s="88">
        <v>0.99930555555555556</v>
      </c>
      <c r="M252" s="86">
        <v>44175</v>
      </c>
      <c r="N252" s="143" t="s">
        <v>4866</v>
      </c>
      <c r="O252" s="90">
        <f t="shared" si="34"/>
        <v>1439</v>
      </c>
      <c r="P252" s="100">
        <f t="shared" si="35"/>
        <v>4317</v>
      </c>
      <c r="Q252" s="68" t="s">
        <v>2035</v>
      </c>
      <c r="R252" s="68" t="s">
        <v>2036</v>
      </c>
    </row>
    <row r="253" spans="1:18" x14ac:dyDescent="0.2">
      <c r="A253" s="210"/>
      <c r="B253" s="121">
        <v>44155.922650462962</v>
      </c>
      <c r="C253" s="48" t="s">
        <v>1028</v>
      </c>
      <c r="D253" s="82" t="str">
        <f t="shared" si="40"/>
        <v>MD0410</v>
      </c>
      <c r="E253" s="91" t="str">
        <f t="shared" si="41"/>
        <v>MIDLANDS</v>
      </c>
      <c r="F253" s="82" t="str">
        <f t="shared" si="42"/>
        <v>SILVER</v>
      </c>
      <c r="G253" s="52">
        <v>3</v>
      </c>
      <c r="H253" s="96" t="s">
        <v>2033</v>
      </c>
      <c r="I253" s="68" t="s">
        <v>2058</v>
      </c>
      <c r="J253" s="82" t="str">
        <f t="shared" si="43"/>
        <v>STELLA</v>
      </c>
      <c r="K253" s="88">
        <v>0</v>
      </c>
      <c r="L253" s="88">
        <v>0.99930555555555556</v>
      </c>
      <c r="M253" s="86">
        <v>44175</v>
      </c>
      <c r="N253" s="143" t="s">
        <v>4867</v>
      </c>
      <c r="O253" s="90">
        <f t="shared" si="34"/>
        <v>1439</v>
      </c>
      <c r="P253" s="100">
        <f t="shared" si="35"/>
        <v>4317</v>
      </c>
      <c r="Q253" s="68" t="s">
        <v>2035</v>
      </c>
      <c r="R253" s="68" t="s">
        <v>2036</v>
      </c>
    </row>
    <row r="254" spans="1:18" x14ac:dyDescent="0.2">
      <c r="A254" s="210"/>
      <c r="B254" s="121">
        <v>44155.923067129632</v>
      </c>
      <c r="C254" s="48" t="s">
        <v>1030</v>
      </c>
      <c r="D254" s="82" t="str">
        <f t="shared" si="40"/>
        <v>MD0411</v>
      </c>
      <c r="E254" s="91" t="str">
        <f t="shared" si="41"/>
        <v>MIDLANDS</v>
      </c>
      <c r="F254" s="82" t="str">
        <f t="shared" si="42"/>
        <v>SILVER</v>
      </c>
      <c r="G254" s="52">
        <v>3</v>
      </c>
      <c r="H254" s="96" t="s">
        <v>2033</v>
      </c>
      <c r="I254" s="68" t="s">
        <v>2058</v>
      </c>
      <c r="J254" s="82" t="str">
        <f t="shared" si="43"/>
        <v>STELLA</v>
      </c>
      <c r="K254" s="88">
        <v>0</v>
      </c>
      <c r="L254" s="88">
        <v>0.99930555555555556</v>
      </c>
      <c r="M254" s="86">
        <v>44175</v>
      </c>
      <c r="N254" s="143" t="s">
        <v>4868</v>
      </c>
      <c r="O254" s="90">
        <f t="shared" si="34"/>
        <v>1439</v>
      </c>
      <c r="P254" s="100">
        <f t="shared" si="35"/>
        <v>4317</v>
      </c>
      <c r="Q254" s="68" t="s">
        <v>2035</v>
      </c>
      <c r="R254" s="68" t="s">
        <v>2036</v>
      </c>
    </row>
    <row r="255" spans="1:18" x14ac:dyDescent="0.2">
      <c r="A255" s="124"/>
      <c r="B255" s="121">
        <v>44173.491157407407</v>
      </c>
      <c r="C255" s="48" t="s">
        <v>1050</v>
      </c>
      <c r="D255" s="82" t="str">
        <f t="shared" si="40"/>
        <v>HA0228</v>
      </c>
      <c r="E255" s="91" t="str">
        <f t="shared" si="41"/>
        <v>HARARE</v>
      </c>
      <c r="F255" s="82" t="str">
        <f t="shared" si="42"/>
        <v>PLATINUM</v>
      </c>
      <c r="G255" s="52">
        <v>3</v>
      </c>
      <c r="H255" s="96" t="s">
        <v>2033</v>
      </c>
      <c r="I255" s="68" t="s">
        <v>2060</v>
      </c>
      <c r="J255" s="82" t="str">
        <f t="shared" si="43"/>
        <v>MASIMBA</v>
      </c>
      <c r="K255" s="88">
        <v>0</v>
      </c>
      <c r="L255" s="88">
        <v>0.99930555555555556</v>
      </c>
      <c r="M255" s="86">
        <v>44175</v>
      </c>
      <c r="N255" s="143" t="s">
        <v>4846</v>
      </c>
      <c r="O255" s="90">
        <f t="shared" si="34"/>
        <v>1439</v>
      </c>
      <c r="P255" s="100">
        <f t="shared" si="35"/>
        <v>4317</v>
      </c>
      <c r="Q255" s="68" t="s">
        <v>2035</v>
      </c>
      <c r="R255" s="68" t="s">
        <v>2036</v>
      </c>
    </row>
    <row r="256" spans="1:18" x14ac:dyDescent="0.2">
      <c r="A256" s="124"/>
      <c r="B256" s="121">
        <v>44173.547349537039</v>
      </c>
      <c r="C256" s="48" t="s">
        <v>1077</v>
      </c>
      <c r="D256" s="82" t="str">
        <f t="shared" si="40"/>
        <v>BU5089</v>
      </c>
      <c r="E256" s="91" t="str">
        <f t="shared" si="41"/>
        <v>BULAWAYO</v>
      </c>
      <c r="F256" s="82" t="str">
        <f t="shared" si="42"/>
        <v>SILVER</v>
      </c>
      <c r="G256" s="52">
        <v>3</v>
      </c>
      <c r="H256" s="96" t="s">
        <v>2033</v>
      </c>
      <c r="I256" s="68" t="s">
        <v>2060</v>
      </c>
      <c r="J256" s="82" t="str">
        <f t="shared" si="43"/>
        <v>MAKETO</v>
      </c>
      <c r="K256" s="88">
        <v>0</v>
      </c>
      <c r="L256" s="88">
        <v>0.99930555555555556</v>
      </c>
      <c r="M256" s="86">
        <v>44175</v>
      </c>
      <c r="N256" s="143" t="s">
        <v>4914</v>
      </c>
      <c r="O256" s="90">
        <f t="shared" si="34"/>
        <v>1439</v>
      </c>
      <c r="P256" s="100">
        <f t="shared" si="35"/>
        <v>4317</v>
      </c>
      <c r="Q256" s="68" t="s">
        <v>2035</v>
      </c>
      <c r="R256" s="68" t="s">
        <v>2036</v>
      </c>
    </row>
    <row r="257" spans="1:18" x14ac:dyDescent="0.2">
      <c r="A257" s="210"/>
      <c r="B257" s="121">
        <v>44153.311689814815</v>
      </c>
      <c r="C257" s="48" t="s">
        <v>1081</v>
      </c>
      <c r="D257" s="82" t="str">
        <f t="shared" si="40"/>
        <v>MA6013</v>
      </c>
      <c r="E257" s="91" t="str">
        <f t="shared" si="41"/>
        <v>MANICALAND</v>
      </c>
      <c r="F257" s="82" t="str">
        <f t="shared" si="42"/>
        <v>SILVER</v>
      </c>
      <c r="G257" s="52">
        <v>3</v>
      </c>
      <c r="H257" s="96" t="s">
        <v>2033</v>
      </c>
      <c r="I257" s="68" t="s">
        <v>2058</v>
      </c>
      <c r="J257" s="82" t="str">
        <f t="shared" si="43"/>
        <v>PARDON</v>
      </c>
      <c r="K257" s="88">
        <v>0</v>
      </c>
      <c r="L257" s="88">
        <v>0.99930555555555556</v>
      </c>
      <c r="M257" s="86">
        <v>44175</v>
      </c>
      <c r="N257" s="143" t="s">
        <v>4869</v>
      </c>
      <c r="O257" s="90">
        <f t="shared" si="34"/>
        <v>1439</v>
      </c>
      <c r="P257" s="100">
        <f t="shared" si="35"/>
        <v>4317</v>
      </c>
      <c r="Q257" s="68" t="s">
        <v>2035</v>
      </c>
      <c r="R257" s="68" t="s">
        <v>2036</v>
      </c>
    </row>
    <row r="258" spans="1:18" x14ac:dyDescent="0.2">
      <c r="A258" s="210"/>
      <c r="B258" s="121">
        <v>44151.769432870373</v>
      </c>
      <c r="C258" s="48" t="s">
        <v>1103</v>
      </c>
      <c r="D258" s="82" t="str">
        <f t="shared" si="40"/>
        <v>HA6067</v>
      </c>
      <c r="E258" s="91" t="str">
        <f t="shared" si="41"/>
        <v>HARARE</v>
      </c>
      <c r="F258" s="82" t="str">
        <f t="shared" si="42"/>
        <v>GOLD</v>
      </c>
      <c r="G258" s="52">
        <v>3</v>
      </c>
      <c r="H258" s="96" t="s">
        <v>2033</v>
      </c>
      <c r="I258" s="68" t="s">
        <v>2058</v>
      </c>
      <c r="J258" s="82" t="str">
        <f t="shared" si="43"/>
        <v>PRIVLEDGE</v>
      </c>
      <c r="K258" s="88">
        <v>0</v>
      </c>
      <c r="L258" s="88">
        <v>0.99930555555555556</v>
      </c>
      <c r="M258" s="86">
        <v>44175</v>
      </c>
      <c r="N258" s="143" t="s">
        <v>4870</v>
      </c>
      <c r="O258" s="90">
        <f t="shared" ref="O258:O321" si="44">(L258-K258)*60*24</f>
        <v>1439</v>
      </c>
      <c r="P258" s="100">
        <f t="shared" ref="P258:P321" si="45">O258*G258</f>
        <v>4317</v>
      </c>
      <c r="Q258" s="68" t="s">
        <v>2035</v>
      </c>
      <c r="R258" s="68" t="s">
        <v>2036</v>
      </c>
    </row>
    <row r="259" spans="1:18" x14ac:dyDescent="0.2">
      <c r="A259" s="210"/>
      <c r="B259" s="121">
        <v>44151.767928240741</v>
      </c>
      <c r="C259" s="48" t="s">
        <v>4584</v>
      </c>
      <c r="D259" s="82" t="e">
        <f t="shared" si="40"/>
        <v>#N/A</v>
      </c>
      <c r="E259" s="91" t="e">
        <f t="shared" si="41"/>
        <v>#N/A</v>
      </c>
      <c r="F259" s="82" t="e">
        <f t="shared" si="42"/>
        <v>#N/A</v>
      </c>
      <c r="G259" s="52">
        <v>3</v>
      </c>
      <c r="H259" s="96" t="s">
        <v>2033</v>
      </c>
      <c r="I259" s="68" t="s">
        <v>2058</v>
      </c>
      <c r="J259" s="82" t="e">
        <f t="shared" si="43"/>
        <v>#N/A</v>
      </c>
      <c r="K259" s="88">
        <v>0</v>
      </c>
      <c r="L259" s="88">
        <v>0.99930555555555556</v>
      </c>
      <c r="M259" s="86">
        <v>44175</v>
      </c>
      <c r="N259" s="143" t="s">
        <v>4871</v>
      </c>
      <c r="O259" s="90">
        <f t="shared" si="44"/>
        <v>1439</v>
      </c>
      <c r="P259" s="100">
        <f t="shared" si="45"/>
        <v>4317</v>
      </c>
      <c r="Q259" s="68" t="s">
        <v>2035</v>
      </c>
      <c r="R259" s="68" t="s">
        <v>2036</v>
      </c>
    </row>
    <row r="260" spans="1:18" x14ac:dyDescent="0.2">
      <c r="A260" s="210"/>
      <c r="B260" s="121">
        <v>44155.609965277778</v>
      </c>
      <c r="C260" s="48" t="s">
        <v>1107</v>
      </c>
      <c r="D260" s="82" t="str">
        <f t="shared" si="40"/>
        <v>BU5091</v>
      </c>
      <c r="E260" s="91" t="str">
        <f t="shared" si="41"/>
        <v>BULAWAYO</v>
      </c>
      <c r="F260" s="82" t="str">
        <f t="shared" si="42"/>
        <v>SILVER</v>
      </c>
      <c r="G260" s="52">
        <v>3</v>
      </c>
      <c r="H260" s="96" t="s">
        <v>2033</v>
      </c>
      <c r="I260" s="68" t="s">
        <v>2058</v>
      </c>
      <c r="J260" s="82" t="str">
        <f t="shared" si="43"/>
        <v>SOFIA</v>
      </c>
      <c r="K260" s="88">
        <v>0</v>
      </c>
      <c r="L260" s="88">
        <v>0.99930555555555556</v>
      </c>
      <c r="M260" s="86">
        <v>44175</v>
      </c>
      <c r="N260" s="143" t="s">
        <v>4872</v>
      </c>
      <c r="O260" s="90">
        <f t="shared" si="44"/>
        <v>1439</v>
      </c>
      <c r="P260" s="100">
        <f t="shared" si="45"/>
        <v>4317</v>
      </c>
      <c r="Q260" s="68" t="s">
        <v>2035</v>
      </c>
      <c r="R260" s="68" t="s">
        <v>2036</v>
      </c>
    </row>
    <row r="261" spans="1:18" x14ac:dyDescent="0.2">
      <c r="A261" s="210"/>
      <c r="B261" s="121">
        <v>44153.311412037037</v>
      </c>
      <c r="C261" s="48" t="s">
        <v>1109</v>
      </c>
      <c r="D261" s="82" t="str">
        <f t="shared" si="40"/>
        <v>MV7053</v>
      </c>
      <c r="E261" s="91" t="str">
        <f t="shared" si="41"/>
        <v>MASVINGO</v>
      </c>
      <c r="F261" s="82" t="str">
        <f t="shared" si="42"/>
        <v>BRONZE</v>
      </c>
      <c r="G261" s="52">
        <v>3</v>
      </c>
      <c r="H261" s="96" t="s">
        <v>2033</v>
      </c>
      <c r="I261" s="68" t="s">
        <v>2058</v>
      </c>
      <c r="J261" s="82" t="str">
        <f t="shared" si="43"/>
        <v>BEN</v>
      </c>
      <c r="K261" s="88">
        <v>0</v>
      </c>
      <c r="L261" s="88">
        <v>0.99930555555555556</v>
      </c>
      <c r="M261" s="86">
        <v>44175</v>
      </c>
      <c r="N261" s="143" t="s">
        <v>4873</v>
      </c>
      <c r="O261" s="90">
        <f t="shared" si="44"/>
        <v>1439</v>
      </c>
      <c r="P261" s="100">
        <f t="shared" si="45"/>
        <v>4317</v>
      </c>
      <c r="Q261" s="68" t="s">
        <v>2035</v>
      </c>
      <c r="R261" s="68" t="s">
        <v>2036</v>
      </c>
    </row>
    <row r="262" spans="1:18" x14ac:dyDescent="0.2">
      <c r="A262" s="210"/>
      <c r="B262" s="121">
        <v>44153.311412037037</v>
      </c>
      <c r="C262" s="48" t="s">
        <v>1121</v>
      </c>
      <c r="D262" s="82" t="str">
        <f t="shared" si="40"/>
        <v>MV5141</v>
      </c>
      <c r="E262" s="91" t="str">
        <f t="shared" si="41"/>
        <v>MASVINGO</v>
      </c>
      <c r="F262" s="82" t="str">
        <f t="shared" si="42"/>
        <v>GOLD</v>
      </c>
      <c r="G262" s="52">
        <v>3</v>
      </c>
      <c r="H262" s="96" t="s">
        <v>2033</v>
      </c>
      <c r="I262" s="68" t="s">
        <v>2058</v>
      </c>
      <c r="J262" s="82" t="str">
        <f t="shared" si="43"/>
        <v>CECIL</v>
      </c>
      <c r="K262" s="88">
        <v>0</v>
      </c>
      <c r="L262" s="88">
        <v>0.99930555555555556</v>
      </c>
      <c r="M262" s="86">
        <v>44175</v>
      </c>
      <c r="N262" s="143" t="s">
        <v>4876</v>
      </c>
      <c r="O262" s="90">
        <f t="shared" si="44"/>
        <v>1439</v>
      </c>
      <c r="P262" s="100">
        <f t="shared" si="45"/>
        <v>4317</v>
      </c>
      <c r="Q262" s="68" t="s">
        <v>2035</v>
      </c>
      <c r="R262" s="68" t="s">
        <v>2036</v>
      </c>
    </row>
    <row r="263" spans="1:18" x14ac:dyDescent="0.2">
      <c r="A263" s="124"/>
      <c r="B263" s="121">
        <v>44173.312326388892</v>
      </c>
      <c r="C263" s="48" t="s">
        <v>1133</v>
      </c>
      <c r="D263" s="82" t="str">
        <f t="shared" si="40"/>
        <v>MS0397</v>
      </c>
      <c r="E263" s="91" t="str">
        <f t="shared" si="41"/>
        <v>MAT SOUTH</v>
      </c>
      <c r="F263" s="82" t="str">
        <f t="shared" si="42"/>
        <v>SILVER</v>
      </c>
      <c r="G263" s="52">
        <v>3</v>
      </c>
      <c r="H263" s="96" t="s">
        <v>2033</v>
      </c>
      <c r="I263" s="68" t="s">
        <v>2060</v>
      </c>
      <c r="J263" s="82" t="str">
        <f t="shared" si="43"/>
        <v>SOFIA</v>
      </c>
      <c r="K263" s="88">
        <v>0</v>
      </c>
      <c r="L263" s="88">
        <v>0.99930555555555556</v>
      </c>
      <c r="M263" s="86">
        <v>44175</v>
      </c>
      <c r="N263" s="143" t="s">
        <v>4888</v>
      </c>
      <c r="O263" s="90">
        <f t="shared" si="44"/>
        <v>1439</v>
      </c>
      <c r="P263" s="100">
        <f t="shared" si="45"/>
        <v>4317</v>
      </c>
      <c r="Q263" s="68" t="s">
        <v>2035</v>
      </c>
      <c r="R263" s="68" t="s">
        <v>2036</v>
      </c>
    </row>
    <row r="264" spans="1:18" x14ac:dyDescent="0.2">
      <c r="A264" s="210"/>
      <c r="B264" s="121">
        <v>44153.311921296299</v>
      </c>
      <c r="C264" s="48" t="s">
        <v>1163</v>
      </c>
      <c r="D264" s="82" t="str">
        <f t="shared" si="40"/>
        <v>MV5142</v>
      </c>
      <c r="E264" s="91" t="str">
        <f t="shared" si="41"/>
        <v>MASVINGO</v>
      </c>
      <c r="F264" s="82" t="str">
        <f t="shared" si="42"/>
        <v>SILVER</v>
      </c>
      <c r="G264" s="52">
        <v>3</v>
      </c>
      <c r="H264" s="96" t="s">
        <v>2033</v>
      </c>
      <c r="I264" s="68" t="s">
        <v>2058</v>
      </c>
      <c r="J264" s="82" t="str">
        <f t="shared" si="43"/>
        <v>CECIL</v>
      </c>
      <c r="K264" s="88">
        <v>0</v>
      </c>
      <c r="L264" s="88">
        <v>0.99930555555555556</v>
      </c>
      <c r="M264" s="86">
        <v>44175</v>
      </c>
      <c r="N264" s="143" t="s">
        <v>4878</v>
      </c>
      <c r="O264" s="90">
        <f t="shared" si="44"/>
        <v>1439</v>
      </c>
      <c r="P264" s="100">
        <f t="shared" si="45"/>
        <v>4317</v>
      </c>
      <c r="Q264" s="68" t="s">
        <v>2035</v>
      </c>
      <c r="R264" s="68" t="s">
        <v>2036</v>
      </c>
    </row>
    <row r="265" spans="1:18" x14ac:dyDescent="0.2">
      <c r="A265" s="210"/>
      <c r="B265" s="121">
        <v>44153.311412037037</v>
      </c>
      <c r="C265" s="48" t="s">
        <v>1165</v>
      </c>
      <c r="D265" s="82" t="str">
        <f t="shared" si="40"/>
        <v>MV5251</v>
      </c>
      <c r="E265" s="91" t="str">
        <f t="shared" si="41"/>
        <v>MASVINGO</v>
      </c>
      <c r="F265" s="82" t="str">
        <f t="shared" si="42"/>
        <v>SILVER</v>
      </c>
      <c r="G265" s="52">
        <v>3</v>
      </c>
      <c r="H265" s="96" t="s">
        <v>2033</v>
      </c>
      <c r="I265" s="68" t="s">
        <v>2058</v>
      </c>
      <c r="J265" s="82" t="str">
        <f t="shared" si="43"/>
        <v>PARDON</v>
      </c>
      <c r="K265" s="88">
        <v>0</v>
      </c>
      <c r="L265" s="88">
        <v>0.99930555555555556</v>
      </c>
      <c r="M265" s="86">
        <v>44175</v>
      </c>
      <c r="N265" s="143" t="s">
        <v>4879</v>
      </c>
      <c r="O265" s="90">
        <f t="shared" si="44"/>
        <v>1439</v>
      </c>
      <c r="P265" s="100">
        <f t="shared" si="45"/>
        <v>4317</v>
      </c>
      <c r="Q265" s="68" t="s">
        <v>2035</v>
      </c>
      <c r="R265" s="68" t="s">
        <v>2036</v>
      </c>
    </row>
    <row r="266" spans="1:18" x14ac:dyDescent="0.2">
      <c r="A266" s="124"/>
      <c r="B266" s="121">
        <v>44173.549398148149</v>
      </c>
      <c r="C266" s="48" t="s">
        <v>1172</v>
      </c>
      <c r="D266" s="82" t="str">
        <f t="shared" si="40"/>
        <v>MV0065</v>
      </c>
      <c r="E266" s="91" t="str">
        <f t="shared" si="41"/>
        <v>MASVINGO</v>
      </c>
      <c r="F266" s="82" t="str">
        <f t="shared" si="42"/>
        <v>PLATINUM</v>
      </c>
      <c r="G266" s="52">
        <v>3</v>
      </c>
      <c r="H266" s="96" t="s">
        <v>2033</v>
      </c>
      <c r="I266" s="68" t="s">
        <v>2060</v>
      </c>
      <c r="J266" s="82" t="str">
        <f t="shared" si="43"/>
        <v>CECIL</v>
      </c>
      <c r="K266" s="88">
        <v>0</v>
      </c>
      <c r="L266" s="88">
        <v>0.99930555555555556</v>
      </c>
      <c r="M266" s="86">
        <v>44175</v>
      </c>
      <c r="N266" s="143" t="s">
        <v>4830</v>
      </c>
      <c r="O266" s="90">
        <f t="shared" si="44"/>
        <v>1439</v>
      </c>
      <c r="P266" s="100">
        <f t="shared" si="45"/>
        <v>4317</v>
      </c>
      <c r="Q266" s="68" t="s">
        <v>2035</v>
      </c>
      <c r="R266" s="68" t="s">
        <v>2036</v>
      </c>
    </row>
    <row r="267" spans="1:18" x14ac:dyDescent="0.2">
      <c r="A267" s="124"/>
      <c r="B267" s="121">
        <v>44173.549398148149</v>
      </c>
      <c r="C267" s="48" t="s">
        <v>1176</v>
      </c>
      <c r="D267" s="82" t="str">
        <f t="shared" si="40"/>
        <v>MV0133</v>
      </c>
      <c r="E267" s="91" t="str">
        <f t="shared" si="41"/>
        <v>MASVINGO</v>
      </c>
      <c r="F267" s="82" t="str">
        <f t="shared" si="42"/>
        <v>GOLD</v>
      </c>
      <c r="G267" s="52">
        <v>3</v>
      </c>
      <c r="H267" s="96" t="s">
        <v>2033</v>
      </c>
      <c r="I267" s="68" t="s">
        <v>2060</v>
      </c>
      <c r="J267" s="82" t="str">
        <f t="shared" si="43"/>
        <v>CECIL</v>
      </c>
      <c r="K267" s="88">
        <v>0</v>
      </c>
      <c r="L267" s="88">
        <v>0.99930555555555556</v>
      </c>
      <c r="M267" s="86">
        <v>44175</v>
      </c>
      <c r="N267" s="143" t="s">
        <v>4867</v>
      </c>
      <c r="O267" s="90">
        <f t="shared" si="44"/>
        <v>1439</v>
      </c>
      <c r="P267" s="100">
        <f t="shared" si="45"/>
        <v>4317</v>
      </c>
      <c r="Q267" s="68" t="s">
        <v>2035</v>
      </c>
      <c r="R267" s="68" t="s">
        <v>2036</v>
      </c>
    </row>
    <row r="268" spans="1:18" x14ac:dyDescent="0.2">
      <c r="A268" s="124"/>
      <c r="B268" s="121">
        <v>44173.579988425925</v>
      </c>
      <c r="C268" s="48" t="s">
        <v>2084</v>
      </c>
      <c r="D268" s="82" t="e">
        <f t="shared" si="40"/>
        <v>#N/A</v>
      </c>
      <c r="E268" s="91" t="e">
        <f t="shared" si="41"/>
        <v>#N/A</v>
      </c>
      <c r="F268" s="82" t="e">
        <f t="shared" si="42"/>
        <v>#N/A</v>
      </c>
      <c r="G268" s="52">
        <v>3</v>
      </c>
      <c r="H268" s="96" t="s">
        <v>2033</v>
      </c>
      <c r="I268" s="68" t="s">
        <v>2060</v>
      </c>
      <c r="J268" s="82" t="e">
        <f t="shared" si="43"/>
        <v>#N/A</v>
      </c>
      <c r="K268" s="88">
        <v>0</v>
      </c>
      <c r="L268" s="88">
        <v>0.99930555555555556</v>
      </c>
      <c r="M268" s="86">
        <v>44175</v>
      </c>
      <c r="N268" s="143" t="s">
        <v>4886</v>
      </c>
      <c r="O268" s="90">
        <f t="shared" si="44"/>
        <v>1439</v>
      </c>
      <c r="P268" s="100">
        <f t="shared" si="45"/>
        <v>4317</v>
      </c>
      <c r="Q268" s="68" t="s">
        <v>2035</v>
      </c>
      <c r="R268" s="68" t="s">
        <v>2036</v>
      </c>
    </row>
    <row r="269" spans="1:18" x14ac:dyDescent="0.2">
      <c r="A269" s="210"/>
      <c r="B269" s="121">
        <v>44110.27103009259</v>
      </c>
      <c r="C269" s="48" t="s">
        <v>1177</v>
      </c>
      <c r="D269" s="82" t="str">
        <f t="shared" si="40"/>
        <v>MD5322</v>
      </c>
      <c r="E269" s="91" t="str">
        <f t="shared" si="41"/>
        <v>MIDLANDS</v>
      </c>
      <c r="F269" s="82" t="str">
        <f t="shared" si="42"/>
        <v>BRONZE</v>
      </c>
      <c r="G269" s="52">
        <v>3</v>
      </c>
      <c r="H269" s="96" t="s">
        <v>2033</v>
      </c>
      <c r="I269" s="68" t="s">
        <v>2058</v>
      </c>
      <c r="J269" s="82" t="str">
        <f t="shared" si="43"/>
        <v>CHARI</v>
      </c>
      <c r="K269" s="88">
        <v>0</v>
      </c>
      <c r="L269" s="88">
        <v>0.99930555555555556</v>
      </c>
      <c r="M269" s="86">
        <v>44175</v>
      </c>
      <c r="N269" s="143" t="s">
        <v>4880</v>
      </c>
      <c r="O269" s="90">
        <f t="shared" si="44"/>
        <v>1439</v>
      </c>
      <c r="P269" s="100">
        <f t="shared" si="45"/>
        <v>4317</v>
      </c>
      <c r="Q269" s="68" t="s">
        <v>2035</v>
      </c>
      <c r="R269" s="68" t="s">
        <v>2036</v>
      </c>
    </row>
    <row r="270" spans="1:18" x14ac:dyDescent="0.2">
      <c r="A270" s="210"/>
      <c r="B270" s="121">
        <v>44153.311412037037</v>
      </c>
      <c r="C270" s="48" t="s">
        <v>1191</v>
      </c>
      <c r="D270" s="82" t="str">
        <f t="shared" ref="D270:D301" si="46">VLOOKUP($C270,TOTAL4,2,FALSE)</f>
        <v>MS0347</v>
      </c>
      <c r="E270" s="91" t="str">
        <f t="shared" ref="E270:E301" si="47">VLOOKUP($C270,TOTAL4,3,FALSE)</f>
        <v>MAT SOUTH</v>
      </c>
      <c r="F270" s="82" t="str">
        <f t="shared" ref="F270:F301" si="48">VLOOKUP(C270,TOTAL4,4,FALSE)</f>
        <v>SILVER</v>
      </c>
      <c r="G270" s="52">
        <v>3</v>
      </c>
      <c r="H270" s="96" t="s">
        <v>2033</v>
      </c>
      <c r="I270" s="68" t="s">
        <v>2058</v>
      </c>
      <c r="J270" s="82" t="str">
        <f t="shared" ref="J270:J301" si="49">VLOOKUP($C270,TOTAL4,5,FALSE)</f>
        <v>SIFA</v>
      </c>
      <c r="K270" s="88">
        <v>0</v>
      </c>
      <c r="L270" s="88">
        <v>0.99930555555555556</v>
      </c>
      <c r="M270" s="86">
        <v>44175</v>
      </c>
      <c r="N270" s="143" t="s">
        <v>4882</v>
      </c>
      <c r="O270" s="90">
        <f t="shared" si="44"/>
        <v>1439</v>
      </c>
      <c r="P270" s="100">
        <f t="shared" si="45"/>
        <v>4317</v>
      </c>
      <c r="Q270" s="68" t="s">
        <v>2035</v>
      </c>
      <c r="R270" s="68" t="s">
        <v>2036</v>
      </c>
    </row>
    <row r="271" spans="1:18" x14ac:dyDescent="0.2">
      <c r="A271" s="210"/>
      <c r="B271" s="121">
        <v>44153.311689814815</v>
      </c>
      <c r="C271" s="48" t="s">
        <v>1208</v>
      </c>
      <c r="D271" s="82" t="str">
        <f t="shared" si="46"/>
        <v>MD5196</v>
      </c>
      <c r="E271" s="91" t="str">
        <f t="shared" si="47"/>
        <v>MIDLANDS</v>
      </c>
      <c r="F271" s="82" t="str">
        <f t="shared" si="48"/>
        <v>BRONZE</v>
      </c>
      <c r="G271" s="52">
        <v>3</v>
      </c>
      <c r="H271" s="96" t="s">
        <v>2033</v>
      </c>
      <c r="I271" s="68" t="s">
        <v>2058</v>
      </c>
      <c r="J271" s="82" t="str">
        <f t="shared" si="49"/>
        <v>CHARI</v>
      </c>
      <c r="K271" s="88">
        <v>0</v>
      </c>
      <c r="L271" s="88">
        <v>0.99930555555555556</v>
      </c>
      <c r="M271" s="86">
        <v>44175</v>
      </c>
      <c r="N271" s="143" t="s">
        <v>4883</v>
      </c>
      <c r="O271" s="90">
        <f t="shared" si="44"/>
        <v>1439</v>
      </c>
      <c r="P271" s="100">
        <f t="shared" si="45"/>
        <v>4317</v>
      </c>
      <c r="Q271" s="68" t="s">
        <v>2035</v>
      </c>
      <c r="R271" s="68" t="s">
        <v>2036</v>
      </c>
    </row>
    <row r="272" spans="1:18" x14ac:dyDescent="0.2">
      <c r="A272" s="210"/>
      <c r="B272" s="121">
        <v>44153.311412037037</v>
      </c>
      <c r="C272" s="48" t="s">
        <v>1223</v>
      </c>
      <c r="D272" s="82" t="str">
        <f t="shared" si="46"/>
        <v>MS7027</v>
      </c>
      <c r="E272" s="91" t="str">
        <f t="shared" si="47"/>
        <v>MAT SOUTH</v>
      </c>
      <c r="F272" s="82" t="str">
        <f t="shared" si="48"/>
        <v>BRONZE</v>
      </c>
      <c r="G272" s="52">
        <v>3</v>
      </c>
      <c r="H272" s="96" t="s">
        <v>2033</v>
      </c>
      <c r="I272" s="68" t="s">
        <v>2058</v>
      </c>
      <c r="J272" s="82" t="str">
        <f t="shared" si="49"/>
        <v>SIFA</v>
      </c>
      <c r="K272" s="88">
        <v>0</v>
      </c>
      <c r="L272" s="88">
        <v>0.99930555555555556</v>
      </c>
      <c r="M272" s="86">
        <v>44175</v>
      </c>
      <c r="N272" s="143" t="s">
        <v>4885</v>
      </c>
      <c r="O272" s="90">
        <f t="shared" si="44"/>
        <v>1439</v>
      </c>
      <c r="P272" s="100">
        <f t="shared" si="45"/>
        <v>4317</v>
      </c>
      <c r="Q272" s="68" t="s">
        <v>2035</v>
      </c>
      <c r="R272" s="68" t="s">
        <v>2036</v>
      </c>
    </row>
    <row r="273" spans="1:18" x14ac:dyDescent="0.2">
      <c r="A273" s="124"/>
      <c r="B273" s="121">
        <v>44164.402696759258</v>
      </c>
      <c r="C273" s="48" t="s">
        <v>1242</v>
      </c>
      <c r="D273" s="82" t="str">
        <f t="shared" si="46"/>
        <v>MS7220</v>
      </c>
      <c r="E273" s="91" t="str">
        <f t="shared" si="47"/>
        <v>MIDLANDS</v>
      </c>
      <c r="F273" s="82" t="str">
        <f t="shared" si="48"/>
        <v>BRONZE</v>
      </c>
      <c r="G273" s="52">
        <v>3</v>
      </c>
      <c r="H273" s="96" t="s">
        <v>2033</v>
      </c>
      <c r="I273" s="68" t="s">
        <v>2058</v>
      </c>
      <c r="J273" s="82" t="str">
        <f t="shared" si="49"/>
        <v>CHARI</v>
      </c>
      <c r="K273" s="88">
        <v>0</v>
      </c>
      <c r="L273" s="88">
        <v>0.99930555555555556</v>
      </c>
      <c r="M273" s="86">
        <v>44175</v>
      </c>
      <c r="N273" s="143" t="s">
        <v>4887</v>
      </c>
      <c r="O273" s="90">
        <f t="shared" si="44"/>
        <v>1439</v>
      </c>
      <c r="P273" s="100">
        <f t="shared" si="45"/>
        <v>4317</v>
      </c>
      <c r="Q273" s="68" t="s">
        <v>2035</v>
      </c>
      <c r="R273" s="68" t="s">
        <v>2036</v>
      </c>
    </row>
    <row r="274" spans="1:18" x14ac:dyDescent="0.2">
      <c r="A274" s="124"/>
      <c r="B274" s="121">
        <v>44153.311689814815</v>
      </c>
      <c r="C274" s="48" t="s">
        <v>1259</v>
      </c>
      <c r="D274" s="82" t="str">
        <f t="shared" si="46"/>
        <v>MV5144</v>
      </c>
      <c r="E274" s="91" t="str">
        <f t="shared" si="47"/>
        <v>MASVINGO</v>
      </c>
      <c r="F274" s="82" t="str">
        <f t="shared" si="48"/>
        <v>SILVER</v>
      </c>
      <c r="G274" s="52">
        <v>3</v>
      </c>
      <c r="H274" s="96" t="s">
        <v>2033</v>
      </c>
      <c r="I274" s="68" t="s">
        <v>2058</v>
      </c>
      <c r="J274" s="82" t="str">
        <f t="shared" si="49"/>
        <v>PARDON</v>
      </c>
      <c r="K274" s="88">
        <v>0</v>
      </c>
      <c r="L274" s="88">
        <v>0.99930555555555556</v>
      </c>
      <c r="M274" s="86">
        <v>44175</v>
      </c>
      <c r="N274" s="143" t="s">
        <v>4888</v>
      </c>
      <c r="O274" s="90">
        <f t="shared" si="44"/>
        <v>1439</v>
      </c>
      <c r="P274" s="100">
        <f t="shared" si="45"/>
        <v>4317</v>
      </c>
      <c r="Q274" s="68" t="s">
        <v>2035</v>
      </c>
      <c r="R274" s="68" t="s">
        <v>2036</v>
      </c>
    </row>
    <row r="275" spans="1:18" x14ac:dyDescent="0.2">
      <c r="A275" s="124"/>
      <c r="B275" s="121">
        <v>44173.549571759257</v>
      </c>
      <c r="C275" s="48" t="s">
        <v>1263</v>
      </c>
      <c r="D275" s="82" t="str">
        <f t="shared" si="46"/>
        <v>MV7050</v>
      </c>
      <c r="E275" s="91" t="str">
        <f t="shared" si="47"/>
        <v>MASVINGO</v>
      </c>
      <c r="F275" s="82" t="str">
        <f t="shared" si="48"/>
        <v>SILVER</v>
      </c>
      <c r="G275" s="52">
        <v>3</v>
      </c>
      <c r="H275" s="96" t="s">
        <v>2033</v>
      </c>
      <c r="I275" s="68" t="s">
        <v>2060</v>
      </c>
      <c r="J275" s="82" t="str">
        <f t="shared" si="49"/>
        <v>CECIL</v>
      </c>
      <c r="K275" s="88">
        <v>0</v>
      </c>
      <c r="L275" s="88">
        <v>0.99930555555555556</v>
      </c>
      <c r="M275" s="86">
        <v>44175</v>
      </c>
      <c r="N275" s="143" t="s">
        <v>4854</v>
      </c>
      <c r="O275" s="90">
        <f t="shared" si="44"/>
        <v>1439</v>
      </c>
      <c r="P275" s="100">
        <f t="shared" si="45"/>
        <v>4317</v>
      </c>
      <c r="Q275" s="68" t="s">
        <v>2035</v>
      </c>
      <c r="R275" s="68" t="s">
        <v>2036</v>
      </c>
    </row>
    <row r="276" spans="1:18" x14ac:dyDescent="0.2">
      <c r="A276" s="210"/>
      <c r="B276" s="121">
        <v>44064.500925925924</v>
      </c>
      <c r="C276" s="48" t="s">
        <v>1269</v>
      </c>
      <c r="D276" s="82" t="str">
        <f t="shared" si="46"/>
        <v>BU0138</v>
      </c>
      <c r="E276" s="91" t="str">
        <f t="shared" si="47"/>
        <v>BULAWAYO</v>
      </c>
      <c r="F276" s="82" t="str">
        <f t="shared" si="48"/>
        <v>PLATINUM</v>
      </c>
      <c r="G276" s="52">
        <v>3</v>
      </c>
      <c r="H276" s="96" t="s">
        <v>2033</v>
      </c>
      <c r="I276" s="68" t="s">
        <v>2058</v>
      </c>
      <c r="J276" s="82" t="str">
        <f t="shared" si="49"/>
        <v>MAKETO</v>
      </c>
      <c r="K276" s="88">
        <v>0</v>
      </c>
      <c r="L276" s="88">
        <v>0.99930555555555556</v>
      </c>
      <c r="M276" s="86">
        <v>44175</v>
      </c>
      <c r="N276" s="143" t="s">
        <v>4811</v>
      </c>
      <c r="O276" s="90">
        <f t="shared" si="44"/>
        <v>1439</v>
      </c>
      <c r="P276" s="100">
        <f t="shared" si="45"/>
        <v>4317</v>
      </c>
      <c r="Q276" s="68" t="s">
        <v>2035</v>
      </c>
      <c r="R276" s="68" t="s">
        <v>2036</v>
      </c>
    </row>
    <row r="277" spans="1:18" x14ac:dyDescent="0.2">
      <c r="A277" s="124"/>
      <c r="B277" s="121">
        <v>44153.311689814815</v>
      </c>
      <c r="C277" s="48" t="s">
        <v>1303</v>
      </c>
      <c r="D277" s="82" t="str">
        <f t="shared" si="46"/>
        <v>MV7051</v>
      </c>
      <c r="E277" s="91" t="str">
        <f t="shared" si="47"/>
        <v>MASVINGO</v>
      </c>
      <c r="F277" s="82" t="str">
        <f t="shared" si="48"/>
        <v>SILVER</v>
      </c>
      <c r="G277" s="52">
        <v>3</v>
      </c>
      <c r="H277" s="96" t="s">
        <v>2033</v>
      </c>
      <c r="I277" s="68" t="s">
        <v>2058</v>
      </c>
      <c r="J277" s="82" t="str">
        <f t="shared" si="49"/>
        <v>CECIL</v>
      </c>
      <c r="K277" s="88">
        <v>0</v>
      </c>
      <c r="L277" s="88">
        <v>0.99930555555555556</v>
      </c>
      <c r="M277" s="86">
        <v>44175</v>
      </c>
      <c r="N277" s="143" t="s">
        <v>4890</v>
      </c>
      <c r="O277" s="90">
        <f t="shared" si="44"/>
        <v>1439</v>
      </c>
      <c r="P277" s="100">
        <f t="shared" si="45"/>
        <v>4317</v>
      </c>
      <c r="Q277" s="68" t="s">
        <v>2035</v>
      </c>
      <c r="R277" s="68" t="s">
        <v>2036</v>
      </c>
    </row>
    <row r="278" spans="1:18" x14ac:dyDescent="0.2">
      <c r="A278" s="124"/>
      <c r="B278" s="121">
        <v>44153.311921296299</v>
      </c>
      <c r="C278" s="48" t="s">
        <v>1319</v>
      </c>
      <c r="D278" s="82" t="str">
        <f t="shared" si="46"/>
        <v>MD5388</v>
      </c>
      <c r="E278" s="91" t="str">
        <f t="shared" si="47"/>
        <v>MIDLANDS</v>
      </c>
      <c r="F278" s="82" t="str">
        <f t="shared" si="48"/>
        <v>GOLD</v>
      </c>
      <c r="G278" s="52">
        <v>3</v>
      </c>
      <c r="H278" s="96" t="s">
        <v>2033</v>
      </c>
      <c r="I278" s="68" t="s">
        <v>2058</v>
      </c>
      <c r="J278" s="82" t="str">
        <f t="shared" si="49"/>
        <v>CHARI</v>
      </c>
      <c r="K278" s="88">
        <v>0</v>
      </c>
      <c r="L278" s="88">
        <v>0.99930555555555556</v>
      </c>
      <c r="M278" s="86">
        <v>44175</v>
      </c>
      <c r="N278" s="143" t="s">
        <v>4891</v>
      </c>
      <c r="O278" s="90">
        <f t="shared" si="44"/>
        <v>1439</v>
      </c>
      <c r="P278" s="100">
        <f t="shared" si="45"/>
        <v>4317</v>
      </c>
      <c r="Q278" s="68" t="s">
        <v>2035</v>
      </c>
      <c r="R278" s="68" t="s">
        <v>2036</v>
      </c>
    </row>
    <row r="279" spans="1:18" x14ac:dyDescent="0.2">
      <c r="A279" s="124"/>
      <c r="B279" s="121">
        <v>44157.711724537039</v>
      </c>
      <c r="C279" s="48" t="s">
        <v>1326</v>
      </c>
      <c r="D279" s="82" t="str">
        <f t="shared" si="46"/>
        <v>MS5131</v>
      </c>
      <c r="E279" s="91" t="str">
        <f t="shared" si="47"/>
        <v>MAT SOUTH</v>
      </c>
      <c r="F279" s="82" t="str">
        <f t="shared" si="48"/>
        <v>BRONZE</v>
      </c>
      <c r="G279" s="52">
        <v>3</v>
      </c>
      <c r="H279" s="96" t="s">
        <v>2033</v>
      </c>
      <c r="I279" s="68" t="s">
        <v>2058</v>
      </c>
      <c r="J279" s="82" t="str">
        <f t="shared" si="49"/>
        <v>BEN</v>
      </c>
      <c r="K279" s="88">
        <v>0</v>
      </c>
      <c r="L279" s="88">
        <v>0.99930555555555556</v>
      </c>
      <c r="M279" s="86">
        <v>44175</v>
      </c>
      <c r="N279" s="143" t="s">
        <v>4892</v>
      </c>
      <c r="O279" s="90">
        <f t="shared" si="44"/>
        <v>1439</v>
      </c>
      <c r="P279" s="100">
        <f t="shared" si="45"/>
        <v>4317</v>
      </c>
      <c r="Q279" s="68" t="s">
        <v>2035</v>
      </c>
      <c r="R279" s="68" t="s">
        <v>2036</v>
      </c>
    </row>
    <row r="280" spans="1:18" x14ac:dyDescent="0.2">
      <c r="A280" s="124"/>
      <c r="B280" s="121">
        <v>44110.27103009259</v>
      </c>
      <c r="C280" s="48" t="s">
        <v>1340</v>
      </c>
      <c r="D280" s="82" t="str">
        <f t="shared" si="46"/>
        <v>MD7028</v>
      </c>
      <c r="E280" s="91" t="str">
        <f t="shared" si="47"/>
        <v>MIDLANDS</v>
      </c>
      <c r="F280" s="82" t="str">
        <f t="shared" si="48"/>
        <v>BRONZE</v>
      </c>
      <c r="G280" s="52">
        <v>3</v>
      </c>
      <c r="H280" s="96" t="s">
        <v>2033</v>
      </c>
      <c r="I280" s="68" t="s">
        <v>2058</v>
      </c>
      <c r="J280" s="82" t="str">
        <f t="shared" si="49"/>
        <v>CHARI</v>
      </c>
      <c r="K280" s="88">
        <v>0</v>
      </c>
      <c r="L280" s="88">
        <v>0.99930555555555556</v>
      </c>
      <c r="M280" s="86">
        <v>44175</v>
      </c>
      <c r="N280" s="143" t="s">
        <v>4893</v>
      </c>
      <c r="O280" s="90">
        <f t="shared" si="44"/>
        <v>1439</v>
      </c>
      <c r="P280" s="100">
        <f t="shared" si="45"/>
        <v>4317</v>
      </c>
      <c r="Q280" s="68" t="s">
        <v>2035</v>
      </c>
      <c r="R280" s="68" t="s">
        <v>2036</v>
      </c>
    </row>
    <row r="281" spans="1:18" x14ac:dyDescent="0.2">
      <c r="A281" s="124"/>
      <c r="B281" s="121">
        <v>44153.311689814815</v>
      </c>
      <c r="C281" s="48" t="s">
        <v>1342</v>
      </c>
      <c r="D281" s="82" t="str">
        <f t="shared" si="46"/>
        <v>MV7019</v>
      </c>
      <c r="E281" s="91" t="str">
        <f t="shared" si="47"/>
        <v>MASVINGO</v>
      </c>
      <c r="F281" s="82" t="str">
        <f t="shared" si="48"/>
        <v>SILVER</v>
      </c>
      <c r="G281" s="52">
        <v>3</v>
      </c>
      <c r="H281" s="96" t="s">
        <v>2033</v>
      </c>
      <c r="I281" s="68" t="s">
        <v>2058</v>
      </c>
      <c r="J281" s="82" t="str">
        <f t="shared" si="49"/>
        <v>PARDON</v>
      </c>
      <c r="K281" s="88">
        <v>0</v>
      </c>
      <c r="L281" s="88">
        <v>0.99930555555555556</v>
      </c>
      <c r="M281" s="86">
        <v>44175</v>
      </c>
      <c r="N281" s="143" t="s">
        <v>4894</v>
      </c>
      <c r="O281" s="90">
        <f t="shared" si="44"/>
        <v>1439</v>
      </c>
      <c r="P281" s="100">
        <f t="shared" si="45"/>
        <v>4317</v>
      </c>
      <c r="Q281" s="68" t="s">
        <v>2035</v>
      </c>
      <c r="R281" s="68" t="s">
        <v>2036</v>
      </c>
    </row>
    <row r="282" spans="1:18" x14ac:dyDescent="0.2">
      <c r="A282" s="124"/>
      <c r="B282" s="121">
        <v>44153.311412037037</v>
      </c>
      <c r="C282" s="48" t="s">
        <v>1344</v>
      </c>
      <c r="D282" s="82" t="str">
        <f t="shared" si="46"/>
        <v>MV7029</v>
      </c>
      <c r="E282" s="91" t="str">
        <f t="shared" si="47"/>
        <v>MASVINGO</v>
      </c>
      <c r="F282" s="82" t="str">
        <f t="shared" si="48"/>
        <v>SILVER</v>
      </c>
      <c r="G282" s="52">
        <v>3</v>
      </c>
      <c r="H282" s="96" t="s">
        <v>2033</v>
      </c>
      <c r="I282" s="68" t="s">
        <v>2058</v>
      </c>
      <c r="J282" s="82" t="str">
        <f t="shared" si="49"/>
        <v>CECIL</v>
      </c>
      <c r="K282" s="88">
        <v>0</v>
      </c>
      <c r="L282" s="88">
        <v>0.99930555555555556</v>
      </c>
      <c r="M282" s="86">
        <v>44175</v>
      </c>
      <c r="N282" s="143" t="s">
        <v>4895</v>
      </c>
      <c r="O282" s="90">
        <f t="shared" si="44"/>
        <v>1439</v>
      </c>
      <c r="P282" s="100">
        <f t="shared" si="45"/>
        <v>4317</v>
      </c>
      <c r="Q282" s="68" t="s">
        <v>2035</v>
      </c>
      <c r="R282" s="68" t="s">
        <v>2036</v>
      </c>
    </row>
    <row r="283" spans="1:18" x14ac:dyDescent="0.2">
      <c r="A283" s="124"/>
      <c r="B283" s="121">
        <v>44153.311689814815</v>
      </c>
      <c r="C283" s="48" t="s">
        <v>1369</v>
      </c>
      <c r="D283" s="82" t="str">
        <f t="shared" si="46"/>
        <v>MD5158</v>
      </c>
      <c r="E283" s="91" t="str">
        <f t="shared" si="47"/>
        <v>MIDLANDS</v>
      </c>
      <c r="F283" s="82" t="str">
        <f t="shared" si="48"/>
        <v>SILVER</v>
      </c>
      <c r="G283" s="52">
        <v>3</v>
      </c>
      <c r="H283" s="96" t="s">
        <v>2033</v>
      </c>
      <c r="I283" s="68" t="s">
        <v>2058</v>
      </c>
      <c r="J283" s="82" t="str">
        <f t="shared" si="49"/>
        <v>CHIKWAVAVA</v>
      </c>
      <c r="K283" s="88">
        <v>0</v>
      </c>
      <c r="L283" s="88">
        <v>0.99930555555555556</v>
      </c>
      <c r="M283" s="86">
        <v>44175</v>
      </c>
      <c r="N283" s="143" t="s">
        <v>4896</v>
      </c>
      <c r="O283" s="90">
        <f t="shared" si="44"/>
        <v>1439</v>
      </c>
      <c r="P283" s="100">
        <f t="shared" si="45"/>
        <v>4317</v>
      </c>
      <c r="Q283" s="68" t="s">
        <v>2035</v>
      </c>
      <c r="R283" s="68" t="s">
        <v>2036</v>
      </c>
    </row>
    <row r="284" spans="1:18" x14ac:dyDescent="0.2">
      <c r="A284" s="124"/>
      <c r="B284" s="121">
        <v>44153.311412037037</v>
      </c>
      <c r="C284" s="48" t="s">
        <v>1383</v>
      </c>
      <c r="D284" s="82" t="str">
        <f t="shared" si="46"/>
        <v>MD0143</v>
      </c>
      <c r="E284" s="91" t="str">
        <f t="shared" si="47"/>
        <v>MIDLANDS</v>
      </c>
      <c r="F284" s="82" t="str">
        <f t="shared" si="48"/>
        <v>SILVER</v>
      </c>
      <c r="G284" s="52">
        <v>3</v>
      </c>
      <c r="H284" s="96" t="s">
        <v>2033</v>
      </c>
      <c r="I284" s="68" t="s">
        <v>2058</v>
      </c>
      <c r="J284" s="82" t="str">
        <f t="shared" si="49"/>
        <v>CHARI</v>
      </c>
      <c r="K284" s="88">
        <v>0</v>
      </c>
      <c r="L284" s="88">
        <v>0.99930555555555556</v>
      </c>
      <c r="M284" s="86">
        <v>44175</v>
      </c>
      <c r="N284" s="143" t="s">
        <v>4897</v>
      </c>
      <c r="O284" s="90">
        <f t="shared" si="44"/>
        <v>1439</v>
      </c>
      <c r="P284" s="100">
        <f t="shared" si="45"/>
        <v>4317</v>
      </c>
      <c r="Q284" s="68" t="s">
        <v>2035</v>
      </c>
      <c r="R284" s="68" t="s">
        <v>2036</v>
      </c>
    </row>
    <row r="285" spans="1:18" x14ac:dyDescent="0.2">
      <c r="A285" s="124"/>
      <c r="B285" s="121">
        <v>44110.270752314813</v>
      </c>
      <c r="C285" s="48" t="s">
        <v>1398</v>
      </c>
      <c r="D285" s="82" t="str">
        <f t="shared" si="46"/>
        <v>MD1745</v>
      </c>
      <c r="E285" s="91" t="str">
        <f t="shared" si="47"/>
        <v>MIDLANDS</v>
      </c>
      <c r="F285" s="82" t="str">
        <f t="shared" si="48"/>
        <v>GOLD</v>
      </c>
      <c r="G285" s="52">
        <v>3</v>
      </c>
      <c r="H285" s="96" t="s">
        <v>2033</v>
      </c>
      <c r="I285" s="68" t="s">
        <v>2058</v>
      </c>
      <c r="J285" s="82" t="str">
        <f t="shared" si="49"/>
        <v>CHIKWAVAVA</v>
      </c>
      <c r="K285" s="88">
        <v>0</v>
      </c>
      <c r="L285" s="88">
        <v>0.99930555555555556</v>
      </c>
      <c r="M285" s="86">
        <v>44175</v>
      </c>
      <c r="N285" s="143" t="s">
        <v>4899</v>
      </c>
      <c r="O285" s="90">
        <f t="shared" si="44"/>
        <v>1439</v>
      </c>
      <c r="P285" s="100">
        <f t="shared" si="45"/>
        <v>4317</v>
      </c>
      <c r="Q285" s="68" t="s">
        <v>2035</v>
      </c>
      <c r="R285" s="68" t="s">
        <v>2036</v>
      </c>
    </row>
    <row r="286" spans="1:18" x14ac:dyDescent="0.2">
      <c r="A286" s="124"/>
      <c r="B286" s="121">
        <v>44173.549629629626</v>
      </c>
      <c r="C286" s="48" t="s">
        <v>1427</v>
      </c>
      <c r="D286" s="82" t="str">
        <f t="shared" si="46"/>
        <v>MV0146</v>
      </c>
      <c r="E286" s="91" t="str">
        <f t="shared" si="47"/>
        <v>MASVINGO</v>
      </c>
      <c r="F286" s="82" t="str">
        <f t="shared" si="48"/>
        <v>SILVER</v>
      </c>
      <c r="G286" s="52">
        <v>3</v>
      </c>
      <c r="H286" s="96" t="s">
        <v>2033</v>
      </c>
      <c r="I286" s="68" t="s">
        <v>2060</v>
      </c>
      <c r="J286" s="82" t="str">
        <f t="shared" si="49"/>
        <v>CECIL</v>
      </c>
      <c r="K286" s="88">
        <v>0</v>
      </c>
      <c r="L286" s="88">
        <v>0.99930555555555556</v>
      </c>
      <c r="M286" s="86">
        <v>44175</v>
      </c>
      <c r="N286" s="143" t="s">
        <v>4901</v>
      </c>
      <c r="O286" s="90">
        <f t="shared" si="44"/>
        <v>1439</v>
      </c>
      <c r="P286" s="100">
        <f t="shared" si="45"/>
        <v>4317</v>
      </c>
      <c r="Q286" s="68" t="s">
        <v>2035</v>
      </c>
      <c r="R286" s="68" t="s">
        <v>2036</v>
      </c>
    </row>
    <row r="287" spans="1:18" x14ac:dyDescent="0.2">
      <c r="A287" s="124"/>
      <c r="B287" s="121">
        <v>44153.311689814815</v>
      </c>
      <c r="C287" s="48" t="s">
        <v>1433</v>
      </c>
      <c r="D287" s="82" t="str">
        <f t="shared" si="46"/>
        <v>MN5116</v>
      </c>
      <c r="E287" s="91" t="str">
        <f t="shared" si="47"/>
        <v>MAT NORTH</v>
      </c>
      <c r="F287" s="82" t="str">
        <f t="shared" si="48"/>
        <v>SILVER</v>
      </c>
      <c r="G287" s="52">
        <v>3</v>
      </c>
      <c r="H287" s="96" t="s">
        <v>2033</v>
      </c>
      <c r="I287" s="68" t="s">
        <v>2058</v>
      </c>
      <c r="J287" s="82" t="str">
        <f t="shared" si="49"/>
        <v>CHIKWAVAVA</v>
      </c>
      <c r="K287" s="88">
        <v>0</v>
      </c>
      <c r="L287" s="88">
        <v>0.99930555555555556</v>
      </c>
      <c r="M287" s="86">
        <v>44175</v>
      </c>
      <c r="N287" s="143" t="s">
        <v>4900</v>
      </c>
      <c r="O287" s="90">
        <f t="shared" si="44"/>
        <v>1439</v>
      </c>
      <c r="P287" s="100">
        <f t="shared" si="45"/>
        <v>4317</v>
      </c>
      <c r="Q287" s="68" t="s">
        <v>2035</v>
      </c>
      <c r="R287" s="68" t="s">
        <v>2036</v>
      </c>
    </row>
    <row r="288" spans="1:18" x14ac:dyDescent="0.2">
      <c r="A288" s="124"/>
      <c r="B288" s="121">
        <v>44159.533460648148</v>
      </c>
      <c r="C288" s="48" t="s">
        <v>1437</v>
      </c>
      <c r="D288" s="82" t="str">
        <f t="shared" si="46"/>
        <v>BU5106</v>
      </c>
      <c r="E288" s="91" t="str">
        <f t="shared" si="47"/>
        <v>BULAWAYO</v>
      </c>
      <c r="F288" s="82" t="str">
        <f t="shared" si="48"/>
        <v>GOLD</v>
      </c>
      <c r="G288" s="52">
        <v>3</v>
      </c>
      <c r="H288" s="96" t="s">
        <v>2033</v>
      </c>
      <c r="I288" s="68" t="s">
        <v>2058</v>
      </c>
      <c r="J288" s="82" t="str">
        <f t="shared" si="49"/>
        <v>SIFA</v>
      </c>
      <c r="K288" s="88">
        <v>0</v>
      </c>
      <c r="L288" s="88">
        <v>0.99930555555555556</v>
      </c>
      <c r="M288" s="86">
        <v>44175</v>
      </c>
      <c r="N288" s="143" t="s">
        <v>4901</v>
      </c>
      <c r="O288" s="90">
        <f t="shared" si="44"/>
        <v>1439</v>
      </c>
      <c r="P288" s="100">
        <f t="shared" si="45"/>
        <v>4317</v>
      </c>
      <c r="Q288" s="68" t="s">
        <v>2035</v>
      </c>
      <c r="R288" s="68" t="s">
        <v>2036</v>
      </c>
    </row>
    <row r="289" spans="1:18" x14ac:dyDescent="0.2">
      <c r="A289" s="124"/>
      <c r="B289" s="121">
        <v>44170.833136574074</v>
      </c>
      <c r="C289" s="48" t="s">
        <v>1498</v>
      </c>
      <c r="D289" s="82" t="str">
        <f t="shared" si="46"/>
        <v>MV5266</v>
      </c>
      <c r="E289" s="91" t="str">
        <f t="shared" si="47"/>
        <v>MASVINGO</v>
      </c>
      <c r="F289" s="82" t="str">
        <f t="shared" si="48"/>
        <v>SILVER</v>
      </c>
      <c r="G289" s="52">
        <v>3</v>
      </c>
      <c r="H289" s="96" t="s">
        <v>2033</v>
      </c>
      <c r="I289" s="68" t="s">
        <v>2058</v>
      </c>
      <c r="J289" s="82" t="str">
        <f t="shared" si="49"/>
        <v>PARDON</v>
      </c>
      <c r="K289" s="88">
        <v>0</v>
      </c>
      <c r="L289" s="88">
        <v>0.99930555555555556</v>
      </c>
      <c r="M289" s="86">
        <v>44175</v>
      </c>
      <c r="N289" s="143" t="s">
        <v>4902</v>
      </c>
      <c r="O289" s="90">
        <f t="shared" si="44"/>
        <v>1439</v>
      </c>
      <c r="P289" s="100">
        <f t="shared" si="45"/>
        <v>4317</v>
      </c>
      <c r="Q289" s="68" t="s">
        <v>2035</v>
      </c>
      <c r="R289" s="68" t="s">
        <v>2036</v>
      </c>
    </row>
    <row r="290" spans="1:18" x14ac:dyDescent="0.2">
      <c r="A290" s="124"/>
      <c r="B290" s="121">
        <v>44170.835578703707</v>
      </c>
      <c r="C290" s="48" t="s">
        <v>1500</v>
      </c>
      <c r="D290" s="82" t="str">
        <f t="shared" si="46"/>
        <v>MV5266</v>
      </c>
      <c r="E290" s="91" t="str">
        <f t="shared" si="47"/>
        <v>MASVINGO</v>
      </c>
      <c r="F290" s="82" t="str">
        <f t="shared" si="48"/>
        <v>SILVER</v>
      </c>
      <c r="G290" s="52">
        <v>3</v>
      </c>
      <c r="H290" s="96" t="s">
        <v>2033</v>
      </c>
      <c r="I290" s="68" t="s">
        <v>2058</v>
      </c>
      <c r="J290" s="82" t="str">
        <f t="shared" si="49"/>
        <v>PARDON</v>
      </c>
      <c r="K290" s="88">
        <v>0</v>
      </c>
      <c r="L290" s="88">
        <v>0.99930555555555556</v>
      </c>
      <c r="M290" s="86">
        <v>44175</v>
      </c>
      <c r="N290" s="143" t="s">
        <v>4903</v>
      </c>
      <c r="O290" s="90">
        <f t="shared" si="44"/>
        <v>1439</v>
      </c>
      <c r="P290" s="100">
        <f t="shared" si="45"/>
        <v>4317</v>
      </c>
      <c r="Q290" s="68" t="s">
        <v>2035</v>
      </c>
      <c r="R290" s="68" t="s">
        <v>2036</v>
      </c>
    </row>
    <row r="291" spans="1:18" x14ac:dyDescent="0.2">
      <c r="A291" s="124"/>
      <c r="B291" s="121">
        <v>44170.83421296296</v>
      </c>
      <c r="C291" s="48" t="s">
        <v>1501</v>
      </c>
      <c r="D291" s="82" t="str">
        <f t="shared" si="46"/>
        <v>MV5266</v>
      </c>
      <c r="E291" s="91" t="str">
        <f t="shared" si="47"/>
        <v>MASVINGO</v>
      </c>
      <c r="F291" s="82" t="str">
        <f t="shared" si="48"/>
        <v>SILVER</v>
      </c>
      <c r="G291" s="52">
        <v>3</v>
      </c>
      <c r="H291" s="96" t="s">
        <v>2033</v>
      </c>
      <c r="I291" s="68" t="s">
        <v>2058</v>
      </c>
      <c r="J291" s="82" t="str">
        <f t="shared" si="49"/>
        <v>PARDON</v>
      </c>
      <c r="K291" s="88">
        <v>0</v>
      </c>
      <c r="L291" s="88">
        <v>0.99930555555555556</v>
      </c>
      <c r="M291" s="86">
        <v>44175</v>
      </c>
      <c r="N291" s="143" t="s">
        <v>4904</v>
      </c>
      <c r="O291" s="90">
        <f t="shared" si="44"/>
        <v>1439</v>
      </c>
      <c r="P291" s="100">
        <f t="shared" si="45"/>
        <v>4317</v>
      </c>
      <c r="Q291" s="68" t="s">
        <v>2035</v>
      </c>
      <c r="R291" s="68" t="s">
        <v>2036</v>
      </c>
    </row>
    <row r="292" spans="1:18" x14ac:dyDescent="0.2">
      <c r="A292" s="124"/>
      <c r="B292" s="121">
        <v>44153.311689814815</v>
      </c>
      <c r="C292" s="48" t="s">
        <v>1502</v>
      </c>
      <c r="D292" s="82" t="str">
        <f t="shared" si="46"/>
        <v>MD5243</v>
      </c>
      <c r="E292" s="91" t="str">
        <f t="shared" si="47"/>
        <v>MIDLANDS</v>
      </c>
      <c r="F292" s="82" t="str">
        <f t="shared" si="48"/>
        <v>GOLD</v>
      </c>
      <c r="G292" s="52">
        <v>3</v>
      </c>
      <c r="H292" s="96" t="s">
        <v>2033</v>
      </c>
      <c r="I292" s="68" t="s">
        <v>2058</v>
      </c>
      <c r="J292" s="82" t="str">
        <f t="shared" si="49"/>
        <v>CHIKWAVAVA</v>
      </c>
      <c r="K292" s="88">
        <v>0</v>
      </c>
      <c r="L292" s="88">
        <v>0.99930555555555556</v>
      </c>
      <c r="M292" s="86">
        <v>44175</v>
      </c>
      <c r="N292" s="143" t="s">
        <v>4905</v>
      </c>
      <c r="O292" s="90">
        <f t="shared" si="44"/>
        <v>1439</v>
      </c>
      <c r="P292" s="100">
        <f t="shared" si="45"/>
        <v>4317</v>
      </c>
      <c r="Q292" s="68" t="s">
        <v>2035</v>
      </c>
      <c r="R292" s="68" t="s">
        <v>2036</v>
      </c>
    </row>
    <row r="293" spans="1:18" x14ac:dyDescent="0.2">
      <c r="A293" s="97"/>
      <c r="B293" s="121">
        <v>44173.786446759259</v>
      </c>
      <c r="C293" s="48" t="s">
        <v>1508</v>
      </c>
      <c r="D293" s="82" t="str">
        <f t="shared" si="46"/>
        <v>MS0006</v>
      </c>
      <c r="E293" s="91" t="str">
        <f t="shared" si="47"/>
        <v>MAT SOUTH</v>
      </c>
      <c r="F293" s="82" t="str">
        <f t="shared" si="48"/>
        <v>PLATINUM</v>
      </c>
      <c r="G293" s="52">
        <v>3</v>
      </c>
      <c r="H293" s="96" t="s">
        <v>2033</v>
      </c>
      <c r="I293" s="68" t="s">
        <v>2056</v>
      </c>
      <c r="J293" s="82" t="str">
        <f t="shared" si="49"/>
        <v>BEN</v>
      </c>
      <c r="K293" s="88">
        <v>0</v>
      </c>
      <c r="L293" s="88">
        <v>0.99930555555555556</v>
      </c>
      <c r="M293" s="86">
        <v>44175</v>
      </c>
      <c r="N293" s="143" t="s">
        <v>5024</v>
      </c>
      <c r="O293" s="90">
        <f t="shared" si="44"/>
        <v>1439</v>
      </c>
      <c r="P293" s="100">
        <f t="shared" si="45"/>
        <v>4317</v>
      </c>
      <c r="Q293" s="68" t="s">
        <v>2035</v>
      </c>
      <c r="R293" s="68" t="s">
        <v>2036</v>
      </c>
    </row>
    <row r="294" spans="1:18" x14ac:dyDescent="0.2">
      <c r="A294" s="124"/>
      <c r="B294" s="121">
        <v>44156.311666666668</v>
      </c>
      <c r="C294" s="48" t="s">
        <v>1527</v>
      </c>
      <c r="D294" s="82" t="str">
        <f t="shared" si="46"/>
        <v>HA0205</v>
      </c>
      <c r="E294" s="91" t="str">
        <f t="shared" si="47"/>
        <v>HARARE</v>
      </c>
      <c r="F294" s="82" t="str">
        <f t="shared" si="48"/>
        <v>PLATINUM</v>
      </c>
      <c r="G294" s="52">
        <v>3</v>
      </c>
      <c r="H294" s="96" t="s">
        <v>2033</v>
      </c>
      <c r="I294" s="68" t="s">
        <v>2058</v>
      </c>
      <c r="J294" s="82" t="str">
        <f t="shared" si="49"/>
        <v>RICHARD</v>
      </c>
      <c r="K294" s="88">
        <v>0</v>
      </c>
      <c r="L294" s="88">
        <v>0.99930555555555556</v>
      </c>
      <c r="M294" s="86">
        <v>44175</v>
      </c>
      <c r="N294" s="143" t="s">
        <v>4907</v>
      </c>
      <c r="O294" s="90">
        <f t="shared" si="44"/>
        <v>1439</v>
      </c>
      <c r="P294" s="100">
        <f t="shared" si="45"/>
        <v>4317</v>
      </c>
      <c r="Q294" s="68" t="s">
        <v>2035</v>
      </c>
      <c r="R294" s="68" t="s">
        <v>2036</v>
      </c>
    </row>
    <row r="295" spans="1:18" x14ac:dyDescent="0.2">
      <c r="A295" s="124"/>
      <c r="B295" s="121">
        <v>44169.894108796296</v>
      </c>
      <c r="C295" s="48" t="s">
        <v>1534</v>
      </c>
      <c r="D295" s="82" t="str">
        <f t="shared" si="46"/>
        <v>HA6064</v>
      </c>
      <c r="E295" s="91" t="str">
        <f t="shared" si="47"/>
        <v>HARARE</v>
      </c>
      <c r="F295" s="82" t="str">
        <f t="shared" si="48"/>
        <v>SILVER</v>
      </c>
      <c r="G295" s="52">
        <v>3</v>
      </c>
      <c r="H295" s="96" t="s">
        <v>2033</v>
      </c>
      <c r="I295" s="68" t="s">
        <v>2058</v>
      </c>
      <c r="J295" s="82" t="str">
        <f t="shared" si="49"/>
        <v>MUTYANDA</v>
      </c>
      <c r="K295" s="88">
        <v>0</v>
      </c>
      <c r="L295" s="88">
        <v>0.99930555555555556</v>
      </c>
      <c r="M295" s="86">
        <v>44175</v>
      </c>
      <c r="N295" s="143" t="s">
        <v>4908</v>
      </c>
      <c r="O295" s="90">
        <f t="shared" si="44"/>
        <v>1439</v>
      </c>
      <c r="P295" s="100">
        <f t="shared" si="45"/>
        <v>4317</v>
      </c>
      <c r="Q295" s="68" t="s">
        <v>2035</v>
      </c>
      <c r="R295" s="68" t="s">
        <v>2036</v>
      </c>
    </row>
    <row r="296" spans="1:18" x14ac:dyDescent="0.2">
      <c r="A296" s="124"/>
      <c r="B296" s="121">
        <v>44170.95385416667</v>
      </c>
      <c r="C296" s="48" t="s">
        <v>1566</v>
      </c>
      <c r="D296" s="82" t="str">
        <f t="shared" si="46"/>
        <v>MD0388</v>
      </c>
      <c r="E296" s="91" t="str">
        <f t="shared" si="47"/>
        <v>MIDLANDS</v>
      </c>
      <c r="F296" s="82" t="str">
        <f t="shared" si="48"/>
        <v>PLATINUM</v>
      </c>
      <c r="G296" s="52">
        <v>3</v>
      </c>
      <c r="H296" s="96" t="s">
        <v>2033</v>
      </c>
      <c r="I296" s="68" t="s">
        <v>2058</v>
      </c>
      <c r="J296" s="82" t="str">
        <f t="shared" si="49"/>
        <v>CHARI</v>
      </c>
      <c r="K296" s="85">
        <v>0</v>
      </c>
      <c r="L296" s="88">
        <v>0.99930555555555556</v>
      </c>
      <c r="M296" s="86">
        <v>44175</v>
      </c>
      <c r="N296" s="143" t="s">
        <v>4910</v>
      </c>
      <c r="O296" s="90">
        <f t="shared" si="44"/>
        <v>1439</v>
      </c>
      <c r="P296" s="100">
        <f t="shared" si="45"/>
        <v>4317</v>
      </c>
      <c r="Q296" s="68" t="s">
        <v>2035</v>
      </c>
      <c r="R296" s="68" t="s">
        <v>2036</v>
      </c>
    </row>
    <row r="297" spans="1:18" x14ac:dyDescent="0.2">
      <c r="A297" s="124"/>
      <c r="B297" s="121">
        <v>44170.748287037037</v>
      </c>
      <c r="C297" s="48" t="s">
        <v>1568</v>
      </c>
      <c r="D297" s="82" t="str">
        <f t="shared" si="46"/>
        <v>MD0388</v>
      </c>
      <c r="E297" s="91" t="str">
        <f t="shared" si="47"/>
        <v>MIDLANDS</v>
      </c>
      <c r="F297" s="82" t="str">
        <f t="shared" si="48"/>
        <v>PLATINUM</v>
      </c>
      <c r="G297" s="52">
        <v>3</v>
      </c>
      <c r="H297" s="96" t="s">
        <v>2033</v>
      </c>
      <c r="I297" s="68" t="s">
        <v>2058</v>
      </c>
      <c r="J297" s="82" t="str">
        <f t="shared" si="49"/>
        <v>CHARI</v>
      </c>
      <c r="K297" s="85">
        <v>0</v>
      </c>
      <c r="L297" s="88">
        <v>0.99930555555555556</v>
      </c>
      <c r="M297" s="86">
        <v>44175</v>
      </c>
      <c r="N297" s="143" t="s">
        <v>4911</v>
      </c>
      <c r="O297" s="90">
        <f t="shared" si="44"/>
        <v>1439</v>
      </c>
      <c r="P297" s="100">
        <f t="shared" si="45"/>
        <v>4317</v>
      </c>
      <c r="Q297" s="68" t="s">
        <v>2035</v>
      </c>
      <c r="R297" s="68" t="s">
        <v>2036</v>
      </c>
    </row>
    <row r="298" spans="1:18" x14ac:dyDescent="0.2">
      <c r="A298" s="124"/>
      <c r="B298" s="121">
        <v>44110.270752314813</v>
      </c>
      <c r="C298" s="48" t="s">
        <v>1633</v>
      </c>
      <c r="D298" s="82" t="str">
        <f t="shared" si="46"/>
        <v>MV7034</v>
      </c>
      <c r="E298" s="91" t="str">
        <f t="shared" si="47"/>
        <v>MASVINGO</v>
      </c>
      <c r="F298" s="82" t="str">
        <f t="shared" si="48"/>
        <v>BRONZE</v>
      </c>
      <c r="G298" s="52">
        <v>3</v>
      </c>
      <c r="H298" s="96" t="s">
        <v>2033</v>
      </c>
      <c r="I298" s="68" t="s">
        <v>2058</v>
      </c>
      <c r="J298" s="82" t="str">
        <f t="shared" si="49"/>
        <v>CECIL</v>
      </c>
      <c r="K298" s="88">
        <v>0</v>
      </c>
      <c r="L298" s="88">
        <v>0.99930555555555556</v>
      </c>
      <c r="M298" s="86">
        <v>44175</v>
      </c>
      <c r="N298" s="143" t="s">
        <v>4912</v>
      </c>
      <c r="O298" s="90">
        <f t="shared" si="44"/>
        <v>1439</v>
      </c>
      <c r="P298" s="100">
        <f t="shared" si="45"/>
        <v>4317</v>
      </c>
      <c r="Q298" s="68" t="s">
        <v>2035</v>
      </c>
      <c r="R298" s="68" t="s">
        <v>2036</v>
      </c>
    </row>
    <row r="299" spans="1:18" x14ac:dyDescent="0.2">
      <c r="A299" s="124"/>
      <c r="B299" s="121">
        <v>44077.472939814812</v>
      </c>
      <c r="C299" s="48" t="s">
        <v>1641</v>
      </c>
      <c r="D299" s="82" t="str">
        <f t="shared" si="46"/>
        <v>MV0288</v>
      </c>
      <c r="E299" s="91" t="str">
        <f t="shared" si="47"/>
        <v>MASVINGO</v>
      </c>
      <c r="F299" s="82" t="str">
        <f t="shared" si="48"/>
        <v>GOLD</v>
      </c>
      <c r="G299" s="52">
        <v>3</v>
      </c>
      <c r="H299" s="96" t="s">
        <v>2033</v>
      </c>
      <c r="I299" s="68" t="s">
        <v>2058</v>
      </c>
      <c r="J299" s="82" t="str">
        <f t="shared" si="49"/>
        <v>CECIL</v>
      </c>
      <c r="K299" s="88">
        <v>0</v>
      </c>
      <c r="L299" s="88">
        <v>0.99930555555555556</v>
      </c>
      <c r="M299" s="86">
        <v>44175</v>
      </c>
      <c r="N299" s="143" t="s">
        <v>4913</v>
      </c>
      <c r="O299" s="90">
        <f t="shared" si="44"/>
        <v>1439</v>
      </c>
      <c r="P299" s="100">
        <f t="shared" si="45"/>
        <v>4317</v>
      </c>
      <c r="Q299" s="68" t="s">
        <v>2035</v>
      </c>
      <c r="R299" s="68" t="s">
        <v>2036</v>
      </c>
    </row>
    <row r="300" spans="1:18" x14ac:dyDescent="0.2">
      <c r="A300" s="97"/>
      <c r="B300" s="121">
        <v>44173.863078703704</v>
      </c>
      <c r="C300" s="48" t="s">
        <v>1643</v>
      </c>
      <c r="D300" s="82" t="str">
        <f t="shared" si="46"/>
        <v>HA6062</v>
      </c>
      <c r="E300" s="91" t="str">
        <f t="shared" si="47"/>
        <v>HARARE</v>
      </c>
      <c r="F300" s="82" t="str">
        <f t="shared" si="48"/>
        <v>SILVER</v>
      </c>
      <c r="G300" s="52">
        <v>3</v>
      </c>
      <c r="H300" s="96" t="s">
        <v>2033</v>
      </c>
      <c r="I300" s="68" t="s">
        <v>2056</v>
      </c>
      <c r="J300" s="82" t="str">
        <f t="shared" si="49"/>
        <v>RITA</v>
      </c>
      <c r="K300" s="88">
        <v>0</v>
      </c>
      <c r="L300" s="88">
        <v>0.99930555555555556</v>
      </c>
      <c r="M300" s="86">
        <v>44175</v>
      </c>
      <c r="N300" s="143" t="s">
        <v>5016</v>
      </c>
      <c r="O300" s="90">
        <f t="shared" si="44"/>
        <v>1439</v>
      </c>
      <c r="P300" s="100">
        <f t="shared" si="45"/>
        <v>4317</v>
      </c>
      <c r="Q300" s="68" t="s">
        <v>2035</v>
      </c>
      <c r="R300" s="68" t="s">
        <v>2036</v>
      </c>
    </row>
    <row r="301" spans="1:18" x14ac:dyDescent="0.2">
      <c r="A301" s="124"/>
      <c r="B301" s="121">
        <v>44153.311921296299</v>
      </c>
      <c r="C301" s="48" t="s">
        <v>1664</v>
      </c>
      <c r="D301" s="82" t="str">
        <f t="shared" si="46"/>
        <v>MV7036</v>
      </c>
      <c r="E301" s="91" t="str">
        <f t="shared" si="47"/>
        <v>MASVINGO</v>
      </c>
      <c r="F301" s="82" t="str">
        <f t="shared" si="48"/>
        <v>SILVER</v>
      </c>
      <c r="G301" s="52">
        <v>3</v>
      </c>
      <c r="H301" s="96" t="s">
        <v>2033</v>
      </c>
      <c r="I301" s="68" t="s">
        <v>2058</v>
      </c>
      <c r="J301" s="82" t="str">
        <f t="shared" si="49"/>
        <v>BEN</v>
      </c>
      <c r="K301" s="88">
        <v>0</v>
      </c>
      <c r="L301" s="88">
        <v>0.99930555555555556</v>
      </c>
      <c r="M301" s="86">
        <v>44175</v>
      </c>
      <c r="N301" s="143" t="s">
        <v>4914</v>
      </c>
      <c r="O301" s="90">
        <f t="shared" si="44"/>
        <v>1439</v>
      </c>
      <c r="P301" s="100">
        <f t="shared" si="45"/>
        <v>4317</v>
      </c>
      <c r="Q301" s="68" t="s">
        <v>2035</v>
      </c>
      <c r="R301" s="68" t="s">
        <v>2036</v>
      </c>
    </row>
    <row r="302" spans="1:18" x14ac:dyDescent="0.2">
      <c r="A302" s="97"/>
      <c r="B302" s="121">
        <v>44173.786504629628</v>
      </c>
      <c r="C302" s="48" t="s">
        <v>1680</v>
      </c>
      <c r="D302" s="82" t="str">
        <f t="shared" ref="D302:D328" si="50">VLOOKUP($C302,TOTAL4,2,FALSE)</f>
        <v>MV0155</v>
      </c>
      <c r="E302" s="91" t="str">
        <f t="shared" ref="E302:E328" si="51">VLOOKUP($C302,TOTAL4,3,FALSE)</f>
        <v>MASVINGO</v>
      </c>
      <c r="F302" s="82" t="str">
        <f t="shared" ref="F302:F328" si="52">VLOOKUP(C302,TOTAL4,4,FALSE)</f>
        <v>SILVER</v>
      </c>
      <c r="G302" s="52">
        <v>3</v>
      </c>
      <c r="H302" s="96" t="s">
        <v>2033</v>
      </c>
      <c r="I302" s="68" t="s">
        <v>2056</v>
      </c>
      <c r="J302" s="82" t="str">
        <f t="shared" ref="J302:J328" si="53">VLOOKUP($C302,TOTAL4,5,FALSE)</f>
        <v>BEN</v>
      </c>
      <c r="K302" s="88">
        <v>0</v>
      </c>
      <c r="L302" s="88">
        <v>0.99930555555555556</v>
      </c>
      <c r="M302" s="86">
        <v>44175</v>
      </c>
      <c r="N302" s="143" t="s">
        <v>5023</v>
      </c>
      <c r="O302" s="90">
        <f t="shared" si="44"/>
        <v>1439</v>
      </c>
      <c r="P302" s="100">
        <f t="shared" si="45"/>
        <v>4317</v>
      </c>
      <c r="Q302" s="68" t="s">
        <v>2035</v>
      </c>
      <c r="R302" s="68" t="s">
        <v>2036</v>
      </c>
    </row>
    <row r="303" spans="1:18" x14ac:dyDescent="0.2">
      <c r="A303" s="124"/>
      <c r="B303" s="121">
        <v>44173.58</v>
      </c>
      <c r="C303" s="48" t="s">
        <v>1682</v>
      </c>
      <c r="D303" s="82" t="str">
        <f t="shared" si="50"/>
        <v>MV0155</v>
      </c>
      <c r="E303" s="91" t="str">
        <f t="shared" si="51"/>
        <v>MASVINGO</v>
      </c>
      <c r="F303" s="82" t="str">
        <f t="shared" si="52"/>
        <v>SILVER</v>
      </c>
      <c r="G303" s="52">
        <v>3</v>
      </c>
      <c r="H303" s="96" t="s">
        <v>2033</v>
      </c>
      <c r="I303" s="68" t="s">
        <v>2060</v>
      </c>
      <c r="J303" s="82" t="str">
        <f t="shared" si="53"/>
        <v>BEN</v>
      </c>
      <c r="K303" s="88">
        <v>0</v>
      </c>
      <c r="L303" s="88">
        <v>0.99930555555555556</v>
      </c>
      <c r="M303" s="86">
        <v>44175</v>
      </c>
      <c r="N303" s="143" t="s">
        <v>5030</v>
      </c>
      <c r="O303" s="90">
        <f t="shared" si="44"/>
        <v>1439</v>
      </c>
      <c r="P303" s="100">
        <f t="shared" si="45"/>
        <v>4317</v>
      </c>
      <c r="Q303" s="68" t="s">
        <v>2035</v>
      </c>
      <c r="R303" s="68" t="s">
        <v>2036</v>
      </c>
    </row>
    <row r="304" spans="1:18" x14ac:dyDescent="0.2">
      <c r="A304" s="124"/>
      <c r="B304" s="121">
        <v>44153.311689814815</v>
      </c>
      <c r="C304" s="48" t="s">
        <v>1707</v>
      </c>
      <c r="D304" s="82" t="str">
        <f t="shared" si="50"/>
        <v>MW5020</v>
      </c>
      <c r="E304" s="91" t="str">
        <f t="shared" si="51"/>
        <v>MASH WEST</v>
      </c>
      <c r="F304" s="82" t="str">
        <f t="shared" si="52"/>
        <v>SILVER</v>
      </c>
      <c r="G304" s="52">
        <v>3</v>
      </c>
      <c r="H304" s="96" t="s">
        <v>2033</v>
      </c>
      <c r="I304" s="68" t="s">
        <v>2058</v>
      </c>
      <c r="J304" s="82" t="str">
        <f t="shared" si="53"/>
        <v>CHIKWAVAVA</v>
      </c>
      <c r="K304" s="88">
        <v>0</v>
      </c>
      <c r="L304" s="88">
        <v>0.99930555555555556</v>
      </c>
      <c r="M304" s="86">
        <v>44175</v>
      </c>
      <c r="N304" s="143" t="s">
        <v>4915</v>
      </c>
      <c r="O304" s="90">
        <f t="shared" si="44"/>
        <v>1439</v>
      </c>
      <c r="P304" s="100">
        <f t="shared" si="45"/>
        <v>4317</v>
      </c>
      <c r="Q304" s="68" t="s">
        <v>2035</v>
      </c>
      <c r="R304" s="68" t="s">
        <v>2036</v>
      </c>
    </row>
    <row r="305" spans="1:18" x14ac:dyDescent="0.2">
      <c r="A305" s="124"/>
      <c r="B305" s="121">
        <v>44153.311689814815</v>
      </c>
      <c r="C305" s="48" t="s">
        <v>1711</v>
      </c>
      <c r="D305" s="82" t="str">
        <f t="shared" si="50"/>
        <v>MV5304</v>
      </c>
      <c r="E305" s="91" t="str">
        <f t="shared" si="51"/>
        <v>MASVINGO</v>
      </c>
      <c r="F305" s="82" t="str">
        <f t="shared" si="52"/>
        <v>SILVER</v>
      </c>
      <c r="G305" s="52">
        <v>3</v>
      </c>
      <c r="H305" s="96" t="s">
        <v>2033</v>
      </c>
      <c r="I305" s="68" t="s">
        <v>2058</v>
      </c>
      <c r="J305" s="82" t="str">
        <f t="shared" si="53"/>
        <v>PARDON</v>
      </c>
      <c r="K305" s="88">
        <v>0</v>
      </c>
      <c r="L305" s="88">
        <v>0.99930555555555556</v>
      </c>
      <c r="M305" s="86">
        <v>44175</v>
      </c>
      <c r="N305" s="143" t="s">
        <v>4916</v>
      </c>
      <c r="O305" s="90">
        <f t="shared" si="44"/>
        <v>1439</v>
      </c>
      <c r="P305" s="100">
        <f t="shared" si="45"/>
        <v>4317</v>
      </c>
      <c r="Q305" s="68" t="s">
        <v>2035</v>
      </c>
      <c r="R305" s="68" t="s">
        <v>2036</v>
      </c>
    </row>
    <row r="306" spans="1:18" x14ac:dyDescent="0.2">
      <c r="A306" s="124"/>
      <c r="B306" s="121">
        <v>44173.579050925924</v>
      </c>
      <c r="C306" s="48" t="s">
        <v>1744</v>
      </c>
      <c r="D306" s="82" t="str">
        <f t="shared" si="50"/>
        <v>MV3088</v>
      </c>
      <c r="E306" s="91" t="str">
        <f t="shared" si="51"/>
        <v>MASVINGO</v>
      </c>
      <c r="F306" s="82" t="str">
        <f t="shared" si="52"/>
        <v>GOLD</v>
      </c>
      <c r="G306" s="52">
        <v>3</v>
      </c>
      <c r="H306" s="96" t="s">
        <v>2033</v>
      </c>
      <c r="I306" s="68" t="s">
        <v>2060</v>
      </c>
      <c r="J306" s="82" t="str">
        <f t="shared" si="53"/>
        <v>CECIL</v>
      </c>
      <c r="K306" s="88">
        <v>0</v>
      </c>
      <c r="L306" s="88">
        <v>0.99930555555555556</v>
      </c>
      <c r="M306" s="86">
        <v>44175</v>
      </c>
      <c r="N306" s="143" t="s">
        <v>4861</v>
      </c>
      <c r="O306" s="90">
        <f t="shared" si="44"/>
        <v>1439</v>
      </c>
      <c r="P306" s="100">
        <f t="shared" si="45"/>
        <v>4317</v>
      </c>
      <c r="Q306" s="68" t="s">
        <v>2035</v>
      </c>
      <c r="R306" s="68" t="s">
        <v>2036</v>
      </c>
    </row>
    <row r="307" spans="1:18" x14ac:dyDescent="0.2">
      <c r="A307" s="124"/>
      <c r="B307" s="121">
        <v>44153.311921296299</v>
      </c>
      <c r="C307" s="48" t="s">
        <v>1746</v>
      </c>
      <c r="D307" s="82" t="str">
        <f t="shared" si="50"/>
        <v>MD5260</v>
      </c>
      <c r="E307" s="91" t="str">
        <f t="shared" si="51"/>
        <v>MIDLANDS</v>
      </c>
      <c r="F307" s="82" t="str">
        <f t="shared" si="52"/>
        <v>GOLD</v>
      </c>
      <c r="G307" s="52">
        <v>3</v>
      </c>
      <c r="H307" s="96" t="s">
        <v>2033</v>
      </c>
      <c r="I307" s="68" t="s">
        <v>2058</v>
      </c>
      <c r="J307" s="82" t="str">
        <f t="shared" si="53"/>
        <v>CHIKWAVAVA</v>
      </c>
      <c r="K307" s="88">
        <v>0</v>
      </c>
      <c r="L307" s="88">
        <v>0.99930555555555556</v>
      </c>
      <c r="M307" s="86">
        <v>44175</v>
      </c>
      <c r="N307" s="143" t="s">
        <v>4917</v>
      </c>
      <c r="O307" s="90">
        <f t="shared" si="44"/>
        <v>1439</v>
      </c>
      <c r="P307" s="100">
        <f t="shared" si="45"/>
        <v>4317</v>
      </c>
      <c r="Q307" s="68" t="s">
        <v>2035</v>
      </c>
      <c r="R307" s="68" t="s">
        <v>2036</v>
      </c>
    </row>
    <row r="308" spans="1:18" x14ac:dyDescent="0.2">
      <c r="A308" s="124"/>
      <c r="B308" s="121">
        <v>44162.614178240743</v>
      </c>
      <c r="C308" s="48" t="s">
        <v>1764</v>
      </c>
      <c r="D308" s="82" t="str">
        <f t="shared" si="50"/>
        <v>MD0161</v>
      </c>
      <c r="E308" s="91" t="str">
        <f t="shared" si="51"/>
        <v>MIDLANDS</v>
      </c>
      <c r="F308" s="82" t="str">
        <f t="shared" si="52"/>
        <v>GOLD</v>
      </c>
      <c r="G308" s="52">
        <v>3</v>
      </c>
      <c r="H308" s="96" t="s">
        <v>2033</v>
      </c>
      <c r="I308" s="68" t="s">
        <v>2058</v>
      </c>
      <c r="J308" s="82" t="str">
        <f t="shared" si="53"/>
        <v>CHARI</v>
      </c>
      <c r="K308" s="88">
        <v>0</v>
      </c>
      <c r="L308" s="88">
        <v>0.99930555555555556</v>
      </c>
      <c r="M308" s="86">
        <v>44175</v>
      </c>
      <c r="N308" s="143" t="s">
        <v>4918</v>
      </c>
      <c r="O308" s="90">
        <f t="shared" si="44"/>
        <v>1439</v>
      </c>
      <c r="P308" s="100">
        <f t="shared" si="45"/>
        <v>4317</v>
      </c>
      <c r="Q308" s="68" t="s">
        <v>2035</v>
      </c>
      <c r="R308" s="68" t="s">
        <v>2036</v>
      </c>
    </row>
    <row r="309" spans="1:18" x14ac:dyDescent="0.2">
      <c r="A309" s="124"/>
      <c r="B309" s="121">
        <v>44153.311412037037</v>
      </c>
      <c r="C309" s="48" t="s">
        <v>1765</v>
      </c>
      <c r="D309" s="82" t="str">
        <f t="shared" si="50"/>
        <v>MW5216</v>
      </c>
      <c r="E309" s="91" t="str">
        <f t="shared" si="51"/>
        <v>MASH WEST</v>
      </c>
      <c r="F309" s="82" t="str">
        <f t="shared" si="52"/>
        <v>SILVER</v>
      </c>
      <c r="G309" s="52">
        <v>3</v>
      </c>
      <c r="H309" s="96" t="s">
        <v>2033</v>
      </c>
      <c r="I309" s="68" t="s">
        <v>2058</v>
      </c>
      <c r="J309" s="82" t="str">
        <f t="shared" si="53"/>
        <v>CHIKWAVAVA</v>
      </c>
      <c r="K309" s="88">
        <v>0</v>
      </c>
      <c r="L309" s="88">
        <v>0.99930555555555556</v>
      </c>
      <c r="M309" s="86">
        <v>44175</v>
      </c>
      <c r="N309" s="143" t="s">
        <v>4919</v>
      </c>
      <c r="O309" s="90">
        <f t="shared" si="44"/>
        <v>1439</v>
      </c>
      <c r="P309" s="100">
        <f t="shared" si="45"/>
        <v>4317</v>
      </c>
      <c r="Q309" s="68" t="s">
        <v>2035</v>
      </c>
      <c r="R309" s="68" t="s">
        <v>2036</v>
      </c>
    </row>
    <row r="310" spans="1:18" x14ac:dyDescent="0.2">
      <c r="A310" s="124"/>
      <c r="B310" s="121">
        <v>44169.414768518516</v>
      </c>
      <c r="C310" s="48" t="s">
        <v>1770</v>
      </c>
      <c r="D310" s="82" t="str">
        <f t="shared" si="50"/>
        <v>MN1731</v>
      </c>
      <c r="E310" s="91" t="str">
        <f t="shared" si="51"/>
        <v>MAT NORTH</v>
      </c>
      <c r="F310" s="82" t="str">
        <f t="shared" si="52"/>
        <v>GOLD</v>
      </c>
      <c r="G310" s="52">
        <v>3</v>
      </c>
      <c r="H310" s="96" t="s">
        <v>2033</v>
      </c>
      <c r="I310" s="68" t="s">
        <v>2058</v>
      </c>
      <c r="J310" s="82" t="str">
        <f t="shared" si="53"/>
        <v>STELLA</v>
      </c>
      <c r="K310" s="88">
        <v>0</v>
      </c>
      <c r="L310" s="88">
        <v>0.99930555555555556</v>
      </c>
      <c r="M310" s="86">
        <v>44175</v>
      </c>
      <c r="N310" s="143" t="s">
        <v>4920</v>
      </c>
      <c r="O310" s="90">
        <f t="shared" si="44"/>
        <v>1439</v>
      </c>
      <c r="P310" s="100">
        <f t="shared" si="45"/>
        <v>4317</v>
      </c>
      <c r="Q310" s="68" t="s">
        <v>2035</v>
      </c>
      <c r="R310" s="68" t="s">
        <v>2036</v>
      </c>
    </row>
    <row r="311" spans="1:18" x14ac:dyDescent="0.2">
      <c r="A311" s="124"/>
      <c r="B311" s="121">
        <v>44153.311921296299</v>
      </c>
      <c r="C311" s="48" t="s">
        <v>1775</v>
      </c>
      <c r="D311" s="82" t="str">
        <f t="shared" si="50"/>
        <v>MD5200</v>
      </c>
      <c r="E311" s="91" t="str">
        <f t="shared" si="51"/>
        <v>MIDLANDS</v>
      </c>
      <c r="F311" s="82" t="str">
        <f t="shared" si="52"/>
        <v>SILVER</v>
      </c>
      <c r="G311" s="52">
        <v>3</v>
      </c>
      <c r="H311" s="96" t="s">
        <v>2033</v>
      </c>
      <c r="I311" s="68" t="s">
        <v>2058</v>
      </c>
      <c r="J311" s="82" t="str">
        <f t="shared" si="53"/>
        <v>CHIKWAVAVA</v>
      </c>
      <c r="K311" s="88">
        <v>0</v>
      </c>
      <c r="L311" s="88">
        <v>0.99930555555555556</v>
      </c>
      <c r="M311" s="86">
        <v>44175</v>
      </c>
      <c r="N311" s="143" t="s">
        <v>4921</v>
      </c>
      <c r="O311" s="90">
        <f t="shared" si="44"/>
        <v>1439</v>
      </c>
      <c r="P311" s="100">
        <f t="shared" si="45"/>
        <v>4317</v>
      </c>
      <c r="Q311" s="68" t="s">
        <v>2035</v>
      </c>
      <c r="R311" s="68" t="s">
        <v>2036</v>
      </c>
    </row>
    <row r="312" spans="1:18" x14ac:dyDescent="0.2">
      <c r="A312" s="124"/>
      <c r="B312" s="121">
        <v>44144.623796296299</v>
      </c>
      <c r="C312" s="48" t="s">
        <v>1809</v>
      </c>
      <c r="D312" s="82" t="str">
        <f t="shared" si="50"/>
        <v>ME7040</v>
      </c>
      <c r="E312" s="91" t="str">
        <f t="shared" si="51"/>
        <v>MASH EAST</v>
      </c>
      <c r="F312" s="82" t="str">
        <f t="shared" si="52"/>
        <v>GOLD</v>
      </c>
      <c r="G312" s="52">
        <v>3</v>
      </c>
      <c r="H312" s="96" t="s">
        <v>2033</v>
      </c>
      <c r="I312" s="68" t="s">
        <v>2058</v>
      </c>
      <c r="J312" s="82" t="str">
        <f t="shared" si="53"/>
        <v>WASHI</v>
      </c>
      <c r="K312" s="88">
        <v>0</v>
      </c>
      <c r="L312" s="88">
        <v>0.99930555555555556</v>
      </c>
      <c r="M312" s="86">
        <v>44175</v>
      </c>
      <c r="N312" s="143" t="s">
        <v>4925</v>
      </c>
      <c r="O312" s="90">
        <f t="shared" si="44"/>
        <v>1439</v>
      </c>
      <c r="P312" s="100">
        <f t="shared" si="45"/>
        <v>4317</v>
      </c>
      <c r="Q312" s="68" t="s">
        <v>2035</v>
      </c>
      <c r="R312" s="68" t="s">
        <v>2036</v>
      </c>
    </row>
    <row r="313" spans="1:18" x14ac:dyDescent="0.2">
      <c r="A313" s="124"/>
      <c r="B313" s="121">
        <v>44153.311689814815</v>
      </c>
      <c r="C313" s="48" t="s">
        <v>1837</v>
      </c>
      <c r="D313" s="82" t="str">
        <f t="shared" si="50"/>
        <v>MS7006</v>
      </c>
      <c r="E313" s="91" t="str">
        <f t="shared" si="51"/>
        <v>MAT SOUTH</v>
      </c>
      <c r="F313" s="82" t="str">
        <f t="shared" si="52"/>
        <v>BRONZE</v>
      </c>
      <c r="G313" s="52">
        <v>3</v>
      </c>
      <c r="H313" s="96" t="s">
        <v>2033</v>
      </c>
      <c r="I313" s="68" t="s">
        <v>2058</v>
      </c>
      <c r="J313" s="82" t="str">
        <f t="shared" si="53"/>
        <v>BEN</v>
      </c>
      <c r="K313" s="88">
        <v>0</v>
      </c>
      <c r="L313" s="88">
        <v>0.99930555555555556</v>
      </c>
      <c r="M313" s="86">
        <v>44175</v>
      </c>
      <c r="N313" s="143" t="s">
        <v>4926</v>
      </c>
      <c r="O313" s="90">
        <f t="shared" si="44"/>
        <v>1439</v>
      </c>
      <c r="P313" s="100">
        <f t="shared" si="45"/>
        <v>4317</v>
      </c>
      <c r="Q313" s="68" t="s">
        <v>2035</v>
      </c>
      <c r="R313" s="68" t="s">
        <v>2036</v>
      </c>
    </row>
    <row r="314" spans="1:18" x14ac:dyDescent="0.2">
      <c r="A314" s="124"/>
      <c r="B314" s="121">
        <v>44153.311921296299</v>
      </c>
      <c r="C314" s="48" t="s">
        <v>1839</v>
      </c>
      <c r="D314" s="82" t="str">
        <f t="shared" si="50"/>
        <v>MW5261</v>
      </c>
      <c r="E314" s="91" t="str">
        <f t="shared" si="51"/>
        <v>MASH WEST</v>
      </c>
      <c r="F314" s="82" t="str">
        <f t="shared" si="52"/>
        <v>SILVER</v>
      </c>
      <c r="G314" s="52">
        <v>3</v>
      </c>
      <c r="H314" s="96" t="s">
        <v>2033</v>
      </c>
      <c r="I314" s="68" t="s">
        <v>2058</v>
      </c>
      <c r="J314" s="82" t="str">
        <f t="shared" si="53"/>
        <v>CHIKWAVAVA</v>
      </c>
      <c r="K314" s="88">
        <v>0</v>
      </c>
      <c r="L314" s="88">
        <v>0.99930555555555556</v>
      </c>
      <c r="M314" s="86">
        <v>44175</v>
      </c>
      <c r="N314" s="143" t="s">
        <v>4927</v>
      </c>
      <c r="O314" s="90">
        <f t="shared" si="44"/>
        <v>1439</v>
      </c>
      <c r="P314" s="100">
        <f t="shared" si="45"/>
        <v>4317</v>
      </c>
      <c r="Q314" s="68" t="s">
        <v>2035</v>
      </c>
      <c r="R314" s="68" t="s">
        <v>2036</v>
      </c>
    </row>
    <row r="315" spans="1:18" x14ac:dyDescent="0.2">
      <c r="A315" s="124"/>
      <c r="B315" s="121">
        <v>44153.311412037037</v>
      </c>
      <c r="C315" s="48" t="s">
        <v>1873</v>
      </c>
      <c r="D315" s="82" t="str">
        <f t="shared" si="50"/>
        <v>MV0164</v>
      </c>
      <c r="E315" s="91" t="str">
        <f t="shared" si="51"/>
        <v>MASVINGO</v>
      </c>
      <c r="F315" s="82" t="str">
        <f t="shared" si="52"/>
        <v>PLATINUM</v>
      </c>
      <c r="G315" s="52">
        <v>3</v>
      </c>
      <c r="H315" s="96" t="s">
        <v>2033</v>
      </c>
      <c r="I315" s="68" t="s">
        <v>2058</v>
      </c>
      <c r="J315" s="82" t="str">
        <f t="shared" si="53"/>
        <v>PARDON</v>
      </c>
      <c r="K315" s="88">
        <v>0</v>
      </c>
      <c r="L315" s="88">
        <v>0.99930555555555556</v>
      </c>
      <c r="M315" s="86">
        <v>44175</v>
      </c>
      <c r="N315" s="143" t="s">
        <v>4928</v>
      </c>
      <c r="O315" s="90">
        <f t="shared" si="44"/>
        <v>1439</v>
      </c>
      <c r="P315" s="100">
        <f t="shared" si="45"/>
        <v>4317</v>
      </c>
      <c r="Q315" s="68" t="s">
        <v>2035</v>
      </c>
      <c r="R315" s="68" t="s">
        <v>2036</v>
      </c>
    </row>
    <row r="316" spans="1:18" x14ac:dyDescent="0.2">
      <c r="A316" s="124"/>
      <c r="B316" s="121">
        <v>44078.052361111113</v>
      </c>
      <c r="C316" s="48" t="s">
        <v>1875</v>
      </c>
      <c r="D316" s="82" t="str">
        <f t="shared" si="50"/>
        <v>MV0164</v>
      </c>
      <c r="E316" s="91" t="str">
        <f t="shared" si="51"/>
        <v>MASVINGO</v>
      </c>
      <c r="F316" s="82" t="str">
        <f t="shared" si="52"/>
        <v>PLATINUM</v>
      </c>
      <c r="G316" s="52">
        <v>3</v>
      </c>
      <c r="H316" s="96" t="s">
        <v>2033</v>
      </c>
      <c r="I316" s="68" t="s">
        <v>2058</v>
      </c>
      <c r="J316" s="82" t="str">
        <f t="shared" si="53"/>
        <v>PARDON</v>
      </c>
      <c r="K316" s="88">
        <v>0</v>
      </c>
      <c r="L316" s="88">
        <v>0.99930555555555556</v>
      </c>
      <c r="M316" s="86">
        <v>44175</v>
      </c>
      <c r="N316" s="143" t="s">
        <v>4929</v>
      </c>
      <c r="O316" s="90">
        <f t="shared" si="44"/>
        <v>1439</v>
      </c>
      <c r="P316" s="100">
        <f t="shared" si="45"/>
        <v>4317</v>
      </c>
      <c r="Q316" s="68" t="s">
        <v>2035</v>
      </c>
      <c r="R316" s="68" t="s">
        <v>2036</v>
      </c>
    </row>
    <row r="317" spans="1:18" x14ac:dyDescent="0.2">
      <c r="A317" s="124"/>
      <c r="B317" s="121">
        <v>44159.536990740744</v>
      </c>
      <c r="C317" s="48" t="s">
        <v>1887</v>
      </c>
      <c r="D317" s="82" t="str">
        <f t="shared" si="50"/>
        <v>BU5022</v>
      </c>
      <c r="E317" s="91" t="str">
        <f t="shared" si="51"/>
        <v>BULAWAYO</v>
      </c>
      <c r="F317" s="82" t="str">
        <f t="shared" si="52"/>
        <v>SILVER</v>
      </c>
      <c r="G317" s="52">
        <v>3</v>
      </c>
      <c r="H317" s="96" t="s">
        <v>2033</v>
      </c>
      <c r="I317" s="68" t="s">
        <v>2058</v>
      </c>
      <c r="J317" s="82" t="str">
        <f t="shared" si="53"/>
        <v>SIFA</v>
      </c>
      <c r="K317" s="88">
        <v>0</v>
      </c>
      <c r="L317" s="88">
        <v>0.99930555555555556</v>
      </c>
      <c r="M317" s="86">
        <v>44175</v>
      </c>
      <c r="N317" s="143" t="s">
        <v>4930</v>
      </c>
      <c r="O317" s="90">
        <f t="shared" si="44"/>
        <v>1439</v>
      </c>
      <c r="P317" s="100">
        <f t="shared" si="45"/>
        <v>4317</v>
      </c>
      <c r="Q317" s="68" t="s">
        <v>2035</v>
      </c>
      <c r="R317" s="68" t="s">
        <v>2036</v>
      </c>
    </row>
    <row r="318" spans="1:18" x14ac:dyDescent="0.2">
      <c r="A318" s="124"/>
      <c r="B318" s="121">
        <v>44078.052939814814</v>
      </c>
      <c r="C318" s="48" t="s">
        <v>1893</v>
      </c>
      <c r="D318" s="82" t="str">
        <f t="shared" si="50"/>
        <v>MV1758</v>
      </c>
      <c r="E318" s="91" t="str">
        <f t="shared" si="51"/>
        <v>MASVINGO</v>
      </c>
      <c r="F318" s="82" t="str">
        <f t="shared" si="52"/>
        <v>BRONZE</v>
      </c>
      <c r="G318" s="52">
        <v>3</v>
      </c>
      <c r="H318" s="96" t="s">
        <v>2033</v>
      </c>
      <c r="I318" s="68" t="s">
        <v>2058</v>
      </c>
      <c r="J318" s="82" t="str">
        <f t="shared" si="53"/>
        <v>PARDON</v>
      </c>
      <c r="K318" s="88">
        <v>0</v>
      </c>
      <c r="L318" s="88">
        <v>0.99930555555555556</v>
      </c>
      <c r="M318" s="86">
        <v>44175</v>
      </c>
      <c r="N318" s="143" t="s">
        <v>4931</v>
      </c>
      <c r="O318" s="90">
        <f t="shared" si="44"/>
        <v>1439</v>
      </c>
      <c r="P318" s="100">
        <f t="shared" si="45"/>
        <v>4317</v>
      </c>
      <c r="Q318" s="68" t="s">
        <v>2035</v>
      </c>
      <c r="R318" s="68" t="s">
        <v>2036</v>
      </c>
    </row>
    <row r="319" spans="1:18" x14ac:dyDescent="0.2">
      <c r="A319" s="124"/>
      <c r="B319" s="121">
        <v>44153.311689814815</v>
      </c>
      <c r="C319" s="48" t="s">
        <v>1901</v>
      </c>
      <c r="D319" s="82" t="str">
        <f t="shared" si="50"/>
        <v>MD5201</v>
      </c>
      <c r="E319" s="91" t="str">
        <f t="shared" si="51"/>
        <v>MIDLANDS</v>
      </c>
      <c r="F319" s="82" t="str">
        <f t="shared" si="52"/>
        <v>SILVER</v>
      </c>
      <c r="G319" s="52">
        <v>3</v>
      </c>
      <c r="H319" s="96" t="s">
        <v>2033</v>
      </c>
      <c r="I319" s="68" t="s">
        <v>2058</v>
      </c>
      <c r="J319" s="82" t="str">
        <f t="shared" si="53"/>
        <v>CHARI</v>
      </c>
      <c r="K319" s="88">
        <v>0</v>
      </c>
      <c r="L319" s="88">
        <v>0.99930555555555556</v>
      </c>
      <c r="M319" s="86">
        <v>44175</v>
      </c>
      <c r="N319" s="143" t="s">
        <v>4932</v>
      </c>
      <c r="O319" s="90">
        <f t="shared" si="44"/>
        <v>1439</v>
      </c>
      <c r="P319" s="100">
        <f t="shared" si="45"/>
        <v>4317</v>
      </c>
      <c r="Q319" s="68" t="s">
        <v>2035</v>
      </c>
      <c r="R319" s="68" t="s">
        <v>2036</v>
      </c>
    </row>
    <row r="320" spans="1:18" x14ac:dyDescent="0.2">
      <c r="A320" s="124"/>
      <c r="B320" s="121">
        <v>44153.311412037037</v>
      </c>
      <c r="C320" s="48" t="s">
        <v>1928</v>
      </c>
      <c r="D320" s="82" t="str">
        <f t="shared" si="50"/>
        <v>MV7044</v>
      </c>
      <c r="E320" s="91" t="str">
        <f t="shared" si="51"/>
        <v>MASVINGO</v>
      </c>
      <c r="F320" s="82" t="str">
        <f t="shared" si="52"/>
        <v>BRONZE</v>
      </c>
      <c r="G320" s="52">
        <v>3</v>
      </c>
      <c r="H320" s="96" t="s">
        <v>2033</v>
      </c>
      <c r="I320" s="68" t="s">
        <v>2058</v>
      </c>
      <c r="J320" s="82" t="str">
        <f t="shared" si="53"/>
        <v>BEN</v>
      </c>
      <c r="K320" s="88">
        <v>0</v>
      </c>
      <c r="L320" s="88">
        <v>0.99930555555555556</v>
      </c>
      <c r="M320" s="86">
        <v>44175</v>
      </c>
      <c r="N320" s="143" t="s">
        <v>4933</v>
      </c>
      <c r="O320" s="90">
        <f t="shared" si="44"/>
        <v>1439</v>
      </c>
      <c r="P320" s="100">
        <f t="shared" si="45"/>
        <v>4317</v>
      </c>
      <c r="Q320" s="68" t="s">
        <v>2035</v>
      </c>
      <c r="R320" s="68" t="s">
        <v>2036</v>
      </c>
    </row>
    <row r="321" spans="1:18" x14ac:dyDescent="0.2">
      <c r="A321" s="124"/>
      <c r="B321" s="121">
        <v>44110.27103009259</v>
      </c>
      <c r="C321" s="48" t="s">
        <v>2005</v>
      </c>
      <c r="D321" s="82" t="str">
        <f t="shared" si="50"/>
        <v>MV7049</v>
      </c>
      <c r="E321" s="91" t="str">
        <f t="shared" si="51"/>
        <v>MASVINGO</v>
      </c>
      <c r="F321" s="82" t="str">
        <f t="shared" si="52"/>
        <v>SILVER</v>
      </c>
      <c r="G321" s="52">
        <v>3</v>
      </c>
      <c r="H321" s="96" t="s">
        <v>2033</v>
      </c>
      <c r="I321" s="68" t="s">
        <v>2058</v>
      </c>
      <c r="J321" s="82" t="str">
        <f t="shared" si="53"/>
        <v>CECIL</v>
      </c>
      <c r="K321" s="88">
        <v>0</v>
      </c>
      <c r="L321" s="88">
        <v>0.99930555555555556</v>
      </c>
      <c r="M321" s="86">
        <v>44175</v>
      </c>
      <c r="N321" s="143" t="s">
        <v>4937</v>
      </c>
      <c r="O321" s="90">
        <f t="shared" si="44"/>
        <v>1439</v>
      </c>
      <c r="P321" s="100">
        <f t="shared" si="45"/>
        <v>4317</v>
      </c>
      <c r="Q321" s="68" t="s">
        <v>2035</v>
      </c>
      <c r="R321" s="68" t="s">
        <v>2036</v>
      </c>
    </row>
    <row r="322" spans="1:18" x14ac:dyDescent="0.2">
      <c r="A322" s="124"/>
      <c r="B322" s="121">
        <v>44153.311412037037</v>
      </c>
      <c r="C322" s="48" t="s">
        <v>2007</v>
      </c>
      <c r="D322" s="82" t="str">
        <f t="shared" si="50"/>
        <v>MD0109</v>
      </c>
      <c r="E322" s="91" t="str">
        <f t="shared" si="51"/>
        <v>MIDLANDS</v>
      </c>
      <c r="F322" s="82" t="str">
        <f t="shared" si="52"/>
        <v>PLATINUM</v>
      </c>
      <c r="G322" s="52">
        <v>3</v>
      </c>
      <c r="H322" s="96" t="s">
        <v>2033</v>
      </c>
      <c r="I322" s="68" t="s">
        <v>2058</v>
      </c>
      <c r="J322" s="82" t="str">
        <f t="shared" si="53"/>
        <v>CHARI</v>
      </c>
      <c r="K322" s="88">
        <v>0</v>
      </c>
      <c r="L322" s="88">
        <v>0.99930555555555556</v>
      </c>
      <c r="M322" s="86">
        <v>44175</v>
      </c>
      <c r="N322" s="143" t="s">
        <v>4938</v>
      </c>
      <c r="O322" s="90">
        <f t="shared" ref="O322:O385" si="54">(L322-K322)*60*24</f>
        <v>1439</v>
      </c>
      <c r="P322" s="100">
        <f t="shared" ref="P322:P385" si="55">O322*G322</f>
        <v>4317</v>
      </c>
      <c r="Q322" s="68" t="s">
        <v>2035</v>
      </c>
      <c r="R322" s="68" t="s">
        <v>2036</v>
      </c>
    </row>
    <row r="323" spans="1:18" x14ac:dyDescent="0.2">
      <c r="A323" s="124"/>
      <c r="B323" s="121">
        <v>44170.95380787037</v>
      </c>
      <c r="C323" s="48" t="s">
        <v>2009</v>
      </c>
      <c r="D323" s="82" t="str">
        <f t="shared" si="50"/>
        <v>MD0109</v>
      </c>
      <c r="E323" s="91" t="str">
        <f t="shared" si="51"/>
        <v>MIDLANDS</v>
      </c>
      <c r="F323" s="82" t="str">
        <f t="shared" si="52"/>
        <v>PLATINUM</v>
      </c>
      <c r="G323" s="52">
        <v>3</v>
      </c>
      <c r="H323" s="96" t="s">
        <v>2033</v>
      </c>
      <c r="I323" s="68" t="s">
        <v>2058</v>
      </c>
      <c r="J323" s="82" t="str">
        <f t="shared" si="53"/>
        <v>CHARI</v>
      </c>
      <c r="K323" s="85">
        <v>0</v>
      </c>
      <c r="L323" s="88">
        <v>0.99930555555555556</v>
      </c>
      <c r="M323" s="86">
        <v>44175</v>
      </c>
      <c r="N323" s="143" t="s">
        <v>4939</v>
      </c>
      <c r="O323" s="90">
        <f t="shared" si="54"/>
        <v>1439</v>
      </c>
      <c r="P323" s="100">
        <f t="shared" si="55"/>
        <v>4317</v>
      </c>
      <c r="Q323" s="68" t="s">
        <v>2035</v>
      </c>
      <c r="R323" s="68" t="s">
        <v>2036</v>
      </c>
    </row>
    <row r="324" spans="1:18" x14ac:dyDescent="0.2">
      <c r="A324" s="97"/>
      <c r="B324" s="121">
        <v>44174.040856481479</v>
      </c>
      <c r="C324" s="48" t="s">
        <v>1548</v>
      </c>
      <c r="D324" s="82" t="str">
        <f t="shared" si="50"/>
        <v>MV7032</v>
      </c>
      <c r="E324" s="91" t="str">
        <f t="shared" si="51"/>
        <v>MASVINGO</v>
      </c>
      <c r="F324" s="82" t="str">
        <f t="shared" si="52"/>
        <v>SILVER</v>
      </c>
      <c r="G324" s="52">
        <v>3</v>
      </c>
      <c r="H324" s="96" t="s">
        <v>2033</v>
      </c>
      <c r="I324" s="68" t="s">
        <v>2056</v>
      </c>
      <c r="J324" s="82" t="str">
        <f t="shared" si="53"/>
        <v>PARDON</v>
      </c>
      <c r="K324" s="85">
        <v>4.0590277777777781E-2</v>
      </c>
      <c r="L324" s="88">
        <v>0.8618055555555556</v>
      </c>
      <c r="M324" s="86">
        <v>44174</v>
      </c>
      <c r="N324" s="143" t="s">
        <v>5556</v>
      </c>
      <c r="O324" s="90">
        <f t="shared" si="54"/>
        <v>1182.55</v>
      </c>
      <c r="P324" s="100">
        <f t="shared" si="55"/>
        <v>3547.6499999999996</v>
      </c>
      <c r="Q324" s="48" t="s">
        <v>2035</v>
      </c>
      <c r="R324" s="48" t="s">
        <v>2038</v>
      </c>
    </row>
    <row r="325" spans="1:18" x14ac:dyDescent="0.2">
      <c r="A325" s="97"/>
      <c r="B325" s="121">
        <v>44174.040856481479</v>
      </c>
      <c r="C325" s="48" t="s">
        <v>709</v>
      </c>
      <c r="D325" s="82" t="str">
        <f t="shared" si="50"/>
        <v>MV7004</v>
      </c>
      <c r="E325" s="91" t="str">
        <f t="shared" si="51"/>
        <v>MASVINGO</v>
      </c>
      <c r="F325" s="82" t="str">
        <f t="shared" si="52"/>
        <v>SILVER</v>
      </c>
      <c r="G325" s="52">
        <v>3</v>
      </c>
      <c r="H325" s="96" t="s">
        <v>2033</v>
      </c>
      <c r="I325" s="68" t="s">
        <v>2056</v>
      </c>
      <c r="J325" s="82" t="str">
        <f t="shared" si="53"/>
        <v>PARDON</v>
      </c>
      <c r="K325" s="85">
        <v>4.0706018518518523E-2</v>
      </c>
      <c r="L325" s="88">
        <v>0.52500000000000002</v>
      </c>
      <c r="M325" s="86">
        <v>44174</v>
      </c>
      <c r="N325" s="143" t="s">
        <v>5556</v>
      </c>
      <c r="O325" s="90">
        <f t="shared" si="54"/>
        <v>697.38333333333333</v>
      </c>
      <c r="P325" s="100">
        <f t="shared" si="55"/>
        <v>2092.15</v>
      </c>
      <c r="Q325" s="48" t="s">
        <v>2035</v>
      </c>
      <c r="R325" s="48" t="s">
        <v>2038</v>
      </c>
    </row>
    <row r="326" spans="1:18" x14ac:dyDescent="0.2">
      <c r="A326" s="97"/>
      <c r="B326" s="121">
        <v>44174.040856481479</v>
      </c>
      <c r="C326" s="48" t="s">
        <v>1396</v>
      </c>
      <c r="D326" s="82" t="str">
        <f t="shared" si="50"/>
        <v>MV1702</v>
      </c>
      <c r="E326" s="91" t="str">
        <f t="shared" si="51"/>
        <v>MASVINGO</v>
      </c>
      <c r="F326" s="82" t="str">
        <f t="shared" si="52"/>
        <v>BRONZE</v>
      </c>
      <c r="G326" s="52">
        <v>3</v>
      </c>
      <c r="H326" s="96" t="s">
        <v>2033</v>
      </c>
      <c r="I326" s="68" t="s">
        <v>2056</v>
      </c>
      <c r="J326" s="82" t="str">
        <f t="shared" si="53"/>
        <v>CECIL</v>
      </c>
      <c r="K326" s="85">
        <v>4.0763888888888891E-2</v>
      </c>
      <c r="L326" s="88">
        <v>0.52500000000000002</v>
      </c>
      <c r="M326" s="86">
        <v>44174</v>
      </c>
      <c r="N326" s="143" t="s">
        <v>5556</v>
      </c>
      <c r="O326" s="90">
        <f t="shared" si="54"/>
        <v>697.3</v>
      </c>
      <c r="P326" s="100">
        <f t="shared" si="55"/>
        <v>2091.8999999999996</v>
      </c>
      <c r="Q326" s="48" t="s">
        <v>2035</v>
      </c>
      <c r="R326" s="48" t="s">
        <v>2038</v>
      </c>
    </row>
    <row r="327" spans="1:18" x14ac:dyDescent="0.2">
      <c r="A327" s="97"/>
      <c r="B327" s="121">
        <v>44174.040856481479</v>
      </c>
      <c r="C327" s="48" t="s">
        <v>1124</v>
      </c>
      <c r="D327" s="82" t="str">
        <f t="shared" si="50"/>
        <v>MV5246</v>
      </c>
      <c r="E327" s="91" t="str">
        <f t="shared" si="51"/>
        <v>MASVINGO</v>
      </c>
      <c r="F327" s="82" t="str">
        <f t="shared" si="52"/>
        <v>GOLD</v>
      </c>
      <c r="G327" s="52">
        <v>3</v>
      </c>
      <c r="H327" s="96" t="s">
        <v>2033</v>
      </c>
      <c r="I327" s="68" t="s">
        <v>2056</v>
      </c>
      <c r="J327" s="82" t="str">
        <f t="shared" si="53"/>
        <v>PARDON</v>
      </c>
      <c r="K327" s="85">
        <v>4.0821759259259259E-2</v>
      </c>
      <c r="L327" s="88">
        <v>0.52500000000000002</v>
      </c>
      <c r="M327" s="86">
        <v>44174</v>
      </c>
      <c r="N327" s="143" t="s">
        <v>5556</v>
      </c>
      <c r="O327" s="90">
        <f t="shared" si="54"/>
        <v>697.2166666666667</v>
      </c>
      <c r="P327" s="100">
        <f t="shared" si="55"/>
        <v>2091.65</v>
      </c>
      <c r="Q327" s="48" t="s">
        <v>2035</v>
      </c>
      <c r="R327" s="48" t="s">
        <v>2038</v>
      </c>
    </row>
    <row r="328" spans="1:18" x14ac:dyDescent="0.2">
      <c r="A328" s="97"/>
      <c r="B328" s="121">
        <v>44174.040856481479</v>
      </c>
      <c r="C328" s="48" t="s">
        <v>1785</v>
      </c>
      <c r="D328" s="82" t="str">
        <f t="shared" si="50"/>
        <v>MV5244</v>
      </c>
      <c r="E328" s="91" t="str">
        <f t="shared" si="51"/>
        <v>MASVINGO</v>
      </c>
      <c r="F328" s="82" t="str">
        <f t="shared" si="52"/>
        <v>SILVER</v>
      </c>
      <c r="G328" s="52">
        <v>3</v>
      </c>
      <c r="H328" s="96" t="s">
        <v>2033</v>
      </c>
      <c r="I328" s="68" t="s">
        <v>2056</v>
      </c>
      <c r="J328" s="82" t="str">
        <f t="shared" si="53"/>
        <v>PARDON</v>
      </c>
      <c r="K328" s="85">
        <v>4.0879629629629634E-2</v>
      </c>
      <c r="L328" s="88">
        <v>0.52500000000000002</v>
      </c>
      <c r="M328" s="86">
        <v>44174</v>
      </c>
      <c r="N328" s="143" t="s">
        <v>5556</v>
      </c>
      <c r="O328" s="90">
        <f t="shared" si="54"/>
        <v>697.13333333333333</v>
      </c>
      <c r="P328" s="100">
        <f t="shared" si="55"/>
        <v>2091.4</v>
      </c>
      <c r="Q328" s="48" t="s">
        <v>2035</v>
      </c>
      <c r="R328" s="48" t="s">
        <v>2038</v>
      </c>
    </row>
    <row r="329" spans="1:18" x14ac:dyDescent="0.2">
      <c r="A329" s="97"/>
      <c r="B329" s="192" t="s">
        <v>5251</v>
      </c>
      <c r="C329" s="87" t="s">
        <v>1685</v>
      </c>
      <c r="D329" s="134" t="str">
        <f t="shared" ref="D329:D336" si="56">VLOOKUP($C329,TOTAL3,2,FALSE)</f>
        <v>ME7086</v>
      </c>
      <c r="E329" s="135" t="str">
        <f t="shared" ref="E329:E336" si="57">VLOOKUP($C329,TOTAL3,3,FALSE)</f>
        <v>MASH EAST</v>
      </c>
      <c r="F329" s="135" t="str">
        <f t="shared" ref="F329:F336" si="58">VLOOKUP(C329,TOTAL3,4,FALSE)</f>
        <v>PLATINUM</v>
      </c>
      <c r="G329" s="52">
        <v>3</v>
      </c>
      <c r="H329" s="142" t="s">
        <v>2033</v>
      </c>
      <c r="I329" s="52" t="s">
        <v>5161</v>
      </c>
      <c r="J329" s="135" t="str">
        <f t="shared" ref="J329:J336" si="59">VLOOKUP($C329,TOTAL3,5,FALSE)</f>
        <v>DHLAKAMA</v>
      </c>
      <c r="K329" s="88">
        <v>4.7199074074074067E-2</v>
      </c>
      <c r="L329" s="153">
        <v>0.45940972222222221</v>
      </c>
      <c r="M329" s="86">
        <v>44174</v>
      </c>
      <c r="N329" s="143" t="s">
        <v>5252</v>
      </c>
      <c r="O329" s="90">
        <f t="shared" si="54"/>
        <v>593.58333333333326</v>
      </c>
      <c r="P329" s="100">
        <f t="shared" si="55"/>
        <v>1780.7499999999998</v>
      </c>
      <c r="Q329" s="48" t="s">
        <v>2035</v>
      </c>
      <c r="R329" s="48" t="s">
        <v>2038</v>
      </c>
    </row>
    <row r="330" spans="1:18" x14ac:dyDescent="0.2">
      <c r="A330" s="97"/>
      <c r="B330" s="192" t="s">
        <v>5539</v>
      </c>
      <c r="C330" s="87" t="s">
        <v>1732</v>
      </c>
      <c r="D330" s="134" t="str">
        <f t="shared" si="56"/>
        <v>HA0403</v>
      </c>
      <c r="E330" s="135" t="str">
        <f t="shared" si="57"/>
        <v>HARARE</v>
      </c>
      <c r="F330" s="135" t="str">
        <f t="shared" si="58"/>
        <v>SILVER</v>
      </c>
      <c r="G330" s="52">
        <v>3</v>
      </c>
      <c r="H330" s="142" t="s">
        <v>2033</v>
      </c>
      <c r="I330" s="52" t="s">
        <v>5161</v>
      </c>
      <c r="J330" s="135" t="str">
        <f t="shared" si="59"/>
        <v>MASIMBA</v>
      </c>
      <c r="K330" s="88">
        <v>8.9085648148148136E-2</v>
      </c>
      <c r="L330" s="196">
        <v>0.99998842592592585</v>
      </c>
      <c r="M330" s="136">
        <v>44174</v>
      </c>
      <c r="N330" s="143" t="s">
        <v>5540</v>
      </c>
      <c r="O330" s="90">
        <f t="shared" si="54"/>
        <v>1311.6999999999998</v>
      </c>
      <c r="P330" s="100">
        <f t="shared" si="55"/>
        <v>3935.0999999999995</v>
      </c>
      <c r="Q330" s="48" t="s">
        <v>2035</v>
      </c>
      <c r="R330" s="48" t="s">
        <v>2036</v>
      </c>
    </row>
    <row r="331" spans="1:18" x14ac:dyDescent="0.2">
      <c r="A331" s="97"/>
      <c r="B331" s="192" t="s">
        <v>5515</v>
      </c>
      <c r="C331" s="87" t="s">
        <v>1471</v>
      </c>
      <c r="D331" s="134" t="str">
        <f t="shared" si="56"/>
        <v>MW5206</v>
      </c>
      <c r="E331" s="135" t="str">
        <f t="shared" si="57"/>
        <v>MASH WEST</v>
      </c>
      <c r="F331" s="135" t="str">
        <f t="shared" si="58"/>
        <v>PLATINUM</v>
      </c>
      <c r="G331" s="52">
        <v>3</v>
      </c>
      <c r="H331" s="142" t="s">
        <v>2033</v>
      </c>
      <c r="I331" s="52" t="s">
        <v>5161</v>
      </c>
      <c r="J331" s="135" t="str">
        <f t="shared" si="59"/>
        <v>MASIMBA</v>
      </c>
      <c r="K331" s="88">
        <v>8.9131944444444444E-2</v>
      </c>
      <c r="L331" s="196">
        <v>0.99998842592592585</v>
      </c>
      <c r="M331" s="136">
        <v>44174</v>
      </c>
      <c r="N331" s="143" t="s">
        <v>5516</v>
      </c>
      <c r="O331" s="90">
        <f t="shared" si="54"/>
        <v>1311.6333333333332</v>
      </c>
      <c r="P331" s="100">
        <f t="shared" si="55"/>
        <v>3934.8999999999996</v>
      </c>
      <c r="Q331" s="48" t="s">
        <v>2035</v>
      </c>
      <c r="R331" s="48" t="s">
        <v>2036</v>
      </c>
    </row>
    <row r="332" spans="1:18" x14ac:dyDescent="0.2">
      <c r="A332" s="97"/>
      <c r="B332" s="136">
        <v>44174.114398148151</v>
      </c>
      <c r="C332" s="5" t="s">
        <v>1005</v>
      </c>
      <c r="D332" s="134" t="str">
        <f t="shared" si="56"/>
        <v>HA5066</v>
      </c>
      <c r="E332" s="135" t="str">
        <f t="shared" si="57"/>
        <v>HARARE</v>
      </c>
      <c r="F332" s="135" t="str">
        <f t="shared" si="58"/>
        <v>GOLD</v>
      </c>
      <c r="G332" s="52">
        <v>3</v>
      </c>
      <c r="H332" s="142" t="s">
        <v>2033</v>
      </c>
      <c r="I332" s="52" t="s">
        <v>2034</v>
      </c>
      <c r="J332" s="135" t="str">
        <f t="shared" si="59"/>
        <v>DHLAKAMA</v>
      </c>
      <c r="K332" s="144">
        <v>0.11439814814814815</v>
      </c>
      <c r="L332" s="196">
        <v>0.60631944444444441</v>
      </c>
      <c r="M332" s="136">
        <v>44174</v>
      </c>
      <c r="N332" s="143" t="s">
        <v>5365</v>
      </c>
      <c r="O332" s="90">
        <f t="shared" si="54"/>
        <v>708.36666666666656</v>
      </c>
      <c r="P332" s="100">
        <f t="shared" si="55"/>
        <v>2125.0999999999995</v>
      </c>
      <c r="Q332" s="48" t="s">
        <v>2035</v>
      </c>
      <c r="R332" s="48" t="s">
        <v>2038</v>
      </c>
    </row>
    <row r="333" spans="1:18" x14ac:dyDescent="0.2">
      <c r="A333" s="97"/>
      <c r="B333" s="136">
        <v>44174.114479166667</v>
      </c>
      <c r="C333" s="5" t="s">
        <v>542</v>
      </c>
      <c r="D333" s="134" t="str">
        <f t="shared" si="56"/>
        <v>HA6048</v>
      </c>
      <c r="E333" s="135" t="str">
        <f t="shared" si="57"/>
        <v>HARARE</v>
      </c>
      <c r="F333" s="135" t="str">
        <f t="shared" si="58"/>
        <v>PLATINUM</v>
      </c>
      <c r="G333" s="52">
        <v>3</v>
      </c>
      <c r="H333" s="142" t="s">
        <v>2033</v>
      </c>
      <c r="I333" s="52" t="s">
        <v>2034</v>
      </c>
      <c r="J333" s="135" t="str">
        <f t="shared" si="59"/>
        <v>ENIA</v>
      </c>
      <c r="K333" s="144">
        <v>0.11447916666666667</v>
      </c>
      <c r="L333" s="196">
        <v>0.60701388888888885</v>
      </c>
      <c r="M333" s="136">
        <v>44174</v>
      </c>
      <c r="N333" s="143" t="s">
        <v>5366</v>
      </c>
      <c r="O333" s="90">
        <f t="shared" si="54"/>
        <v>709.24999999999989</v>
      </c>
      <c r="P333" s="100">
        <f t="shared" si="55"/>
        <v>2127.7499999999995</v>
      </c>
      <c r="Q333" s="48" t="s">
        <v>2035</v>
      </c>
      <c r="R333" s="48" t="s">
        <v>2038</v>
      </c>
    </row>
    <row r="334" spans="1:18" x14ac:dyDescent="0.2">
      <c r="A334" s="97"/>
      <c r="B334" s="136">
        <v>44174.11451388889</v>
      </c>
      <c r="C334" s="5" t="s">
        <v>295</v>
      </c>
      <c r="D334" s="134" t="str">
        <f t="shared" si="56"/>
        <v>HA0222</v>
      </c>
      <c r="E334" s="135" t="str">
        <f t="shared" si="57"/>
        <v>HARARE</v>
      </c>
      <c r="F334" s="135" t="str">
        <f t="shared" si="58"/>
        <v>GOLD</v>
      </c>
      <c r="G334" s="52">
        <v>3</v>
      </c>
      <c r="H334" s="142" t="s">
        <v>2033</v>
      </c>
      <c r="I334" s="52" t="s">
        <v>2034</v>
      </c>
      <c r="J334" s="135" t="str">
        <f t="shared" si="59"/>
        <v>ENIA</v>
      </c>
      <c r="K334" s="144">
        <v>0.11451388888888887</v>
      </c>
      <c r="L334" s="196">
        <v>0.6051967592592592</v>
      </c>
      <c r="M334" s="136">
        <v>44174</v>
      </c>
      <c r="N334" s="143" t="s">
        <v>5364</v>
      </c>
      <c r="O334" s="90">
        <f t="shared" si="54"/>
        <v>706.58333333333326</v>
      </c>
      <c r="P334" s="100">
        <f t="shared" si="55"/>
        <v>2119.75</v>
      </c>
      <c r="Q334" s="48" t="s">
        <v>2035</v>
      </c>
      <c r="R334" s="48" t="s">
        <v>2038</v>
      </c>
    </row>
    <row r="335" spans="1:18" x14ac:dyDescent="0.2">
      <c r="A335" s="97"/>
      <c r="B335" s="137" t="s">
        <v>5541</v>
      </c>
      <c r="C335" s="48" t="s">
        <v>1734</v>
      </c>
      <c r="D335" s="134" t="str">
        <f t="shared" si="56"/>
        <v>HA0403</v>
      </c>
      <c r="E335" s="135" t="str">
        <f t="shared" si="57"/>
        <v>HARARE</v>
      </c>
      <c r="F335" s="135" t="str">
        <f t="shared" si="58"/>
        <v>SILVER</v>
      </c>
      <c r="G335" s="52">
        <v>3</v>
      </c>
      <c r="H335" s="142" t="s">
        <v>2033</v>
      </c>
      <c r="I335" s="52" t="s">
        <v>5161</v>
      </c>
      <c r="J335" s="135" t="str">
        <f t="shared" si="59"/>
        <v>MASIMBA</v>
      </c>
      <c r="K335" s="88">
        <v>0.12076388888888889</v>
      </c>
      <c r="L335" s="196">
        <v>0.99998842592592585</v>
      </c>
      <c r="M335" s="136">
        <v>44174</v>
      </c>
      <c r="N335" s="143" t="s">
        <v>5542</v>
      </c>
      <c r="O335" s="90">
        <f t="shared" si="54"/>
        <v>1266.083333333333</v>
      </c>
      <c r="P335" s="100">
        <f t="shared" si="55"/>
        <v>3798.2499999999991</v>
      </c>
      <c r="Q335" s="48" t="s">
        <v>2035</v>
      </c>
      <c r="R335" s="48" t="s">
        <v>2036</v>
      </c>
    </row>
    <row r="336" spans="1:18" x14ac:dyDescent="0.2">
      <c r="A336" s="97"/>
      <c r="B336" s="192" t="s">
        <v>5517</v>
      </c>
      <c r="C336" s="87" t="s">
        <v>1473</v>
      </c>
      <c r="D336" s="134" t="str">
        <f t="shared" si="56"/>
        <v>MW5206</v>
      </c>
      <c r="E336" s="135" t="str">
        <f t="shared" si="57"/>
        <v>MASH WEST</v>
      </c>
      <c r="F336" s="135" t="str">
        <f t="shared" si="58"/>
        <v>PLATINUM</v>
      </c>
      <c r="G336" s="52">
        <v>3</v>
      </c>
      <c r="H336" s="142" t="s">
        <v>2033</v>
      </c>
      <c r="I336" s="52" t="s">
        <v>5161</v>
      </c>
      <c r="J336" s="135" t="str">
        <f t="shared" si="59"/>
        <v>MASIMBA</v>
      </c>
      <c r="K336" s="88">
        <v>0.12089120370370371</v>
      </c>
      <c r="L336" s="196">
        <v>0.99998842592592585</v>
      </c>
      <c r="M336" s="136">
        <v>44174</v>
      </c>
      <c r="N336" s="143" t="s">
        <v>5518</v>
      </c>
      <c r="O336" s="90">
        <f t="shared" si="54"/>
        <v>1265.8999999999999</v>
      </c>
      <c r="P336" s="100">
        <f t="shared" si="55"/>
        <v>3797.7</v>
      </c>
      <c r="Q336" s="48" t="s">
        <v>2035</v>
      </c>
      <c r="R336" s="48" t="s">
        <v>2036</v>
      </c>
    </row>
    <row r="337" spans="1:18" x14ac:dyDescent="0.2">
      <c r="A337" s="97"/>
      <c r="B337" s="121">
        <v>44174.135995370372</v>
      </c>
      <c r="C337" s="48" t="s">
        <v>780</v>
      </c>
      <c r="D337" s="82" t="str">
        <f>VLOOKUP($C337,TOTAL4,2,FALSE)</f>
        <v>MS7012</v>
      </c>
      <c r="E337" s="91" t="str">
        <f>VLOOKUP($C337,TOTAL4,3,FALSE)</f>
        <v>MAT SOUTH</v>
      </c>
      <c r="F337" s="82" t="str">
        <f>VLOOKUP(C337,TOTAL4,4,FALSE)</f>
        <v>SILVER</v>
      </c>
      <c r="G337" s="52">
        <v>3</v>
      </c>
      <c r="H337" s="96" t="s">
        <v>2033</v>
      </c>
      <c r="I337" s="68" t="s">
        <v>2056</v>
      </c>
      <c r="J337" s="82" t="str">
        <f>VLOOKUP($C337,TOTAL4,5,FALSE)</f>
        <v>MASAIRA</v>
      </c>
      <c r="K337" s="85">
        <v>0.13572916666666665</v>
      </c>
      <c r="L337" s="88">
        <v>0.99930555555555556</v>
      </c>
      <c r="M337" s="86">
        <v>44175</v>
      </c>
      <c r="N337" s="143" t="s">
        <v>5556</v>
      </c>
      <c r="O337" s="90">
        <f t="shared" si="54"/>
        <v>1243.55</v>
      </c>
      <c r="P337" s="100">
        <f t="shared" si="55"/>
        <v>3730.6499999999996</v>
      </c>
      <c r="Q337" s="68" t="s">
        <v>2035</v>
      </c>
      <c r="R337" s="68" t="s">
        <v>2036</v>
      </c>
    </row>
    <row r="338" spans="1:18" x14ac:dyDescent="0.2">
      <c r="A338" s="97"/>
      <c r="B338" s="192" t="s">
        <v>5222</v>
      </c>
      <c r="C338" s="87" t="s">
        <v>118</v>
      </c>
      <c r="D338" s="134" t="str">
        <f>VLOOKUP($C338,TOTAL3,2,FALSE)</f>
        <v>HA6002</v>
      </c>
      <c r="E338" s="135" t="str">
        <f>VLOOKUP($C338,TOTAL3,3,FALSE)</f>
        <v>HARARE</v>
      </c>
      <c r="F338" s="135" t="str">
        <f>VLOOKUP(C338,TOTAL3,4,FALSE)</f>
        <v>PLATINUM</v>
      </c>
      <c r="G338" s="52">
        <v>3</v>
      </c>
      <c r="H338" s="142" t="s">
        <v>2033</v>
      </c>
      <c r="I338" s="52" t="s">
        <v>5161</v>
      </c>
      <c r="J338" s="135" t="str">
        <f>VLOOKUP($C338,TOTAL3,5,FALSE)</f>
        <v>WASHI</v>
      </c>
      <c r="K338" s="88">
        <v>0.1411111111111111</v>
      </c>
      <c r="L338" s="153">
        <v>0.31152777777777779</v>
      </c>
      <c r="M338" s="86">
        <v>44174</v>
      </c>
      <c r="N338" s="143" t="s">
        <v>5223</v>
      </c>
      <c r="O338" s="90">
        <f t="shared" si="54"/>
        <v>245.40000000000003</v>
      </c>
      <c r="P338" s="100">
        <f t="shared" si="55"/>
        <v>736.2</v>
      </c>
      <c r="Q338" s="48" t="s">
        <v>2035</v>
      </c>
      <c r="R338" s="48" t="s">
        <v>2038</v>
      </c>
    </row>
    <row r="339" spans="1:18" x14ac:dyDescent="0.2">
      <c r="A339" s="97"/>
      <c r="B339" s="121">
        <v>44174.147800925923</v>
      </c>
      <c r="C339" s="48" t="s">
        <v>293</v>
      </c>
      <c r="D339" s="82" t="str">
        <f>VLOOKUP($C339,TOTAL4,2,FALSE)</f>
        <v>HA0222</v>
      </c>
      <c r="E339" s="91" t="str">
        <f>VLOOKUP($C339,TOTAL4,3,FALSE)</f>
        <v>HARARE</v>
      </c>
      <c r="F339" s="82" t="str">
        <f>VLOOKUP(C339,TOTAL4,4,FALSE)</f>
        <v>GOLD</v>
      </c>
      <c r="G339" s="52">
        <v>3</v>
      </c>
      <c r="H339" s="96" t="s">
        <v>2033</v>
      </c>
      <c r="I339" s="68" t="s">
        <v>2056</v>
      </c>
      <c r="J339" s="82" t="str">
        <f>VLOOKUP($C339,TOTAL4,5,FALSE)</f>
        <v>ENIA</v>
      </c>
      <c r="K339" s="85">
        <v>0.14777777777777779</v>
      </c>
      <c r="L339" s="88">
        <v>0.99930555555555556</v>
      </c>
      <c r="M339" s="86">
        <v>44175</v>
      </c>
      <c r="N339" s="143" t="s">
        <v>5556</v>
      </c>
      <c r="O339" s="90">
        <f t="shared" si="54"/>
        <v>1226.2</v>
      </c>
      <c r="P339" s="100">
        <f t="shared" si="55"/>
        <v>3678.6000000000004</v>
      </c>
      <c r="Q339" s="68" t="s">
        <v>2035</v>
      </c>
      <c r="R339" s="68" t="s">
        <v>2036</v>
      </c>
    </row>
    <row r="340" spans="1:18" x14ac:dyDescent="0.2">
      <c r="A340" s="97"/>
      <c r="B340" s="121">
        <v>44174.147800925923</v>
      </c>
      <c r="C340" s="48" t="s">
        <v>766</v>
      </c>
      <c r="D340" s="82" t="str">
        <f>VLOOKUP($C340,TOTAL4,2,FALSE)</f>
        <v>HA6063</v>
      </c>
      <c r="E340" s="91" t="str">
        <f>VLOOKUP($C340,TOTAL4,3,FALSE)</f>
        <v>HARARE</v>
      </c>
      <c r="F340" s="82" t="str">
        <f>VLOOKUP(C340,TOTAL4,4,FALSE)</f>
        <v>SILVER</v>
      </c>
      <c r="G340" s="52">
        <v>3</v>
      </c>
      <c r="H340" s="96" t="s">
        <v>2033</v>
      </c>
      <c r="I340" s="68" t="s">
        <v>2056</v>
      </c>
      <c r="J340" s="82" t="str">
        <f>VLOOKUP($C340,TOTAL4,5,FALSE)</f>
        <v>RITA</v>
      </c>
      <c r="K340" s="85">
        <v>0.14789351851851854</v>
      </c>
      <c r="L340" s="88">
        <v>0.91249999999999998</v>
      </c>
      <c r="M340" s="86">
        <v>44174</v>
      </c>
      <c r="N340" s="143" t="s">
        <v>5556</v>
      </c>
      <c r="O340" s="90">
        <f t="shared" si="54"/>
        <v>1101.0333333333333</v>
      </c>
      <c r="P340" s="100">
        <f t="shared" si="55"/>
        <v>3303.1</v>
      </c>
      <c r="Q340" s="48" t="s">
        <v>2035</v>
      </c>
      <c r="R340" s="48" t="s">
        <v>2038</v>
      </c>
    </row>
    <row r="341" spans="1:18" x14ac:dyDescent="0.2">
      <c r="A341" s="97"/>
      <c r="B341" s="121">
        <v>44174.147800925923</v>
      </c>
      <c r="C341" s="48" t="s">
        <v>540</v>
      </c>
      <c r="D341" s="82" t="str">
        <f>VLOOKUP($C341,TOTAL4,2,FALSE)</f>
        <v>HA6048</v>
      </c>
      <c r="E341" s="91" t="str">
        <f>VLOOKUP($C341,TOTAL4,3,FALSE)</f>
        <v>HARARE</v>
      </c>
      <c r="F341" s="82" t="str">
        <f>VLOOKUP(C341,TOTAL4,4,FALSE)</f>
        <v>PLATINUM</v>
      </c>
      <c r="G341" s="52">
        <v>3</v>
      </c>
      <c r="H341" s="96" t="s">
        <v>2033</v>
      </c>
      <c r="I341" s="68" t="s">
        <v>2056</v>
      </c>
      <c r="J341" s="82" t="str">
        <f>VLOOKUP($C341,TOTAL4,5,FALSE)</f>
        <v>ENIA</v>
      </c>
      <c r="K341" s="85">
        <v>0.14789351851851854</v>
      </c>
      <c r="L341" s="88">
        <v>0.99930555555555556</v>
      </c>
      <c r="M341" s="86">
        <v>44175</v>
      </c>
      <c r="N341" s="143" t="s">
        <v>5556</v>
      </c>
      <c r="O341" s="90">
        <f t="shared" si="54"/>
        <v>1226.0333333333333</v>
      </c>
      <c r="P341" s="100">
        <f t="shared" si="55"/>
        <v>3678.1</v>
      </c>
      <c r="Q341" s="68" t="s">
        <v>2035</v>
      </c>
      <c r="R341" s="68" t="s">
        <v>2036</v>
      </c>
    </row>
    <row r="342" spans="1:18" x14ac:dyDescent="0.2">
      <c r="A342" s="97"/>
      <c r="B342" s="121">
        <v>44174.147800925923</v>
      </c>
      <c r="C342" s="48" t="s">
        <v>1003</v>
      </c>
      <c r="D342" s="82" t="str">
        <f>VLOOKUP($C342,TOTAL4,2,FALSE)</f>
        <v>HA5066</v>
      </c>
      <c r="E342" s="91" t="str">
        <f>VLOOKUP($C342,TOTAL4,3,FALSE)</f>
        <v>HARARE</v>
      </c>
      <c r="F342" s="82" t="str">
        <f>VLOOKUP(C342,TOTAL4,4,FALSE)</f>
        <v>GOLD</v>
      </c>
      <c r="G342" s="52">
        <v>3</v>
      </c>
      <c r="H342" s="96" t="s">
        <v>2033</v>
      </c>
      <c r="I342" s="68" t="s">
        <v>2056</v>
      </c>
      <c r="J342" s="82" t="str">
        <f>VLOOKUP($C342,TOTAL4,5,FALSE)</f>
        <v>DHLAKAMA</v>
      </c>
      <c r="K342" s="85">
        <v>0.14789351851851854</v>
      </c>
      <c r="L342" s="88">
        <v>0.99930555555555556</v>
      </c>
      <c r="M342" s="86">
        <v>44175</v>
      </c>
      <c r="N342" s="143" t="s">
        <v>5556</v>
      </c>
      <c r="O342" s="90">
        <f t="shared" si="54"/>
        <v>1226.0333333333333</v>
      </c>
      <c r="P342" s="100">
        <f t="shared" si="55"/>
        <v>3678.1</v>
      </c>
      <c r="Q342" s="68" t="s">
        <v>2035</v>
      </c>
      <c r="R342" s="68" t="s">
        <v>2036</v>
      </c>
    </row>
    <row r="343" spans="1:18" x14ac:dyDescent="0.2">
      <c r="A343" s="97"/>
      <c r="B343" s="137" t="s">
        <v>5243</v>
      </c>
      <c r="C343" s="87" t="s">
        <v>335</v>
      </c>
      <c r="D343" s="134" t="str">
        <f>VLOOKUP($C343,TOTAL3,2,FALSE)</f>
        <v>HA1700</v>
      </c>
      <c r="E343" s="135" t="str">
        <f>VLOOKUP($C343,TOTAL3,3,FALSE)</f>
        <v>HARARE</v>
      </c>
      <c r="F343" s="135" t="str">
        <f>VLOOKUP(C343,TOTAL3,4,FALSE)</f>
        <v>PLATINUM</v>
      </c>
      <c r="G343" s="52">
        <v>3</v>
      </c>
      <c r="H343" s="142" t="s">
        <v>2033</v>
      </c>
      <c r="I343" s="52" t="s">
        <v>5161</v>
      </c>
      <c r="J343" s="135" t="str">
        <f>VLOOKUP($C343,TOTAL3,5,FALSE)</f>
        <v>ARCHIE</v>
      </c>
      <c r="K343" s="88">
        <v>0.16530092592592593</v>
      </c>
      <c r="L343" s="153">
        <v>0.51151620370370365</v>
      </c>
      <c r="M343" s="86">
        <v>44174</v>
      </c>
      <c r="N343" s="143" t="s">
        <v>5244</v>
      </c>
      <c r="O343" s="90">
        <f t="shared" si="54"/>
        <v>498.54999999999995</v>
      </c>
      <c r="P343" s="100">
        <f t="shared" si="55"/>
        <v>1495.6499999999999</v>
      </c>
      <c r="Q343" s="48" t="s">
        <v>2035</v>
      </c>
      <c r="R343" s="48" t="s">
        <v>2038</v>
      </c>
    </row>
    <row r="344" spans="1:18" x14ac:dyDescent="0.2">
      <c r="A344" s="97"/>
      <c r="B344" s="121">
        <v>44173.174699074072</v>
      </c>
      <c r="C344" s="48" t="s">
        <v>115</v>
      </c>
      <c r="D344" s="82" t="str">
        <f>VLOOKUP($C344,TOTAL4,2,FALSE)</f>
        <v>HA6002</v>
      </c>
      <c r="E344" s="91" t="str">
        <f>VLOOKUP($C344,TOTAL4,3,FALSE)</f>
        <v>HARARE</v>
      </c>
      <c r="F344" s="82" t="str">
        <f>VLOOKUP(C344,TOTAL4,4,FALSE)</f>
        <v>PLATINUM</v>
      </c>
      <c r="G344" s="52">
        <v>3</v>
      </c>
      <c r="H344" s="96" t="s">
        <v>2033</v>
      </c>
      <c r="I344" s="68" t="s">
        <v>2056</v>
      </c>
      <c r="J344" s="82" t="str">
        <f>VLOOKUP($C344,TOTAL4,5,FALSE)</f>
        <v>WASHI</v>
      </c>
      <c r="K344" s="85">
        <v>0.17437499999999997</v>
      </c>
      <c r="L344" s="88">
        <v>0.3444444444444445</v>
      </c>
      <c r="M344" s="86">
        <v>44174</v>
      </c>
      <c r="N344" s="143" t="s">
        <v>5556</v>
      </c>
      <c r="O344" s="90">
        <f t="shared" si="54"/>
        <v>244.90000000000009</v>
      </c>
      <c r="P344" s="100">
        <f t="shared" si="55"/>
        <v>734.70000000000027</v>
      </c>
      <c r="Q344" s="48" t="s">
        <v>2035</v>
      </c>
      <c r="R344" s="48" t="s">
        <v>2038</v>
      </c>
    </row>
    <row r="345" spans="1:18" x14ac:dyDescent="0.2">
      <c r="A345" s="97"/>
      <c r="B345" s="192" t="s">
        <v>5217</v>
      </c>
      <c r="C345" s="87" t="s">
        <v>1550</v>
      </c>
      <c r="D345" s="134" t="str">
        <f>VLOOKUP($C345,TOTAL3,2,FALSE)</f>
        <v>MW7166</v>
      </c>
      <c r="E345" s="135" t="str">
        <f>VLOOKUP($C345,TOTAL3,3,FALSE)</f>
        <v>MASH EAST</v>
      </c>
      <c r="F345" s="135" t="str">
        <f>VLOOKUP(C345,TOTAL3,4,FALSE)</f>
        <v>GOLD</v>
      </c>
      <c r="G345" s="52">
        <v>3</v>
      </c>
      <c r="H345" s="142" t="s">
        <v>2033</v>
      </c>
      <c r="I345" s="52" t="s">
        <v>5161</v>
      </c>
      <c r="J345" s="135" t="str">
        <f>VLOOKUP($C345,TOTAL3,5,FALSE)</f>
        <v>NGIRAZI</v>
      </c>
      <c r="K345" s="88">
        <v>0.2265625</v>
      </c>
      <c r="L345" s="153">
        <v>0.30223379629629626</v>
      </c>
      <c r="M345" s="86">
        <v>44174</v>
      </c>
      <c r="N345" s="143" t="s">
        <v>5218</v>
      </c>
      <c r="O345" s="90">
        <f t="shared" si="54"/>
        <v>108.96666666666663</v>
      </c>
      <c r="P345" s="100">
        <f t="shared" si="55"/>
        <v>326.89999999999986</v>
      </c>
      <c r="Q345" s="48" t="s">
        <v>2035</v>
      </c>
      <c r="R345" s="48" t="s">
        <v>2038</v>
      </c>
    </row>
    <row r="346" spans="1:18" x14ac:dyDescent="0.2">
      <c r="A346" s="97"/>
      <c r="B346" s="137" t="s">
        <v>5220</v>
      </c>
      <c r="C346" s="48" t="s">
        <v>454</v>
      </c>
      <c r="D346" s="134" t="str">
        <f>VLOOKUP($C346,TOTAL3,2,FALSE)</f>
        <v>MW0017</v>
      </c>
      <c r="E346" s="135" t="str">
        <f>VLOOKUP($C346,TOTAL3,3,FALSE)</f>
        <v>MASH WEST</v>
      </c>
      <c r="F346" s="135" t="str">
        <f>VLOOKUP(C346,TOTAL3,4,FALSE)</f>
        <v>PLATINUM</v>
      </c>
      <c r="G346" s="52">
        <v>3</v>
      </c>
      <c r="H346" s="142" t="s">
        <v>2033</v>
      </c>
      <c r="I346" s="52" t="s">
        <v>5161</v>
      </c>
      <c r="J346" s="135" t="str">
        <f>VLOOKUP($C346,TOTAL3,5,FALSE)</f>
        <v>ARTWELL</v>
      </c>
      <c r="K346" s="88">
        <v>0.23319444444444445</v>
      </c>
      <c r="L346" s="153">
        <v>0.35969907407407403</v>
      </c>
      <c r="M346" s="86">
        <v>44174</v>
      </c>
      <c r="N346" s="143" t="s">
        <v>5221</v>
      </c>
      <c r="O346" s="90">
        <f t="shared" si="54"/>
        <v>182.1666666666666</v>
      </c>
      <c r="P346" s="100">
        <f t="shared" si="55"/>
        <v>546.49999999999977</v>
      </c>
      <c r="Q346" s="48" t="s">
        <v>2035</v>
      </c>
      <c r="R346" s="48" t="s">
        <v>2038</v>
      </c>
    </row>
    <row r="347" spans="1:18" x14ac:dyDescent="0.2">
      <c r="A347" s="97"/>
      <c r="B347" s="192" t="s">
        <v>5237</v>
      </c>
      <c r="C347" s="87" t="s">
        <v>1945</v>
      </c>
      <c r="D347" s="134" t="str">
        <f>VLOOKUP($C347,TOTAL3,2,FALSE)</f>
        <v>HA7115</v>
      </c>
      <c r="E347" s="135" t="str">
        <f>VLOOKUP($C347,TOTAL3,3,FALSE)</f>
        <v>HARARE</v>
      </c>
      <c r="F347" s="135" t="str">
        <f>VLOOKUP(C347,TOTAL3,4,FALSE)</f>
        <v>PLATINUM</v>
      </c>
      <c r="G347" s="52">
        <v>3</v>
      </c>
      <c r="H347" s="142" t="s">
        <v>2033</v>
      </c>
      <c r="I347" s="52" t="s">
        <v>5161</v>
      </c>
      <c r="J347" s="135" t="str">
        <f>VLOOKUP($C347,TOTAL3,5,FALSE)</f>
        <v>MASIMBA</v>
      </c>
      <c r="K347" s="88">
        <v>0.24270833333333333</v>
      </c>
      <c r="L347" s="153">
        <v>0.56591435185185179</v>
      </c>
      <c r="M347" s="86">
        <v>44174</v>
      </c>
      <c r="N347" s="143" t="s">
        <v>5238</v>
      </c>
      <c r="O347" s="90">
        <f t="shared" si="54"/>
        <v>465.41666666666663</v>
      </c>
      <c r="P347" s="100">
        <f t="shared" si="55"/>
        <v>1396.25</v>
      </c>
      <c r="Q347" s="48" t="s">
        <v>2035</v>
      </c>
      <c r="R347" s="48" t="s">
        <v>2038</v>
      </c>
    </row>
    <row r="348" spans="1:18" x14ac:dyDescent="0.2">
      <c r="A348" s="97"/>
      <c r="B348" s="192" t="s">
        <v>5239</v>
      </c>
      <c r="C348" s="87" t="s">
        <v>1947</v>
      </c>
      <c r="D348" s="134" t="str">
        <f>VLOOKUP($C348,TOTAL3,2,FALSE)</f>
        <v>HA7115</v>
      </c>
      <c r="E348" s="135" t="str">
        <f>VLOOKUP($C348,TOTAL3,3,FALSE)</f>
        <v>HARARE</v>
      </c>
      <c r="F348" s="135" t="str">
        <f>VLOOKUP(C348,TOTAL3,4,FALSE)</f>
        <v>PLATINUM</v>
      </c>
      <c r="G348" s="52">
        <v>3</v>
      </c>
      <c r="H348" s="142" t="s">
        <v>2033</v>
      </c>
      <c r="I348" s="52" t="s">
        <v>5161</v>
      </c>
      <c r="J348" s="135" t="str">
        <f>VLOOKUP($C348,TOTAL3,5,FALSE)</f>
        <v>MASIMBA</v>
      </c>
      <c r="K348" s="88">
        <v>0.24498842592592593</v>
      </c>
      <c r="L348" s="153">
        <v>0.56898148148148142</v>
      </c>
      <c r="M348" s="86">
        <v>44174</v>
      </c>
      <c r="N348" s="143" t="s">
        <v>5240</v>
      </c>
      <c r="O348" s="90">
        <f t="shared" si="54"/>
        <v>466.54999999999984</v>
      </c>
      <c r="P348" s="100">
        <f t="shared" si="55"/>
        <v>1399.6499999999996</v>
      </c>
      <c r="Q348" s="48" t="s">
        <v>2035</v>
      </c>
      <c r="R348" s="48" t="s">
        <v>2038</v>
      </c>
    </row>
    <row r="349" spans="1:18" x14ac:dyDescent="0.2">
      <c r="A349" s="97"/>
      <c r="B349" s="221">
        <v>44174.250972222224</v>
      </c>
      <c r="C349" s="98" t="s">
        <v>674</v>
      </c>
      <c r="D349" s="82" t="str">
        <f>VLOOKUP($C349,TOTAL4,2,FALSE)</f>
        <v>MS5128</v>
      </c>
      <c r="E349" s="91" t="str">
        <f>VLOOKUP($C349,TOTAL4,3,FALSE)</f>
        <v>MAT SOUTH</v>
      </c>
      <c r="F349" s="82" t="str">
        <f>VLOOKUP(C349,TOTAL4,4,FALSE)</f>
        <v>SILVER</v>
      </c>
      <c r="G349" s="52">
        <v>3</v>
      </c>
      <c r="H349" s="96" t="s">
        <v>2033</v>
      </c>
      <c r="I349" s="68" t="s">
        <v>2057</v>
      </c>
      <c r="J349" s="82" t="str">
        <f>VLOOKUP($C349,TOTAL4,5,FALSE)</f>
        <v>SIFA</v>
      </c>
      <c r="K349" s="88">
        <v>0.25097222222222221</v>
      </c>
      <c r="L349" s="88">
        <v>0.99930555555555556</v>
      </c>
      <c r="M349" s="86">
        <v>44175</v>
      </c>
      <c r="N349" s="143" t="s">
        <v>5585</v>
      </c>
      <c r="O349" s="90">
        <f t="shared" si="54"/>
        <v>1077.5999999999999</v>
      </c>
      <c r="P349" s="100">
        <f t="shared" si="55"/>
        <v>3232.7999999999997</v>
      </c>
      <c r="Q349" s="68" t="s">
        <v>2035</v>
      </c>
      <c r="R349" s="68" t="s">
        <v>2036</v>
      </c>
    </row>
    <row r="350" spans="1:18" x14ac:dyDescent="0.2">
      <c r="A350" s="97"/>
      <c r="B350" s="221">
        <v>44174.253275462965</v>
      </c>
      <c r="C350" s="98" t="s">
        <v>672</v>
      </c>
      <c r="D350" s="82" t="str">
        <f>VLOOKUP($C350,TOTAL4,2,FALSE)</f>
        <v>MS5128</v>
      </c>
      <c r="E350" s="91" t="str">
        <f>VLOOKUP($C350,TOTAL4,3,FALSE)</f>
        <v>MAT SOUTH</v>
      </c>
      <c r="F350" s="82" t="str">
        <f>VLOOKUP(C350,TOTAL4,4,FALSE)</f>
        <v>SILVER</v>
      </c>
      <c r="G350" s="52">
        <v>3</v>
      </c>
      <c r="H350" s="96" t="s">
        <v>2033</v>
      </c>
      <c r="I350" s="68" t="s">
        <v>2057</v>
      </c>
      <c r="J350" s="82" t="str">
        <f>VLOOKUP($C350,TOTAL4,5,FALSE)</f>
        <v>SIFA</v>
      </c>
      <c r="K350" s="88">
        <v>0.25327546296296294</v>
      </c>
      <c r="L350" s="88">
        <v>0.99930555555555556</v>
      </c>
      <c r="M350" s="86">
        <v>44175</v>
      </c>
      <c r="N350" s="143" t="s">
        <v>5584</v>
      </c>
      <c r="O350" s="90">
        <f t="shared" si="54"/>
        <v>1074.2833333333335</v>
      </c>
      <c r="P350" s="100">
        <f t="shared" si="55"/>
        <v>3222.8500000000004</v>
      </c>
      <c r="Q350" s="68" t="s">
        <v>2035</v>
      </c>
      <c r="R350" s="68" t="s">
        <v>2036</v>
      </c>
    </row>
    <row r="351" spans="1:18" x14ac:dyDescent="0.2">
      <c r="A351" s="97"/>
      <c r="B351" s="221">
        <v>44174.25409722222</v>
      </c>
      <c r="C351" s="98" t="s">
        <v>181</v>
      </c>
      <c r="D351" s="82" t="str">
        <f>VLOOKUP($C351,TOTAL4,2,FALSE)</f>
        <v>HA0217</v>
      </c>
      <c r="E351" s="91" t="str">
        <f>VLOOKUP($C351,TOTAL4,3,FALSE)</f>
        <v>HARARE</v>
      </c>
      <c r="F351" s="82" t="str">
        <f>VLOOKUP(C351,TOTAL4,4,FALSE)</f>
        <v>GOLD</v>
      </c>
      <c r="G351" s="52">
        <v>3</v>
      </c>
      <c r="H351" s="96" t="s">
        <v>2033</v>
      </c>
      <c r="I351" s="68" t="s">
        <v>2057</v>
      </c>
      <c r="J351" s="82" t="str">
        <f>VLOOKUP($C351,TOTAL4,5,FALSE)</f>
        <v>MUTYANDA</v>
      </c>
      <c r="K351" s="88">
        <v>0.25409722222222225</v>
      </c>
      <c r="L351" s="88">
        <v>0.80625000000000002</v>
      </c>
      <c r="M351" s="86">
        <v>44174</v>
      </c>
      <c r="N351" s="143" t="s">
        <v>5565</v>
      </c>
      <c r="O351" s="90">
        <f t="shared" si="54"/>
        <v>795.09999999999991</v>
      </c>
      <c r="P351" s="100">
        <f t="shared" si="55"/>
        <v>2385.2999999999997</v>
      </c>
      <c r="Q351" s="48" t="s">
        <v>2035</v>
      </c>
      <c r="R351" s="48" t="s">
        <v>2038</v>
      </c>
    </row>
    <row r="352" spans="1:18" x14ac:dyDescent="0.2">
      <c r="A352" s="78">
        <v>346</v>
      </c>
      <c r="B352" s="121">
        <v>44174.290972222225</v>
      </c>
      <c r="C352" s="52" t="str">
        <f>VLOOKUP(A352,nsn,2,FALSE)</f>
        <v>Nkulumane12-G</v>
      </c>
      <c r="D352" s="134" t="s">
        <v>3570</v>
      </c>
      <c r="E352" s="220" t="str">
        <f>VLOOKUP($C352,TOTAL3,3,FALSE)</f>
        <v>BULAWAYO</v>
      </c>
      <c r="F352" s="135" t="str">
        <f>VLOOKUP(C352,TOTAL3,4,FALSE)</f>
        <v>GOLD</v>
      </c>
      <c r="G352" s="52">
        <v>3</v>
      </c>
      <c r="H352" s="207" t="s">
        <v>2033</v>
      </c>
      <c r="I352" s="212" t="s">
        <v>2057</v>
      </c>
      <c r="J352" s="52" t="str">
        <f>VLOOKUP(A352,nsn,3,FALSE)</f>
        <v>BHEKANI</v>
      </c>
      <c r="K352" s="88">
        <v>0.29097222222222224</v>
      </c>
      <c r="L352" s="88">
        <v>0.99930555555555556</v>
      </c>
      <c r="M352" s="86">
        <v>44174</v>
      </c>
      <c r="N352" s="143" t="s">
        <v>2742</v>
      </c>
      <c r="O352" s="90">
        <f t="shared" si="54"/>
        <v>1019.9999999999998</v>
      </c>
      <c r="P352" s="100">
        <f t="shared" si="55"/>
        <v>3059.9999999999991</v>
      </c>
      <c r="Q352" s="52" t="s">
        <v>2035</v>
      </c>
      <c r="R352" s="52" t="s">
        <v>2036</v>
      </c>
    </row>
    <row r="353" spans="1:18" x14ac:dyDescent="0.2">
      <c r="A353" s="97"/>
      <c r="B353" s="221">
        <v>44174.291365740741</v>
      </c>
      <c r="C353" s="98" t="s">
        <v>1446</v>
      </c>
      <c r="D353" s="82" t="str">
        <f>VLOOKUP($C353,TOTAL4,2,FALSE)</f>
        <v>BU0252</v>
      </c>
      <c r="E353" s="91" t="str">
        <f>VLOOKUP($C353,TOTAL4,3,FALSE)</f>
        <v>BULAWAYO</v>
      </c>
      <c r="F353" s="82" t="str">
        <f>VLOOKUP(C353,TOTAL4,4,FALSE)</f>
        <v>GOLD</v>
      </c>
      <c r="G353" s="52">
        <v>3</v>
      </c>
      <c r="H353" s="96" t="s">
        <v>2033</v>
      </c>
      <c r="I353" s="68" t="s">
        <v>2057</v>
      </c>
      <c r="J353" s="82" t="str">
        <f>VLOOKUP($C353,TOTAL4,5,FALSE)</f>
        <v>BHEKANI</v>
      </c>
      <c r="K353" s="88">
        <v>0.29136574074074073</v>
      </c>
      <c r="L353" s="88">
        <v>0.99930555555555556</v>
      </c>
      <c r="M353" s="86">
        <v>44175</v>
      </c>
      <c r="N353" s="143" t="s">
        <v>5602</v>
      </c>
      <c r="O353" s="90">
        <f t="shared" si="54"/>
        <v>1019.4333333333334</v>
      </c>
      <c r="P353" s="100">
        <f t="shared" si="55"/>
        <v>3058.3</v>
      </c>
      <c r="Q353" s="68" t="s">
        <v>2035</v>
      </c>
      <c r="R353" s="68" t="s">
        <v>2036</v>
      </c>
    </row>
    <row r="354" spans="1:18" x14ac:dyDescent="0.2">
      <c r="A354" s="97"/>
      <c r="B354" s="221">
        <v>44174.292916666665</v>
      </c>
      <c r="C354" s="98" t="s">
        <v>1444</v>
      </c>
      <c r="D354" s="82" t="str">
        <f>VLOOKUP($C354,TOTAL4,2,FALSE)</f>
        <v>BU0252</v>
      </c>
      <c r="E354" s="91" t="str">
        <f>VLOOKUP($C354,TOTAL4,3,FALSE)</f>
        <v>BULAWAYO</v>
      </c>
      <c r="F354" s="82" t="str">
        <f>VLOOKUP(C354,TOTAL4,4,FALSE)</f>
        <v>GOLD</v>
      </c>
      <c r="G354" s="52">
        <v>3</v>
      </c>
      <c r="H354" s="96" t="s">
        <v>2033</v>
      </c>
      <c r="I354" s="68" t="s">
        <v>2057</v>
      </c>
      <c r="J354" s="82" t="str">
        <f>VLOOKUP($C354,TOTAL4,5,FALSE)</f>
        <v>BHEKANI</v>
      </c>
      <c r="K354" s="88">
        <v>0.29291666666666666</v>
      </c>
      <c r="L354" s="88">
        <v>0.99930555555555556</v>
      </c>
      <c r="M354" s="86">
        <v>44175</v>
      </c>
      <c r="N354" s="143" t="s">
        <v>5601</v>
      </c>
      <c r="O354" s="90">
        <f t="shared" si="54"/>
        <v>1017.2000000000002</v>
      </c>
      <c r="P354" s="100">
        <f t="shared" si="55"/>
        <v>3051.6000000000004</v>
      </c>
      <c r="Q354" s="68" t="s">
        <v>2035</v>
      </c>
      <c r="R354" s="68" t="s">
        <v>2036</v>
      </c>
    </row>
    <row r="355" spans="1:18" x14ac:dyDescent="0.2">
      <c r="A355" s="97"/>
      <c r="B355" s="221">
        <v>44174.384780092594</v>
      </c>
      <c r="C355" s="98" t="s">
        <v>1751</v>
      </c>
      <c r="D355" s="82" t="str">
        <f>VLOOKUP($C355,TOTAL4,2,FALSE)</f>
        <v>MD7038</v>
      </c>
      <c r="E355" s="91" t="str">
        <f>VLOOKUP($C355,TOTAL4,3,FALSE)</f>
        <v>MIDLANDS</v>
      </c>
      <c r="F355" s="82" t="str">
        <f>VLOOKUP(C355,TOTAL4,4,FALSE)</f>
        <v>BRONZE</v>
      </c>
      <c r="G355" s="52">
        <v>3</v>
      </c>
      <c r="H355" s="96" t="s">
        <v>2033</v>
      </c>
      <c r="I355" s="68" t="s">
        <v>2057</v>
      </c>
      <c r="J355" s="82" t="str">
        <f>VLOOKUP($C355,TOTAL4,5,FALSE)</f>
        <v>MASAIRA</v>
      </c>
      <c r="K355" s="88">
        <v>0.3847800925925926</v>
      </c>
      <c r="L355" s="88">
        <v>0.8256944444444444</v>
      </c>
      <c r="M355" s="86">
        <v>44174</v>
      </c>
      <c r="N355" s="143" t="s">
        <v>5571</v>
      </c>
      <c r="O355" s="90">
        <f t="shared" si="54"/>
        <v>634.91666666666652</v>
      </c>
      <c r="P355" s="100">
        <f t="shared" si="55"/>
        <v>1904.7499999999995</v>
      </c>
      <c r="Q355" s="48" t="s">
        <v>2035</v>
      </c>
      <c r="R355" s="48" t="s">
        <v>2038</v>
      </c>
    </row>
    <row r="356" spans="1:18" x14ac:dyDescent="0.2">
      <c r="A356" s="97"/>
      <c r="B356" s="221">
        <v>44174.385208333333</v>
      </c>
      <c r="C356" s="98" t="s">
        <v>1749</v>
      </c>
      <c r="D356" s="82" t="str">
        <f>VLOOKUP($C356,TOTAL4,2,FALSE)</f>
        <v>MD7038</v>
      </c>
      <c r="E356" s="91" t="str">
        <f>VLOOKUP($C356,TOTAL4,3,FALSE)</f>
        <v>MIDLANDS</v>
      </c>
      <c r="F356" s="82" t="str">
        <f>VLOOKUP(C356,TOTAL4,4,FALSE)</f>
        <v>BRONZE</v>
      </c>
      <c r="G356" s="52">
        <v>3</v>
      </c>
      <c r="H356" s="96" t="s">
        <v>2033</v>
      </c>
      <c r="I356" s="68" t="s">
        <v>2057</v>
      </c>
      <c r="J356" s="82" t="str">
        <f>VLOOKUP($C356,TOTAL4,5,FALSE)</f>
        <v>MASAIRA</v>
      </c>
      <c r="K356" s="88">
        <v>0.38520833333333332</v>
      </c>
      <c r="L356" s="88">
        <v>0.99930555555555556</v>
      </c>
      <c r="M356" s="86">
        <v>44175</v>
      </c>
      <c r="N356" s="143" t="s">
        <v>5611</v>
      </c>
      <c r="O356" s="90">
        <f t="shared" si="54"/>
        <v>884.30000000000018</v>
      </c>
      <c r="P356" s="100">
        <f t="shared" si="55"/>
        <v>2652.9000000000005</v>
      </c>
      <c r="Q356" s="68" t="s">
        <v>2035</v>
      </c>
      <c r="R356" s="68" t="s">
        <v>2036</v>
      </c>
    </row>
    <row r="357" spans="1:18" x14ac:dyDescent="0.2">
      <c r="A357" s="97"/>
      <c r="B357" s="137">
        <v>44174.411863425928</v>
      </c>
      <c r="C357" s="87" t="s">
        <v>745</v>
      </c>
      <c r="D357" s="134" t="str">
        <f>VLOOKUP($C357,TOTAL3,2,FALSE)</f>
        <v>ME5181</v>
      </c>
      <c r="E357" s="135" t="str">
        <f>VLOOKUP($C357,TOTAL3,3,FALSE)</f>
        <v>MASH EAST</v>
      </c>
      <c r="F357" s="135" t="str">
        <f>VLOOKUP(C357,TOTAL3,4,FALSE)</f>
        <v>PLATINUM</v>
      </c>
      <c r="G357" s="52">
        <v>3</v>
      </c>
      <c r="H357" s="142" t="s">
        <v>2033</v>
      </c>
      <c r="I357" s="52" t="s">
        <v>5161</v>
      </c>
      <c r="J357" s="135" t="str">
        <f>VLOOKUP($C357,TOTAL3,5,FALSE)</f>
        <v>DHLAKAMA</v>
      </c>
      <c r="K357" s="107">
        <v>0.41186342592592595</v>
      </c>
      <c r="L357" s="196">
        <v>0.99998842592592585</v>
      </c>
      <c r="M357" s="136">
        <v>44174</v>
      </c>
      <c r="N357" s="143" t="s">
        <v>5449</v>
      </c>
      <c r="O357" s="90">
        <f t="shared" si="54"/>
        <v>846.89999999999986</v>
      </c>
      <c r="P357" s="100">
        <f t="shared" si="55"/>
        <v>2540.6999999999998</v>
      </c>
      <c r="Q357" s="48" t="s">
        <v>2035</v>
      </c>
      <c r="R357" s="48" t="s">
        <v>2036</v>
      </c>
    </row>
    <row r="358" spans="1:18" x14ac:dyDescent="0.2">
      <c r="A358" s="97"/>
      <c r="B358" s="136">
        <v>44174.940972222219</v>
      </c>
      <c r="C358" s="5" t="s">
        <v>429</v>
      </c>
      <c r="D358" s="134" t="str">
        <f>VLOOKUP($C358,TOTAL3,2,FALSE)</f>
        <v>MW6032</v>
      </c>
      <c r="E358" s="135" t="str">
        <f>VLOOKUP($C358,TOTAL3,3,FALSE)</f>
        <v>MASH WEST</v>
      </c>
      <c r="F358" s="135" t="str">
        <f>VLOOKUP(C358,TOTAL3,4,FALSE)</f>
        <v>PLATINUM</v>
      </c>
      <c r="G358" s="52">
        <v>3</v>
      </c>
      <c r="H358" s="142" t="s">
        <v>2033</v>
      </c>
      <c r="I358" s="52" t="s">
        <v>2034</v>
      </c>
      <c r="J358" s="135" t="str">
        <f>VLOOKUP($C358,TOTAL3,5,FALSE)</f>
        <v>ARTWELL</v>
      </c>
      <c r="K358" s="107">
        <v>0.43784722222222222</v>
      </c>
      <c r="L358" s="196">
        <v>0.94508101851851845</v>
      </c>
      <c r="M358" s="136">
        <v>44174</v>
      </c>
      <c r="N358" s="143" t="s">
        <v>5367</v>
      </c>
      <c r="O358" s="90">
        <f t="shared" si="54"/>
        <v>730.41666666666674</v>
      </c>
      <c r="P358" s="100">
        <f t="shared" si="55"/>
        <v>2191.25</v>
      </c>
      <c r="Q358" s="48" t="s">
        <v>2035</v>
      </c>
      <c r="R358" s="48" t="s">
        <v>2038</v>
      </c>
    </row>
    <row r="359" spans="1:18" x14ac:dyDescent="0.2">
      <c r="A359" s="97"/>
      <c r="B359" s="221">
        <v>44174.445208333331</v>
      </c>
      <c r="C359" s="98" t="s">
        <v>747</v>
      </c>
      <c r="D359" s="82" t="str">
        <f>VLOOKUP($C359,TOTAL4,2,FALSE)</f>
        <v>ME5182</v>
      </c>
      <c r="E359" s="91" t="str">
        <f>VLOOKUP($C359,TOTAL4,3,FALSE)</f>
        <v>MASH EAST</v>
      </c>
      <c r="F359" s="82" t="str">
        <f>VLOOKUP(C359,TOTAL4,4,FALSE)</f>
        <v>PLATINUM</v>
      </c>
      <c r="G359" s="52">
        <v>3</v>
      </c>
      <c r="H359" s="96" t="s">
        <v>2033</v>
      </c>
      <c r="I359" s="68" t="s">
        <v>2057</v>
      </c>
      <c r="J359" s="82" t="str">
        <f>VLOOKUP($C359,TOTAL4,5,FALSE)</f>
        <v>DHLAKAMA</v>
      </c>
      <c r="K359" s="88">
        <v>0.44520833333333337</v>
      </c>
      <c r="L359" s="88">
        <v>0.99930555555555556</v>
      </c>
      <c r="M359" s="86">
        <v>44175</v>
      </c>
      <c r="N359" s="143" t="s">
        <v>5588</v>
      </c>
      <c r="O359" s="90">
        <f t="shared" si="54"/>
        <v>797.90000000000009</v>
      </c>
      <c r="P359" s="100">
        <f t="shared" si="55"/>
        <v>2393.7000000000003</v>
      </c>
      <c r="Q359" s="68" t="s">
        <v>2035</v>
      </c>
      <c r="R359" s="68" t="s">
        <v>2036</v>
      </c>
    </row>
    <row r="360" spans="1:18" x14ac:dyDescent="0.2">
      <c r="A360" s="97"/>
      <c r="B360" s="137">
        <v>44174.445717592593</v>
      </c>
      <c r="C360" s="87" t="s">
        <v>1835</v>
      </c>
      <c r="D360" s="134" t="str">
        <f>VLOOKUP($C360,TOTAL3,2,FALSE)</f>
        <v>HA0097</v>
      </c>
      <c r="E360" s="135" t="str">
        <f>VLOOKUP($C360,TOTAL3,3,FALSE)</f>
        <v>HARARE</v>
      </c>
      <c r="F360" s="135" t="str">
        <f>VLOOKUP(C360,TOTAL3,4,FALSE)</f>
        <v>PLATINUM</v>
      </c>
      <c r="G360" s="52">
        <v>3</v>
      </c>
      <c r="H360" s="142" t="s">
        <v>2033</v>
      </c>
      <c r="I360" s="52" t="s">
        <v>5161</v>
      </c>
      <c r="J360" s="135" t="str">
        <f>VLOOKUP($C360,TOTAL3,5,FALSE)</f>
        <v>DHLAKAMA</v>
      </c>
      <c r="K360" s="107">
        <v>0.44571759259259264</v>
      </c>
      <c r="L360" s="196">
        <v>0.99998842592592585</v>
      </c>
      <c r="M360" s="136">
        <v>44174</v>
      </c>
      <c r="N360" s="143" t="s">
        <v>5546</v>
      </c>
      <c r="O360" s="90">
        <f t="shared" si="54"/>
        <v>798.14999999999986</v>
      </c>
      <c r="P360" s="100">
        <f t="shared" si="55"/>
        <v>2394.4499999999998</v>
      </c>
      <c r="Q360" s="48" t="s">
        <v>2035</v>
      </c>
      <c r="R360" s="48" t="s">
        <v>2036</v>
      </c>
    </row>
    <row r="361" spans="1:18" x14ac:dyDescent="0.2">
      <c r="A361" s="97"/>
      <c r="B361" s="137">
        <v>44174.445775462962</v>
      </c>
      <c r="C361" s="87" t="s">
        <v>1835</v>
      </c>
      <c r="D361" s="134" t="str">
        <f>VLOOKUP($C361,TOTAL3,2,FALSE)</f>
        <v>HA0097</v>
      </c>
      <c r="E361" s="135" t="str">
        <f>VLOOKUP($C361,TOTAL3,3,FALSE)</f>
        <v>HARARE</v>
      </c>
      <c r="F361" s="135" t="str">
        <f>VLOOKUP(C361,TOTAL3,4,FALSE)</f>
        <v>PLATINUM</v>
      </c>
      <c r="G361" s="52">
        <v>3</v>
      </c>
      <c r="H361" s="142" t="s">
        <v>2033</v>
      </c>
      <c r="I361" s="52" t="s">
        <v>5161</v>
      </c>
      <c r="J361" s="135" t="str">
        <f>VLOOKUP($C361,TOTAL3,5,FALSE)</f>
        <v>DHLAKAMA</v>
      </c>
      <c r="K361" s="107">
        <v>0.44577546296296294</v>
      </c>
      <c r="L361" s="196">
        <v>0.99998842592592585</v>
      </c>
      <c r="M361" s="136">
        <v>44174</v>
      </c>
      <c r="N361" s="143" t="s">
        <v>5547</v>
      </c>
      <c r="O361" s="90">
        <f t="shared" si="54"/>
        <v>798.06666666666661</v>
      </c>
      <c r="P361" s="100">
        <f t="shared" si="55"/>
        <v>2394.1999999999998</v>
      </c>
      <c r="Q361" s="48" t="s">
        <v>2035</v>
      </c>
      <c r="R361" s="48" t="s">
        <v>2036</v>
      </c>
    </row>
    <row r="362" spans="1:18" x14ac:dyDescent="0.2">
      <c r="A362" s="97"/>
      <c r="B362" s="137">
        <v>44174.445810185185</v>
      </c>
      <c r="C362" s="87" t="s">
        <v>1060</v>
      </c>
      <c r="D362" s="134" t="str">
        <f>VLOOKUP($C362,TOTAL3,2,FALSE)</f>
        <v>HA3016</v>
      </c>
      <c r="E362" s="135" t="str">
        <f>VLOOKUP($C362,TOTAL3,3,FALSE)</f>
        <v>HARARE</v>
      </c>
      <c r="F362" s="135" t="str">
        <f>VLOOKUP(C362,TOTAL3,4,FALSE)</f>
        <v>PLATINUM</v>
      </c>
      <c r="G362" s="52">
        <v>3</v>
      </c>
      <c r="H362" s="142" t="s">
        <v>2033</v>
      </c>
      <c r="I362" s="52" t="s">
        <v>5161</v>
      </c>
      <c r="J362" s="135" t="str">
        <f>VLOOKUP($C362,TOTAL3,5,FALSE)</f>
        <v>DHLKAMA</v>
      </c>
      <c r="K362" s="107">
        <v>0.44581018518518517</v>
      </c>
      <c r="L362" s="196">
        <v>0.99998842592592585</v>
      </c>
      <c r="M362" s="136">
        <v>44174</v>
      </c>
      <c r="N362" s="143" t="s">
        <v>5479</v>
      </c>
      <c r="O362" s="90">
        <f t="shared" si="54"/>
        <v>798.01666666666665</v>
      </c>
      <c r="P362" s="100">
        <f t="shared" si="55"/>
        <v>2394.0500000000002</v>
      </c>
      <c r="Q362" s="48" t="s">
        <v>2035</v>
      </c>
      <c r="R362" s="48" t="s">
        <v>2036</v>
      </c>
    </row>
    <row r="363" spans="1:18" x14ac:dyDescent="0.2">
      <c r="A363" s="97"/>
      <c r="B363" s="221">
        <v>44174.450740740744</v>
      </c>
      <c r="C363" s="98" t="s">
        <v>1611</v>
      </c>
      <c r="D363" s="82" t="str">
        <f>VLOOKUP($C363,TOTAL4,2,FALSE)</f>
        <v>HA5071</v>
      </c>
      <c r="E363" s="91" t="str">
        <f>VLOOKUP($C363,TOTAL4,3,FALSE)</f>
        <v>HARARE</v>
      </c>
      <c r="F363" s="82" t="str">
        <f>VLOOKUP(C363,TOTAL4,4,FALSE)</f>
        <v>SILVER</v>
      </c>
      <c r="G363" s="52">
        <v>3</v>
      </c>
      <c r="H363" s="96" t="s">
        <v>2033</v>
      </c>
      <c r="I363" s="68" t="s">
        <v>2057</v>
      </c>
      <c r="J363" s="82" t="str">
        <f>VLOOKUP($C363,TOTAL4,5,FALSE)</f>
        <v>KIWA</v>
      </c>
      <c r="K363" s="88">
        <v>0.45074074074074072</v>
      </c>
      <c r="L363" s="88">
        <v>0.99930555555555556</v>
      </c>
      <c r="M363" s="86">
        <v>44175</v>
      </c>
      <c r="N363" s="143" t="s">
        <v>5606</v>
      </c>
      <c r="O363" s="90">
        <f t="shared" si="54"/>
        <v>789.93333333333317</v>
      </c>
      <c r="P363" s="100">
        <f t="shared" si="55"/>
        <v>2369.7999999999993</v>
      </c>
      <c r="Q363" s="68" t="s">
        <v>2035</v>
      </c>
      <c r="R363" s="68" t="s">
        <v>2036</v>
      </c>
    </row>
    <row r="364" spans="1:18" x14ac:dyDescent="0.2">
      <c r="A364" s="97"/>
      <c r="B364" s="137">
        <v>44174.453472222223</v>
      </c>
      <c r="C364" s="87" t="s">
        <v>1482</v>
      </c>
      <c r="D364" s="134" t="str">
        <f>VLOOKUP($C364,TOTAL3,2,FALSE)</f>
        <v>ME5182</v>
      </c>
      <c r="E364" s="135" t="str">
        <f>VLOOKUP($C364,TOTAL3,3,FALSE)</f>
        <v>MASH EAST</v>
      </c>
      <c r="F364" s="135" t="str">
        <f>VLOOKUP(C364,TOTAL3,4,FALSE)</f>
        <v>PLATINUM</v>
      </c>
      <c r="G364" s="52">
        <v>3</v>
      </c>
      <c r="H364" s="142" t="s">
        <v>2033</v>
      </c>
      <c r="I364" s="52" t="s">
        <v>5161</v>
      </c>
      <c r="J364" s="135" t="str">
        <f>VLOOKUP($C364,TOTAL3,5,FALSE)</f>
        <v>DHLAKAMA</v>
      </c>
      <c r="K364" s="107">
        <v>0.45347222222222222</v>
      </c>
      <c r="L364" s="153">
        <v>0.54765046296296294</v>
      </c>
      <c r="M364" s="86">
        <v>44174</v>
      </c>
      <c r="N364" s="143" t="s">
        <v>5219</v>
      </c>
      <c r="O364" s="90">
        <f t="shared" si="54"/>
        <v>135.61666666666662</v>
      </c>
      <c r="P364" s="100">
        <f t="shared" si="55"/>
        <v>406.84999999999985</v>
      </c>
      <c r="Q364" s="48" t="s">
        <v>2035</v>
      </c>
      <c r="R364" s="48" t="s">
        <v>2038</v>
      </c>
    </row>
    <row r="365" spans="1:18" x14ac:dyDescent="0.2">
      <c r="A365" s="97"/>
      <c r="B365" s="221">
        <v>44174.458298611113</v>
      </c>
      <c r="C365" s="98" t="s">
        <v>817</v>
      </c>
      <c r="D365" s="82" t="str">
        <f>VLOOKUP($C365,TOTAL4,2,FALSE)</f>
        <v>HA0041</v>
      </c>
      <c r="E365" s="91" t="str">
        <f>VLOOKUP($C365,TOTAL4,3,FALSE)</f>
        <v>HARARE</v>
      </c>
      <c r="F365" s="82" t="str">
        <f>VLOOKUP(C365,TOTAL4,4,FALSE)</f>
        <v>PLATINUM</v>
      </c>
      <c r="G365" s="52">
        <v>3</v>
      </c>
      <c r="H365" s="96" t="s">
        <v>2033</v>
      </c>
      <c r="I365" s="68" t="s">
        <v>2057</v>
      </c>
      <c r="J365" s="82" t="str">
        <f>VLOOKUP($C365,TOTAL4,5,FALSE)</f>
        <v>KIWA</v>
      </c>
      <c r="K365" s="88">
        <v>0.45829861111111114</v>
      </c>
      <c r="L365" s="88">
        <v>0.83124999999999993</v>
      </c>
      <c r="M365" s="86">
        <v>44174</v>
      </c>
      <c r="N365" s="143" t="s">
        <v>5573</v>
      </c>
      <c r="O365" s="90">
        <f t="shared" si="54"/>
        <v>537.04999999999984</v>
      </c>
      <c r="P365" s="100">
        <f t="shared" si="55"/>
        <v>1611.1499999999996</v>
      </c>
      <c r="Q365" s="48" t="s">
        <v>2035</v>
      </c>
      <c r="R365" s="48" t="s">
        <v>2038</v>
      </c>
    </row>
    <row r="366" spans="1:18" x14ac:dyDescent="0.2">
      <c r="A366" s="97"/>
      <c r="B366" s="221">
        <v>44174.458344907405</v>
      </c>
      <c r="C366" s="98" t="s">
        <v>815</v>
      </c>
      <c r="D366" s="82" t="str">
        <f>VLOOKUP($C366,TOTAL4,2,FALSE)</f>
        <v>HA1730-U</v>
      </c>
      <c r="E366" s="91" t="str">
        <f>VLOOKUP($C366,TOTAL4,3,FALSE)</f>
        <v>HARARE</v>
      </c>
      <c r="F366" s="82" t="str">
        <f>VLOOKUP(C366,TOTAL4,4,FALSE)</f>
        <v>PLATINUM</v>
      </c>
      <c r="G366" s="52">
        <v>3</v>
      </c>
      <c r="H366" s="96" t="s">
        <v>2033</v>
      </c>
      <c r="I366" s="68" t="s">
        <v>2057</v>
      </c>
      <c r="J366" s="82" t="str">
        <f>VLOOKUP($C366,TOTAL4,5,FALSE)</f>
        <v>KIWA</v>
      </c>
      <c r="K366" s="88">
        <v>0.45834490740740735</v>
      </c>
      <c r="L366" s="88">
        <v>0.83124999999999993</v>
      </c>
      <c r="M366" s="86">
        <v>44174</v>
      </c>
      <c r="N366" s="143" t="s">
        <v>5572</v>
      </c>
      <c r="O366" s="90">
        <f t="shared" si="54"/>
        <v>536.98333333333335</v>
      </c>
      <c r="P366" s="100">
        <f t="shared" si="55"/>
        <v>1610.95</v>
      </c>
      <c r="Q366" s="48" t="s">
        <v>2035</v>
      </c>
      <c r="R366" s="48" t="s">
        <v>2038</v>
      </c>
    </row>
    <row r="367" spans="1:18" x14ac:dyDescent="0.2">
      <c r="A367" s="210">
        <v>145</v>
      </c>
      <c r="B367" s="121">
        <v>44174.470833333333</v>
      </c>
      <c r="C367" s="52" t="str">
        <f>VLOOKUP(A367,nsn,2,FALSE)</f>
        <v>CowdrayPark</v>
      </c>
      <c r="D367" s="134" t="str">
        <f>VLOOKUP($C367,TOTAL3,2,FALSE)</f>
        <v>BU0024</v>
      </c>
      <c r="E367" s="220" t="str">
        <f>VLOOKUP($C367,TOTAL3,3,FALSE)</f>
        <v>BULAWAYO</v>
      </c>
      <c r="F367" s="135" t="str">
        <f>VLOOKUP(C367,TOTAL3,4,FALSE)</f>
        <v>PLATINUM</v>
      </c>
      <c r="G367" s="52">
        <v>3</v>
      </c>
      <c r="H367" s="207" t="s">
        <v>2033</v>
      </c>
      <c r="I367" s="212" t="s">
        <v>2057</v>
      </c>
      <c r="J367" s="52" t="str">
        <f>VLOOKUP(A367,nsn,3,FALSE)</f>
        <v>SIFA</v>
      </c>
      <c r="K367" s="88">
        <v>0.47083333333333338</v>
      </c>
      <c r="L367" s="88">
        <v>0.64097222222222217</v>
      </c>
      <c r="M367" s="86">
        <v>44174</v>
      </c>
      <c r="N367" s="143" t="s">
        <v>2678</v>
      </c>
      <c r="O367" s="90">
        <f t="shared" si="54"/>
        <v>244.99999999999983</v>
      </c>
      <c r="P367" s="100">
        <f t="shared" si="55"/>
        <v>734.99999999999955</v>
      </c>
      <c r="Q367" s="48" t="s">
        <v>2035</v>
      </c>
      <c r="R367" s="48" t="s">
        <v>2038</v>
      </c>
    </row>
    <row r="368" spans="1:18" x14ac:dyDescent="0.2">
      <c r="A368" s="97"/>
      <c r="B368" s="221">
        <v>44174.471562500003</v>
      </c>
      <c r="C368" s="98" t="s">
        <v>545</v>
      </c>
      <c r="D368" s="82" t="str">
        <f t="shared" ref="D368:D373" si="60">VLOOKUP($C368,TOTAL4,2,FALSE)</f>
        <v>BU0024</v>
      </c>
      <c r="E368" s="91" t="str">
        <f t="shared" ref="E368:E373" si="61">VLOOKUP($C368,TOTAL4,3,FALSE)</f>
        <v>BULAWAYO</v>
      </c>
      <c r="F368" s="82" t="str">
        <f t="shared" ref="F368:F373" si="62">VLOOKUP(C368,TOTAL4,4,FALSE)</f>
        <v>PLATINUM</v>
      </c>
      <c r="G368" s="52">
        <v>3</v>
      </c>
      <c r="H368" s="96" t="s">
        <v>2033</v>
      </c>
      <c r="I368" s="68" t="s">
        <v>2057</v>
      </c>
      <c r="J368" s="82" t="str">
        <f t="shared" ref="J368:J373" si="63">VLOOKUP($C368,TOTAL4,5,FALSE)</f>
        <v>SIFA</v>
      </c>
      <c r="K368" s="88">
        <v>0.47156250000000005</v>
      </c>
      <c r="L368" s="88">
        <v>0.99930555555555556</v>
      </c>
      <c r="M368" s="86">
        <v>44175</v>
      </c>
      <c r="N368" s="143" t="s">
        <v>5579</v>
      </c>
      <c r="O368" s="90">
        <f t="shared" si="54"/>
        <v>759.95</v>
      </c>
      <c r="P368" s="100">
        <f t="shared" si="55"/>
        <v>2279.8500000000004</v>
      </c>
      <c r="Q368" s="68" t="s">
        <v>2035</v>
      </c>
      <c r="R368" s="68" t="s">
        <v>2036</v>
      </c>
    </row>
    <row r="369" spans="1:18" x14ac:dyDescent="0.2">
      <c r="A369" s="97"/>
      <c r="B369" s="221">
        <v>44174.477627314816</v>
      </c>
      <c r="C369" s="98" t="s">
        <v>2092</v>
      </c>
      <c r="D369" s="82" t="e">
        <f t="shared" si="60"/>
        <v>#N/A</v>
      </c>
      <c r="E369" s="91" t="e">
        <f t="shared" si="61"/>
        <v>#N/A</v>
      </c>
      <c r="F369" s="82" t="e">
        <f t="shared" si="62"/>
        <v>#N/A</v>
      </c>
      <c r="G369" s="52">
        <v>3</v>
      </c>
      <c r="H369" s="96" t="s">
        <v>2033</v>
      </c>
      <c r="I369" s="68" t="s">
        <v>2057</v>
      </c>
      <c r="J369" s="82" t="e">
        <f t="shared" si="63"/>
        <v>#N/A</v>
      </c>
      <c r="K369" s="88">
        <v>0.47762731481481485</v>
      </c>
      <c r="L369" s="88">
        <v>0.99930555555555556</v>
      </c>
      <c r="M369" s="86">
        <v>44175</v>
      </c>
      <c r="N369" s="143" t="s">
        <v>5612</v>
      </c>
      <c r="O369" s="90">
        <f t="shared" si="54"/>
        <v>751.2166666666667</v>
      </c>
      <c r="P369" s="100">
        <f t="shared" si="55"/>
        <v>2253.65</v>
      </c>
      <c r="Q369" s="68" t="s">
        <v>2035</v>
      </c>
      <c r="R369" s="68" t="s">
        <v>2036</v>
      </c>
    </row>
    <row r="370" spans="1:18" x14ac:dyDescent="0.2">
      <c r="A370" s="97"/>
      <c r="B370" s="221">
        <v>44174.477696759262</v>
      </c>
      <c r="C370" s="98" t="s">
        <v>326</v>
      </c>
      <c r="D370" s="82" t="str">
        <f t="shared" si="60"/>
        <v>HA0379</v>
      </c>
      <c r="E370" s="91" t="str">
        <f t="shared" si="61"/>
        <v>HARARE</v>
      </c>
      <c r="F370" s="82" t="str">
        <f t="shared" si="62"/>
        <v>GOLD</v>
      </c>
      <c r="G370" s="52">
        <v>3</v>
      </c>
      <c r="H370" s="96" t="s">
        <v>2033</v>
      </c>
      <c r="I370" s="68" t="s">
        <v>2057</v>
      </c>
      <c r="J370" s="82" t="str">
        <f t="shared" si="63"/>
        <v>KIWA</v>
      </c>
      <c r="K370" s="88">
        <v>0.47769675925925931</v>
      </c>
      <c r="L370" s="88">
        <v>0.82430555555555562</v>
      </c>
      <c r="M370" s="86">
        <v>44174</v>
      </c>
      <c r="N370" s="143" t="s">
        <v>5570</v>
      </c>
      <c r="O370" s="90">
        <f t="shared" si="54"/>
        <v>499.11666666666667</v>
      </c>
      <c r="P370" s="100">
        <f t="shared" si="55"/>
        <v>1497.35</v>
      </c>
      <c r="Q370" s="48" t="s">
        <v>2035</v>
      </c>
      <c r="R370" s="48" t="s">
        <v>2038</v>
      </c>
    </row>
    <row r="371" spans="1:18" x14ac:dyDescent="0.2">
      <c r="A371" s="97"/>
      <c r="B371" s="221">
        <v>44174.479097222225</v>
      </c>
      <c r="C371" s="98" t="s">
        <v>1835</v>
      </c>
      <c r="D371" s="82" t="str">
        <f t="shared" si="60"/>
        <v>HA0097</v>
      </c>
      <c r="E371" s="91" t="str">
        <f t="shared" si="61"/>
        <v>HARARE</v>
      </c>
      <c r="F371" s="82" t="str">
        <f t="shared" si="62"/>
        <v xml:space="preserve">PRIORITY PLATINUM </v>
      </c>
      <c r="G371" s="52">
        <v>3</v>
      </c>
      <c r="H371" s="96" t="s">
        <v>2033</v>
      </c>
      <c r="I371" s="68" t="s">
        <v>2057</v>
      </c>
      <c r="J371" s="82" t="str">
        <f t="shared" si="63"/>
        <v>DHLAKAMA</v>
      </c>
      <c r="K371" s="88">
        <v>0.47909722222222223</v>
      </c>
      <c r="L371" s="88">
        <v>0.91388888888888886</v>
      </c>
      <c r="M371" s="86">
        <v>44174</v>
      </c>
      <c r="N371" s="143" t="s">
        <v>5574</v>
      </c>
      <c r="O371" s="90">
        <f t="shared" si="54"/>
        <v>626.09999999999991</v>
      </c>
      <c r="P371" s="100">
        <f t="shared" si="55"/>
        <v>1878.2999999999997</v>
      </c>
      <c r="Q371" s="48" t="s">
        <v>2035</v>
      </c>
      <c r="R371" s="48" t="s">
        <v>2038</v>
      </c>
    </row>
    <row r="372" spans="1:18" x14ac:dyDescent="0.2">
      <c r="A372" s="97"/>
      <c r="B372" s="221">
        <v>44174.479143518518</v>
      </c>
      <c r="C372" s="98" t="s">
        <v>1057</v>
      </c>
      <c r="D372" s="82" t="str">
        <f t="shared" si="60"/>
        <v>HA3016</v>
      </c>
      <c r="E372" s="91" t="str">
        <f t="shared" si="61"/>
        <v>HARARE</v>
      </c>
      <c r="F372" s="82" t="str">
        <f t="shared" si="62"/>
        <v>PLATINUM</v>
      </c>
      <c r="G372" s="52">
        <v>3</v>
      </c>
      <c r="H372" s="96" t="s">
        <v>2033</v>
      </c>
      <c r="I372" s="68" t="s">
        <v>2057</v>
      </c>
      <c r="J372" s="82" t="str">
        <f t="shared" si="63"/>
        <v>DHLKAMA</v>
      </c>
      <c r="K372" s="88">
        <v>0.4791435185185185</v>
      </c>
      <c r="L372" s="88">
        <v>0.9145833333333333</v>
      </c>
      <c r="M372" s="86">
        <v>44174</v>
      </c>
      <c r="N372" s="143" t="s">
        <v>5575</v>
      </c>
      <c r="O372" s="90">
        <f t="shared" si="54"/>
        <v>627.0333333333333</v>
      </c>
      <c r="P372" s="100">
        <f t="shared" si="55"/>
        <v>1881.1</v>
      </c>
      <c r="Q372" s="48" t="s">
        <v>2035</v>
      </c>
      <c r="R372" s="48" t="s">
        <v>2038</v>
      </c>
    </row>
    <row r="373" spans="1:18" x14ac:dyDescent="0.2">
      <c r="A373" s="97"/>
      <c r="B373" s="221">
        <v>44174.479143518518</v>
      </c>
      <c r="C373" s="98" t="s">
        <v>995</v>
      </c>
      <c r="D373" s="82" t="str">
        <f t="shared" si="60"/>
        <v>HA6034</v>
      </c>
      <c r="E373" s="91" t="str">
        <f t="shared" si="61"/>
        <v>HARARE</v>
      </c>
      <c r="F373" s="82" t="str">
        <f t="shared" si="62"/>
        <v>PLATINUM</v>
      </c>
      <c r="G373" s="52">
        <v>3</v>
      </c>
      <c r="H373" s="96" t="s">
        <v>2033</v>
      </c>
      <c r="I373" s="68" t="s">
        <v>2057</v>
      </c>
      <c r="J373" s="82" t="str">
        <f t="shared" si="63"/>
        <v>DHLAKAMA</v>
      </c>
      <c r="K373" s="88">
        <v>0.4791435185185185</v>
      </c>
      <c r="L373" s="88">
        <v>0.99930555555555556</v>
      </c>
      <c r="M373" s="86">
        <v>44175</v>
      </c>
      <c r="N373" s="143" t="s">
        <v>5591</v>
      </c>
      <c r="O373" s="90">
        <f t="shared" si="54"/>
        <v>749.0333333333333</v>
      </c>
      <c r="P373" s="100">
        <f t="shared" si="55"/>
        <v>2247.1</v>
      </c>
      <c r="Q373" s="68" t="s">
        <v>2035</v>
      </c>
      <c r="R373" s="68" t="s">
        <v>2036</v>
      </c>
    </row>
    <row r="374" spans="1:18" x14ac:dyDescent="0.2">
      <c r="A374" s="210">
        <v>882</v>
      </c>
      <c r="B374" s="121">
        <v>44174.479166666664</v>
      </c>
      <c r="C374" s="52" t="str">
        <f>VLOOKUP(A374,nsn,2,FALSE)</f>
        <v>Richmond-G</v>
      </c>
      <c r="D374" s="134" t="s">
        <v>5553</v>
      </c>
      <c r="E374" s="220" t="str">
        <f>VLOOKUP($C374,TOTAL3,3,FALSE)</f>
        <v>BULAWAYO</v>
      </c>
      <c r="F374" s="135" t="str">
        <f>VLOOKUP(C374,TOTAL3,4,FALSE)</f>
        <v>GOLD</v>
      </c>
      <c r="G374" s="52">
        <v>3</v>
      </c>
      <c r="H374" s="207" t="s">
        <v>2033</v>
      </c>
      <c r="I374" s="212" t="s">
        <v>2057</v>
      </c>
      <c r="J374" s="52" t="str">
        <f>VLOOKUP(A374,nsn,3,FALSE)</f>
        <v>SOFIA</v>
      </c>
      <c r="K374" s="88">
        <v>0.47916666666666669</v>
      </c>
      <c r="L374" s="88">
        <v>0.6791666666666667</v>
      </c>
      <c r="M374" s="86">
        <v>44174</v>
      </c>
      <c r="N374" s="143" t="s">
        <v>2719</v>
      </c>
      <c r="O374" s="90">
        <f t="shared" si="54"/>
        <v>288</v>
      </c>
      <c r="P374" s="100">
        <f t="shared" si="55"/>
        <v>864</v>
      </c>
      <c r="Q374" s="48" t="s">
        <v>2035</v>
      </c>
      <c r="R374" s="48" t="s">
        <v>2038</v>
      </c>
    </row>
    <row r="375" spans="1:18" x14ac:dyDescent="0.2">
      <c r="A375" s="97"/>
      <c r="B375" s="221">
        <v>44174.479444444441</v>
      </c>
      <c r="C375" s="98" t="s">
        <v>1646</v>
      </c>
      <c r="D375" s="82" t="str">
        <f>VLOOKUP($C375,TOTAL4,2,FALSE)</f>
        <v>BU5099</v>
      </c>
      <c r="E375" s="91" t="str">
        <f>VLOOKUP($C375,TOTAL4,3,FALSE)</f>
        <v>BULAWAYO</v>
      </c>
      <c r="F375" s="82" t="str">
        <f>VLOOKUP(C375,TOTAL4,4,FALSE)</f>
        <v>GOLD</v>
      </c>
      <c r="G375" s="52">
        <v>3</v>
      </c>
      <c r="H375" s="96" t="s">
        <v>2033</v>
      </c>
      <c r="I375" s="68" t="s">
        <v>2057</v>
      </c>
      <c r="J375" s="82" t="str">
        <f>VLOOKUP($C375,TOTAL4,5,FALSE)</f>
        <v>MAKETO</v>
      </c>
      <c r="K375" s="88">
        <v>0.4794444444444444</v>
      </c>
      <c r="L375" s="88">
        <v>0.99930555555555556</v>
      </c>
      <c r="M375" s="86">
        <v>44175</v>
      </c>
      <c r="N375" s="143" t="s">
        <v>5609</v>
      </c>
      <c r="O375" s="90">
        <f t="shared" si="54"/>
        <v>748.6</v>
      </c>
      <c r="P375" s="100">
        <f t="shared" si="55"/>
        <v>2245.8000000000002</v>
      </c>
      <c r="Q375" s="68" t="s">
        <v>2035</v>
      </c>
      <c r="R375" s="68" t="s">
        <v>2036</v>
      </c>
    </row>
    <row r="376" spans="1:18" x14ac:dyDescent="0.2">
      <c r="A376" s="97"/>
      <c r="B376" s="221">
        <v>44174.493518518517</v>
      </c>
      <c r="C376" s="98" t="s">
        <v>1888</v>
      </c>
      <c r="D376" s="82" t="str">
        <f>VLOOKUP($C376,TOTAL4,2,FALSE)</f>
        <v>MN5229</v>
      </c>
      <c r="E376" s="91" t="str">
        <f>VLOOKUP($C376,TOTAL4,3,FALSE)</f>
        <v>MAT NORTH</v>
      </c>
      <c r="F376" s="82" t="str">
        <f>VLOOKUP(C376,TOTAL4,4,FALSE)</f>
        <v>SILVER</v>
      </c>
      <c r="G376" s="52">
        <v>3</v>
      </c>
      <c r="H376" s="96" t="s">
        <v>2033</v>
      </c>
      <c r="I376" s="68" t="s">
        <v>2057</v>
      </c>
      <c r="J376" s="82" t="str">
        <f>VLOOKUP($C376,TOTAL4,5,FALSE)</f>
        <v>MAKETO</v>
      </c>
      <c r="K376" s="88">
        <v>0.49351851851851852</v>
      </c>
      <c r="L376" s="88">
        <v>0.99930555555555556</v>
      </c>
      <c r="M376" s="86">
        <v>44175</v>
      </c>
      <c r="N376" s="143" t="s">
        <v>5614</v>
      </c>
      <c r="O376" s="90">
        <f t="shared" si="54"/>
        <v>728.33333333333326</v>
      </c>
      <c r="P376" s="100">
        <f t="shared" si="55"/>
        <v>2185</v>
      </c>
      <c r="Q376" s="68" t="s">
        <v>2035</v>
      </c>
      <c r="R376" s="68" t="s">
        <v>2036</v>
      </c>
    </row>
    <row r="377" spans="1:18" x14ac:dyDescent="0.2">
      <c r="A377" s="97"/>
      <c r="B377" s="221">
        <v>44174.493530092594</v>
      </c>
      <c r="C377" s="98" t="s">
        <v>1991</v>
      </c>
      <c r="D377" s="82" t="str">
        <f>VLOOKUP($C377,TOTAL4,2,FALSE)</f>
        <v>MN7056</v>
      </c>
      <c r="E377" s="91" t="str">
        <f>VLOOKUP($C377,TOTAL4,3,FALSE)</f>
        <v>MAT NORTH</v>
      </c>
      <c r="F377" s="82" t="str">
        <f>VLOOKUP(C377,TOTAL4,4,FALSE)</f>
        <v>BRONZE</v>
      </c>
      <c r="G377" s="52">
        <v>3</v>
      </c>
      <c r="H377" s="96" t="s">
        <v>2033</v>
      </c>
      <c r="I377" s="68" t="s">
        <v>2057</v>
      </c>
      <c r="J377" s="82" t="str">
        <f>VLOOKUP($C377,TOTAL4,5,FALSE)</f>
        <v>MAKETO</v>
      </c>
      <c r="K377" s="88">
        <v>0.49353009259259256</v>
      </c>
      <c r="L377" s="88">
        <v>0.99930555555555556</v>
      </c>
      <c r="M377" s="86">
        <v>44175</v>
      </c>
      <c r="N377" s="143" t="s">
        <v>5618</v>
      </c>
      <c r="O377" s="90">
        <f t="shared" si="54"/>
        <v>728.31666666666661</v>
      </c>
      <c r="P377" s="100">
        <f t="shared" si="55"/>
        <v>2184.9499999999998</v>
      </c>
      <c r="Q377" s="68" t="s">
        <v>2035</v>
      </c>
      <c r="R377" s="68" t="s">
        <v>2036</v>
      </c>
    </row>
    <row r="378" spans="1:18" x14ac:dyDescent="0.2">
      <c r="A378" s="210">
        <v>656</v>
      </c>
      <c r="B378" s="121">
        <v>44174.493750000001</v>
      </c>
      <c r="C378" s="52" t="str">
        <f>VLOOKUP(A378,nsn,2,FALSE)</f>
        <v>Dhlamini-G</v>
      </c>
      <c r="D378" s="134" t="str">
        <f>VLOOKUP($C378,TOTAL3,2,FALSE)</f>
        <v>MN7055</v>
      </c>
      <c r="E378" s="220" t="str">
        <f>VLOOKUP($C378,TOTAL3,3,FALSE)</f>
        <v>MAT NORTH</v>
      </c>
      <c r="F378" s="135" t="str">
        <f>VLOOKUP(C378,TOTAL3,4,FALSE)</f>
        <v>BRONZE</v>
      </c>
      <c r="G378" s="52">
        <v>3</v>
      </c>
      <c r="H378" s="207" t="s">
        <v>2033</v>
      </c>
      <c r="I378" s="212" t="s">
        <v>2057</v>
      </c>
      <c r="J378" s="52" t="str">
        <f>VLOOKUP(A378,nsn,3,FALSE)</f>
        <v>MAKETO</v>
      </c>
      <c r="K378" s="88">
        <v>0.49374999999999997</v>
      </c>
      <c r="L378" s="88">
        <v>0.99930555555555556</v>
      </c>
      <c r="M378" s="86">
        <v>44174</v>
      </c>
      <c r="N378" s="143" t="s">
        <v>2672</v>
      </c>
      <c r="O378" s="90">
        <f t="shared" si="54"/>
        <v>728</v>
      </c>
      <c r="P378" s="100">
        <f t="shared" si="55"/>
        <v>2184</v>
      </c>
      <c r="Q378" s="52" t="s">
        <v>2035</v>
      </c>
      <c r="R378" s="52" t="s">
        <v>2036</v>
      </c>
    </row>
    <row r="379" spans="1:18" x14ac:dyDescent="0.2">
      <c r="A379" s="97"/>
      <c r="B379" s="221">
        <v>44174.494120370371</v>
      </c>
      <c r="C379" s="98" t="s">
        <v>1890</v>
      </c>
      <c r="D379" s="82" t="str">
        <f>VLOOKUP($C379,TOTAL4,2,FALSE)</f>
        <v>MN5229</v>
      </c>
      <c r="E379" s="91" t="str">
        <f>VLOOKUP($C379,TOTAL4,3,FALSE)</f>
        <v>MAT NORTH</v>
      </c>
      <c r="F379" s="82" t="str">
        <f>VLOOKUP(C379,TOTAL4,4,FALSE)</f>
        <v>SILVER</v>
      </c>
      <c r="G379" s="52">
        <v>3</v>
      </c>
      <c r="H379" s="96" t="s">
        <v>2033</v>
      </c>
      <c r="I379" s="68" t="s">
        <v>2057</v>
      </c>
      <c r="J379" s="82" t="str">
        <f>VLOOKUP($C379,TOTAL4,5,FALSE)</f>
        <v>MAKETO</v>
      </c>
      <c r="K379" s="88">
        <v>0.49412037037037032</v>
      </c>
      <c r="L379" s="88">
        <v>0.99930555555555556</v>
      </c>
      <c r="M379" s="86">
        <v>44175</v>
      </c>
      <c r="N379" s="143" t="s">
        <v>5615</v>
      </c>
      <c r="O379" s="90">
        <f t="shared" si="54"/>
        <v>727.4666666666667</v>
      </c>
      <c r="P379" s="100">
        <f t="shared" si="55"/>
        <v>2182.4</v>
      </c>
      <c r="Q379" s="68" t="s">
        <v>2035</v>
      </c>
      <c r="R379" s="68" t="s">
        <v>2036</v>
      </c>
    </row>
    <row r="380" spans="1:18" x14ac:dyDescent="0.2">
      <c r="A380" s="97"/>
      <c r="B380" s="137">
        <v>44174.498703703706</v>
      </c>
      <c r="C380" s="87" t="s">
        <v>1645</v>
      </c>
      <c r="D380" s="134" t="str">
        <f>VLOOKUP($C380,TOTAL3,2,FALSE)</f>
        <v>HA6062</v>
      </c>
      <c r="E380" s="135" t="str">
        <f>VLOOKUP($C380,TOTAL3,3,FALSE)</f>
        <v>HARARE</v>
      </c>
      <c r="F380" s="135" t="str">
        <f>VLOOKUP(C380,TOTAL3,4,FALSE)</f>
        <v>SILVER</v>
      </c>
      <c r="G380" s="52">
        <v>3</v>
      </c>
      <c r="H380" s="142" t="s">
        <v>2033</v>
      </c>
      <c r="I380" s="52" t="s">
        <v>5161</v>
      </c>
      <c r="J380" s="135" t="str">
        <f>VLOOKUP($C380,TOTAL3,5,FALSE)</f>
        <v>RITA</v>
      </c>
      <c r="K380" s="107">
        <v>0.4987037037037037</v>
      </c>
      <c r="L380" s="196">
        <v>0.99998842592592585</v>
      </c>
      <c r="M380" s="136">
        <v>44174</v>
      </c>
      <c r="N380" s="143" t="s">
        <v>5532</v>
      </c>
      <c r="O380" s="90">
        <f t="shared" si="54"/>
        <v>721.84999999999991</v>
      </c>
      <c r="P380" s="100">
        <f t="shared" si="55"/>
        <v>2165.5499999999997</v>
      </c>
      <c r="Q380" s="48" t="s">
        <v>2035</v>
      </c>
      <c r="R380" s="48" t="s">
        <v>2036</v>
      </c>
    </row>
    <row r="381" spans="1:18" x14ac:dyDescent="0.2">
      <c r="A381" s="97"/>
      <c r="B381" s="136">
        <v>44174.808831018519</v>
      </c>
      <c r="C381" s="5" t="s">
        <v>1155</v>
      </c>
      <c r="D381" s="134" t="str">
        <f>VLOOKUP($C381,TOTAL3,2,FALSE)</f>
        <v>MD0284</v>
      </c>
      <c r="E381" s="135" t="str">
        <f>VLOOKUP($C381,TOTAL3,3,FALSE)</f>
        <v>MIDLANDS</v>
      </c>
      <c r="F381" s="135" t="str">
        <f>VLOOKUP(C381,TOTAL3,4,FALSE)</f>
        <v>PLATINUM</v>
      </c>
      <c r="G381" s="52">
        <v>3</v>
      </c>
      <c r="H381" s="142" t="s">
        <v>2033</v>
      </c>
      <c r="I381" s="52" t="s">
        <v>2034</v>
      </c>
      <c r="J381" s="135" t="str">
        <f>VLOOKUP($C381,TOTAL3,5,FALSE)</f>
        <v>CHIKWAVAVA</v>
      </c>
      <c r="K381" s="107">
        <v>0.50344907407407413</v>
      </c>
      <c r="L381" s="196">
        <v>0.80913194444444436</v>
      </c>
      <c r="M381" s="136">
        <v>44174</v>
      </c>
      <c r="N381" s="143" t="s">
        <v>5363</v>
      </c>
      <c r="O381" s="90">
        <f t="shared" si="54"/>
        <v>440.18333333333311</v>
      </c>
      <c r="P381" s="100">
        <f t="shared" si="55"/>
        <v>1320.5499999999993</v>
      </c>
      <c r="Q381" s="48" t="s">
        <v>2035</v>
      </c>
      <c r="R381" s="48" t="s">
        <v>2038</v>
      </c>
    </row>
    <row r="382" spans="1:18" x14ac:dyDescent="0.2">
      <c r="A382" s="97"/>
      <c r="B382" s="221">
        <v>44174.507511574076</v>
      </c>
      <c r="C382" s="98" t="s">
        <v>1274</v>
      </c>
      <c r="D382" s="82" t="str">
        <f>VLOOKUP($C382,TOTAL4,2,FALSE)</f>
        <v>MD0284</v>
      </c>
      <c r="E382" s="91" t="str">
        <f>VLOOKUP($C382,TOTAL4,3,FALSE)</f>
        <v>MIDLANDS</v>
      </c>
      <c r="F382" s="82" t="str">
        <f>VLOOKUP(C382,TOTAL4,4,FALSE)</f>
        <v>BRONZE</v>
      </c>
      <c r="G382" s="52">
        <v>3</v>
      </c>
      <c r="H382" s="96" t="s">
        <v>2033</v>
      </c>
      <c r="I382" s="68" t="s">
        <v>2057</v>
      </c>
      <c r="J382" s="82" t="str">
        <f>VLOOKUP($C382,TOTAL4,5,FALSE)</f>
        <v>CHIKWAVAVA</v>
      </c>
      <c r="K382" s="88">
        <v>0.5075115740740741</v>
      </c>
      <c r="L382" s="88">
        <v>0.80625000000000002</v>
      </c>
      <c r="M382" s="86">
        <v>44174</v>
      </c>
      <c r="N382" s="143" t="s">
        <v>5566</v>
      </c>
      <c r="O382" s="90">
        <f t="shared" si="54"/>
        <v>430.18333333333334</v>
      </c>
      <c r="P382" s="100">
        <f t="shared" si="55"/>
        <v>1290.55</v>
      </c>
      <c r="Q382" s="48" t="s">
        <v>2035</v>
      </c>
      <c r="R382" s="48" t="s">
        <v>2038</v>
      </c>
    </row>
    <row r="383" spans="1:18" x14ac:dyDescent="0.2">
      <c r="A383" s="97"/>
      <c r="B383" s="136">
        <v>44174.750393518516</v>
      </c>
      <c r="C383" s="5" t="s">
        <v>155</v>
      </c>
      <c r="D383" s="134" t="str">
        <f t="shared" ref="D383:D393" si="64">VLOOKUP($C383,TOTAL3,2,FALSE)</f>
        <v>HA0227</v>
      </c>
      <c r="E383" s="135" t="str">
        <f t="shared" ref="E383:E394" si="65">VLOOKUP($C383,TOTAL3,3,FALSE)</f>
        <v>HARARE</v>
      </c>
      <c r="F383" s="135" t="str">
        <f t="shared" ref="F383:F394" si="66">VLOOKUP(C383,TOTAL3,4,FALSE)</f>
        <v>PLATINUM</v>
      </c>
      <c r="G383" s="52">
        <v>3</v>
      </c>
      <c r="H383" s="142" t="s">
        <v>2033</v>
      </c>
      <c r="I383" s="52" t="s">
        <v>2034</v>
      </c>
      <c r="J383" s="135" t="str">
        <f t="shared" ref="J383:J393" si="67">VLOOKUP($C383,TOTAL3,5,FALSE)</f>
        <v>PRIVILEDGE</v>
      </c>
      <c r="K383" s="107">
        <v>0.52261574074074069</v>
      </c>
      <c r="L383" s="196">
        <v>0.75155092592592598</v>
      </c>
      <c r="M383" s="136">
        <v>44174</v>
      </c>
      <c r="N383" s="143" t="s">
        <v>5355</v>
      </c>
      <c r="O383" s="90">
        <f t="shared" si="54"/>
        <v>329.66666666666686</v>
      </c>
      <c r="P383" s="100">
        <f t="shared" si="55"/>
        <v>989.00000000000057</v>
      </c>
      <c r="Q383" s="48" t="s">
        <v>2035</v>
      </c>
      <c r="R383" s="48" t="s">
        <v>2038</v>
      </c>
    </row>
    <row r="384" spans="1:18" x14ac:dyDescent="0.2">
      <c r="A384" s="97"/>
      <c r="B384" s="136">
        <v>44174.784074074072</v>
      </c>
      <c r="C384" s="5" t="s">
        <v>634</v>
      </c>
      <c r="D384" s="134" t="str">
        <f t="shared" si="64"/>
        <v>HA5051</v>
      </c>
      <c r="E384" s="135" t="str">
        <f t="shared" si="65"/>
        <v>HARARE</v>
      </c>
      <c r="F384" s="135" t="str">
        <f t="shared" si="66"/>
        <v>GOLD</v>
      </c>
      <c r="G384" s="52">
        <v>3</v>
      </c>
      <c r="H384" s="142" t="s">
        <v>2033</v>
      </c>
      <c r="I384" s="52" t="s">
        <v>2034</v>
      </c>
      <c r="J384" s="135" t="str">
        <f t="shared" si="67"/>
        <v>ENIA</v>
      </c>
      <c r="K384" s="107">
        <v>0.5226736111111111</v>
      </c>
      <c r="L384" s="196">
        <v>0.78835648148148152</v>
      </c>
      <c r="M384" s="136">
        <v>44174</v>
      </c>
      <c r="N384" s="143" t="s">
        <v>5359</v>
      </c>
      <c r="O384" s="90">
        <f t="shared" si="54"/>
        <v>382.58333333333337</v>
      </c>
      <c r="P384" s="100">
        <f t="shared" si="55"/>
        <v>1147.75</v>
      </c>
      <c r="Q384" s="48" t="s">
        <v>2035</v>
      </c>
      <c r="R384" s="48" t="s">
        <v>2038</v>
      </c>
    </row>
    <row r="385" spans="1:18" x14ac:dyDescent="0.2">
      <c r="A385" s="97"/>
      <c r="B385" s="136">
        <v>44174.747106481482</v>
      </c>
      <c r="C385" s="5" t="s">
        <v>35</v>
      </c>
      <c r="D385" s="134" t="str">
        <f t="shared" si="64"/>
        <v>HA0225</v>
      </c>
      <c r="E385" s="135" t="str">
        <f t="shared" si="65"/>
        <v>HARARE</v>
      </c>
      <c r="F385" s="135" t="str">
        <f t="shared" si="66"/>
        <v>GOLD</v>
      </c>
      <c r="G385" s="52">
        <v>3</v>
      </c>
      <c r="H385" s="142" t="s">
        <v>2033</v>
      </c>
      <c r="I385" s="52" t="s">
        <v>2034</v>
      </c>
      <c r="J385" s="135" t="str">
        <f t="shared" si="67"/>
        <v>PRIVILEDGE</v>
      </c>
      <c r="K385" s="107">
        <v>0.52268518518518514</v>
      </c>
      <c r="L385" s="196">
        <v>0.75023148148148155</v>
      </c>
      <c r="M385" s="136">
        <v>44174</v>
      </c>
      <c r="N385" s="143" t="s">
        <v>5354</v>
      </c>
      <c r="O385" s="90">
        <f t="shared" si="54"/>
        <v>327.66666666666686</v>
      </c>
      <c r="P385" s="100">
        <f t="shared" si="55"/>
        <v>983.00000000000057</v>
      </c>
      <c r="Q385" s="48" t="s">
        <v>2035</v>
      </c>
      <c r="R385" s="48" t="s">
        <v>2038</v>
      </c>
    </row>
    <row r="386" spans="1:18" x14ac:dyDescent="0.2">
      <c r="A386" s="97"/>
      <c r="B386" s="136">
        <v>44174.784074074072</v>
      </c>
      <c r="C386" s="5" t="s">
        <v>308</v>
      </c>
      <c r="D386" s="134" t="str">
        <f t="shared" si="64"/>
        <v>HA5205</v>
      </c>
      <c r="E386" s="135" t="str">
        <f t="shared" si="65"/>
        <v>HARARE</v>
      </c>
      <c r="F386" s="135" t="str">
        <f t="shared" si="66"/>
        <v>PLATINUM</v>
      </c>
      <c r="G386" s="52">
        <v>3</v>
      </c>
      <c r="H386" s="142" t="s">
        <v>2033</v>
      </c>
      <c r="I386" s="52" t="s">
        <v>2034</v>
      </c>
      <c r="J386" s="135" t="str">
        <f t="shared" si="67"/>
        <v>MASIMBA</v>
      </c>
      <c r="K386" s="107">
        <v>0.52269675925925929</v>
      </c>
      <c r="L386" s="196">
        <v>0.7882986111111111</v>
      </c>
      <c r="M386" s="136">
        <v>44174</v>
      </c>
      <c r="N386" s="143" t="s">
        <v>5357</v>
      </c>
      <c r="O386" s="90">
        <f t="shared" ref="O386:O449" si="68">(L386-K386)*60*24</f>
        <v>382.46666666666658</v>
      </c>
      <c r="P386" s="100">
        <f t="shared" ref="P386:P449" si="69">O386*G386</f>
        <v>1147.3999999999996</v>
      </c>
      <c r="Q386" s="48" t="s">
        <v>2035</v>
      </c>
      <c r="R386" s="48" t="s">
        <v>2038</v>
      </c>
    </row>
    <row r="387" spans="1:18" x14ac:dyDescent="0.2">
      <c r="A387" s="97"/>
      <c r="B387" s="136">
        <v>44174.784120370372</v>
      </c>
      <c r="C387" s="5" t="s">
        <v>763</v>
      </c>
      <c r="D387" s="134" t="str">
        <f t="shared" si="64"/>
        <v>HA5058</v>
      </c>
      <c r="E387" s="135" t="str">
        <f t="shared" si="65"/>
        <v>HARARE</v>
      </c>
      <c r="F387" s="135" t="str">
        <f t="shared" si="66"/>
        <v>GOLD</v>
      </c>
      <c r="G387" s="52">
        <v>3</v>
      </c>
      <c r="H387" s="142" t="s">
        <v>2033</v>
      </c>
      <c r="I387" s="52" t="s">
        <v>2034</v>
      </c>
      <c r="J387" s="135" t="str">
        <f t="shared" si="67"/>
        <v>PRIVILEDGE</v>
      </c>
      <c r="K387" s="107">
        <v>0.52271990740740748</v>
      </c>
      <c r="L387" s="196">
        <v>0.78834490740740737</v>
      </c>
      <c r="M387" s="136">
        <v>44174</v>
      </c>
      <c r="N387" s="143" t="s">
        <v>5358</v>
      </c>
      <c r="O387" s="90">
        <f t="shared" si="68"/>
        <v>382.49999999999983</v>
      </c>
      <c r="P387" s="100">
        <f t="shared" si="69"/>
        <v>1147.4999999999995</v>
      </c>
      <c r="Q387" s="48" t="s">
        <v>2035</v>
      </c>
      <c r="R387" s="48" t="s">
        <v>2038</v>
      </c>
    </row>
    <row r="388" spans="1:18" x14ac:dyDescent="0.2">
      <c r="A388" s="97"/>
      <c r="B388" s="136">
        <v>44174.522731481484</v>
      </c>
      <c r="C388" s="5" t="s">
        <v>1412</v>
      </c>
      <c r="D388" s="134" t="str">
        <f t="shared" si="64"/>
        <v>HA5068</v>
      </c>
      <c r="E388" s="135" t="str">
        <f t="shared" si="65"/>
        <v>HARARE</v>
      </c>
      <c r="F388" s="135" t="str">
        <f t="shared" si="66"/>
        <v>PLATINUM</v>
      </c>
      <c r="G388" s="52">
        <v>3</v>
      </c>
      <c r="H388" s="142" t="s">
        <v>2033</v>
      </c>
      <c r="I388" s="52" t="s">
        <v>2034</v>
      </c>
      <c r="J388" s="135" t="str">
        <f t="shared" si="67"/>
        <v>PRIVILEDGE</v>
      </c>
      <c r="K388" s="144">
        <v>0.52273148148148152</v>
      </c>
      <c r="L388" s="196">
        <v>0.62953703703703701</v>
      </c>
      <c r="M388" s="136">
        <v>44174</v>
      </c>
      <c r="N388" s="143" t="s">
        <v>5337</v>
      </c>
      <c r="O388" s="90">
        <f t="shared" si="68"/>
        <v>153.7999999999999</v>
      </c>
      <c r="P388" s="100">
        <f t="shared" si="69"/>
        <v>461.39999999999969</v>
      </c>
      <c r="Q388" s="48" t="s">
        <v>2035</v>
      </c>
      <c r="R388" s="48" t="s">
        <v>2038</v>
      </c>
    </row>
    <row r="389" spans="1:18" x14ac:dyDescent="0.2">
      <c r="A389" s="97"/>
      <c r="B389" s="136">
        <v>44174.788518518515</v>
      </c>
      <c r="C389" s="5" t="s">
        <v>687</v>
      </c>
      <c r="D389" s="134" t="str">
        <f t="shared" si="64"/>
        <v>MC0009</v>
      </c>
      <c r="E389" s="135" t="str">
        <f t="shared" si="65"/>
        <v>MASH CENTRAL</v>
      </c>
      <c r="F389" s="135" t="str">
        <f t="shared" si="66"/>
        <v>GOLD</v>
      </c>
      <c r="G389" s="52">
        <v>3</v>
      </c>
      <c r="H389" s="142" t="s">
        <v>2033</v>
      </c>
      <c r="I389" s="52" t="s">
        <v>2034</v>
      </c>
      <c r="J389" s="135" t="str">
        <f t="shared" si="67"/>
        <v>KIWA</v>
      </c>
      <c r="K389" s="107">
        <v>0.52444444444444438</v>
      </c>
      <c r="L389" s="196">
        <v>0.79327546296296303</v>
      </c>
      <c r="M389" s="136">
        <v>44174</v>
      </c>
      <c r="N389" s="143" t="s">
        <v>5361</v>
      </c>
      <c r="O389" s="90">
        <f t="shared" si="68"/>
        <v>387.11666666666684</v>
      </c>
      <c r="P389" s="100">
        <f t="shared" si="69"/>
        <v>1161.3500000000006</v>
      </c>
      <c r="Q389" s="48" t="s">
        <v>2035</v>
      </c>
      <c r="R389" s="48" t="s">
        <v>2038</v>
      </c>
    </row>
    <row r="390" spans="1:18" x14ac:dyDescent="0.2">
      <c r="A390" s="97"/>
      <c r="B390" s="136">
        <v>44174.788518518515</v>
      </c>
      <c r="C390" s="5" t="s">
        <v>1878</v>
      </c>
      <c r="D390" s="134" t="str">
        <f t="shared" si="64"/>
        <v>MC5212</v>
      </c>
      <c r="E390" s="135" t="str">
        <f t="shared" si="65"/>
        <v>MASH CENTRAL</v>
      </c>
      <c r="F390" s="135" t="str">
        <f t="shared" si="66"/>
        <v>PLATINUM</v>
      </c>
      <c r="G390" s="52">
        <v>3</v>
      </c>
      <c r="H390" s="142" t="s">
        <v>2033</v>
      </c>
      <c r="I390" s="52" t="s">
        <v>2034</v>
      </c>
      <c r="J390" s="135" t="str">
        <f t="shared" si="67"/>
        <v>KIWA</v>
      </c>
      <c r="K390" s="107">
        <v>0.52444444444444438</v>
      </c>
      <c r="L390" s="196">
        <v>0.79331018518518526</v>
      </c>
      <c r="M390" s="136">
        <v>44174</v>
      </c>
      <c r="N390" s="143" t="s">
        <v>5362</v>
      </c>
      <c r="O390" s="90">
        <f t="shared" si="68"/>
        <v>387.16666666666686</v>
      </c>
      <c r="P390" s="100">
        <f t="shared" si="69"/>
        <v>1161.5000000000005</v>
      </c>
      <c r="Q390" s="48" t="s">
        <v>2035</v>
      </c>
      <c r="R390" s="48" t="s">
        <v>2038</v>
      </c>
    </row>
    <row r="391" spans="1:18" x14ac:dyDescent="0.2">
      <c r="A391" s="97"/>
      <c r="B391" s="137">
        <v>44174.524444444447</v>
      </c>
      <c r="C391" s="87" t="s">
        <v>506</v>
      </c>
      <c r="D391" s="134" t="str">
        <f t="shared" si="64"/>
        <v>MD7052</v>
      </c>
      <c r="E391" s="135" t="str">
        <f t="shared" si="65"/>
        <v>MASH CENTRAL</v>
      </c>
      <c r="F391" s="135" t="str">
        <f t="shared" si="66"/>
        <v>BRONZE</v>
      </c>
      <c r="G391" s="52">
        <v>3</v>
      </c>
      <c r="H391" s="142" t="s">
        <v>2033</v>
      </c>
      <c r="I391" s="52" t="s">
        <v>5161</v>
      </c>
      <c r="J391" s="135" t="str">
        <f t="shared" si="67"/>
        <v>KIWA</v>
      </c>
      <c r="K391" s="107">
        <v>0.52444444444444438</v>
      </c>
      <c r="L391" s="196">
        <v>0.99998842592592585</v>
      </c>
      <c r="M391" s="136">
        <v>44174</v>
      </c>
      <c r="N391" s="143" t="s">
        <v>5426</v>
      </c>
      <c r="O391" s="90">
        <f t="shared" si="68"/>
        <v>684.7833333333333</v>
      </c>
      <c r="P391" s="100">
        <f t="shared" si="69"/>
        <v>2054.35</v>
      </c>
      <c r="Q391" s="48" t="s">
        <v>2035</v>
      </c>
      <c r="R391" s="48" t="s">
        <v>2036</v>
      </c>
    </row>
    <row r="392" spans="1:18" x14ac:dyDescent="0.2">
      <c r="A392" s="97"/>
      <c r="B392" s="136">
        <v>44174.788553240738</v>
      </c>
      <c r="C392" s="5" t="s">
        <v>291</v>
      </c>
      <c r="D392" s="134" t="str">
        <f t="shared" si="64"/>
        <v>MN5107</v>
      </c>
      <c r="E392" s="135" t="str">
        <f t="shared" si="65"/>
        <v>MASH CENTRAL</v>
      </c>
      <c r="F392" s="135" t="str">
        <f t="shared" si="66"/>
        <v>BRONZE</v>
      </c>
      <c r="G392" s="52">
        <v>3</v>
      </c>
      <c r="H392" s="142" t="s">
        <v>2033</v>
      </c>
      <c r="I392" s="52" t="s">
        <v>2034</v>
      </c>
      <c r="J392" s="135" t="str">
        <f t="shared" si="67"/>
        <v>KIWA</v>
      </c>
      <c r="K392" s="107">
        <v>0.52445601851851853</v>
      </c>
      <c r="L392" s="196">
        <v>0.79326388888888888</v>
      </c>
      <c r="M392" s="136">
        <v>44174</v>
      </c>
      <c r="N392" s="143" t="s">
        <v>5360</v>
      </c>
      <c r="O392" s="90">
        <f t="shared" si="68"/>
        <v>387.08333333333331</v>
      </c>
      <c r="P392" s="100">
        <f t="shared" si="69"/>
        <v>1161.25</v>
      </c>
      <c r="Q392" s="48" t="s">
        <v>2035</v>
      </c>
      <c r="R392" s="48" t="s">
        <v>2038</v>
      </c>
    </row>
    <row r="393" spans="1:18" x14ac:dyDescent="0.2">
      <c r="A393" s="97"/>
      <c r="B393" s="137">
        <v>44174.531689814816</v>
      </c>
      <c r="C393" s="87" t="s">
        <v>1683</v>
      </c>
      <c r="D393" s="134" t="str">
        <f t="shared" si="64"/>
        <v>ME7086</v>
      </c>
      <c r="E393" s="135" t="str">
        <f t="shared" si="65"/>
        <v>MASH EAST</v>
      </c>
      <c r="F393" s="135" t="str">
        <f t="shared" si="66"/>
        <v>PLATINUM</v>
      </c>
      <c r="G393" s="52">
        <v>3</v>
      </c>
      <c r="H393" s="142" t="s">
        <v>2033</v>
      </c>
      <c r="I393" s="52" t="s">
        <v>5161</v>
      </c>
      <c r="J393" s="135" t="str">
        <f t="shared" si="67"/>
        <v>DHLAKAMA</v>
      </c>
      <c r="K393" s="107">
        <v>0.53168981481481481</v>
      </c>
      <c r="L393" s="153">
        <v>0.54077546296296297</v>
      </c>
      <c r="M393" s="86">
        <v>44174</v>
      </c>
      <c r="N393" s="143" t="s">
        <v>5210</v>
      </c>
      <c r="O393" s="90">
        <f t="shared" si="68"/>
        <v>13.083333333333353</v>
      </c>
      <c r="P393" s="100">
        <f t="shared" si="69"/>
        <v>39.250000000000057</v>
      </c>
      <c r="Q393" s="48" t="s">
        <v>2035</v>
      </c>
      <c r="R393" s="48" t="s">
        <v>2038</v>
      </c>
    </row>
    <row r="394" spans="1:18" x14ac:dyDescent="0.2">
      <c r="A394" s="210">
        <v>175</v>
      </c>
      <c r="B394" s="121">
        <v>44174.540972222225</v>
      </c>
      <c r="C394" s="52" t="str">
        <f>VLOOKUP(A394,nsn,2,FALSE)</f>
        <v>Manningdale-G</v>
      </c>
      <c r="D394" s="134" t="s">
        <v>5554</v>
      </c>
      <c r="E394" s="220" t="str">
        <f t="shared" si="65"/>
        <v>BULAWAYO</v>
      </c>
      <c r="F394" s="135" t="str">
        <f t="shared" si="66"/>
        <v>BRONZE</v>
      </c>
      <c r="G394" s="52">
        <v>3</v>
      </c>
      <c r="H394" s="207" t="s">
        <v>2033</v>
      </c>
      <c r="I394" s="212" t="s">
        <v>2057</v>
      </c>
      <c r="J394" s="52" t="str">
        <f>VLOOKUP(A394,nsn,3,FALSE)</f>
        <v>MAKETO</v>
      </c>
      <c r="K394" s="88">
        <v>0.54097222222222219</v>
      </c>
      <c r="L394" s="88">
        <v>0.73749999999999993</v>
      </c>
      <c r="M394" s="86">
        <v>44174</v>
      </c>
      <c r="N394" s="143" t="s">
        <v>2668</v>
      </c>
      <c r="O394" s="90">
        <f t="shared" si="68"/>
        <v>282.99999999999994</v>
      </c>
      <c r="P394" s="100">
        <f t="shared" si="69"/>
        <v>848.99999999999977</v>
      </c>
      <c r="Q394" s="48" t="s">
        <v>2035</v>
      </c>
      <c r="R394" s="48" t="s">
        <v>2038</v>
      </c>
    </row>
    <row r="395" spans="1:18" x14ac:dyDescent="0.2">
      <c r="A395" s="97"/>
      <c r="B395" s="221">
        <v>44174.542939814812</v>
      </c>
      <c r="C395" s="98" t="s">
        <v>1088</v>
      </c>
      <c r="D395" s="82" t="str">
        <f>VLOOKUP($C395,TOTAL4,2,FALSE)</f>
        <v>MS5133</v>
      </c>
      <c r="E395" s="91" t="str">
        <f>VLOOKUP($C395,TOTAL4,3,FALSE)</f>
        <v>MAT SOUTH</v>
      </c>
      <c r="F395" s="82" t="str">
        <f>VLOOKUP(C395,TOTAL4,4,FALSE)</f>
        <v>BRONZE</v>
      </c>
      <c r="G395" s="52">
        <v>3</v>
      </c>
      <c r="H395" s="96" t="s">
        <v>2033</v>
      </c>
      <c r="I395" s="68" t="s">
        <v>2057</v>
      </c>
      <c r="J395" s="82" t="str">
        <f>VLOOKUP($C395,TOTAL4,5,FALSE)</f>
        <v>SOPHIA</v>
      </c>
      <c r="K395" s="88">
        <v>0.54293981481481479</v>
      </c>
      <c r="L395" s="88">
        <v>0.99513888888888891</v>
      </c>
      <c r="M395" s="86">
        <v>44174</v>
      </c>
      <c r="N395" s="143" t="s">
        <v>5576</v>
      </c>
      <c r="O395" s="90">
        <f t="shared" si="68"/>
        <v>651.16666666666674</v>
      </c>
      <c r="P395" s="100">
        <f t="shared" si="69"/>
        <v>1953.5000000000002</v>
      </c>
      <c r="Q395" s="48" t="s">
        <v>2035</v>
      </c>
      <c r="R395" s="48" t="s">
        <v>2038</v>
      </c>
    </row>
    <row r="396" spans="1:18" x14ac:dyDescent="0.2">
      <c r="A396" s="97"/>
      <c r="B396" s="221">
        <v>44174.542939814812</v>
      </c>
      <c r="C396" s="98" t="s">
        <v>1091</v>
      </c>
      <c r="D396" s="82" t="str">
        <f>VLOOKUP($C396,TOTAL4,2,FALSE)</f>
        <v>MS1703</v>
      </c>
      <c r="E396" s="91" t="str">
        <f>VLOOKUP($C396,TOTAL4,3,FALSE)</f>
        <v>MAT SOUTH</v>
      </c>
      <c r="F396" s="82" t="str">
        <f>VLOOKUP(C396,TOTAL4,4,FALSE)</f>
        <v>BRONZE</v>
      </c>
      <c r="G396" s="52">
        <v>3</v>
      </c>
      <c r="H396" s="96" t="s">
        <v>2033</v>
      </c>
      <c r="I396" s="68" t="s">
        <v>2057</v>
      </c>
      <c r="J396" s="82" t="str">
        <f>VLOOKUP($C396,TOTAL4,5,FALSE)</f>
        <v>STELLA</v>
      </c>
      <c r="K396" s="88">
        <v>0.54293981481481479</v>
      </c>
      <c r="L396" s="88">
        <v>0.99513888888888891</v>
      </c>
      <c r="M396" s="86">
        <v>44174</v>
      </c>
      <c r="N396" s="143" t="s">
        <v>5577</v>
      </c>
      <c r="O396" s="90">
        <f t="shared" si="68"/>
        <v>651.16666666666674</v>
      </c>
      <c r="P396" s="100">
        <f t="shared" si="69"/>
        <v>1953.5000000000002</v>
      </c>
      <c r="Q396" s="48" t="s">
        <v>2035</v>
      </c>
      <c r="R396" s="48" t="s">
        <v>2038</v>
      </c>
    </row>
    <row r="397" spans="1:18" x14ac:dyDescent="0.2">
      <c r="A397" s="97"/>
      <c r="B397" s="221">
        <v>44174.543483796297</v>
      </c>
      <c r="C397" s="98" t="s">
        <v>1572</v>
      </c>
      <c r="D397" s="82" t="str">
        <f>VLOOKUP($C397,TOTAL4,2,FALSE)</f>
        <v>MS0084</v>
      </c>
      <c r="E397" s="91" t="str">
        <f>VLOOKUP($C397,TOTAL4,3,FALSE)</f>
        <v>MAT SOUTH</v>
      </c>
      <c r="F397" s="82" t="str">
        <f>VLOOKUP(C397,TOTAL4,4,FALSE)</f>
        <v>GOLD</v>
      </c>
      <c r="G397" s="52">
        <v>3</v>
      </c>
      <c r="H397" s="96" t="s">
        <v>2033</v>
      </c>
      <c r="I397" s="68" t="s">
        <v>2057</v>
      </c>
      <c r="J397" s="82" t="str">
        <f>VLOOKUP($C397,TOTAL4,5,FALSE)</f>
        <v>STELLA</v>
      </c>
      <c r="K397" s="88">
        <v>0.54348379629629628</v>
      </c>
      <c r="L397" s="88">
        <v>0.99930555555555556</v>
      </c>
      <c r="M397" s="86">
        <v>44175</v>
      </c>
      <c r="N397" s="143" t="s">
        <v>5605</v>
      </c>
      <c r="O397" s="90">
        <f t="shared" si="68"/>
        <v>656.38333333333333</v>
      </c>
      <c r="P397" s="100">
        <f t="shared" si="69"/>
        <v>1969.15</v>
      </c>
      <c r="Q397" s="68" t="s">
        <v>2035</v>
      </c>
      <c r="R397" s="68" t="s">
        <v>2036</v>
      </c>
    </row>
    <row r="398" spans="1:18" x14ac:dyDescent="0.2">
      <c r="A398" s="97"/>
      <c r="B398" s="136">
        <v>44174.549895833334</v>
      </c>
      <c r="C398" s="5" t="s">
        <v>969</v>
      </c>
      <c r="D398" s="134" t="str">
        <f>VLOOKUP($C398,TOTAL3,2,FALSE)</f>
        <v>MA0404</v>
      </c>
      <c r="E398" s="135" t="str">
        <f>VLOOKUP($C398,TOTAL3,3,FALSE)</f>
        <v>MANICALAND</v>
      </c>
      <c r="F398" s="135" t="str">
        <f>VLOOKUP(C398,TOTAL3,4,FALSE)</f>
        <v>SILVER</v>
      </c>
      <c r="G398" s="52">
        <v>3</v>
      </c>
      <c r="H398" s="142" t="s">
        <v>2033</v>
      </c>
      <c r="I398" s="52" t="s">
        <v>2034</v>
      </c>
      <c r="J398" s="135" t="str">
        <f>VLOOKUP($C398,TOTAL3,5,FALSE)</f>
        <v>MANGWIRO</v>
      </c>
      <c r="K398" s="144">
        <v>0.54989583333333336</v>
      </c>
      <c r="L398" s="196">
        <v>0.79299768518518521</v>
      </c>
      <c r="M398" s="136">
        <v>44174</v>
      </c>
      <c r="N398" s="143" t="s">
        <v>5356</v>
      </c>
      <c r="O398" s="90">
        <f t="shared" si="68"/>
        <v>350.06666666666666</v>
      </c>
      <c r="P398" s="100">
        <f t="shared" si="69"/>
        <v>1050.2</v>
      </c>
      <c r="Q398" s="48" t="s">
        <v>2035</v>
      </c>
      <c r="R398" s="48" t="s">
        <v>2038</v>
      </c>
    </row>
    <row r="399" spans="1:18" x14ac:dyDescent="0.2">
      <c r="A399" s="97"/>
      <c r="B399" s="136">
        <v>44174.552175925928</v>
      </c>
      <c r="C399" s="5" t="s">
        <v>1894</v>
      </c>
      <c r="D399" s="134" t="str">
        <f>VLOOKUP($C399,TOTAL3,2,FALSE)</f>
        <v>HA3028</v>
      </c>
      <c r="E399" s="135" t="str">
        <f>VLOOKUP($C399,TOTAL3,3,FALSE)</f>
        <v>HARARE</v>
      </c>
      <c r="F399" s="135" t="str">
        <f>VLOOKUP(C399,TOTAL3,4,FALSE)</f>
        <v>PLATINUM</v>
      </c>
      <c r="G399" s="52">
        <v>3</v>
      </c>
      <c r="H399" s="142" t="s">
        <v>2033</v>
      </c>
      <c r="I399" s="52" t="s">
        <v>2034</v>
      </c>
      <c r="J399" s="135" t="str">
        <f>VLOOKUP($C399,TOTAL3,5,FALSE)</f>
        <v>MASIMBA</v>
      </c>
      <c r="K399" s="144">
        <v>0.5521759259259259</v>
      </c>
      <c r="L399" s="196">
        <v>0.65793981481481478</v>
      </c>
      <c r="M399" s="136">
        <v>44174</v>
      </c>
      <c r="N399" s="143" t="s">
        <v>5335</v>
      </c>
      <c r="O399" s="90">
        <f t="shared" si="68"/>
        <v>152.30000000000001</v>
      </c>
      <c r="P399" s="100">
        <f t="shared" si="69"/>
        <v>456.90000000000003</v>
      </c>
      <c r="Q399" s="48" t="s">
        <v>2035</v>
      </c>
      <c r="R399" s="48" t="s">
        <v>2038</v>
      </c>
    </row>
    <row r="400" spans="1:18" x14ac:dyDescent="0.2">
      <c r="A400" s="97"/>
      <c r="B400" s="136">
        <v>44174.554398148146</v>
      </c>
      <c r="C400" s="5" t="s">
        <v>1896</v>
      </c>
      <c r="D400" s="134" t="str">
        <f>VLOOKUP($C400,TOTAL3,2,FALSE)</f>
        <v>HA3028</v>
      </c>
      <c r="E400" s="135" t="str">
        <f>VLOOKUP($C400,TOTAL3,3,FALSE)</f>
        <v>HARARE</v>
      </c>
      <c r="F400" s="135" t="str">
        <f>VLOOKUP(C400,TOTAL3,4,FALSE)</f>
        <v>PLATINUM</v>
      </c>
      <c r="G400" s="52">
        <v>3</v>
      </c>
      <c r="H400" s="142" t="s">
        <v>2033</v>
      </c>
      <c r="I400" s="52" t="s">
        <v>2034</v>
      </c>
      <c r="J400" s="135" t="str">
        <f>VLOOKUP($C400,TOTAL3,5,FALSE)</f>
        <v>MASIMBA</v>
      </c>
      <c r="K400" s="144">
        <v>0.55439814814814814</v>
      </c>
      <c r="L400" s="196">
        <v>0.66111111111111109</v>
      </c>
      <c r="M400" s="136">
        <v>44174</v>
      </c>
      <c r="N400" s="143" t="s">
        <v>5336</v>
      </c>
      <c r="O400" s="90">
        <f t="shared" si="68"/>
        <v>153.66666666666663</v>
      </c>
      <c r="P400" s="100">
        <f t="shared" si="69"/>
        <v>460.99999999999989</v>
      </c>
      <c r="Q400" s="48" t="s">
        <v>2035</v>
      </c>
      <c r="R400" s="48" t="s">
        <v>2038</v>
      </c>
    </row>
    <row r="401" spans="1:18" x14ac:dyDescent="0.2">
      <c r="A401" s="97"/>
      <c r="B401" s="221">
        <v>44174.554560185185</v>
      </c>
      <c r="C401" s="98" t="s">
        <v>5598</v>
      </c>
      <c r="D401" s="82" t="e">
        <f t="shared" ref="D401:D408" si="70">VLOOKUP($C401,TOTAL4,2,FALSE)</f>
        <v>#N/A</v>
      </c>
      <c r="E401" s="91" t="e">
        <f t="shared" ref="E401:E408" si="71">VLOOKUP($C401,TOTAL4,3,FALSE)</f>
        <v>#N/A</v>
      </c>
      <c r="F401" s="82" t="e">
        <f t="shared" ref="F401:F408" si="72">VLOOKUP(C401,TOTAL4,4,FALSE)</f>
        <v>#N/A</v>
      </c>
      <c r="G401" s="52">
        <v>3</v>
      </c>
      <c r="H401" s="96" t="s">
        <v>2033</v>
      </c>
      <c r="I401" s="68" t="s">
        <v>2057</v>
      </c>
      <c r="J401" s="82" t="e">
        <f t="shared" ref="J401:J408" si="73">VLOOKUP($C401,TOTAL4,5,FALSE)</f>
        <v>#N/A</v>
      </c>
      <c r="K401" s="88">
        <v>0.55456018518518524</v>
      </c>
      <c r="L401" s="88">
        <v>0.99930555555555556</v>
      </c>
      <c r="M401" s="86">
        <v>44175</v>
      </c>
      <c r="N401" s="143" t="s">
        <v>5599</v>
      </c>
      <c r="O401" s="90">
        <f t="shared" si="68"/>
        <v>640.43333333333328</v>
      </c>
      <c r="P401" s="100">
        <f t="shared" si="69"/>
        <v>1921.2999999999997</v>
      </c>
      <c r="Q401" s="68" t="s">
        <v>2035</v>
      </c>
      <c r="R401" s="68" t="s">
        <v>2036</v>
      </c>
    </row>
    <row r="402" spans="1:18" x14ac:dyDescent="0.2">
      <c r="A402" s="97"/>
      <c r="B402" s="221">
        <v>44174.555972222224</v>
      </c>
      <c r="C402" s="98" t="s">
        <v>1403</v>
      </c>
      <c r="D402" s="82" t="str">
        <f t="shared" si="70"/>
        <v>HA5068</v>
      </c>
      <c r="E402" s="91" t="str">
        <f t="shared" si="71"/>
        <v>HARARE</v>
      </c>
      <c r="F402" s="82" t="str">
        <f t="shared" si="72"/>
        <v>PLATINUM</v>
      </c>
      <c r="G402" s="52">
        <v>3</v>
      </c>
      <c r="H402" s="96" t="s">
        <v>2033</v>
      </c>
      <c r="I402" s="68" t="s">
        <v>2057</v>
      </c>
      <c r="J402" s="82" t="str">
        <f t="shared" si="73"/>
        <v>PRIVILEDGE</v>
      </c>
      <c r="K402" s="88">
        <v>0.5559722222222222</v>
      </c>
      <c r="L402" s="88">
        <v>0.66180555555555554</v>
      </c>
      <c r="M402" s="86">
        <v>44174</v>
      </c>
      <c r="N402" s="143" t="s">
        <v>5558</v>
      </c>
      <c r="O402" s="90">
        <f t="shared" si="68"/>
        <v>152.39999999999998</v>
      </c>
      <c r="P402" s="100">
        <f t="shared" si="69"/>
        <v>457.19999999999993</v>
      </c>
      <c r="Q402" s="48" t="s">
        <v>2035</v>
      </c>
      <c r="R402" s="48" t="s">
        <v>2038</v>
      </c>
    </row>
    <row r="403" spans="1:18" x14ac:dyDescent="0.2">
      <c r="A403" s="97"/>
      <c r="B403" s="221">
        <v>44174.555972222224</v>
      </c>
      <c r="C403" s="98" t="s">
        <v>152</v>
      </c>
      <c r="D403" s="82" t="str">
        <f t="shared" si="70"/>
        <v>HA0227</v>
      </c>
      <c r="E403" s="91" t="str">
        <f t="shared" si="71"/>
        <v>HARARE</v>
      </c>
      <c r="F403" s="82" t="str">
        <f t="shared" si="72"/>
        <v>PLATINUM</v>
      </c>
      <c r="G403" s="52">
        <v>3</v>
      </c>
      <c r="H403" s="96" t="s">
        <v>2033</v>
      </c>
      <c r="I403" s="68" t="s">
        <v>2057</v>
      </c>
      <c r="J403" s="82" t="str">
        <f t="shared" si="73"/>
        <v>PRIVILEDGE</v>
      </c>
      <c r="K403" s="88">
        <v>0.5559722222222222</v>
      </c>
      <c r="L403" s="88">
        <v>0.67291666666666661</v>
      </c>
      <c r="M403" s="86">
        <v>44174</v>
      </c>
      <c r="N403" s="143" t="s">
        <v>5562</v>
      </c>
      <c r="O403" s="90">
        <f t="shared" si="68"/>
        <v>168.39999999999992</v>
      </c>
      <c r="P403" s="100">
        <f t="shared" si="69"/>
        <v>505.19999999999976</v>
      </c>
      <c r="Q403" s="48" t="s">
        <v>2035</v>
      </c>
      <c r="R403" s="48" t="s">
        <v>2038</v>
      </c>
    </row>
    <row r="404" spans="1:18" x14ac:dyDescent="0.2">
      <c r="A404" s="97"/>
      <c r="B404" s="221">
        <v>44174.555995370371</v>
      </c>
      <c r="C404" s="98" t="s">
        <v>32</v>
      </c>
      <c r="D404" s="82" t="str">
        <f t="shared" si="70"/>
        <v>HA0225</v>
      </c>
      <c r="E404" s="91" t="str">
        <f t="shared" si="71"/>
        <v>HARARE</v>
      </c>
      <c r="F404" s="82" t="str">
        <f t="shared" si="72"/>
        <v>GOLD</v>
      </c>
      <c r="G404" s="52">
        <v>3</v>
      </c>
      <c r="H404" s="96" t="s">
        <v>2033</v>
      </c>
      <c r="I404" s="68" t="s">
        <v>2057</v>
      </c>
      <c r="J404" s="82" t="str">
        <f t="shared" si="73"/>
        <v>PRIVILEDGE</v>
      </c>
      <c r="K404" s="88">
        <v>0.55599537037037039</v>
      </c>
      <c r="L404" s="88">
        <v>0.76666666666666661</v>
      </c>
      <c r="M404" s="86">
        <v>44174</v>
      </c>
      <c r="N404" s="143" t="s">
        <v>5564</v>
      </c>
      <c r="O404" s="90">
        <f t="shared" si="68"/>
        <v>303.36666666666656</v>
      </c>
      <c r="P404" s="100">
        <f t="shared" si="69"/>
        <v>910.09999999999968</v>
      </c>
      <c r="Q404" s="48" t="s">
        <v>2035</v>
      </c>
      <c r="R404" s="48" t="s">
        <v>2038</v>
      </c>
    </row>
    <row r="405" spans="1:18" x14ac:dyDescent="0.2">
      <c r="A405" s="97"/>
      <c r="B405" s="221">
        <v>44174.556041666663</v>
      </c>
      <c r="C405" s="98" t="s">
        <v>1826</v>
      </c>
      <c r="D405" s="82" t="str">
        <f t="shared" si="70"/>
        <v>HA0226</v>
      </c>
      <c r="E405" s="91" t="str">
        <f t="shared" si="71"/>
        <v>HARARE</v>
      </c>
      <c r="F405" s="82" t="str">
        <f t="shared" si="72"/>
        <v>PLATINUM</v>
      </c>
      <c r="G405" s="52">
        <v>3</v>
      </c>
      <c r="H405" s="96" t="s">
        <v>2033</v>
      </c>
      <c r="I405" s="68" t="s">
        <v>2057</v>
      </c>
      <c r="J405" s="82" t="str">
        <f t="shared" si="73"/>
        <v>PRIVLEDGE</v>
      </c>
      <c r="K405" s="88">
        <v>0.55604166666666666</v>
      </c>
      <c r="L405" s="88">
        <v>0.66249999999999998</v>
      </c>
      <c r="M405" s="86">
        <v>44174</v>
      </c>
      <c r="N405" s="143" t="s">
        <v>5559</v>
      </c>
      <c r="O405" s="90">
        <f t="shared" si="68"/>
        <v>153.29999999999998</v>
      </c>
      <c r="P405" s="100">
        <f t="shared" si="69"/>
        <v>459.9</v>
      </c>
      <c r="Q405" s="48" t="s">
        <v>2035</v>
      </c>
      <c r="R405" s="48" t="s">
        <v>2038</v>
      </c>
    </row>
    <row r="406" spans="1:18" x14ac:dyDescent="0.2">
      <c r="A406" s="97"/>
      <c r="B406" s="221">
        <v>44174.556041666663</v>
      </c>
      <c r="C406" s="98" t="s">
        <v>305</v>
      </c>
      <c r="D406" s="82" t="str">
        <f t="shared" si="70"/>
        <v>HA5205</v>
      </c>
      <c r="E406" s="91" t="str">
        <f t="shared" si="71"/>
        <v>HARARE</v>
      </c>
      <c r="F406" s="82" t="str">
        <f t="shared" si="72"/>
        <v>PLATINUM</v>
      </c>
      <c r="G406" s="52">
        <v>3</v>
      </c>
      <c r="H406" s="96" t="s">
        <v>2033</v>
      </c>
      <c r="I406" s="68" t="s">
        <v>2057</v>
      </c>
      <c r="J406" s="82" t="str">
        <f t="shared" si="73"/>
        <v>MASIMBA</v>
      </c>
      <c r="K406" s="88">
        <v>0.55604166666666666</v>
      </c>
      <c r="L406" s="88">
        <v>0.81944444444444453</v>
      </c>
      <c r="M406" s="86">
        <v>44174</v>
      </c>
      <c r="N406" s="143" t="s">
        <v>5567</v>
      </c>
      <c r="O406" s="90">
        <f t="shared" si="68"/>
        <v>379.30000000000013</v>
      </c>
      <c r="P406" s="100">
        <f t="shared" si="69"/>
        <v>1137.9000000000003</v>
      </c>
      <c r="Q406" s="48" t="s">
        <v>2035</v>
      </c>
      <c r="R406" s="48" t="s">
        <v>2038</v>
      </c>
    </row>
    <row r="407" spans="1:18" x14ac:dyDescent="0.2">
      <c r="A407" s="97"/>
      <c r="B407" s="221">
        <v>44174.556041666663</v>
      </c>
      <c r="C407" s="98" t="s">
        <v>632</v>
      </c>
      <c r="D407" s="82" t="str">
        <f t="shared" si="70"/>
        <v>HA5051</v>
      </c>
      <c r="E407" s="91" t="str">
        <f t="shared" si="71"/>
        <v>HARARE</v>
      </c>
      <c r="F407" s="82" t="str">
        <f t="shared" si="72"/>
        <v>GOLD</v>
      </c>
      <c r="G407" s="52">
        <v>3</v>
      </c>
      <c r="H407" s="96" t="s">
        <v>2033</v>
      </c>
      <c r="I407" s="68" t="s">
        <v>2057</v>
      </c>
      <c r="J407" s="82" t="str">
        <f t="shared" si="73"/>
        <v>ENIA</v>
      </c>
      <c r="K407" s="88">
        <v>0.55604166666666666</v>
      </c>
      <c r="L407" s="88">
        <v>0.81944444444444453</v>
      </c>
      <c r="M407" s="86">
        <v>44174</v>
      </c>
      <c r="N407" s="143" t="s">
        <v>5568</v>
      </c>
      <c r="O407" s="90">
        <f t="shared" si="68"/>
        <v>379.30000000000013</v>
      </c>
      <c r="P407" s="100">
        <f t="shared" si="69"/>
        <v>1137.9000000000003</v>
      </c>
      <c r="Q407" s="48" t="s">
        <v>2035</v>
      </c>
      <c r="R407" s="48" t="s">
        <v>2038</v>
      </c>
    </row>
    <row r="408" spans="1:18" x14ac:dyDescent="0.2">
      <c r="A408" s="97"/>
      <c r="B408" s="221">
        <v>44174.556134259263</v>
      </c>
      <c r="C408" s="98" t="s">
        <v>761</v>
      </c>
      <c r="D408" s="82" t="str">
        <f t="shared" si="70"/>
        <v>HA5058</v>
      </c>
      <c r="E408" s="91" t="str">
        <f t="shared" si="71"/>
        <v>HARARE</v>
      </c>
      <c r="F408" s="82" t="str">
        <f t="shared" si="72"/>
        <v>GOLD</v>
      </c>
      <c r="G408" s="52">
        <v>3</v>
      </c>
      <c r="H408" s="96" t="s">
        <v>2033</v>
      </c>
      <c r="I408" s="68" t="s">
        <v>2057</v>
      </c>
      <c r="J408" s="82" t="str">
        <f t="shared" si="73"/>
        <v>PRIVILEDGE</v>
      </c>
      <c r="K408" s="88">
        <v>0.55613425925925919</v>
      </c>
      <c r="L408" s="88">
        <v>0.81944444444444453</v>
      </c>
      <c r="M408" s="86">
        <v>44174</v>
      </c>
      <c r="N408" s="143" t="s">
        <v>5569</v>
      </c>
      <c r="O408" s="90">
        <f t="shared" si="68"/>
        <v>379.16666666666691</v>
      </c>
      <c r="P408" s="100">
        <f t="shared" si="69"/>
        <v>1137.5000000000007</v>
      </c>
      <c r="Q408" s="48" t="s">
        <v>2035</v>
      </c>
      <c r="R408" s="48" t="s">
        <v>2038</v>
      </c>
    </row>
    <row r="409" spans="1:18" x14ac:dyDescent="0.2">
      <c r="A409" s="97"/>
      <c r="B409" s="137">
        <v>44174.558854166666</v>
      </c>
      <c r="C409" s="87" t="s">
        <v>1648</v>
      </c>
      <c r="D409" s="134" t="str">
        <f t="shared" ref="D409:D420" si="74">VLOOKUP($C409,TOTAL3,2,FALSE)</f>
        <v>MW6036</v>
      </c>
      <c r="E409" s="135" t="str">
        <f t="shared" ref="E409:E427" si="75">VLOOKUP($C409,TOTAL3,3,FALSE)</f>
        <v>MASH WEST</v>
      </c>
      <c r="F409" s="135" t="str">
        <f t="shared" ref="F409:F427" si="76">VLOOKUP(C409,TOTAL3,4,FALSE)</f>
        <v>PLATINUM</v>
      </c>
      <c r="G409" s="52">
        <v>3</v>
      </c>
      <c r="H409" s="142" t="s">
        <v>2033</v>
      </c>
      <c r="I409" s="52" t="s">
        <v>5161</v>
      </c>
      <c r="J409" s="135" t="str">
        <f t="shared" ref="J409:J414" si="77">VLOOKUP($C409,TOTAL3,5,FALSE)</f>
        <v>NGIRAZI</v>
      </c>
      <c r="K409" s="107">
        <v>0.55885416666666665</v>
      </c>
      <c r="L409" s="153">
        <v>0.57094907407407403</v>
      </c>
      <c r="M409" s="86">
        <v>44174</v>
      </c>
      <c r="N409" s="143" t="s">
        <v>5215</v>
      </c>
      <c r="O409" s="90">
        <f t="shared" si="68"/>
        <v>17.416666666666618</v>
      </c>
      <c r="P409" s="100">
        <f t="shared" si="69"/>
        <v>52.249999999999858</v>
      </c>
      <c r="Q409" s="48" t="s">
        <v>2035</v>
      </c>
      <c r="R409" s="48" t="s">
        <v>2038</v>
      </c>
    </row>
    <row r="410" spans="1:18" x14ac:dyDescent="0.2">
      <c r="A410" s="97"/>
      <c r="B410" s="137">
        <v>44174.561076388891</v>
      </c>
      <c r="C410" s="87" t="s">
        <v>1948</v>
      </c>
      <c r="D410" s="134" t="str">
        <f t="shared" si="74"/>
        <v>ME7046</v>
      </c>
      <c r="E410" s="135" t="str">
        <f t="shared" si="75"/>
        <v>MASH EAST</v>
      </c>
      <c r="F410" s="135" t="str">
        <f t="shared" si="76"/>
        <v>SILVER</v>
      </c>
      <c r="G410" s="52">
        <v>3</v>
      </c>
      <c r="H410" s="142" t="s">
        <v>2033</v>
      </c>
      <c r="I410" s="52" t="s">
        <v>5161</v>
      </c>
      <c r="J410" s="135" t="str">
        <f t="shared" si="77"/>
        <v>LESLIE</v>
      </c>
      <c r="K410" s="107">
        <v>0.56107638888888889</v>
      </c>
      <c r="L410" s="153">
        <v>0.57253472222222224</v>
      </c>
      <c r="M410" s="86">
        <v>44174</v>
      </c>
      <c r="N410" s="143" t="s">
        <v>5213</v>
      </c>
      <c r="O410" s="90">
        <f t="shared" si="68"/>
        <v>16.500000000000021</v>
      </c>
      <c r="P410" s="100">
        <f t="shared" si="69"/>
        <v>49.500000000000064</v>
      </c>
      <c r="Q410" s="48" t="s">
        <v>2035</v>
      </c>
      <c r="R410" s="48" t="s">
        <v>2038</v>
      </c>
    </row>
    <row r="411" spans="1:18" x14ac:dyDescent="0.2">
      <c r="A411" s="97"/>
      <c r="B411" s="137">
        <v>44174.561099537037</v>
      </c>
      <c r="C411" s="87" t="s">
        <v>498</v>
      </c>
      <c r="D411" s="134" t="str">
        <f t="shared" si="74"/>
        <v>ME0021</v>
      </c>
      <c r="E411" s="135" t="str">
        <f t="shared" si="75"/>
        <v>MASH EAST</v>
      </c>
      <c r="F411" s="135" t="str">
        <f t="shared" si="76"/>
        <v>SILVER</v>
      </c>
      <c r="G411" s="52">
        <v>3</v>
      </c>
      <c r="H411" s="142" t="s">
        <v>2033</v>
      </c>
      <c r="I411" s="52" t="s">
        <v>5161</v>
      </c>
      <c r="J411" s="135" t="str">
        <f t="shared" si="77"/>
        <v>LESLIE</v>
      </c>
      <c r="K411" s="107">
        <v>0.56109953703703697</v>
      </c>
      <c r="L411" s="153">
        <v>0.57246527777777778</v>
      </c>
      <c r="M411" s="86">
        <v>44174</v>
      </c>
      <c r="N411" s="143" t="s">
        <v>5211</v>
      </c>
      <c r="O411" s="90">
        <f t="shared" si="68"/>
        <v>16.366666666666774</v>
      </c>
      <c r="P411" s="100">
        <f t="shared" si="69"/>
        <v>49.100000000000321</v>
      </c>
      <c r="Q411" s="48" t="s">
        <v>2035</v>
      </c>
      <c r="R411" s="48" t="s">
        <v>2038</v>
      </c>
    </row>
    <row r="412" spans="1:18" x14ac:dyDescent="0.2">
      <c r="A412" s="97"/>
      <c r="B412" s="137">
        <v>44174.561111111114</v>
      </c>
      <c r="C412" s="87" t="s">
        <v>495</v>
      </c>
      <c r="D412" s="134" t="str">
        <f t="shared" si="74"/>
        <v>ME6000</v>
      </c>
      <c r="E412" s="135" t="str">
        <f t="shared" si="75"/>
        <v>MASH EAST</v>
      </c>
      <c r="F412" s="135" t="str">
        <f t="shared" si="76"/>
        <v>GOLD</v>
      </c>
      <c r="G412" s="52">
        <v>3</v>
      </c>
      <c r="H412" s="142" t="s">
        <v>2033</v>
      </c>
      <c r="I412" s="52" t="s">
        <v>5161</v>
      </c>
      <c r="J412" s="135" t="str">
        <f t="shared" si="77"/>
        <v>LESLIE</v>
      </c>
      <c r="K412" s="107">
        <v>0.56111111111111112</v>
      </c>
      <c r="L412" s="153">
        <v>0.57256944444444446</v>
      </c>
      <c r="M412" s="86">
        <v>44174</v>
      </c>
      <c r="N412" s="143" t="s">
        <v>5214</v>
      </c>
      <c r="O412" s="90">
        <f t="shared" si="68"/>
        <v>16.500000000000021</v>
      </c>
      <c r="P412" s="100">
        <f t="shared" si="69"/>
        <v>49.500000000000064</v>
      </c>
      <c r="Q412" s="48" t="s">
        <v>2035</v>
      </c>
      <c r="R412" s="48" t="s">
        <v>2038</v>
      </c>
    </row>
    <row r="413" spans="1:18" x14ac:dyDescent="0.2">
      <c r="A413" s="97"/>
      <c r="B413" s="137">
        <v>44174.561111111114</v>
      </c>
      <c r="C413" s="87" t="s">
        <v>1085</v>
      </c>
      <c r="D413" s="134" t="str">
        <f t="shared" si="74"/>
        <v>ME9009</v>
      </c>
      <c r="E413" s="135" t="str">
        <f t="shared" si="75"/>
        <v>MASH EAST</v>
      </c>
      <c r="F413" s="135" t="str">
        <f t="shared" si="76"/>
        <v>PLATINUM</v>
      </c>
      <c r="G413" s="52">
        <v>3</v>
      </c>
      <c r="H413" s="142" t="s">
        <v>2033</v>
      </c>
      <c r="I413" s="52" t="s">
        <v>5161</v>
      </c>
      <c r="J413" s="135" t="str">
        <f t="shared" si="77"/>
        <v>RICHARD</v>
      </c>
      <c r="K413" s="107">
        <v>0.56111111111111112</v>
      </c>
      <c r="L413" s="153">
        <v>0.5799305555555555</v>
      </c>
      <c r="M413" s="86">
        <v>44174</v>
      </c>
      <c r="N413" s="143" t="s">
        <v>5216</v>
      </c>
      <c r="O413" s="90">
        <f t="shared" si="68"/>
        <v>27.09999999999992</v>
      </c>
      <c r="P413" s="100">
        <f t="shared" si="69"/>
        <v>81.299999999999756</v>
      </c>
      <c r="Q413" s="48" t="s">
        <v>2035</v>
      </c>
      <c r="R413" s="48" t="s">
        <v>2038</v>
      </c>
    </row>
    <row r="414" spans="1:18" x14ac:dyDescent="0.2">
      <c r="A414" s="97"/>
      <c r="B414" s="137">
        <v>44174.561145833337</v>
      </c>
      <c r="C414" s="87" t="s">
        <v>668</v>
      </c>
      <c r="D414" s="134" t="str">
        <f t="shared" si="74"/>
        <v>ME0332</v>
      </c>
      <c r="E414" s="135" t="str">
        <f t="shared" si="75"/>
        <v>MASH EAST</v>
      </c>
      <c r="F414" s="135" t="str">
        <f t="shared" si="76"/>
        <v>SILVER</v>
      </c>
      <c r="G414" s="52">
        <v>3</v>
      </c>
      <c r="H414" s="142" t="s">
        <v>2033</v>
      </c>
      <c r="I414" s="52" t="s">
        <v>5161</v>
      </c>
      <c r="J414" s="135" t="str">
        <f t="shared" si="77"/>
        <v>LESLIE</v>
      </c>
      <c r="K414" s="107">
        <v>0.56114583333333334</v>
      </c>
      <c r="L414" s="153">
        <v>0.57255787037037031</v>
      </c>
      <c r="M414" s="86">
        <v>44174</v>
      </c>
      <c r="N414" s="143" t="s">
        <v>5212</v>
      </c>
      <c r="O414" s="90">
        <f t="shared" si="68"/>
        <v>16.433333333333238</v>
      </c>
      <c r="P414" s="100">
        <f t="shared" si="69"/>
        <v>49.299999999999713</v>
      </c>
      <c r="Q414" s="48" t="s">
        <v>2035</v>
      </c>
      <c r="R414" s="48" t="s">
        <v>2038</v>
      </c>
    </row>
    <row r="415" spans="1:18" x14ac:dyDescent="0.2">
      <c r="A415" s="210">
        <v>85</v>
      </c>
      <c r="B415" s="121">
        <v>44174.5625</v>
      </c>
      <c r="C415" s="52" t="str">
        <f>VLOOKUP(A415,nsn,2,FALSE)</f>
        <v>Imbizo-G</v>
      </c>
      <c r="D415" s="134" t="str">
        <f t="shared" si="74"/>
        <v>BU0172</v>
      </c>
      <c r="E415" s="220" t="str">
        <f t="shared" si="75"/>
        <v>BULAWAYO</v>
      </c>
      <c r="F415" s="135" t="str">
        <f t="shared" si="76"/>
        <v>SILVER</v>
      </c>
      <c r="G415" s="52">
        <v>3</v>
      </c>
      <c r="H415" s="207" t="s">
        <v>2033</v>
      </c>
      <c r="I415" s="212" t="s">
        <v>2057</v>
      </c>
      <c r="J415" s="52" t="str">
        <f>VLOOKUP(A415,nsn,3,FALSE)</f>
        <v>STELLA</v>
      </c>
      <c r="K415" s="88">
        <v>0.5625</v>
      </c>
      <c r="L415" s="88">
        <v>0.90277777777777779</v>
      </c>
      <c r="M415" s="86">
        <v>44174</v>
      </c>
      <c r="N415" s="143" t="s">
        <v>2724</v>
      </c>
      <c r="O415" s="90">
        <f t="shared" si="68"/>
        <v>490</v>
      </c>
      <c r="P415" s="100">
        <f t="shared" si="69"/>
        <v>1470</v>
      </c>
      <c r="Q415" s="48" t="s">
        <v>2035</v>
      </c>
      <c r="R415" s="48" t="s">
        <v>2038</v>
      </c>
    </row>
    <row r="416" spans="1:18" x14ac:dyDescent="0.2">
      <c r="A416" s="97"/>
      <c r="B416" s="137">
        <v>44174.563819444447</v>
      </c>
      <c r="C416" s="87" t="s">
        <v>1143</v>
      </c>
      <c r="D416" s="134" t="str">
        <f t="shared" si="74"/>
        <v>HA3018</v>
      </c>
      <c r="E416" s="135" t="str">
        <f t="shared" si="75"/>
        <v>HARARE</v>
      </c>
      <c r="F416" s="135" t="str">
        <f t="shared" si="76"/>
        <v>PLATINUM</v>
      </c>
      <c r="G416" s="52">
        <v>3</v>
      </c>
      <c r="H416" s="142" t="s">
        <v>2033</v>
      </c>
      <c r="I416" s="52" t="s">
        <v>5161</v>
      </c>
      <c r="J416" s="135" t="str">
        <f>VLOOKUP($C416,TOTAL3,5,FALSE)</f>
        <v>LESLIE</v>
      </c>
      <c r="K416" s="107">
        <v>0.56381944444444443</v>
      </c>
      <c r="L416" s="153">
        <v>0.56591435185185179</v>
      </c>
      <c r="M416" s="86">
        <v>44174</v>
      </c>
      <c r="N416" s="143" t="s">
        <v>5209</v>
      </c>
      <c r="O416" s="90">
        <f t="shared" si="68"/>
        <v>3.0166666666666053</v>
      </c>
      <c r="P416" s="100">
        <f t="shared" si="69"/>
        <v>9.049999999999816</v>
      </c>
      <c r="Q416" s="48" t="s">
        <v>2035</v>
      </c>
      <c r="R416" s="48" t="s">
        <v>2038</v>
      </c>
    </row>
    <row r="417" spans="1:18" x14ac:dyDescent="0.2">
      <c r="A417" s="97"/>
      <c r="B417" s="136">
        <v>44174.566689814812</v>
      </c>
      <c r="C417" s="5" t="s">
        <v>1009</v>
      </c>
      <c r="D417" s="134" t="str">
        <f t="shared" si="74"/>
        <v>ME7076</v>
      </c>
      <c r="E417" s="135" t="str">
        <f t="shared" si="75"/>
        <v>MASH EAST</v>
      </c>
      <c r="F417" s="135" t="str">
        <f t="shared" si="76"/>
        <v>GOLD</v>
      </c>
      <c r="G417" s="52">
        <v>3</v>
      </c>
      <c r="H417" s="142" t="s">
        <v>2033</v>
      </c>
      <c r="I417" s="52" t="s">
        <v>2034</v>
      </c>
      <c r="J417" s="135" t="str">
        <f>VLOOKUP($C417,TOTAL3,5,FALSE)</f>
        <v>DHLAKAMA</v>
      </c>
      <c r="K417" s="144">
        <v>0.56668981481481484</v>
      </c>
      <c r="L417" s="196">
        <v>0.61076388888888888</v>
      </c>
      <c r="M417" s="136">
        <v>44174</v>
      </c>
      <c r="N417" s="143" t="s">
        <v>5314</v>
      </c>
      <c r="O417" s="90">
        <f t="shared" si="68"/>
        <v>63.466666666666626</v>
      </c>
      <c r="P417" s="100">
        <f t="shared" si="69"/>
        <v>190.39999999999986</v>
      </c>
      <c r="Q417" s="48" t="s">
        <v>2035</v>
      </c>
      <c r="R417" s="48" t="s">
        <v>2038</v>
      </c>
    </row>
    <row r="418" spans="1:18" x14ac:dyDescent="0.2">
      <c r="A418" s="97"/>
      <c r="B418" s="136">
        <v>44174.574293981481</v>
      </c>
      <c r="C418" s="5" t="s">
        <v>575</v>
      </c>
      <c r="D418" s="134" t="str">
        <f t="shared" si="74"/>
        <v>MW5008</v>
      </c>
      <c r="E418" s="135" t="str">
        <f t="shared" si="75"/>
        <v>MASH WEST</v>
      </c>
      <c r="F418" s="135" t="str">
        <f t="shared" si="76"/>
        <v>SILVER</v>
      </c>
      <c r="G418" s="52">
        <v>3</v>
      </c>
      <c r="H418" s="142" t="s">
        <v>2033</v>
      </c>
      <c r="I418" s="52" t="s">
        <v>2034</v>
      </c>
      <c r="J418" s="135" t="str">
        <f>VLOOKUP($C418,TOTAL3,5,FALSE)</f>
        <v>MODESTA</v>
      </c>
      <c r="K418" s="144">
        <v>0.57429398148148147</v>
      </c>
      <c r="L418" s="196">
        <v>0.99998842592592585</v>
      </c>
      <c r="M418" s="136">
        <v>44174</v>
      </c>
      <c r="N418" s="143" t="s">
        <v>5240</v>
      </c>
      <c r="O418" s="90">
        <f t="shared" si="68"/>
        <v>613</v>
      </c>
      <c r="P418" s="100">
        <f t="shared" si="69"/>
        <v>1839</v>
      </c>
      <c r="Q418" s="48" t="s">
        <v>2035</v>
      </c>
      <c r="R418" s="48" t="s">
        <v>2036</v>
      </c>
    </row>
    <row r="419" spans="1:18" x14ac:dyDescent="0.2">
      <c r="A419" s="97"/>
      <c r="B419" s="136">
        <v>44174.582233796296</v>
      </c>
      <c r="C419" s="5" t="s">
        <v>865</v>
      </c>
      <c r="D419" s="134" t="str">
        <f t="shared" si="74"/>
        <v>HA3013</v>
      </c>
      <c r="E419" s="135" t="str">
        <f t="shared" si="75"/>
        <v>HARARE</v>
      </c>
      <c r="F419" s="135" t="str">
        <f t="shared" si="76"/>
        <v>PLATINUM</v>
      </c>
      <c r="G419" s="52">
        <v>3</v>
      </c>
      <c r="H419" s="142" t="s">
        <v>2033</v>
      </c>
      <c r="I419" s="52" t="s">
        <v>2034</v>
      </c>
      <c r="J419" s="135" t="str">
        <f>VLOOKUP($C419,TOTAL3,5,FALSE)</f>
        <v>RICHARD</v>
      </c>
      <c r="K419" s="144">
        <v>0.58223379629629635</v>
      </c>
      <c r="L419" s="196">
        <v>0.99998842592592585</v>
      </c>
      <c r="M419" s="136">
        <v>44174</v>
      </c>
      <c r="N419" s="143" t="s">
        <v>5457</v>
      </c>
      <c r="O419" s="90">
        <f t="shared" si="68"/>
        <v>601.56666666666649</v>
      </c>
      <c r="P419" s="100">
        <f t="shared" si="69"/>
        <v>1804.6999999999994</v>
      </c>
      <c r="Q419" s="48" t="s">
        <v>2035</v>
      </c>
      <c r="R419" s="48" t="s">
        <v>2036</v>
      </c>
    </row>
    <row r="420" spans="1:18" x14ac:dyDescent="0.2">
      <c r="A420" s="97"/>
      <c r="B420" s="136">
        <v>44174.582326388889</v>
      </c>
      <c r="C420" s="5" t="s">
        <v>1983</v>
      </c>
      <c r="D420" s="134" t="str">
        <f t="shared" si="74"/>
        <v>HA3032</v>
      </c>
      <c r="E420" s="135" t="str">
        <f t="shared" si="75"/>
        <v>HARARE</v>
      </c>
      <c r="F420" s="135" t="str">
        <f t="shared" si="76"/>
        <v>PLATINUM</v>
      </c>
      <c r="G420" s="52">
        <v>3</v>
      </c>
      <c r="H420" s="142" t="s">
        <v>2033</v>
      </c>
      <c r="I420" s="52" t="s">
        <v>2034</v>
      </c>
      <c r="J420" s="135" t="str">
        <f>VLOOKUP($C420,TOTAL3,5,FALSE)</f>
        <v>RICHARD</v>
      </c>
      <c r="K420" s="144">
        <v>0.58232638888888888</v>
      </c>
      <c r="L420" s="196">
        <v>0.79309027777777785</v>
      </c>
      <c r="M420" s="136">
        <v>44174</v>
      </c>
      <c r="N420" s="143" t="s">
        <v>5351</v>
      </c>
      <c r="O420" s="90">
        <f t="shared" si="68"/>
        <v>303.50000000000011</v>
      </c>
      <c r="P420" s="100">
        <f t="shared" si="69"/>
        <v>910.50000000000034</v>
      </c>
      <c r="Q420" s="48" t="s">
        <v>2035</v>
      </c>
      <c r="R420" s="48" t="s">
        <v>2038</v>
      </c>
    </row>
    <row r="421" spans="1:18" x14ac:dyDescent="0.2">
      <c r="A421" s="210">
        <v>525</v>
      </c>
      <c r="B421" s="121">
        <v>44174.582638888889</v>
      </c>
      <c r="C421" s="52" t="str">
        <f>VLOOKUP(A421,nsn,2,FALSE)</f>
        <v>Matsheumhlope-G</v>
      </c>
      <c r="D421" s="134" t="s">
        <v>5555</v>
      </c>
      <c r="E421" s="220" t="str">
        <f t="shared" si="75"/>
        <v>BULAWAYO</v>
      </c>
      <c r="F421" s="135" t="str">
        <f t="shared" si="76"/>
        <v>SILVER</v>
      </c>
      <c r="G421" s="52">
        <v>3</v>
      </c>
      <c r="H421" s="207" t="s">
        <v>2033</v>
      </c>
      <c r="I421" s="212" t="s">
        <v>2057</v>
      </c>
      <c r="J421" s="52" t="str">
        <f>VLOOKUP(A421,nsn,3,FALSE)</f>
        <v>MAKETO</v>
      </c>
      <c r="K421" s="88">
        <v>0.58263888888888882</v>
      </c>
      <c r="L421" s="88">
        <v>0.74513888888888891</v>
      </c>
      <c r="M421" s="86">
        <v>44174</v>
      </c>
      <c r="N421" s="143" t="s">
        <v>2674</v>
      </c>
      <c r="O421" s="90">
        <f t="shared" si="68"/>
        <v>234.00000000000011</v>
      </c>
      <c r="P421" s="100">
        <f t="shared" si="69"/>
        <v>702.00000000000034</v>
      </c>
      <c r="Q421" s="48" t="s">
        <v>2035</v>
      </c>
      <c r="R421" s="48" t="s">
        <v>2038</v>
      </c>
    </row>
    <row r="422" spans="1:18" x14ac:dyDescent="0.2">
      <c r="A422" s="97"/>
      <c r="B422" s="136">
        <v>44174.584594907406</v>
      </c>
      <c r="C422" s="5" t="s">
        <v>1978</v>
      </c>
      <c r="D422" s="134" t="str">
        <f t="shared" ref="D422:D427" si="78">VLOOKUP($C422,TOTAL3,2,FALSE)</f>
        <v>HA1720</v>
      </c>
      <c r="E422" s="135" t="str">
        <f t="shared" si="75"/>
        <v>HARARE</v>
      </c>
      <c r="F422" s="135" t="str">
        <f t="shared" si="76"/>
        <v>PLATINUM</v>
      </c>
      <c r="G422" s="52">
        <v>3</v>
      </c>
      <c r="H422" s="142" t="s">
        <v>2033</v>
      </c>
      <c r="I422" s="52" t="s">
        <v>2034</v>
      </c>
      <c r="J422" s="135" t="str">
        <f t="shared" ref="J422:J427" si="79">VLOOKUP($C422,TOTAL3,5,FALSE)</f>
        <v>RICHARD</v>
      </c>
      <c r="K422" s="144">
        <v>0.58459490740740738</v>
      </c>
      <c r="L422" s="196">
        <v>0.79616898148148152</v>
      </c>
      <c r="M422" s="136">
        <v>44174</v>
      </c>
      <c r="N422" s="143" t="s">
        <v>5353</v>
      </c>
      <c r="O422" s="90">
        <f t="shared" si="68"/>
        <v>304.66666666666674</v>
      </c>
      <c r="P422" s="100">
        <f t="shared" si="69"/>
        <v>914.00000000000023</v>
      </c>
      <c r="Q422" s="48" t="s">
        <v>2035</v>
      </c>
      <c r="R422" s="48" t="s">
        <v>2038</v>
      </c>
    </row>
    <row r="423" spans="1:18" x14ac:dyDescent="0.2">
      <c r="A423" s="97"/>
      <c r="B423" s="136">
        <v>44174.584594907406</v>
      </c>
      <c r="C423" s="5" t="s">
        <v>867</v>
      </c>
      <c r="D423" s="134" t="str">
        <f t="shared" si="78"/>
        <v>HA3013</v>
      </c>
      <c r="E423" s="135" t="str">
        <f t="shared" si="75"/>
        <v>HARARE</v>
      </c>
      <c r="F423" s="135" t="str">
        <f t="shared" si="76"/>
        <v>PLATINUM</v>
      </c>
      <c r="G423" s="52">
        <v>3</v>
      </c>
      <c r="H423" s="142" t="s">
        <v>2033</v>
      </c>
      <c r="I423" s="52" t="s">
        <v>2034</v>
      </c>
      <c r="J423" s="135" t="str">
        <f t="shared" si="79"/>
        <v>RICHARD</v>
      </c>
      <c r="K423" s="144">
        <v>0.58459490740740738</v>
      </c>
      <c r="L423" s="196">
        <v>0.99998842592592585</v>
      </c>
      <c r="M423" s="136">
        <v>44174</v>
      </c>
      <c r="N423" s="143" t="s">
        <v>5458</v>
      </c>
      <c r="O423" s="90">
        <f t="shared" si="68"/>
        <v>598.16666666666652</v>
      </c>
      <c r="P423" s="100">
        <f t="shared" si="69"/>
        <v>1794.4999999999995</v>
      </c>
      <c r="Q423" s="48" t="s">
        <v>2035</v>
      </c>
      <c r="R423" s="48" t="s">
        <v>2036</v>
      </c>
    </row>
    <row r="424" spans="1:18" x14ac:dyDescent="0.2">
      <c r="A424" s="97"/>
      <c r="B424" s="136">
        <v>44174.584618055553</v>
      </c>
      <c r="C424" s="5" t="s">
        <v>1984</v>
      </c>
      <c r="D424" s="134" t="str">
        <f t="shared" si="78"/>
        <v>HA6043</v>
      </c>
      <c r="E424" s="135" t="str">
        <f t="shared" si="75"/>
        <v>HARARE</v>
      </c>
      <c r="F424" s="135" t="str">
        <f t="shared" si="76"/>
        <v>PLATINUM</v>
      </c>
      <c r="G424" s="52">
        <v>3</v>
      </c>
      <c r="H424" s="142" t="s">
        <v>2033</v>
      </c>
      <c r="I424" s="52" t="s">
        <v>2034</v>
      </c>
      <c r="J424" s="135" t="str">
        <f t="shared" si="79"/>
        <v>RICHARD</v>
      </c>
      <c r="K424" s="144">
        <v>0.58461805555555557</v>
      </c>
      <c r="L424" s="196">
        <v>0.79615740740740737</v>
      </c>
      <c r="M424" s="136">
        <v>44174</v>
      </c>
      <c r="N424" s="143" t="s">
        <v>5352</v>
      </c>
      <c r="O424" s="90">
        <f t="shared" si="68"/>
        <v>304.61666666666656</v>
      </c>
      <c r="P424" s="100">
        <f t="shared" si="69"/>
        <v>913.84999999999968</v>
      </c>
      <c r="Q424" s="48" t="s">
        <v>2035</v>
      </c>
      <c r="R424" s="48" t="s">
        <v>2038</v>
      </c>
    </row>
    <row r="425" spans="1:18" x14ac:dyDescent="0.2">
      <c r="A425" s="97"/>
      <c r="B425" s="136">
        <v>44174.585474537038</v>
      </c>
      <c r="C425" s="5" t="s">
        <v>1401</v>
      </c>
      <c r="D425" s="134" t="str">
        <f t="shared" si="78"/>
        <v>MW5272</v>
      </c>
      <c r="E425" s="135" t="str">
        <f t="shared" si="75"/>
        <v>MASH WEST</v>
      </c>
      <c r="F425" s="135" t="str">
        <f t="shared" si="76"/>
        <v>SILVER</v>
      </c>
      <c r="G425" s="52">
        <v>3</v>
      </c>
      <c r="H425" s="142" t="s">
        <v>2033</v>
      </c>
      <c r="I425" s="52" t="s">
        <v>2034</v>
      </c>
      <c r="J425" s="135" t="str">
        <f t="shared" si="79"/>
        <v>LESLIE</v>
      </c>
      <c r="K425" s="144">
        <v>0.585474537037037</v>
      </c>
      <c r="L425" s="196">
        <v>0.99998842592592585</v>
      </c>
      <c r="M425" s="136">
        <v>44174</v>
      </c>
      <c r="N425" s="143" t="s">
        <v>5510</v>
      </c>
      <c r="O425" s="90">
        <f t="shared" si="68"/>
        <v>596.89999999999986</v>
      </c>
      <c r="P425" s="100">
        <f t="shared" si="69"/>
        <v>1790.6999999999996</v>
      </c>
      <c r="Q425" s="48" t="s">
        <v>2035</v>
      </c>
      <c r="R425" s="48" t="s">
        <v>2036</v>
      </c>
    </row>
    <row r="426" spans="1:18" x14ac:dyDescent="0.2">
      <c r="A426" s="97"/>
      <c r="B426" s="136">
        <v>44174.587511574071</v>
      </c>
      <c r="C426" s="5" t="s">
        <v>1735</v>
      </c>
      <c r="D426" s="134" t="str">
        <f t="shared" si="78"/>
        <v>MW0157</v>
      </c>
      <c r="E426" s="135" t="str">
        <f t="shared" si="75"/>
        <v>MASH WEST</v>
      </c>
      <c r="F426" s="135" t="str">
        <f t="shared" si="76"/>
        <v>SILVER</v>
      </c>
      <c r="G426" s="52">
        <v>3</v>
      </c>
      <c r="H426" s="142" t="s">
        <v>2033</v>
      </c>
      <c r="I426" s="52" t="s">
        <v>2034</v>
      </c>
      <c r="J426" s="135" t="str">
        <f t="shared" si="79"/>
        <v>NGIRAZI</v>
      </c>
      <c r="K426" s="144">
        <v>0.58751157407407406</v>
      </c>
      <c r="L426" s="196">
        <v>0.99998842592592585</v>
      </c>
      <c r="M426" s="136">
        <v>44174</v>
      </c>
      <c r="N426" s="143" t="s">
        <v>5414</v>
      </c>
      <c r="O426" s="90">
        <f t="shared" si="68"/>
        <v>593.96666666666658</v>
      </c>
      <c r="P426" s="100">
        <f t="shared" si="69"/>
        <v>1781.8999999999996</v>
      </c>
      <c r="Q426" s="48" t="s">
        <v>2035</v>
      </c>
      <c r="R426" s="48" t="s">
        <v>2036</v>
      </c>
    </row>
    <row r="427" spans="1:18" x14ac:dyDescent="0.2">
      <c r="A427" s="97"/>
      <c r="B427" s="136">
        <v>44174.593414351853</v>
      </c>
      <c r="C427" s="5" t="s">
        <v>1424</v>
      </c>
      <c r="D427" s="134" t="str">
        <f t="shared" si="78"/>
        <v>MW0145</v>
      </c>
      <c r="E427" s="135" t="str">
        <f t="shared" si="75"/>
        <v>MASH WEST</v>
      </c>
      <c r="F427" s="135" t="str">
        <f t="shared" si="76"/>
        <v>PLATINUM</v>
      </c>
      <c r="G427" s="52">
        <v>3</v>
      </c>
      <c r="H427" s="142" t="s">
        <v>2033</v>
      </c>
      <c r="I427" s="52" t="s">
        <v>2034</v>
      </c>
      <c r="J427" s="135" t="str">
        <f t="shared" si="79"/>
        <v>NGIRAZI</v>
      </c>
      <c r="K427" s="144">
        <v>0.59341435185185187</v>
      </c>
      <c r="L427" s="196">
        <v>0.99998842592592585</v>
      </c>
      <c r="M427" s="136">
        <v>44174</v>
      </c>
      <c r="N427" s="143" t="s">
        <v>5513</v>
      </c>
      <c r="O427" s="90">
        <f t="shared" si="68"/>
        <v>585.46666666666647</v>
      </c>
      <c r="P427" s="100">
        <f t="shared" si="69"/>
        <v>1756.3999999999994</v>
      </c>
      <c r="Q427" s="48" t="s">
        <v>2035</v>
      </c>
      <c r="R427" s="48" t="s">
        <v>2036</v>
      </c>
    </row>
    <row r="428" spans="1:18" x14ac:dyDescent="0.2">
      <c r="A428" s="97"/>
      <c r="B428" s="221">
        <v>44174.594884259262</v>
      </c>
      <c r="C428" s="98" t="s">
        <v>1281</v>
      </c>
      <c r="D428" s="82" t="str">
        <f>VLOOKUP($C428,TOTAL4,2,FALSE)</f>
        <v>MD5189</v>
      </c>
      <c r="E428" s="91" t="str">
        <f>VLOOKUP($C428,TOTAL4,3,FALSE)</f>
        <v>MIDLANDS</v>
      </c>
      <c r="F428" s="82" t="str">
        <f>VLOOKUP(C428,TOTAL4,4,FALSE)</f>
        <v>PLATINUM</v>
      </c>
      <c r="G428" s="52">
        <v>3</v>
      </c>
      <c r="H428" s="96" t="s">
        <v>2033</v>
      </c>
      <c r="I428" s="68" t="s">
        <v>2057</v>
      </c>
      <c r="J428" s="82" t="str">
        <f>VLOOKUP($C428,TOTAL4,5,FALSE)</f>
        <v>CHARI</v>
      </c>
      <c r="K428" s="88">
        <v>0.59488425925925925</v>
      </c>
      <c r="L428" s="88">
        <v>0.99930555555555556</v>
      </c>
      <c r="M428" s="86">
        <v>44175</v>
      </c>
      <c r="N428" s="143" t="s">
        <v>5597</v>
      </c>
      <c r="O428" s="90">
        <f t="shared" si="68"/>
        <v>582.36666666666667</v>
      </c>
      <c r="P428" s="100">
        <f t="shared" si="69"/>
        <v>1747.1</v>
      </c>
      <c r="Q428" s="68" t="s">
        <v>2035</v>
      </c>
      <c r="R428" s="68" t="s">
        <v>2036</v>
      </c>
    </row>
    <row r="429" spans="1:18" x14ac:dyDescent="0.2">
      <c r="A429" s="210">
        <v>721</v>
      </c>
      <c r="B429" s="121">
        <v>44174.598611111112</v>
      </c>
      <c r="C429" s="52" t="str">
        <f>VLOOKUP(A429,nsn,2,FALSE)</f>
        <v>Malindela-G</v>
      </c>
      <c r="D429" s="134" t="str">
        <f>VLOOKUP($C429,TOTAL3,2,FALSE)</f>
        <v>BU5091</v>
      </c>
      <c r="E429" s="220" t="str">
        <f>VLOOKUP($C429,TOTAL3,3,FALSE)</f>
        <v>BULAWAYO</v>
      </c>
      <c r="F429" s="135" t="str">
        <f>VLOOKUP(C429,TOTAL3,4,FALSE)</f>
        <v>SILVER</v>
      </c>
      <c r="G429" s="52">
        <v>3</v>
      </c>
      <c r="H429" s="207" t="s">
        <v>2033</v>
      </c>
      <c r="I429" s="212" t="s">
        <v>2057</v>
      </c>
      <c r="J429" s="52" t="str">
        <f>VLOOKUP(A429,nsn,3,FALSE)</f>
        <v>SOFIA</v>
      </c>
      <c r="K429" s="88">
        <v>0.59861111111111109</v>
      </c>
      <c r="L429" s="88">
        <v>0.7715277777777777</v>
      </c>
      <c r="M429" s="86">
        <v>44174</v>
      </c>
      <c r="N429" s="143" t="s">
        <v>2685</v>
      </c>
      <c r="O429" s="90">
        <f t="shared" si="68"/>
        <v>248.99999999999991</v>
      </c>
      <c r="P429" s="100">
        <f t="shared" si="69"/>
        <v>746.99999999999977</v>
      </c>
      <c r="Q429" s="48" t="s">
        <v>2035</v>
      </c>
      <c r="R429" s="48" t="s">
        <v>2038</v>
      </c>
    </row>
    <row r="430" spans="1:18" x14ac:dyDescent="0.2">
      <c r="A430" s="97"/>
      <c r="B430" s="221">
        <v>44174.600127314814</v>
      </c>
      <c r="C430" s="98" t="s">
        <v>1011</v>
      </c>
      <c r="D430" s="82" t="str">
        <f t="shared" ref="D430:D435" si="80">VLOOKUP($C430,TOTAL4,2,FALSE)</f>
        <v>ME7076</v>
      </c>
      <c r="E430" s="91" t="str">
        <f t="shared" ref="E430:E435" si="81">VLOOKUP($C430,TOTAL4,3,FALSE)</f>
        <v>MASH EAST</v>
      </c>
      <c r="F430" s="82" t="str">
        <f t="shared" ref="F430:F435" si="82">VLOOKUP(C430,TOTAL4,4,FALSE)</f>
        <v>GOLD</v>
      </c>
      <c r="G430" s="52">
        <v>3</v>
      </c>
      <c r="H430" s="96" t="s">
        <v>2033</v>
      </c>
      <c r="I430" s="68" t="s">
        <v>2057</v>
      </c>
      <c r="J430" s="82" t="str">
        <f t="shared" ref="J430:J435" si="83">VLOOKUP($C430,TOTAL4,5,FALSE)</f>
        <v>DHLAKAMA</v>
      </c>
      <c r="K430" s="88">
        <v>0.60012731481481485</v>
      </c>
      <c r="L430" s="88">
        <v>0.64374999999999993</v>
      </c>
      <c r="M430" s="86">
        <v>44174</v>
      </c>
      <c r="N430" s="143" t="s">
        <v>5557</v>
      </c>
      <c r="O430" s="90">
        <f t="shared" si="68"/>
        <v>62.816666666666521</v>
      </c>
      <c r="P430" s="100">
        <f t="shared" si="69"/>
        <v>188.44999999999956</v>
      </c>
      <c r="Q430" s="48" t="s">
        <v>2035</v>
      </c>
      <c r="R430" s="48" t="s">
        <v>2038</v>
      </c>
    </row>
    <row r="431" spans="1:18" x14ac:dyDescent="0.2">
      <c r="A431" s="97"/>
      <c r="B431" s="221">
        <v>44174.600127314814</v>
      </c>
      <c r="C431" s="98" t="s">
        <v>565</v>
      </c>
      <c r="D431" s="82" t="str">
        <f t="shared" si="80"/>
        <v>HA5179</v>
      </c>
      <c r="E431" s="91" t="str">
        <f t="shared" si="81"/>
        <v>HARARE</v>
      </c>
      <c r="F431" s="82" t="str">
        <f t="shared" si="82"/>
        <v xml:space="preserve">PRIORITY PLATINUM </v>
      </c>
      <c r="G431" s="52">
        <v>3</v>
      </c>
      <c r="H431" s="96" t="s">
        <v>2033</v>
      </c>
      <c r="I431" s="68" t="s">
        <v>2057</v>
      </c>
      <c r="J431" s="82" t="str">
        <f t="shared" si="83"/>
        <v>DHLAKAMA</v>
      </c>
      <c r="K431" s="88">
        <v>0.60012731481481485</v>
      </c>
      <c r="L431" s="88">
        <v>0.71250000000000002</v>
      </c>
      <c r="M431" s="86">
        <v>44174</v>
      </c>
      <c r="N431" s="143" t="s">
        <v>5563</v>
      </c>
      <c r="O431" s="90">
        <f t="shared" si="68"/>
        <v>161.81666666666666</v>
      </c>
      <c r="P431" s="100">
        <f t="shared" si="69"/>
        <v>485.45</v>
      </c>
      <c r="Q431" s="48" t="s">
        <v>2035</v>
      </c>
      <c r="R431" s="48" t="s">
        <v>2038</v>
      </c>
    </row>
    <row r="432" spans="1:18" x14ac:dyDescent="0.2">
      <c r="A432" s="97"/>
      <c r="B432" s="221">
        <v>44174.607361111113</v>
      </c>
      <c r="C432" s="98" t="s">
        <v>666</v>
      </c>
      <c r="D432" s="82" t="str">
        <f t="shared" si="80"/>
        <v>BU5084</v>
      </c>
      <c r="E432" s="91" t="str">
        <f t="shared" si="81"/>
        <v>BULAWAYO</v>
      </c>
      <c r="F432" s="82" t="str">
        <f t="shared" si="82"/>
        <v>SILVER</v>
      </c>
      <c r="G432" s="52">
        <v>3</v>
      </c>
      <c r="H432" s="96" t="s">
        <v>2033</v>
      </c>
      <c r="I432" s="68" t="s">
        <v>2057</v>
      </c>
      <c r="J432" s="82" t="str">
        <f t="shared" si="83"/>
        <v>SIFA</v>
      </c>
      <c r="K432" s="88">
        <v>0.60736111111111113</v>
      </c>
      <c r="L432" s="88">
        <v>0.99930555555555556</v>
      </c>
      <c r="M432" s="86">
        <v>44175</v>
      </c>
      <c r="N432" s="143" t="s">
        <v>5583</v>
      </c>
      <c r="O432" s="90">
        <f t="shared" si="68"/>
        <v>564.4</v>
      </c>
      <c r="P432" s="100">
        <f t="shared" si="69"/>
        <v>1693.1999999999998</v>
      </c>
      <c r="Q432" s="68" t="s">
        <v>2035</v>
      </c>
      <c r="R432" s="68" t="s">
        <v>2036</v>
      </c>
    </row>
    <row r="433" spans="1:18" x14ac:dyDescent="0.2">
      <c r="A433" s="97"/>
      <c r="B433" s="221">
        <v>44174.607361111113</v>
      </c>
      <c r="C433" s="98" t="s">
        <v>837</v>
      </c>
      <c r="D433" s="82" t="str">
        <f t="shared" si="80"/>
        <v>BU3107</v>
      </c>
      <c r="E433" s="91" t="str">
        <f t="shared" si="81"/>
        <v>BULAWAYO</v>
      </c>
      <c r="F433" s="82" t="str">
        <f t="shared" si="82"/>
        <v>SILVER</v>
      </c>
      <c r="G433" s="52">
        <v>3</v>
      </c>
      <c r="H433" s="96" t="s">
        <v>2033</v>
      </c>
      <c r="I433" s="68" t="s">
        <v>2057</v>
      </c>
      <c r="J433" s="82" t="str">
        <f t="shared" si="83"/>
        <v>SOFIA</v>
      </c>
      <c r="K433" s="88">
        <v>0.60736111111111113</v>
      </c>
      <c r="L433" s="88">
        <v>0.99930555555555556</v>
      </c>
      <c r="M433" s="86">
        <v>44175</v>
      </c>
      <c r="N433" s="143" t="s">
        <v>5590</v>
      </c>
      <c r="O433" s="90">
        <f t="shared" si="68"/>
        <v>564.4</v>
      </c>
      <c r="P433" s="100">
        <f t="shared" si="69"/>
        <v>1693.1999999999998</v>
      </c>
      <c r="Q433" s="68" t="s">
        <v>2035</v>
      </c>
      <c r="R433" s="68" t="s">
        <v>2036</v>
      </c>
    </row>
    <row r="434" spans="1:18" x14ac:dyDescent="0.2">
      <c r="A434" s="97"/>
      <c r="B434" s="221">
        <v>44174.607395833336</v>
      </c>
      <c r="C434" s="98" t="s">
        <v>301</v>
      </c>
      <c r="D434" s="82" t="str">
        <f t="shared" si="80"/>
        <v>BU5083</v>
      </c>
      <c r="E434" s="91" t="str">
        <f t="shared" si="81"/>
        <v>BULAWAYO</v>
      </c>
      <c r="F434" s="82" t="str">
        <f t="shared" si="82"/>
        <v>GOLD</v>
      </c>
      <c r="G434" s="52">
        <v>3</v>
      </c>
      <c r="H434" s="96" t="s">
        <v>2033</v>
      </c>
      <c r="I434" s="68" t="s">
        <v>2057</v>
      </c>
      <c r="J434" s="82" t="str">
        <f t="shared" si="83"/>
        <v>MAKETO</v>
      </c>
      <c r="K434" s="88">
        <v>0.60739583333333336</v>
      </c>
      <c r="L434" s="88">
        <v>0.67083333333333339</v>
      </c>
      <c r="M434" s="86">
        <v>44174</v>
      </c>
      <c r="N434" s="143" t="s">
        <v>5561</v>
      </c>
      <c r="O434" s="90">
        <f t="shared" si="68"/>
        <v>91.350000000000051</v>
      </c>
      <c r="P434" s="100">
        <f t="shared" si="69"/>
        <v>274.05000000000018</v>
      </c>
      <c r="Q434" s="48" t="s">
        <v>2035</v>
      </c>
      <c r="R434" s="48" t="s">
        <v>2038</v>
      </c>
    </row>
    <row r="435" spans="1:18" x14ac:dyDescent="0.2">
      <c r="A435" s="97"/>
      <c r="B435" s="221">
        <v>44174.607418981483</v>
      </c>
      <c r="C435" s="98" t="s">
        <v>213</v>
      </c>
      <c r="D435" s="82" t="str">
        <f t="shared" si="80"/>
        <v>BU5082</v>
      </c>
      <c r="E435" s="91" t="str">
        <f t="shared" si="81"/>
        <v>BULAWAYO</v>
      </c>
      <c r="F435" s="82" t="str">
        <f t="shared" si="82"/>
        <v>SILVER</v>
      </c>
      <c r="G435" s="52">
        <v>3</v>
      </c>
      <c r="H435" s="96" t="s">
        <v>2033</v>
      </c>
      <c r="I435" s="68" t="s">
        <v>2057</v>
      </c>
      <c r="J435" s="82" t="str">
        <f t="shared" si="83"/>
        <v>SOFIA</v>
      </c>
      <c r="K435" s="88">
        <v>0.60741898148148155</v>
      </c>
      <c r="L435" s="88">
        <v>0.67083333333333339</v>
      </c>
      <c r="M435" s="86">
        <v>44174</v>
      </c>
      <c r="N435" s="143" t="s">
        <v>5560</v>
      </c>
      <c r="O435" s="90">
        <f t="shared" si="68"/>
        <v>91.316666666666663</v>
      </c>
      <c r="P435" s="100">
        <f t="shared" si="69"/>
        <v>273.95</v>
      </c>
      <c r="Q435" s="48" t="s">
        <v>2035</v>
      </c>
      <c r="R435" s="48" t="s">
        <v>2038</v>
      </c>
    </row>
    <row r="436" spans="1:18" x14ac:dyDescent="0.2">
      <c r="A436" s="97"/>
      <c r="B436" s="239">
        <v>44174.621435185189</v>
      </c>
      <c r="C436" s="240" t="s">
        <v>94</v>
      </c>
      <c r="D436" s="225" t="str">
        <f t="shared" ref="D436:D454" si="84">VLOOKUP($C436,TOTAL3,2,FALSE)</f>
        <v>MD0386</v>
      </c>
      <c r="E436" s="226" t="str">
        <f t="shared" ref="E436:E454" si="85">VLOOKUP($C436,TOTAL3,3,FALSE)</f>
        <v>MIDLANDS</v>
      </c>
      <c r="F436" s="226" t="str">
        <f t="shared" ref="F436:F454" si="86">VLOOKUP(C436,TOTAL3,4,FALSE)</f>
        <v>PLATINUM</v>
      </c>
      <c r="G436" s="52">
        <v>3</v>
      </c>
      <c r="H436" s="241" t="s">
        <v>2033</v>
      </c>
      <c r="I436" s="227" t="s">
        <v>2034</v>
      </c>
      <c r="J436" s="226" t="str">
        <f t="shared" ref="J436:J454" si="87">VLOOKUP($C436,TOTAL3,5,FALSE)</f>
        <v>CHIKWAVAVA</v>
      </c>
      <c r="K436" s="144">
        <v>0.62143518518518526</v>
      </c>
      <c r="L436" s="196">
        <v>0.62814814814814812</v>
      </c>
      <c r="M436" s="136">
        <v>44174</v>
      </c>
      <c r="N436" s="143" t="s">
        <v>5277</v>
      </c>
      <c r="O436" s="90">
        <f t="shared" si="68"/>
        <v>9.6666666666665257</v>
      </c>
      <c r="P436" s="100">
        <f t="shared" si="69"/>
        <v>28.999999999999577</v>
      </c>
      <c r="Q436" s="48" t="s">
        <v>2035</v>
      </c>
      <c r="R436" s="48" t="s">
        <v>2038</v>
      </c>
    </row>
    <row r="437" spans="1:18" x14ac:dyDescent="0.2">
      <c r="A437" s="97"/>
      <c r="B437" s="136">
        <v>44174.623657407406</v>
      </c>
      <c r="C437" s="5" t="s">
        <v>1052</v>
      </c>
      <c r="D437" s="134" t="str">
        <f t="shared" si="84"/>
        <v>HA0228</v>
      </c>
      <c r="E437" s="135" t="str">
        <f t="shared" si="85"/>
        <v>HARARE</v>
      </c>
      <c r="F437" s="135" t="str">
        <f t="shared" si="86"/>
        <v>PLATINUM</v>
      </c>
      <c r="G437" s="52">
        <v>3</v>
      </c>
      <c r="H437" s="142" t="s">
        <v>2033</v>
      </c>
      <c r="I437" s="52" t="s">
        <v>2034</v>
      </c>
      <c r="J437" s="135" t="str">
        <f t="shared" si="87"/>
        <v>MASIMBA</v>
      </c>
      <c r="K437" s="144">
        <v>0.62365740740740738</v>
      </c>
      <c r="L437" s="196">
        <v>0.6306018518518518</v>
      </c>
      <c r="M437" s="136">
        <v>44174</v>
      </c>
      <c r="N437" s="143" t="s">
        <v>5279</v>
      </c>
      <c r="O437" s="90">
        <f t="shared" si="68"/>
        <v>9.9999999999999645</v>
      </c>
      <c r="P437" s="100">
        <f t="shared" si="69"/>
        <v>29.999999999999893</v>
      </c>
      <c r="Q437" s="48" t="s">
        <v>2035</v>
      </c>
      <c r="R437" s="48" t="s">
        <v>2038</v>
      </c>
    </row>
    <row r="438" spans="1:18" x14ac:dyDescent="0.2">
      <c r="A438" s="97"/>
      <c r="B438" s="136">
        <v>44174.633368055554</v>
      </c>
      <c r="C438" s="5" t="s">
        <v>228</v>
      </c>
      <c r="D438" s="134" t="str">
        <f t="shared" si="84"/>
        <v>ME0112</v>
      </c>
      <c r="E438" s="135" t="str">
        <f t="shared" si="85"/>
        <v>MASH EAST</v>
      </c>
      <c r="F438" s="135" t="str">
        <f t="shared" si="86"/>
        <v>GOLD</v>
      </c>
      <c r="G438" s="52">
        <v>3</v>
      </c>
      <c r="H438" s="142" t="s">
        <v>2033</v>
      </c>
      <c r="I438" s="52" t="s">
        <v>2034</v>
      </c>
      <c r="J438" s="135" t="str">
        <f t="shared" si="87"/>
        <v>LESLIE</v>
      </c>
      <c r="K438" s="144">
        <v>0.63336805555555553</v>
      </c>
      <c r="L438" s="196">
        <v>0.99998842592592585</v>
      </c>
      <c r="M438" s="136">
        <v>44174</v>
      </c>
      <c r="N438" s="143" t="s">
        <v>5393</v>
      </c>
      <c r="O438" s="90">
        <f t="shared" si="68"/>
        <v>527.93333333333328</v>
      </c>
      <c r="P438" s="100">
        <f t="shared" si="69"/>
        <v>1583.7999999999997</v>
      </c>
      <c r="Q438" s="48" t="s">
        <v>2035</v>
      </c>
      <c r="R438" s="48" t="s">
        <v>2036</v>
      </c>
    </row>
    <row r="439" spans="1:18" x14ac:dyDescent="0.2">
      <c r="A439" s="97"/>
      <c r="B439" s="136">
        <v>44174.633449074077</v>
      </c>
      <c r="C439" s="5" t="s">
        <v>1693</v>
      </c>
      <c r="D439" s="134" t="str">
        <f t="shared" si="84"/>
        <v>ME7080</v>
      </c>
      <c r="E439" s="135" t="str">
        <f t="shared" si="85"/>
        <v>MASH EAST</v>
      </c>
      <c r="F439" s="135" t="str">
        <f t="shared" si="86"/>
        <v>SILVER</v>
      </c>
      <c r="G439" s="52">
        <v>3</v>
      </c>
      <c r="H439" s="142" t="s">
        <v>2033</v>
      </c>
      <c r="I439" s="52" t="s">
        <v>2034</v>
      </c>
      <c r="J439" s="135" t="str">
        <f t="shared" si="87"/>
        <v>LESLIE</v>
      </c>
      <c r="K439" s="144">
        <v>0.63344907407407403</v>
      </c>
      <c r="L439" s="196">
        <v>0.99998842592592585</v>
      </c>
      <c r="M439" s="136">
        <v>44174</v>
      </c>
      <c r="N439" s="143" t="s">
        <v>5459</v>
      </c>
      <c r="O439" s="90">
        <f t="shared" si="68"/>
        <v>527.81666666666661</v>
      </c>
      <c r="P439" s="100">
        <f t="shared" si="69"/>
        <v>1583.4499999999998</v>
      </c>
      <c r="Q439" s="48" t="s">
        <v>2035</v>
      </c>
      <c r="R439" s="48" t="s">
        <v>2036</v>
      </c>
    </row>
    <row r="440" spans="1:18" x14ac:dyDescent="0.2">
      <c r="A440" s="97"/>
      <c r="B440" s="136">
        <v>44174.635960648149</v>
      </c>
      <c r="C440" s="5" t="s">
        <v>232</v>
      </c>
      <c r="D440" s="134" t="str">
        <f t="shared" si="84"/>
        <v>ME0112</v>
      </c>
      <c r="E440" s="135" t="str">
        <f t="shared" si="85"/>
        <v>MASH EAST</v>
      </c>
      <c r="F440" s="135" t="str">
        <f t="shared" si="86"/>
        <v>GOLD</v>
      </c>
      <c r="G440" s="52">
        <v>3</v>
      </c>
      <c r="H440" s="142" t="s">
        <v>2033</v>
      </c>
      <c r="I440" s="52" t="s">
        <v>2034</v>
      </c>
      <c r="J440" s="135" t="str">
        <f t="shared" si="87"/>
        <v>LESLIE</v>
      </c>
      <c r="K440" s="144">
        <v>0.63596064814814812</v>
      </c>
      <c r="L440" s="196">
        <v>0.99998842592592585</v>
      </c>
      <c r="M440" s="136">
        <v>44174</v>
      </c>
      <c r="N440" s="143" t="s">
        <v>5394</v>
      </c>
      <c r="O440" s="90">
        <f t="shared" si="68"/>
        <v>524.19999999999993</v>
      </c>
      <c r="P440" s="100">
        <f t="shared" si="69"/>
        <v>1572.6</v>
      </c>
      <c r="Q440" s="48" t="s">
        <v>2035</v>
      </c>
      <c r="R440" s="48" t="s">
        <v>2036</v>
      </c>
    </row>
    <row r="441" spans="1:18" x14ac:dyDescent="0.2">
      <c r="A441" s="97"/>
      <c r="B441" s="136">
        <v>44174.643263888887</v>
      </c>
      <c r="C441" s="5" t="s">
        <v>1215</v>
      </c>
      <c r="D441" s="134" t="str">
        <f t="shared" si="84"/>
        <v>MD0283</v>
      </c>
      <c r="E441" s="135" t="str">
        <f t="shared" si="85"/>
        <v>MIDLANDS</v>
      </c>
      <c r="F441" s="135" t="str">
        <f t="shared" si="86"/>
        <v>PLATINUM</v>
      </c>
      <c r="G441" s="52">
        <v>3</v>
      </c>
      <c r="H441" s="142" t="s">
        <v>2033</v>
      </c>
      <c r="I441" s="52" t="s">
        <v>2034</v>
      </c>
      <c r="J441" s="135" t="str">
        <f t="shared" si="87"/>
        <v>CHIKWAVAVA</v>
      </c>
      <c r="K441" s="144">
        <v>0.64326388888888886</v>
      </c>
      <c r="L441" s="196">
        <v>0.69871527777777775</v>
      </c>
      <c r="M441" s="136">
        <v>44174</v>
      </c>
      <c r="N441" s="143" t="s">
        <v>5325</v>
      </c>
      <c r="O441" s="90">
        <f t="shared" si="68"/>
        <v>79.850000000000009</v>
      </c>
      <c r="P441" s="100">
        <f t="shared" si="69"/>
        <v>239.55</v>
      </c>
      <c r="Q441" s="48" t="s">
        <v>2035</v>
      </c>
      <c r="R441" s="48" t="s">
        <v>2038</v>
      </c>
    </row>
    <row r="442" spans="1:18" x14ac:dyDescent="0.2">
      <c r="A442" s="97"/>
      <c r="B442" s="136">
        <v>44174.645752314813</v>
      </c>
      <c r="C442" s="5" t="s">
        <v>1980</v>
      </c>
      <c r="D442" s="134" t="str">
        <f t="shared" si="84"/>
        <v>HA3032</v>
      </c>
      <c r="E442" s="135" t="str">
        <f t="shared" si="85"/>
        <v>HARARE</v>
      </c>
      <c r="F442" s="135" t="str">
        <f t="shared" si="86"/>
        <v>PLATINUM</v>
      </c>
      <c r="G442" s="52">
        <v>3</v>
      </c>
      <c r="H442" s="142" t="s">
        <v>2033</v>
      </c>
      <c r="I442" s="52" t="s">
        <v>2034</v>
      </c>
      <c r="J442" s="135" t="str">
        <f t="shared" si="87"/>
        <v>RICHARD</v>
      </c>
      <c r="K442" s="144">
        <v>0.64575231481481488</v>
      </c>
      <c r="L442" s="196">
        <v>0.74849537037037039</v>
      </c>
      <c r="M442" s="136">
        <v>44174</v>
      </c>
      <c r="N442" s="143" t="s">
        <v>5334</v>
      </c>
      <c r="O442" s="90">
        <f t="shared" si="68"/>
        <v>147.94999999999993</v>
      </c>
      <c r="P442" s="100">
        <f t="shared" si="69"/>
        <v>443.8499999999998</v>
      </c>
      <c r="Q442" s="48" t="s">
        <v>2035</v>
      </c>
      <c r="R442" s="48" t="s">
        <v>2038</v>
      </c>
    </row>
    <row r="443" spans="1:18" x14ac:dyDescent="0.2">
      <c r="A443" s="97"/>
      <c r="B443" s="136">
        <v>44174.646157407406</v>
      </c>
      <c r="C443" s="5" t="s">
        <v>655</v>
      </c>
      <c r="D443" s="134" t="str">
        <f t="shared" si="84"/>
        <v>HA0031</v>
      </c>
      <c r="E443" s="135" t="str">
        <f t="shared" si="85"/>
        <v>HARARE</v>
      </c>
      <c r="F443" s="135" t="str">
        <f t="shared" si="86"/>
        <v>PLATINUM</v>
      </c>
      <c r="G443" s="52">
        <v>3</v>
      </c>
      <c r="H443" s="142" t="s">
        <v>2033</v>
      </c>
      <c r="I443" s="52" t="s">
        <v>2034</v>
      </c>
      <c r="J443" s="135" t="str">
        <f t="shared" si="87"/>
        <v>RICHARD</v>
      </c>
      <c r="K443" s="144">
        <v>0.64615740740740735</v>
      </c>
      <c r="L443" s="196">
        <v>0.99998842592592585</v>
      </c>
      <c r="M443" s="136">
        <v>44174</v>
      </c>
      <c r="N443" s="143" t="s">
        <v>5435</v>
      </c>
      <c r="O443" s="90">
        <f t="shared" si="68"/>
        <v>509.51666666666665</v>
      </c>
      <c r="P443" s="100">
        <f t="shared" si="69"/>
        <v>1528.55</v>
      </c>
      <c r="Q443" s="48" t="s">
        <v>2035</v>
      </c>
      <c r="R443" s="48" t="s">
        <v>2036</v>
      </c>
    </row>
    <row r="444" spans="1:18" x14ac:dyDescent="0.2">
      <c r="A444" s="97"/>
      <c r="B444" s="136">
        <v>44174.646203703705</v>
      </c>
      <c r="C444" s="5" t="s">
        <v>656</v>
      </c>
      <c r="D444" s="134" t="str">
        <f t="shared" si="84"/>
        <v>HA0031</v>
      </c>
      <c r="E444" s="135" t="str">
        <f t="shared" si="85"/>
        <v>HARARE</v>
      </c>
      <c r="F444" s="135" t="str">
        <f t="shared" si="86"/>
        <v>PLATINUM</v>
      </c>
      <c r="G444" s="52">
        <v>3</v>
      </c>
      <c r="H444" s="142" t="s">
        <v>2033</v>
      </c>
      <c r="I444" s="52" t="s">
        <v>2034</v>
      </c>
      <c r="J444" s="135" t="str">
        <f t="shared" si="87"/>
        <v>RICHARD</v>
      </c>
      <c r="K444" s="144">
        <v>0.64620370370370372</v>
      </c>
      <c r="L444" s="196">
        <v>0.99998842592592585</v>
      </c>
      <c r="M444" s="136">
        <v>44174</v>
      </c>
      <c r="N444" s="143" t="s">
        <v>5436</v>
      </c>
      <c r="O444" s="90">
        <f t="shared" si="68"/>
        <v>509.44999999999982</v>
      </c>
      <c r="P444" s="100">
        <f t="shared" si="69"/>
        <v>1528.3499999999995</v>
      </c>
      <c r="Q444" s="48" t="s">
        <v>2035</v>
      </c>
      <c r="R444" s="48" t="s">
        <v>2036</v>
      </c>
    </row>
    <row r="445" spans="1:18" x14ac:dyDescent="0.2">
      <c r="A445" s="97"/>
      <c r="B445" s="136">
        <v>44174.647997685184</v>
      </c>
      <c r="C445" s="5" t="s">
        <v>1982</v>
      </c>
      <c r="D445" s="134" t="str">
        <f t="shared" si="84"/>
        <v>HA3032</v>
      </c>
      <c r="E445" s="135" t="str">
        <f t="shared" si="85"/>
        <v>HARARE</v>
      </c>
      <c r="F445" s="135" t="str">
        <f t="shared" si="86"/>
        <v>PLATINUM</v>
      </c>
      <c r="G445" s="52">
        <v>3</v>
      </c>
      <c r="H445" s="142" t="s">
        <v>2033</v>
      </c>
      <c r="I445" s="52" t="s">
        <v>2034</v>
      </c>
      <c r="J445" s="135" t="str">
        <f t="shared" si="87"/>
        <v>RICHARD</v>
      </c>
      <c r="K445" s="144">
        <v>0.64799768518518519</v>
      </c>
      <c r="L445" s="196">
        <v>0.74651620370370375</v>
      </c>
      <c r="M445" s="136">
        <v>44174</v>
      </c>
      <c r="N445" s="143" t="s">
        <v>5333</v>
      </c>
      <c r="O445" s="90">
        <f t="shared" si="68"/>
        <v>141.86666666666673</v>
      </c>
      <c r="P445" s="100">
        <f t="shared" si="69"/>
        <v>425.60000000000019</v>
      </c>
      <c r="Q445" s="48" t="s">
        <v>2035</v>
      </c>
      <c r="R445" s="48" t="s">
        <v>2038</v>
      </c>
    </row>
    <row r="446" spans="1:18" x14ac:dyDescent="0.2">
      <c r="A446" s="97"/>
      <c r="B446" s="136">
        <v>44174.650694444441</v>
      </c>
      <c r="C446" s="5" t="s">
        <v>1558</v>
      </c>
      <c r="D446" s="134" t="str">
        <f t="shared" si="84"/>
        <v>ME7060</v>
      </c>
      <c r="E446" s="135" t="str">
        <f t="shared" si="85"/>
        <v>MASH EAST</v>
      </c>
      <c r="F446" s="135" t="str">
        <f t="shared" si="86"/>
        <v>PLATINUM</v>
      </c>
      <c r="G446" s="52">
        <v>3</v>
      </c>
      <c r="H446" s="142" t="s">
        <v>2033</v>
      </c>
      <c r="I446" s="52" t="s">
        <v>2034</v>
      </c>
      <c r="J446" s="135" t="str">
        <f t="shared" si="87"/>
        <v>WASHI</v>
      </c>
      <c r="K446" s="144">
        <v>0.65069444444444446</v>
      </c>
      <c r="L446" s="196">
        <v>0.99998842592592585</v>
      </c>
      <c r="M446" s="136">
        <v>44174</v>
      </c>
      <c r="N446" s="143" t="s">
        <v>5413</v>
      </c>
      <c r="O446" s="90">
        <f t="shared" si="68"/>
        <v>502.98333333333323</v>
      </c>
      <c r="P446" s="100">
        <f t="shared" si="69"/>
        <v>1508.9499999999998</v>
      </c>
      <c r="Q446" s="48" t="s">
        <v>2035</v>
      </c>
      <c r="R446" s="48" t="s">
        <v>2036</v>
      </c>
    </row>
    <row r="447" spans="1:18" x14ac:dyDescent="0.2">
      <c r="A447" s="97"/>
      <c r="B447" s="136">
        <v>44174.651666666665</v>
      </c>
      <c r="C447" s="5" t="s">
        <v>357</v>
      </c>
      <c r="D447" s="134" t="str">
        <f t="shared" si="84"/>
        <v>HA6042</v>
      </c>
      <c r="E447" s="135" t="str">
        <f t="shared" si="85"/>
        <v>HARARE</v>
      </c>
      <c r="F447" s="135" t="str">
        <f t="shared" si="86"/>
        <v>PLATINUM</v>
      </c>
      <c r="G447" s="52">
        <v>3</v>
      </c>
      <c r="H447" s="142" t="s">
        <v>2033</v>
      </c>
      <c r="I447" s="52" t="s">
        <v>2034</v>
      </c>
      <c r="J447" s="135" t="str">
        <f t="shared" si="87"/>
        <v>RICHARD</v>
      </c>
      <c r="K447" s="144">
        <v>0.65166666666666673</v>
      </c>
      <c r="L447" s="196">
        <v>0.99998842592592585</v>
      </c>
      <c r="M447" s="136">
        <v>44174</v>
      </c>
      <c r="N447" s="143" t="s">
        <v>5405</v>
      </c>
      <c r="O447" s="90">
        <f t="shared" si="68"/>
        <v>501.58333333333314</v>
      </c>
      <c r="P447" s="100">
        <f t="shared" si="69"/>
        <v>1504.7499999999995</v>
      </c>
      <c r="Q447" s="48" t="s">
        <v>2035</v>
      </c>
      <c r="R447" s="48" t="s">
        <v>2036</v>
      </c>
    </row>
    <row r="448" spans="1:18" x14ac:dyDescent="0.2">
      <c r="A448" s="97"/>
      <c r="B448" s="136">
        <v>44174.652083333334</v>
      </c>
      <c r="C448" s="5" t="s">
        <v>1095</v>
      </c>
      <c r="D448" s="134" t="str">
        <f t="shared" si="84"/>
        <v>HA5054</v>
      </c>
      <c r="E448" s="135" t="str">
        <f t="shared" si="85"/>
        <v>HARARE</v>
      </c>
      <c r="F448" s="135" t="str">
        <f t="shared" si="86"/>
        <v>PLATINUM</v>
      </c>
      <c r="G448" s="52">
        <v>3</v>
      </c>
      <c r="H448" s="142" t="s">
        <v>2033</v>
      </c>
      <c r="I448" s="52" t="s">
        <v>2034</v>
      </c>
      <c r="J448" s="135" t="str">
        <f t="shared" si="87"/>
        <v>RICHARD</v>
      </c>
      <c r="K448" s="144">
        <v>0.65208333333333335</v>
      </c>
      <c r="L448" s="196">
        <v>0.99998842592592585</v>
      </c>
      <c r="M448" s="136">
        <v>44174</v>
      </c>
      <c r="N448" s="143" t="s">
        <v>5423</v>
      </c>
      <c r="O448" s="90">
        <f t="shared" si="68"/>
        <v>500.98333333333323</v>
      </c>
      <c r="P448" s="100">
        <f t="shared" si="69"/>
        <v>1502.9499999999998</v>
      </c>
      <c r="Q448" s="48" t="s">
        <v>2035</v>
      </c>
      <c r="R448" s="48" t="s">
        <v>2036</v>
      </c>
    </row>
    <row r="449" spans="1:18" x14ac:dyDescent="0.2">
      <c r="A449" s="97"/>
      <c r="B449" s="136">
        <v>44174.653993055559</v>
      </c>
      <c r="C449" s="5" t="s">
        <v>360</v>
      </c>
      <c r="D449" s="134" t="str">
        <f t="shared" si="84"/>
        <v>HA6042</v>
      </c>
      <c r="E449" s="135" t="str">
        <f t="shared" si="85"/>
        <v>HARARE</v>
      </c>
      <c r="F449" s="135" t="str">
        <f t="shared" si="86"/>
        <v>PLATINUM</v>
      </c>
      <c r="G449" s="52">
        <v>3</v>
      </c>
      <c r="H449" s="142" t="s">
        <v>2033</v>
      </c>
      <c r="I449" s="52" t="s">
        <v>2034</v>
      </c>
      <c r="J449" s="135" t="str">
        <f t="shared" si="87"/>
        <v>RICHARD</v>
      </c>
      <c r="K449" s="144">
        <v>0.65399305555555554</v>
      </c>
      <c r="L449" s="196">
        <v>0.99998842592592585</v>
      </c>
      <c r="M449" s="136">
        <v>44174</v>
      </c>
      <c r="N449" s="143" t="s">
        <v>5406</v>
      </c>
      <c r="O449" s="90">
        <f t="shared" si="68"/>
        <v>498.23333333333323</v>
      </c>
      <c r="P449" s="100">
        <f t="shared" si="69"/>
        <v>1494.6999999999998</v>
      </c>
      <c r="Q449" s="48" t="s">
        <v>2035</v>
      </c>
      <c r="R449" s="48" t="s">
        <v>2036</v>
      </c>
    </row>
    <row r="450" spans="1:18" x14ac:dyDescent="0.2">
      <c r="A450" s="97"/>
      <c r="B450" s="136">
        <v>44174.660231481481</v>
      </c>
      <c r="C450" s="5" t="s">
        <v>1065</v>
      </c>
      <c r="D450" s="134" t="str">
        <f t="shared" si="84"/>
        <v>HA6041</v>
      </c>
      <c r="E450" s="135" t="str">
        <f t="shared" si="85"/>
        <v>HARARE</v>
      </c>
      <c r="F450" s="135" t="str">
        <f t="shared" si="86"/>
        <v>PLATINUM</v>
      </c>
      <c r="G450" s="52">
        <v>3</v>
      </c>
      <c r="H450" s="142" t="s">
        <v>2033</v>
      </c>
      <c r="I450" s="52" t="s">
        <v>2034</v>
      </c>
      <c r="J450" s="135" t="str">
        <f t="shared" si="87"/>
        <v>ARCHIE</v>
      </c>
      <c r="K450" s="144">
        <v>0.66023148148148147</v>
      </c>
      <c r="L450" s="196">
        <v>0.99998842592592585</v>
      </c>
      <c r="M450" s="136">
        <v>44174</v>
      </c>
      <c r="N450" s="143" t="s">
        <v>5480</v>
      </c>
      <c r="O450" s="90">
        <f t="shared" ref="O450:O513" si="88">(L450-K450)*60*24</f>
        <v>489.24999999999994</v>
      </c>
      <c r="P450" s="100">
        <f t="shared" ref="P450:P513" si="89">O450*G450</f>
        <v>1467.7499999999998</v>
      </c>
      <c r="Q450" s="48" t="s">
        <v>2035</v>
      </c>
      <c r="R450" s="48" t="s">
        <v>2036</v>
      </c>
    </row>
    <row r="451" spans="1:18" x14ac:dyDescent="0.2">
      <c r="A451" s="97"/>
      <c r="B451" s="136">
        <v>44174.662557870368</v>
      </c>
      <c r="C451" s="5" t="s">
        <v>1068</v>
      </c>
      <c r="D451" s="134" t="str">
        <f t="shared" si="84"/>
        <v>HA6041</v>
      </c>
      <c r="E451" s="135" t="str">
        <f t="shared" si="85"/>
        <v>HARARE</v>
      </c>
      <c r="F451" s="135" t="str">
        <f t="shared" si="86"/>
        <v>PLATINUM</v>
      </c>
      <c r="G451" s="52">
        <v>3</v>
      </c>
      <c r="H451" s="142" t="s">
        <v>2033</v>
      </c>
      <c r="I451" s="52" t="s">
        <v>2034</v>
      </c>
      <c r="J451" s="135" t="str">
        <f t="shared" si="87"/>
        <v>ARCHIE</v>
      </c>
      <c r="K451" s="144">
        <v>0.66255787037037039</v>
      </c>
      <c r="L451" s="196">
        <v>0.99998842592592585</v>
      </c>
      <c r="M451" s="136">
        <v>44174</v>
      </c>
      <c r="N451" s="143" t="s">
        <v>5481</v>
      </c>
      <c r="O451" s="90">
        <f t="shared" si="88"/>
        <v>485.89999999999986</v>
      </c>
      <c r="P451" s="100">
        <f t="shared" si="89"/>
        <v>1457.6999999999996</v>
      </c>
      <c r="Q451" s="48" t="s">
        <v>2035</v>
      </c>
      <c r="R451" s="48" t="s">
        <v>2036</v>
      </c>
    </row>
    <row r="452" spans="1:18" x14ac:dyDescent="0.2">
      <c r="A452" s="97"/>
      <c r="B452" s="136">
        <v>44174.673680555556</v>
      </c>
      <c r="C452" s="5" t="s">
        <v>1752</v>
      </c>
      <c r="D452" s="134" t="str">
        <f t="shared" si="84"/>
        <v>MC0159</v>
      </c>
      <c r="E452" s="135" t="str">
        <f t="shared" si="85"/>
        <v>MASH CENTRAL</v>
      </c>
      <c r="F452" s="135" t="str">
        <f t="shared" si="86"/>
        <v>PLATINUM</v>
      </c>
      <c r="G452" s="52">
        <v>3</v>
      </c>
      <c r="H452" s="142" t="s">
        <v>2033</v>
      </c>
      <c r="I452" s="52" t="s">
        <v>2034</v>
      </c>
      <c r="J452" s="135" t="str">
        <f t="shared" si="87"/>
        <v>KIWA</v>
      </c>
      <c r="K452" s="144">
        <v>0.6736805555555555</v>
      </c>
      <c r="L452" s="196">
        <v>0.68525462962962969</v>
      </c>
      <c r="M452" s="136">
        <v>44174</v>
      </c>
      <c r="N452" s="143" t="s">
        <v>5287</v>
      </c>
      <c r="O452" s="90">
        <f t="shared" si="88"/>
        <v>16.666666666666821</v>
      </c>
      <c r="P452" s="100">
        <f t="shared" si="89"/>
        <v>50.000000000000462</v>
      </c>
      <c r="Q452" s="48" t="s">
        <v>2035</v>
      </c>
      <c r="R452" s="48" t="s">
        <v>2038</v>
      </c>
    </row>
    <row r="453" spans="1:18" x14ac:dyDescent="0.2">
      <c r="A453" s="97"/>
      <c r="B453" s="136">
        <v>44174.674513888887</v>
      </c>
      <c r="C453" s="5" t="s">
        <v>529</v>
      </c>
      <c r="D453" s="134" t="str">
        <f t="shared" si="84"/>
        <v>MC0119</v>
      </c>
      <c r="E453" s="135" t="str">
        <f t="shared" si="85"/>
        <v>MASH CENTRAL</v>
      </c>
      <c r="F453" s="135" t="str">
        <f t="shared" si="86"/>
        <v>PLATINUM</v>
      </c>
      <c r="G453" s="52">
        <v>3</v>
      </c>
      <c r="H453" s="142" t="s">
        <v>2033</v>
      </c>
      <c r="I453" s="52" t="s">
        <v>2034</v>
      </c>
      <c r="J453" s="135" t="str">
        <f t="shared" si="87"/>
        <v>ARCHIE</v>
      </c>
      <c r="K453" s="144">
        <v>0.67451388888888886</v>
      </c>
      <c r="L453" s="196">
        <v>0.80069444444444438</v>
      </c>
      <c r="M453" s="136">
        <v>44174</v>
      </c>
      <c r="N453" s="143" t="s">
        <v>5341</v>
      </c>
      <c r="O453" s="90">
        <f t="shared" si="88"/>
        <v>181.69999999999993</v>
      </c>
      <c r="P453" s="100">
        <f t="shared" si="89"/>
        <v>545.0999999999998</v>
      </c>
      <c r="Q453" s="48" t="s">
        <v>2035</v>
      </c>
      <c r="R453" s="48" t="s">
        <v>2038</v>
      </c>
    </row>
    <row r="454" spans="1:18" x14ac:dyDescent="0.2">
      <c r="A454" s="97"/>
      <c r="B454" s="136">
        <v>44174.67523148148</v>
      </c>
      <c r="C454" s="5" t="s">
        <v>997</v>
      </c>
      <c r="D454" s="134" t="str">
        <f t="shared" si="84"/>
        <v>HA6034</v>
      </c>
      <c r="E454" s="135" t="str">
        <f t="shared" si="85"/>
        <v>HARARE</v>
      </c>
      <c r="F454" s="135" t="str">
        <f t="shared" si="86"/>
        <v>PLATINUM</v>
      </c>
      <c r="G454" s="52">
        <v>3</v>
      </c>
      <c r="H454" s="142" t="s">
        <v>2033</v>
      </c>
      <c r="I454" s="52" t="s">
        <v>2034</v>
      </c>
      <c r="J454" s="135" t="str">
        <f t="shared" si="87"/>
        <v>DHLAKAMA</v>
      </c>
      <c r="K454" s="144">
        <v>0.67523148148148149</v>
      </c>
      <c r="L454" s="196">
        <v>0.99998842592592585</v>
      </c>
      <c r="M454" s="136">
        <v>44174</v>
      </c>
      <c r="N454" s="143" t="s">
        <v>5474</v>
      </c>
      <c r="O454" s="90">
        <f t="shared" si="88"/>
        <v>467.64999999999986</v>
      </c>
      <c r="P454" s="100">
        <f t="shared" si="89"/>
        <v>1402.9499999999996</v>
      </c>
      <c r="Q454" s="48" t="s">
        <v>2035</v>
      </c>
      <c r="R454" s="48" t="s">
        <v>2036</v>
      </c>
    </row>
    <row r="455" spans="1:18" x14ac:dyDescent="0.2">
      <c r="A455" s="97"/>
      <c r="B455" s="119">
        <v>44174.679606481484</v>
      </c>
      <c r="C455" s="98" t="s">
        <v>653</v>
      </c>
      <c r="D455" s="82" t="str">
        <f>VLOOKUP($C455,TOTAL4,2,FALSE)</f>
        <v>HA0031</v>
      </c>
      <c r="E455" s="91" t="str">
        <f>VLOOKUP($C455,TOTAL4,3,FALSE)</f>
        <v>HARARE</v>
      </c>
      <c r="F455" s="82" t="str">
        <f>VLOOKUP(C455,TOTAL4,4,FALSE)</f>
        <v xml:space="preserve">PRIORITY PLATINUM </v>
      </c>
      <c r="G455" s="52">
        <v>3</v>
      </c>
      <c r="H455" s="96" t="s">
        <v>2033</v>
      </c>
      <c r="I455" s="68" t="s">
        <v>2040</v>
      </c>
      <c r="J455" s="82" t="str">
        <f>VLOOKUP($C455,TOTAL4,5,FALSE)</f>
        <v>RICHARD</v>
      </c>
      <c r="K455" s="153">
        <v>0.67960648148148151</v>
      </c>
      <c r="L455" s="88">
        <v>0.99930555555555556</v>
      </c>
      <c r="M455" s="86">
        <v>44175</v>
      </c>
      <c r="N455" s="143" t="s">
        <v>5582</v>
      </c>
      <c r="O455" s="90">
        <f t="shared" si="88"/>
        <v>460.36666666666667</v>
      </c>
      <c r="P455" s="100">
        <f t="shared" si="89"/>
        <v>1381.1</v>
      </c>
      <c r="Q455" s="68" t="s">
        <v>2035</v>
      </c>
      <c r="R455" s="68" t="s">
        <v>2036</v>
      </c>
    </row>
    <row r="456" spans="1:18" x14ac:dyDescent="0.2">
      <c r="A456" s="97"/>
      <c r="B456" s="119">
        <v>44174.685474537036</v>
      </c>
      <c r="C456" s="98" t="s">
        <v>1093</v>
      </c>
      <c r="D456" s="82" t="str">
        <f>VLOOKUP($C456,TOTAL4,2,FALSE)</f>
        <v>HA5054</v>
      </c>
      <c r="E456" s="91" t="str">
        <f>VLOOKUP($C456,TOTAL4,3,FALSE)</f>
        <v>HARARE</v>
      </c>
      <c r="F456" s="82" t="str">
        <f>VLOOKUP(C456,TOTAL4,4,FALSE)</f>
        <v>PLATINUM</v>
      </c>
      <c r="G456" s="52">
        <v>3</v>
      </c>
      <c r="H456" s="96" t="s">
        <v>2033</v>
      </c>
      <c r="I456" s="68" t="s">
        <v>2040</v>
      </c>
      <c r="J456" s="82" t="str">
        <f>VLOOKUP($C456,TOTAL4,5,FALSE)</f>
        <v>RICHARD</v>
      </c>
      <c r="K456" s="153">
        <v>0.68547453703703709</v>
      </c>
      <c r="L456" s="88">
        <v>0.99930555555555556</v>
      </c>
      <c r="M456" s="86">
        <v>44175</v>
      </c>
      <c r="N456" s="143" t="s">
        <v>5593</v>
      </c>
      <c r="O456" s="90">
        <f t="shared" si="88"/>
        <v>451.91666666666657</v>
      </c>
      <c r="P456" s="100">
        <f t="shared" si="89"/>
        <v>1355.7499999999998</v>
      </c>
      <c r="Q456" s="68" t="s">
        <v>2035</v>
      </c>
      <c r="R456" s="68" t="s">
        <v>2036</v>
      </c>
    </row>
    <row r="457" spans="1:18" x14ac:dyDescent="0.2">
      <c r="A457" s="97"/>
      <c r="B457" s="136">
        <v>44174.687106481484</v>
      </c>
      <c r="C457" s="5" t="s">
        <v>1202</v>
      </c>
      <c r="D457" s="134" t="str">
        <f>VLOOKUP($C457,TOTAL3,2,FALSE)</f>
        <v>MW5268</v>
      </c>
      <c r="E457" s="135" t="str">
        <f>VLOOKUP($C457,TOTAL3,3,FALSE)</f>
        <v>MASH WEST</v>
      </c>
      <c r="F457" s="135" t="str">
        <f>VLOOKUP(C457,TOTAL3,4,FALSE)</f>
        <v>SILVER</v>
      </c>
      <c r="G457" s="52">
        <v>3</v>
      </c>
      <c r="H457" s="142" t="s">
        <v>2033</v>
      </c>
      <c r="I457" s="52" t="s">
        <v>2034</v>
      </c>
      <c r="J457" s="135" t="str">
        <f>VLOOKUP($C457,TOTAL3,5,FALSE)</f>
        <v>ARTWELL</v>
      </c>
      <c r="K457" s="144">
        <v>0.68710648148148146</v>
      </c>
      <c r="L457" s="196">
        <v>0.99998842592592585</v>
      </c>
      <c r="M457" s="136">
        <v>44174</v>
      </c>
      <c r="N457" s="143" t="s">
        <v>5219</v>
      </c>
      <c r="O457" s="90">
        <f t="shared" si="88"/>
        <v>450.54999999999995</v>
      </c>
      <c r="P457" s="100">
        <f t="shared" si="89"/>
        <v>1351.6499999999999</v>
      </c>
      <c r="Q457" s="48" t="s">
        <v>2035</v>
      </c>
      <c r="R457" s="48" t="s">
        <v>2036</v>
      </c>
    </row>
    <row r="458" spans="1:18" x14ac:dyDescent="0.2">
      <c r="A458" s="97"/>
      <c r="B458" s="119">
        <v>44174.694571759261</v>
      </c>
      <c r="C458" s="98" t="s">
        <v>739</v>
      </c>
      <c r="D458" s="82" t="str">
        <f t="shared" ref="D458:D468" si="90">VLOOKUP($C458,TOTAL4,2,FALSE)</f>
        <v>MD6014</v>
      </c>
      <c r="E458" s="91" t="str">
        <f t="shared" ref="E458:E468" si="91">VLOOKUP($C458,TOTAL4,3,FALSE)</f>
        <v>MIDLANDS</v>
      </c>
      <c r="F458" s="82" t="str">
        <f t="shared" ref="F458:F468" si="92">VLOOKUP(C458,TOTAL4,4,FALSE)</f>
        <v>PLATINUM</v>
      </c>
      <c r="G458" s="52">
        <v>3</v>
      </c>
      <c r="H458" s="96" t="s">
        <v>2033</v>
      </c>
      <c r="I458" s="68" t="s">
        <v>2040</v>
      </c>
      <c r="J458" s="82" t="str">
        <f t="shared" ref="J458:J468" si="93">VLOOKUP($C458,TOTAL4,5,FALSE)</f>
        <v>CHIKWAVAVA</v>
      </c>
      <c r="K458" s="153">
        <v>0.69457175925925929</v>
      </c>
      <c r="L458" s="88">
        <v>0.99930555555555556</v>
      </c>
      <c r="M458" s="86">
        <v>44175</v>
      </c>
      <c r="N458" s="143" t="s">
        <v>5586</v>
      </c>
      <c r="O458" s="90">
        <f t="shared" si="88"/>
        <v>438.81666666666661</v>
      </c>
      <c r="P458" s="100">
        <f t="shared" si="89"/>
        <v>1316.4499999999998</v>
      </c>
      <c r="Q458" s="68" t="s">
        <v>2035</v>
      </c>
      <c r="R458" s="68" t="s">
        <v>2036</v>
      </c>
    </row>
    <row r="459" spans="1:18" x14ac:dyDescent="0.2">
      <c r="A459" s="97"/>
      <c r="B459" s="119">
        <v>44174.694571759261</v>
      </c>
      <c r="C459" s="98" t="s">
        <v>1129</v>
      </c>
      <c r="D459" s="82" t="str">
        <f t="shared" si="90"/>
        <v>MD6016</v>
      </c>
      <c r="E459" s="91" t="str">
        <f t="shared" si="91"/>
        <v>MIDLANDS</v>
      </c>
      <c r="F459" s="82" t="str">
        <f t="shared" si="92"/>
        <v>PLATINUM</v>
      </c>
      <c r="G459" s="52">
        <v>3</v>
      </c>
      <c r="H459" s="96" t="s">
        <v>2033</v>
      </c>
      <c r="I459" s="68" t="s">
        <v>2040</v>
      </c>
      <c r="J459" s="82" t="str">
        <f t="shared" si="93"/>
        <v>CHIKWAVAVA</v>
      </c>
      <c r="K459" s="153">
        <v>0.69457175925925929</v>
      </c>
      <c r="L459" s="88">
        <v>0.99930555555555556</v>
      </c>
      <c r="M459" s="86">
        <v>44175</v>
      </c>
      <c r="N459" s="143" t="s">
        <v>5595</v>
      </c>
      <c r="O459" s="90">
        <f t="shared" si="88"/>
        <v>438.81666666666661</v>
      </c>
      <c r="P459" s="100">
        <f t="shared" si="89"/>
        <v>1316.4499999999998</v>
      </c>
      <c r="Q459" s="68" t="s">
        <v>2035</v>
      </c>
      <c r="R459" s="68" t="s">
        <v>2036</v>
      </c>
    </row>
    <row r="460" spans="1:18" x14ac:dyDescent="0.2">
      <c r="A460" s="97"/>
      <c r="B460" s="119">
        <v>44174.69462962963</v>
      </c>
      <c r="C460" s="98" t="s">
        <v>1127</v>
      </c>
      <c r="D460" s="82" t="str">
        <f t="shared" si="90"/>
        <v>MD5231</v>
      </c>
      <c r="E460" s="91" t="str">
        <f t="shared" si="91"/>
        <v>MIDLANDS</v>
      </c>
      <c r="F460" s="82" t="str">
        <f t="shared" si="92"/>
        <v>SILVER</v>
      </c>
      <c r="G460" s="52">
        <v>3</v>
      </c>
      <c r="H460" s="96" t="s">
        <v>2033</v>
      </c>
      <c r="I460" s="68" t="s">
        <v>2040</v>
      </c>
      <c r="J460" s="82" t="str">
        <f t="shared" si="93"/>
        <v>CHIKWAVAVA</v>
      </c>
      <c r="K460" s="153">
        <v>0.6946296296296296</v>
      </c>
      <c r="L460" s="88">
        <v>0.99930555555555556</v>
      </c>
      <c r="M460" s="86">
        <v>44175</v>
      </c>
      <c r="N460" s="143" t="s">
        <v>5594</v>
      </c>
      <c r="O460" s="90">
        <f t="shared" si="88"/>
        <v>438.73333333333341</v>
      </c>
      <c r="P460" s="100">
        <f t="shared" si="89"/>
        <v>1316.2000000000003</v>
      </c>
      <c r="Q460" s="68" t="s">
        <v>2035</v>
      </c>
      <c r="R460" s="68" t="s">
        <v>2036</v>
      </c>
    </row>
    <row r="461" spans="1:18" x14ac:dyDescent="0.2">
      <c r="A461" s="97"/>
      <c r="B461" s="119">
        <v>44174.69462962963</v>
      </c>
      <c r="C461" s="98" t="s">
        <v>1425</v>
      </c>
      <c r="D461" s="82" t="str">
        <f t="shared" si="90"/>
        <v>MD5230</v>
      </c>
      <c r="E461" s="91" t="str">
        <f t="shared" si="91"/>
        <v>MIDLANDS</v>
      </c>
      <c r="F461" s="82" t="str">
        <f t="shared" si="92"/>
        <v>SILVER</v>
      </c>
      <c r="G461" s="52">
        <v>3</v>
      </c>
      <c r="H461" s="96" t="s">
        <v>2033</v>
      </c>
      <c r="I461" s="68" t="s">
        <v>2040</v>
      </c>
      <c r="J461" s="82" t="str">
        <f t="shared" si="93"/>
        <v>CHIKWAVAVA</v>
      </c>
      <c r="K461" s="153">
        <v>0.6946296296296296</v>
      </c>
      <c r="L461" s="88">
        <v>0.99930555555555556</v>
      </c>
      <c r="M461" s="86">
        <v>44175</v>
      </c>
      <c r="N461" s="143" t="s">
        <v>5600</v>
      </c>
      <c r="O461" s="90">
        <f t="shared" si="88"/>
        <v>438.73333333333341</v>
      </c>
      <c r="P461" s="100">
        <f t="shared" si="89"/>
        <v>1316.2000000000003</v>
      </c>
      <c r="Q461" s="68" t="s">
        <v>2035</v>
      </c>
      <c r="R461" s="68" t="s">
        <v>2036</v>
      </c>
    </row>
    <row r="462" spans="1:18" x14ac:dyDescent="0.2">
      <c r="A462" s="97"/>
      <c r="B462" s="119">
        <v>44174.694687499999</v>
      </c>
      <c r="C462" s="98" t="s">
        <v>1988</v>
      </c>
      <c r="D462" s="82" t="str">
        <f t="shared" si="90"/>
        <v>MD5202</v>
      </c>
      <c r="E462" s="91" t="str">
        <f t="shared" si="91"/>
        <v>MIDLANDS</v>
      </c>
      <c r="F462" s="82" t="str">
        <f t="shared" si="92"/>
        <v>GOLD</v>
      </c>
      <c r="G462" s="52">
        <v>3</v>
      </c>
      <c r="H462" s="96" t="s">
        <v>2033</v>
      </c>
      <c r="I462" s="68" t="s">
        <v>2040</v>
      </c>
      <c r="J462" s="82" t="str">
        <f t="shared" si="93"/>
        <v>CHIKWAVAVA</v>
      </c>
      <c r="K462" s="153">
        <v>0.69468750000000001</v>
      </c>
      <c r="L462" s="88">
        <v>0.99930555555555556</v>
      </c>
      <c r="M462" s="86">
        <v>44175</v>
      </c>
      <c r="N462" s="143" t="s">
        <v>5616</v>
      </c>
      <c r="O462" s="90">
        <f t="shared" si="88"/>
        <v>438.65</v>
      </c>
      <c r="P462" s="100">
        <f t="shared" si="89"/>
        <v>1315.9499999999998</v>
      </c>
      <c r="Q462" s="68" t="s">
        <v>2035</v>
      </c>
      <c r="R462" s="68" t="s">
        <v>2036</v>
      </c>
    </row>
    <row r="463" spans="1:18" x14ac:dyDescent="0.2">
      <c r="A463" s="97"/>
      <c r="B463" s="119">
        <v>44174.697060185186</v>
      </c>
      <c r="C463" s="98" t="s">
        <v>741</v>
      </c>
      <c r="D463" s="82" t="str">
        <f t="shared" si="90"/>
        <v>MD6014</v>
      </c>
      <c r="E463" s="91" t="str">
        <f t="shared" si="91"/>
        <v>MIDLANDS</v>
      </c>
      <c r="F463" s="82" t="str">
        <f t="shared" si="92"/>
        <v>PLATINUM</v>
      </c>
      <c r="G463" s="52">
        <v>3</v>
      </c>
      <c r="H463" s="96" t="s">
        <v>2033</v>
      </c>
      <c r="I463" s="68" t="s">
        <v>2040</v>
      </c>
      <c r="J463" s="82" t="str">
        <f t="shared" si="93"/>
        <v>CHIKWAVAVA</v>
      </c>
      <c r="K463" s="153">
        <v>0.69706018518518509</v>
      </c>
      <c r="L463" s="88">
        <v>0.99930555555555556</v>
      </c>
      <c r="M463" s="86">
        <v>44175</v>
      </c>
      <c r="N463" s="143" t="s">
        <v>5587</v>
      </c>
      <c r="O463" s="90">
        <f t="shared" si="88"/>
        <v>435.23333333333352</v>
      </c>
      <c r="P463" s="100">
        <f t="shared" si="89"/>
        <v>1305.7000000000005</v>
      </c>
      <c r="Q463" s="68" t="s">
        <v>2035</v>
      </c>
      <c r="R463" s="68" t="s">
        <v>2036</v>
      </c>
    </row>
    <row r="464" spans="1:18" x14ac:dyDescent="0.2">
      <c r="A464" s="97"/>
      <c r="B464" s="119">
        <v>44174.697060185186</v>
      </c>
      <c r="C464" s="98" t="s">
        <v>1990</v>
      </c>
      <c r="D464" s="82" t="str">
        <f t="shared" si="90"/>
        <v>MD5202</v>
      </c>
      <c r="E464" s="91" t="str">
        <f t="shared" si="91"/>
        <v>MIDLANDS</v>
      </c>
      <c r="F464" s="82" t="str">
        <f t="shared" si="92"/>
        <v>GOLD</v>
      </c>
      <c r="G464" s="52">
        <v>3</v>
      </c>
      <c r="H464" s="96" t="s">
        <v>2033</v>
      </c>
      <c r="I464" s="68" t="s">
        <v>2040</v>
      </c>
      <c r="J464" s="82" t="str">
        <f t="shared" si="93"/>
        <v>CHIKWAVAVA</v>
      </c>
      <c r="K464" s="153">
        <v>0.69706018518518509</v>
      </c>
      <c r="L464" s="88">
        <v>0.99930555555555556</v>
      </c>
      <c r="M464" s="86">
        <v>44175</v>
      </c>
      <c r="N464" s="143" t="s">
        <v>5617</v>
      </c>
      <c r="O464" s="90">
        <f t="shared" si="88"/>
        <v>435.23333333333352</v>
      </c>
      <c r="P464" s="100">
        <f t="shared" si="89"/>
        <v>1305.7000000000005</v>
      </c>
      <c r="Q464" s="68" t="s">
        <v>2035</v>
      </c>
      <c r="R464" s="68" t="s">
        <v>2036</v>
      </c>
    </row>
    <row r="465" spans="1:18" x14ac:dyDescent="0.2">
      <c r="A465" s="97"/>
      <c r="B465" s="119">
        <v>44174.697222222225</v>
      </c>
      <c r="C465" s="98" t="s">
        <v>1132</v>
      </c>
      <c r="D465" s="82" t="str">
        <f t="shared" si="90"/>
        <v>MD6016</v>
      </c>
      <c r="E465" s="91" t="str">
        <f t="shared" si="91"/>
        <v>MIDLANDS</v>
      </c>
      <c r="F465" s="82" t="str">
        <f t="shared" si="92"/>
        <v>PLATINUM</v>
      </c>
      <c r="G465" s="52">
        <v>3</v>
      </c>
      <c r="H465" s="96" t="s">
        <v>2033</v>
      </c>
      <c r="I465" s="68" t="s">
        <v>2040</v>
      </c>
      <c r="J465" s="82" t="str">
        <f t="shared" si="93"/>
        <v>CHIKWAVAVA</v>
      </c>
      <c r="K465" s="153">
        <v>0.6972222222222223</v>
      </c>
      <c r="L465" s="88">
        <v>0.99930555555555556</v>
      </c>
      <c r="M465" s="86">
        <v>44175</v>
      </c>
      <c r="N465" s="143" t="s">
        <v>5596</v>
      </c>
      <c r="O465" s="90">
        <f t="shared" si="88"/>
        <v>434.99999999999989</v>
      </c>
      <c r="P465" s="100">
        <f t="shared" si="89"/>
        <v>1304.9999999999995</v>
      </c>
      <c r="Q465" s="68" t="s">
        <v>2035</v>
      </c>
      <c r="R465" s="68" t="s">
        <v>2036</v>
      </c>
    </row>
    <row r="466" spans="1:18" x14ac:dyDescent="0.2">
      <c r="A466" s="97"/>
      <c r="B466" s="119">
        <v>44174.698449074072</v>
      </c>
      <c r="C466" s="98" t="s">
        <v>611</v>
      </c>
      <c r="D466" s="82" t="str">
        <f t="shared" si="90"/>
        <v>MS5124</v>
      </c>
      <c r="E466" s="91" t="str">
        <f t="shared" si="91"/>
        <v>MAT SOUTH</v>
      </c>
      <c r="F466" s="82" t="str">
        <f t="shared" si="92"/>
        <v>PLATINUM</v>
      </c>
      <c r="G466" s="52">
        <v>3</v>
      </c>
      <c r="H466" s="96" t="s">
        <v>2033</v>
      </c>
      <c r="I466" s="68" t="s">
        <v>2040</v>
      </c>
      <c r="J466" s="82" t="str">
        <f t="shared" si="93"/>
        <v>BEN</v>
      </c>
      <c r="K466" s="153">
        <v>0.69844907407407408</v>
      </c>
      <c r="L466" s="88">
        <v>0.99930555555555556</v>
      </c>
      <c r="M466" s="86">
        <v>44175</v>
      </c>
      <c r="N466" s="143" t="s">
        <v>5581</v>
      </c>
      <c r="O466" s="90">
        <f t="shared" si="88"/>
        <v>433.23333333333329</v>
      </c>
      <c r="P466" s="100">
        <f t="shared" si="89"/>
        <v>1299.6999999999998</v>
      </c>
      <c r="Q466" s="68" t="s">
        <v>2035</v>
      </c>
      <c r="R466" s="68" t="s">
        <v>2036</v>
      </c>
    </row>
    <row r="467" spans="1:18" x14ac:dyDescent="0.2">
      <c r="A467" s="97"/>
      <c r="B467" s="119">
        <v>44174.698564814818</v>
      </c>
      <c r="C467" s="98" t="s">
        <v>244</v>
      </c>
      <c r="D467" s="82" t="str">
        <f t="shared" si="90"/>
        <v>MS6027</v>
      </c>
      <c r="E467" s="91" t="str">
        <f t="shared" si="91"/>
        <v>MAT SOUTH</v>
      </c>
      <c r="F467" s="82" t="str">
        <f t="shared" si="92"/>
        <v>PLATINUM</v>
      </c>
      <c r="G467" s="52">
        <v>3</v>
      </c>
      <c r="H467" s="96" t="s">
        <v>2033</v>
      </c>
      <c r="I467" s="68" t="s">
        <v>2040</v>
      </c>
      <c r="J467" s="82" t="str">
        <f t="shared" si="93"/>
        <v>BEN</v>
      </c>
      <c r="K467" s="153">
        <v>0.69856481481481481</v>
      </c>
      <c r="L467" s="88">
        <v>0.99930555555555556</v>
      </c>
      <c r="M467" s="86">
        <v>44175</v>
      </c>
      <c r="N467" s="143" t="s">
        <v>5578</v>
      </c>
      <c r="O467" s="90">
        <f t="shared" si="88"/>
        <v>433.06666666666666</v>
      </c>
      <c r="P467" s="100">
        <f t="shared" si="89"/>
        <v>1299.2</v>
      </c>
      <c r="Q467" s="68" t="s">
        <v>2035</v>
      </c>
      <c r="R467" s="68" t="s">
        <v>2036</v>
      </c>
    </row>
    <row r="468" spans="1:18" x14ac:dyDescent="0.2">
      <c r="A468" s="97"/>
      <c r="B468" s="119">
        <v>44174.698622685188</v>
      </c>
      <c r="C468" s="98" t="s">
        <v>1508</v>
      </c>
      <c r="D468" s="82" t="str">
        <f t="shared" si="90"/>
        <v>MS0006</v>
      </c>
      <c r="E468" s="91" t="str">
        <f t="shared" si="91"/>
        <v>MAT SOUTH</v>
      </c>
      <c r="F468" s="82" t="str">
        <f t="shared" si="92"/>
        <v>PLATINUM</v>
      </c>
      <c r="G468" s="52">
        <v>3</v>
      </c>
      <c r="H468" s="96" t="s">
        <v>2033</v>
      </c>
      <c r="I468" s="68" t="s">
        <v>2040</v>
      </c>
      <c r="J468" s="82" t="str">
        <f t="shared" si="93"/>
        <v>BEN</v>
      </c>
      <c r="K468" s="153">
        <v>0.69862268518518522</v>
      </c>
      <c r="L468" s="88">
        <v>0.99930555555555556</v>
      </c>
      <c r="M468" s="86">
        <v>44175</v>
      </c>
      <c r="N468" s="143" t="s">
        <v>5604</v>
      </c>
      <c r="O468" s="90">
        <f t="shared" si="88"/>
        <v>432.98333333333323</v>
      </c>
      <c r="P468" s="100">
        <f t="shared" si="89"/>
        <v>1298.9499999999998</v>
      </c>
      <c r="Q468" s="68" t="s">
        <v>2035</v>
      </c>
      <c r="R468" s="68" t="s">
        <v>2036</v>
      </c>
    </row>
    <row r="469" spans="1:18" x14ac:dyDescent="0.2">
      <c r="A469" s="97"/>
      <c r="B469" s="136">
        <v>44174.700162037036</v>
      </c>
      <c r="C469" s="5" t="s">
        <v>688</v>
      </c>
      <c r="D469" s="134" t="str">
        <f>VLOOKUP($C469,TOTAL3,2,FALSE)</f>
        <v>HA6056</v>
      </c>
      <c r="E469" s="135" t="str">
        <f>VLOOKUP($C469,TOTAL3,3,FALSE)</f>
        <v>HARARE</v>
      </c>
      <c r="F469" s="135" t="str">
        <f>VLOOKUP(C469,TOTAL3,4,FALSE)</f>
        <v>PLATINUM</v>
      </c>
      <c r="G469" s="52">
        <v>3</v>
      </c>
      <c r="H469" s="142" t="s">
        <v>2033</v>
      </c>
      <c r="I469" s="52" t="s">
        <v>2034</v>
      </c>
      <c r="J469" s="135" t="str">
        <f>VLOOKUP($C469,TOTAL3,5,FALSE)</f>
        <v>MODESTA</v>
      </c>
      <c r="K469" s="144">
        <v>0.70016203703703705</v>
      </c>
      <c r="L469" s="196">
        <v>0.72250000000000003</v>
      </c>
      <c r="M469" s="136">
        <v>44174</v>
      </c>
      <c r="N469" s="143" t="s">
        <v>5294</v>
      </c>
      <c r="O469" s="90">
        <f t="shared" si="88"/>
        <v>32.166666666666686</v>
      </c>
      <c r="P469" s="100">
        <f t="shared" si="89"/>
        <v>96.500000000000057</v>
      </c>
      <c r="Q469" s="48" t="s">
        <v>2035</v>
      </c>
      <c r="R469" s="48" t="s">
        <v>2038</v>
      </c>
    </row>
    <row r="470" spans="1:18" x14ac:dyDescent="0.2">
      <c r="A470" s="97"/>
      <c r="B470" s="136">
        <v>44174.700266203705</v>
      </c>
      <c r="C470" s="5" t="s">
        <v>617</v>
      </c>
      <c r="D470" s="134" t="str">
        <f>VLOOKUP($C470,TOTAL3,2,FALSE)</f>
        <v>HA0028</v>
      </c>
      <c r="E470" s="135" t="str">
        <f>VLOOKUP($C470,TOTAL3,3,FALSE)</f>
        <v>HARARE</v>
      </c>
      <c r="F470" s="135" t="str">
        <f>VLOOKUP(C470,TOTAL3,4,FALSE)</f>
        <v>PLATINUM</v>
      </c>
      <c r="G470" s="52">
        <v>3</v>
      </c>
      <c r="H470" s="142" t="s">
        <v>2033</v>
      </c>
      <c r="I470" s="52" t="s">
        <v>2034</v>
      </c>
      <c r="J470" s="135" t="str">
        <f>VLOOKUP($C470,TOTAL3,5,FALSE)</f>
        <v>MODESTA</v>
      </c>
      <c r="K470" s="144">
        <v>0.70026620370370374</v>
      </c>
      <c r="L470" s="196">
        <v>0.72261574074074064</v>
      </c>
      <c r="M470" s="136">
        <v>44174</v>
      </c>
      <c r="N470" s="143" t="s">
        <v>5295</v>
      </c>
      <c r="O470" s="90">
        <f t="shared" si="88"/>
        <v>32.183333333333138</v>
      </c>
      <c r="P470" s="100">
        <f t="shared" si="89"/>
        <v>96.549999999999415</v>
      </c>
      <c r="Q470" s="48" t="s">
        <v>2035</v>
      </c>
      <c r="R470" s="48" t="s">
        <v>2038</v>
      </c>
    </row>
    <row r="471" spans="1:18" x14ac:dyDescent="0.2">
      <c r="A471" s="97"/>
      <c r="B471" s="136">
        <v>44174.700277777774</v>
      </c>
      <c r="C471" s="5" t="s">
        <v>615</v>
      </c>
      <c r="D471" s="134" t="str">
        <f>VLOOKUP($C471,TOTAL3,2,FALSE)</f>
        <v>HA0028</v>
      </c>
      <c r="E471" s="135" t="str">
        <f>VLOOKUP($C471,TOTAL3,3,FALSE)</f>
        <v>HARARE</v>
      </c>
      <c r="F471" s="135" t="str">
        <f>VLOOKUP(C471,TOTAL3,4,FALSE)</f>
        <v>PLATINUM</v>
      </c>
      <c r="G471" s="52">
        <v>3</v>
      </c>
      <c r="H471" s="142" t="s">
        <v>2033</v>
      </c>
      <c r="I471" s="52" t="s">
        <v>2034</v>
      </c>
      <c r="J471" s="135" t="str">
        <f>VLOOKUP($C471,TOTAL3,5,FALSE)</f>
        <v>MODESTA</v>
      </c>
      <c r="K471" s="144">
        <v>0.70027777777777767</v>
      </c>
      <c r="L471" s="196">
        <v>0.72243055555555558</v>
      </c>
      <c r="M471" s="136">
        <v>44174</v>
      </c>
      <c r="N471" s="143" t="s">
        <v>5293</v>
      </c>
      <c r="O471" s="90">
        <f t="shared" si="88"/>
        <v>31.90000000000019</v>
      </c>
      <c r="P471" s="100">
        <f t="shared" si="89"/>
        <v>95.700000000000571</v>
      </c>
      <c r="Q471" s="48" t="s">
        <v>2035</v>
      </c>
      <c r="R471" s="48" t="s">
        <v>2038</v>
      </c>
    </row>
    <row r="472" spans="1:18" x14ac:dyDescent="0.2">
      <c r="A472" s="97"/>
      <c r="B472" s="119">
        <v>44174.70103009259</v>
      </c>
      <c r="C472" s="98" t="s">
        <v>609</v>
      </c>
      <c r="D472" s="82" t="str">
        <f>VLOOKUP($C472,TOTAL4,2,FALSE)</f>
        <v>MS5124</v>
      </c>
      <c r="E472" s="91" t="str">
        <f>VLOOKUP($C472,TOTAL4,3,FALSE)</f>
        <v>MAT SOUTH</v>
      </c>
      <c r="F472" s="82" t="str">
        <f>VLOOKUP(C472,TOTAL4,4,FALSE)</f>
        <v>PLATINUM</v>
      </c>
      <c r="G472" s="52">
        <v>3</v>
      </c>
      <c r="H472" s="96" t="s">
        <v>2033</v>
      </c>
      <c r="I472" s="68" t="s">
        <v>2040</v>
      </c>
      <c r="J472" s="82" t="str">
        <f>VLOOKUP($C472,TOTAL4,5,FALSE)</f>
        <v>BEN</v>
      </c>
      <c r="K472" s="153">
        <v>0.70103009259259252</v>
      </c>
      <c r="L472" s="88">
        <v>0.99930555555555556</v>
      </c>
      <c r="M472" s="86">
        <v>44175</v>
      </c>
      <c r="N472" s="143" t="s">
        <v>5580</v>
      </c>
      <c r="O472" s="90">
        <f t="shared" si="88"/>
        <v>429.51666666666677</v>
      </c>
      <c r="P472" s="100">
        <f t="shared" si="89"/>
        <v>1288.5500000000002</v>
      </c>
      <c r="Q472" s="68" t="s">
        <v>2035</v>
      </c>
      <c r="R472" s="68" t="s">
        <v>2036</v>
      </c>
    </row>
    <row r="473" spans="1:18" x14ac:dyDescent="0.2">
      <c r="A473" s="97"/>
      <c r="B473" s="119">
        <v>44174.701122685183</v>
      </c>
      <c r="C473" s="98" t="s">
        <v>1506</v>
      </c>
      <c r="D473" s="82" t="str">
        <f>VLOOKUP($C473,TOTAL4,2,FALSE)</f>
        <v>MS0006</v>
      </c>
      <c r="E473" s="91" t="str">
        <f>VLOOKUP($C473,TOTAL4,3,FALSE)</f>
        <v>MAT SOUTH</v>
      </c>
      <c r="F473" s="82" t="str">
        <f>VLOOKUP(C473,TOTAL4,4,FALSE)</f>
        <v>PLATINUM</v>
      </c>
      <c r="G473" s="52">
        <v>3</v>
      </c>
      <c r="H473" s="96" t="s">
        <v>2033</v>
      </c>
      <c r="I473" s="68" t="s">
        <v>2040</v>
      </c>
      <c r="J473" s="82" t="str">
        <f>VLOOKUP($C473,TOTAL4,5,FALSE)</f>
        <v>BEN</v>
      </c>
      <c r="K473" s="153">
        <v>0.70112268518518517</v>
      </c>
      <c r="L473" s="88">
        <v>0.99930555555555556</v>
      </c>
      <c r="M473" s="86">
        <v>44175</v>
      </c>
      <c r="N473" s="143" t="s">
        <v>5603</v>
      </c>
      <c r="O473" s="90">
        <f t="shared" si="88"/>
        <v>429.38333333333338</v>
      </c>
      <c r="P473" s="100">
        <f t="shared" si="89"/>
        <v>1288.1500000000001</v>
      </c>
      <c r="Q473" s="68" t="s">
        <v>2035</v>
      </c>
      <c r="R473" s="68" t="s">
        <v>2036</v>
      </c>
    </row>
    <row r="474" spans="1:18" x14ac:dyDescent="0.2">
      <c r="A474" s="97"/>
      <c r="B474" s="136">
        <v>44174.702245370368</v>
      </c>
      <c r="C474" s="5" t="s">
        <v>1945</v>
      </c>
      <c r="D474" s="134" t="str">
        <f t="shared" ref="D474:D479" si="94">VLOOKUP($C474,TOTAL3,2,FALSE)</f>
        <v>HA7115</v>
      </c>
      <c r="E474" s="135" t="str">
        <f t="shared" ref="E474:E479" si="95">VLOOKUP($C474,TOTAL3,3,FALSE)</f>
        <v>HARARE</v>
      </c>
      <c r="F474" s="135" t="str">
        <f t="shared" ref="F474:F479" si="96">VLOOKUP(C474,TOTAL3,4,FALSE)</f>
        <v>PLATINUM</v>
      </c>
      <c r="G474" s="52">
        <v>3</v>
      </c>
      <c r="H474" s="142" t="s">
        <v>2033</v>
      </c>
      <c r="I474" s="52" t="s">
        <v>2034</v>
      </c>
      <c r="J474" s="135" t="str">
        <f t="shared" ref="J474:J479" si="97">VLOOKUP($C474,TOTAL3,5,FALSE)</f>
        <v>MASIMBA</v>
      </c>
      <c r="K474" s="144">
        <v>0.70224537037037038</v>
      </c>
      <c r="L474" s="196">
        <v>0.81634259259259256</v>
      </c>
      <c r="M474" s="136">
        <v>44174</v>
      </c>
      <c r="N474" s="143" t="s">
        <v>5338</v>
      </c>
      <c r="O474" s="90">
        <f t="shared" si="88"/>
        <v>164.29999999999995</v>
      </c>
      <c r="P474" s="100">
        <f t="shared" si="89"/>
        <v>492.89999999999986</v>
      </c>
      <c r="Q474" s="48" t="s">
        <v>2035</v>
      </c>
      <c r="R474" s="48" t="s">
        <v>2038</v>
      </c>
    </row>
    <row r="475" spans="1:18" x14ac:dyDescent="0.2">
      <c r="A475" s="97"/>
      <c r="B475" s="136">
        <v>44174.702465277776</v>
      </c>
      <c r="C475" s="5" t="s">
        <v>618</v>
      </c>
      <c r="D475" s="134" t="str">
        <f t="shared" si="94"/>
        <v>HA0028</v>
      </c>
      <c r="E475" s="135" t="str">
        <f t="shared" si="95"/>
        <v>HARARE</v>
      </c>
      <c r="F475" s="135" t="str">
        <f t="shared" si="96"/>
        <v>PLATINUM</v>
      </c>
      <c r="G475" s="52">
        <v>3</v>
      </c>
      <c r="H475" s="142" t="s">
        <v>2033</v>
      </c>
      <c r="I475" s="52" t="s">
        <v>2034</v>
      </c>
      <c r="J475" s="135" t="str">
        <f t="shared" si="97"/>
        <v>MODESTA</v>
      </c>
      <c r="K475" s="144">
        <v>0.70246527777777779</v>
      </c>
      <c r="L475" s="196">
        <v>0.72540509259259256</v>
      </c>
      <c r="M475" s="136">
        <v>44174</v>
      </c>
      <c r="N475" s="143" t="s">
        <v>5296</v>
      </c>
      <c r="O475" s="90">
        <f t="shared" si="88"/>
        <v>33.033333333333275</v>
      </c>
      <c r="P475" s="100">
        <f t="shared" si="89"/>
        <v>99.099999999999824</v>
      </c>
      <c r="Q475" s="48" t="s">
        <v>2035</v>
      </c>
      <c r="R475" s="48" t="s">
        <v>2038</v>
      </c>
    </row>
    <row r="476" spans="1:18" x14ac:dyDescent="0.2">
      <c r="A476" s="97"/>
      <c r="B476" s="136">
        <v>44174.702465277776</v>
      </c>
      <c r="C476" s="5" t="s">
        <v>691</v>
      </c>
      <c r="D476" s="134" t="str">
        <f t="shared" si="94"/>
        <v>HA6056</v>
      </c>
      <c r="E476" s="135" t="str">
        <f t="shared" si="95"/>
        <v>HARARE</v>
      </c>
      <c r="F476" s="135" t="str">
        <f t="shared" si="96"/>
        <v>PLATINUM</v>
      </c>
      <c r="G476" s="52">
        <v>3</v>
      </c>
      <c r="H476" s="142" t="s">
        <v>2033</v>
      </c>
      <c r="I476" s="52" t="s">
        <v>2034</v>
      </c>
      <c r="J476" s="135" t="str">
        <f t="shared" si="97"/>
        <v>MODESTA</v>
      </c>
      <c r="K476" s="144">
        <v>0.70246527777777779</v>
      </c>
      <c r="L476" s="196">
        <v>0.72547453703703713</v>
      </c>
      <c r="M476" s="136">
        <v>44174</v>
      </c>
      <c r="N476" s="143" t="s">
        <v>5297</v>
      </c>
      <c r="O476" s="90">
        <f t="shared" si="88"/>
        <v>33.133333333333454</v>
      </c>
      <c r="P476" s="100">
        <f t="shared" si="89"/>
        <v>99.400000000000361</v>
      </c>
      <c r="Q476" s="48" t="s">
        <v>2035</v>
      </c>
      <c r="R476" s="48" t="s">
        <v>2038</v>
      </c>
    </row>
    <row r="477" spans="1:18" x14ac:dyDescent="0.2">
      <c r="A477" s="97"/>
      <c r="B477" s="136">
        <v>44174.704502314817</v>
      </c>
      <c r="C477" s="5" t="s">
        <v>1018</v>
      </c>
      <c r="D477" s="134" t="str">
        <f t="shared" si="94"/>
        <v>HA1734</v>
      </c>
      <c r="E477" s="135" t="str">
        <f t="shared" si="95"/>
        <v>HARARE</v>
      </c>
      <c r="F477" s="135" t="str">
        <f t="shared" si="96"/>
        <v>PLATINUM</v>
      </c>
      <c r="G477" s="52">
        <v>3</v>
      </c>
      <c r="H477" s="142" t="s">
        <v>2033</v>
      </c>
      <c r="I477" s="52" t="s">
        <v>2034</v>
      </c>
      <c r="J477" s="135" t="str">
        <f t="shared" si="97"/>
        <v>MODESTA</v>
      </c>
      <c r="K477" s="144">
        <v>0.70450231481481485</v>
      </c>
      <c r="L477" s="196">
        <v>0.8193287037037037</v>
      </c>
      <c r="M477" s="136">
        <v>44174</v>
      </c>
      <c r="N477" s="143" t="s">
        <v>5339</v>
      </c>
      <c r="O477" s="90">
        <f t="shared" si="88"/>
        <v>165.34999999999994</v>
      </c>
      <c r="P477" s="100">
        <f t="shared" si="89"/>
        <v>496.04999999999984</v>
      </c>
      <c r="Q477" s="48" t="s">
        <v>2035</v>
      </c>
      <c r="R477" s="48" t="s">
        <v>2038</v>
      </c>
    </row>
    <row r="478" spans="1:18" x14ac:dyDescent="0.2">
      <c r="A478" s="97"/>
      <c r="B478" s="136">
        <v>44174.704525462963</v>
      </c>
      <c r="C478" s="5" t="s">
        <v>1947</v>
      </c>
      <c r="D478" s="134" t="str">
        <f t="shared" si="94"/>
        <v>HA7115</v>
      </c>
      <c r="E478" s="135" t="str">
        <f t="shared" si="95"/>
        <v>HARARE</v>
      </c>
      <c r="F478" s="135" t="str">
        <f t="shared" si="96"/>
        <v>PLATINUM</v>
      </c>
      <c r="G478" s="52">
        <v>3</v>
      </c>
      <c r="H478" s="142" t="s">
        <v>2033</v>
      </c>
      <c r="I478" s="52" t="s">
        <v>2034</v>
      </c>
      <c r="J478" s="135" t="str">
        <f t="shared" si="97"/>
        <v>MASIMBA</v>
      </c>
      <c r="K478" s="144">
        <v>0.70452546296296292</v>
      </c>
      <c r="L478" s="196">
        <v>0.81937499999999996</v>
      </c>
      <c r="M478" s="136">
        <v>44174</v>
      </c>
      <c r="N478" s="143" t="s">
        <v>5340</v>
      </c>
      <c r="O478" s="90">
        <f t="shared" si="88"/>
        <v>165.38333333333333</v>
      </c>
      <c r="P478" s="100">
        <f t="shared" si="89"/>
        <v>496.15</v>
      </c>
      <c r="Q478" s="48" t="s">
        <v>2035</v>
      </c>
      <c r="R478" s="48" t="s">
        <v>2038</v>
      </c>
    </row>
    <row r="479" spans="1:18" x14ac:dyDescent="0.2">
      <c r="A479" s="97"/>
      <c r="B479" s="136">
        <v>44174.706018518518</v>
      </c>
      <c r="C479" s="5" t="s">
        <v>495</v>
      </c>
      <c r="D479" s="134" t="str">
        <f t="shared" si="94"/>
        <v>ME6000</v>
      </c>
      <c r="E479" s="135" t="str">
        <f t="shared" si="95"/>
        <v>MASH EAST</v>
      </c>
      <c r="F479" s="135" t="str">
        <f t="shared" si="96"/>
        <v>GOLD</v>
      </c>
      <c r="G479" s="52">
        <v>3</v>
      </c>
      <c r="H479" s="142" t="s">
        <v>2033</v>
      </c>
      <c r="I479" s="52" t="s">
        <v>2034</v>
      </c>
      <c r="J479" s="135" t="str">
        <f t="shared" si="97"/>
        <v>LESLIE</v>
      </c>
      <c r="K479" s="144">
        <v>0.70601851851851849</v>
      </c>
      <c r="L479" s="196">
        <v>0.99998842592592585</v>
      </c>
      <c r="M479" s="136">
        <v>44174</v>
      </c>
      <c r="N479" s="143" t="s">
        <v>5424</v>
      </c>
      <c r="O479" s="90">
        <f t="shared" si="88"/>
        <v>423.31666666666661</v>
      </c>
      <c r="P479" s="100">
        <f t="shared" si="89"/>
        <v>1269.9499999999998</v>
      </c>
      <c r="Q479" s="48" t="s">
        <v>2035</v>
      </c>
      <c r="R479" s="48" t="s">
        <v>2036</v>
      </c>
    </row>
    <row r="480" spans="1:18" x14ac:dyDescent="0.2">
      <c r="A480" s="97"/>
      <c r="B480" s="119">
        <v>44174.70853009259</v>
      </c>
      <c r="C480" s="98" t="s">
        <v>995</v>
      </c>
      <c r="D480" s="82" t="str">
        <f>VLOOKUP($C480,TOTAL4,2,FALSE)</f>
        <v>HA6034</v>
      </c>
      <c r="E480" s="91" t="str">
        <f>VLOOKUP($C480,TOTAL4,3,FALSE)</f>
        <v>HARARE</v>
      </c>
      <c r="F480" s="82" t="str">
        <f>VLOOKUP(C480,TOTAL4,4,FALSE)</f>
        <v>PLATINUM</v>
      </c>
      <c r="G480" s="52">
        <v>3</v>
      </c>
      <c r="H480" s="96" t="s">
        <v>2033</v>
      </c>
      <c r="I480" s="68" t="s">
        <v>2040</v>
      </c>
      <c r="J480" s="82" t="str">
        <f>VLOOKUP($C480,TOTAL4,5,FALSE)</f>
        <v>DHLAKAMA</v>
      </c>
      <c r="K480" s="153">
        <v>0.7085300925925927</v>
      </c>
      <c r="L480" s="88">
        <v>0.99930555555555556</v>
      </c>
      <c r="M480" s="86">
        <v>44175</v>
      </c>
      <c r="N480" s="143" t="s">
        <v>5592</v>
      </c>
      <c r="O480" s="90">
        <f t="shared" si="88"/>
        <v>418.71666666666647</v>
      </c>
      <c r="P480" s="100">
        <f t="shared" si="89"/>
        <v>1256.1499999999994</v>
      </c>
      <c r="Q480" s="68" t="s">
        <v>2035</v>
      </c>
      <c r="R480" s="68" t="s">
        <v>2036</v>
      </c>
    </row>
    <row r="481" spans="1:18" x14ac:dyDescent="0.2">
      <c r="A481" s="97"/>
      <c r="B481" s="136">
        <v>44174.711273148147</v>
      </c>
      <c r="C481" s="5" t="s">
        <v>193</v>
      </c>
      <c r="D481" s="134" t="str">
        <f t="shared" ref="D481:D512" si="98">VLOOKUP($C481,TOTAL3,2,FALSE)</f>
        <v>MW0004</v>
      </c>
      <c r="E481" s="135" t="str">
        <f t="shared" ref="E481:E512" si="99">VLOOKUP($C481,TOTAL3,3,FALSE)</f>
        <v>MASH WEST</v>
      </c>
      <c r="F481" s="135" t="str">
        <f t="shared" ref="F481:F512" si="100">VLOOKUP(C481,TOTAL3,4,FALSE)</f>
        <v>PLATINUM</v>
      </c>
      <c r="G481" s="52">
        <v>3</v>
      </c>
      <c r="H481" s="142" t="s">
        <v>2033</v>
      </c>
      <c r="I481" s="52" t="s">
        <v>2034</v>
      </c>
      <c r="J481" s="135" t="str">
        <f t="shared" ref="J481:J512" si="101">VLOOKUP($C481,TOTAL3,5,FALSE)</f>
        <v>ARTWELL</v>
      </c>
      <c r="K481" s="144">
        <v>0.71127314814814813</v>
      </c>
      <c r="L481" s="196">
        <v>0.99998842592592585</v>
      </c>
      <c r="M481" s="136">
        <v>44174</v>
      </c>
      <c r="N481" s="143" t="s">
        <v>5389</v>
      </c>
      <c r="O481" s="90">
        <f t="shared" si="88"/>
        <v>415.74999999999994</v>
      </c>
      <c r="P481" s="100">
        <f t="shared" si="89"/>
        <v>1247.2499999999998</v>
      </c>
      <c r="Q481" s="48" t="s">
        <v>2035</v>
      </c>
      <c r="R481" s="48" t="s">
        <v>2036</v>
      </c>
    </row>
    <row r="482" spans="1:18" x14ac:dyDescent="0.2">
      <c r="A482" s="97"/>
      <c r="B482" s="136">
        <v>44174.711284722223</v>
      </c>
      <c r="C482" s="5" t="s">
        <v>198</v>
      </c>
      <c r="D482" s="134" t="str">
        <f t="shared" si="98"/>
        <v>MW5208</v>
      </c>
      <c r="E482" s="135" t="str">
        <f t="shared" si="99"/>
        <v>MASH WEST</v>
      </c>
      <c r="F482" s="135" t="str">
        <f t="shared" si="100"/>
        <v>PLATINUM</v>
      </c>
      <c r="G482" s="52">
        <v>3</v>
      </c>
      <c r="H482" s="142" t="s">
        <v>2033</v>
      </c>
      <c r="I482" s="52" t="s">
        <v>2034</v>
      </c>
      <c r="J482" s="135" t="str">
        <f t="shared" si="101"/>
        <v>ARTWELL</v>
      </c>
      <c r="K482" s="144">
        <v>0.71128472222222217</v>
      </c>
      <c r="L482" s="196">
        <v>0.99998842592592585</v>
      </c>
      <c r="M482" s="136">
        <v>44174</v>
      </c>
      <c r="N482" s="143" t="s">
        <v>5391</v>
      </c>
      <c r="O482" s="90">
        <f t="shared" si="88"/>
        <v>415.73333333333335</v>
      </c>
      <c r="P482" s="100">
        <f t="shared" si="89"/>
        <v>1247.2</v>
      </c>
      <c r="Q482" s="48" t="s">
        <v>2035</v>
      </c>
      <c r="R482" s="48" t="s">
        <v>2036</v>
      </c>
    </row>
    <row r="483" spans="1:18" x14ac:dyDescent="0.2">
      <c r="A483" s="97"/>
      <c r="B483" s="136">
        <v>44174.713182870371</v>
      </c>
      <c r="C483" s="5" t="s">
        <v>939</v>
      </c>
      <c r="D483" s="134" t="str">
        <f t="shared" si="98"/>
        <v>MW0051</v>
      </c>
      <c r="E483" s="135" t="str">
        <f t="shared" si="99"/>
        <v>MASH WEST</v>
      </c>
      <c r="F483" s="135" t="str">
        <f t="shared" si="100"/>
        <v>PLATINUM</v>
      </c>
      <c r="G483" s="52">
        <v>3</v>
      </c>
      <c r="H483" s="142" t="s">
        <v>2033</v>
      </c>
      <c r="I483" s="52" t="s">
        <v>2034</v>
      </c>
      <c r="J483" s="135" t="str">
        <f t="shared" si="101"/>
        <v>ARTWELL</v>
      </c>
      <c r="K483" s="144">
        <v>0.71318287037037031</v>
      </c>
      <c r="L483" s="196">
        <v>0.99998842592592585</v>
      </c>
      <c r="M483" s="136">
        <v>44174</v>
      </c>
      <c r="N483" s="143" t="s">
        <v>5466</v>
      </c>
      <c r="O483" s="90">
        <f t="shared" si="88"/>
        <v>413</v>
      </c>
      <c r="P483" s="100">
        <f t="shared" si="89"/>
        <v>1239</v>
      </c>
      <c r="Q483" s="48" t="s">
        <v>2035</v>
      </c>
      <c r="R483" s="48" t="s">
        <v>2036</v>
      </c>
    </row>
    <row r="484" spans="1:18" x14ac:dyDescent="0.2">
      <c r="A484" s="97"/>
      <c r="B484" s="136">
        <v>44174.713194444441</v>
      </c>
      <c r="C484" s="5" t="s">
        <v>936</v>
      </c>
      <c r="D484" s="134" t="str">
        <f t="shared" si="98"/>
        <v>MW0050</v>
      </c>
      <c r="E484" s="135" t="str">
        <f t="shared" si="99"/>
        <v>MASH WEST</v>
      </c>
      <c r="F484" s="135" t="str">
        <f t="shared" si="100"/>
        <v>SILVER</v>
      </c>
      <c r="G484" s="52">
        <v>3</v>
      </c>
      <c r="H484" s="142" t="s">
        <v>2033</v>
      </c>
      <c r="I484" s="52" t="s">
        <v>2034</v>
      </c>
      <c r="J484" s="135" t="str">
        <f t="shared" si="101"/>
        <v>ARTWELL</v>
      </c>
      <c r="K484" s="144">
        <v>0.71319444444444446</v>
      </c>
      <c r="L484" s="196">
        <v>0.99998842592592585</v>
      </c>
      <c r="M484" s="136">
        <v>44174</v>
      </c>
      <c r="N484" s="143" t="s">
        <v>5464</v>
      </c>
      <c r="O484" s="90">
        <f t="shared" si="88"/>
        <v>412.98333333333323</v>
      </c>
      <c r="P484" s="100">
        <f t="shared" si="89"/>
        <v>1238.9499999999998</v>
      </c>
      <c r="Q484" s="48" t="s">
        <v>2035</v>
      </c>
      <c r="R484" s="48" t="s">
        <v>2036</v>
      </c>
    </row>
    <row r="485" spans="1:18" x14ac:dyDescent="0.2">
      <c r="A485" s="97"/>
      <c r="B485" s="136">
        <v>44174.713206018518</v>
      </c>
      <c r="C485" s="5" t="s">
        <v>810</v>
      </c>
      <c r="D485" s="134" t="str">
        <f t="shared" si="98"/>
        <v>MW5009</v>
      </c>
      <c r="E485" s="135" t="str">
        <f t="shared" si="99"/>
        <v>MASH WEST</v>
      </c>
      <c r="F485" s="135" t="str">
        <f t="shared" si="100"/>
        <v>SILVER</v>
      </c>
      <c r="G485" s="52">
        <v>3</v>
      </c>
      <c r="H485" s="142" t="s">
        <v>2033</v>
      </c>
      <c r="I485" s="52" t="s">
        <v>2034</v>
      </c>
      <c r="J485" s="135" t="str">
        <f t="shared" si="101"/>
        <v>ARTWELL</v>
      </c>
      <c r="K485" s="144">
        <v>0.71320601851851861</v>
      </c>
      <c r="L485" s="196">
        <v>0.99998842592592585</v>
      </c>
      <c r="M485" s="136">
        <v>44174</v>
      </c>
      <c r="N485" s="143" t="s">
        <v>5407</v>
      </c>
      <c r="O485" s="90">
        <f t="shared" si="88"/>
        <v>412.96666666666647</v>
      </c>
      <c r="P485" s="100">
        <f t="shared" si="89"/>
        <v>1238.8999999999994</v>
      </c>
      <c r="Q485" s="48" t="s">
        <v>2035</v>
      </c>
      <c r="R485" s="48" t="s">
        <v>2036</v>
      </c>
    </row>
    <row r="486" spans="1:18" x14ac:dyDescent="0.2">
      <c r="A486" s="97"/>
      <c r="B486" s="136">
        <v>44174.713206018518</v>
      </c>
      <c r="C486" s="5" t="s">
        <v>1099</v>
      </c>
      <c r="D486" s="134" t="str">
        <f t="shared" si="98"/>
        <v>MW5214</v>
      </c>
      <c r="E486" s="135" t="str">
        <f t="shared" si="99"/>
        <v>MASH WEST</v>
      </c>
      <c r="F486" s="135" t="str">
        <f t="shared" si="100"/>
        <v>SILVER</v>
      </c>
      <c r="G486" s="52">
        <v>3</v>
      </c>
      <c r="H486" s="142" t="s">
        <v>2033</v>
      </c>
      <c r="I486" s="52" t="s">
        <v>2034</v>
      </c>
      <c r="J486" s="135" t="str">
        <f t="shared" si="101"/>
        <v>ARTWELL</v>
      </c>
      <c r="K486" s="144">
        <v>0.71320601851851861</v>
      </c>
      <c r="L486" s="196">
        <v>0.99998842592592585</v>
      </c>
      <c r="M486" s="136">
        <v>44174</v>
      </c>
      <c r="N486" s="143" t="s">
        <v>5485</v>
      </c>
      <c r="O486" s="90">
        <f t="shared" si="88"/>
        <v>412.96666666666647</v>
      </c>
      <c r="P486" s="100">
        <f t="shared" si="89"/>
        <v>1238.8999999999994</v>
      </c>
      <c r="Q486" s="48" t="s">
        <v>2035</v>
      </c>
      <c r="R486" s="48" t="s">
        <v>2036</v>
      </c>
    </row>
    <row r="487" spans="1:18" x14ac:dyDescent="0.2">
      <c r="A487" s="97"/>
      <c r="B487" s="136">
        <v>44174.713206018518</v>
      </c>
      <c r="C487" s="5" t="s">
        <v>1930</v>
      </c>
      <c r="D487" s="134" t="str">
        <f t="shared" si="98"/>
        <v>MW5223</v>
      </c>
      <c r="E487" s="135" t="str">
        <f t="shared" si="99"/>
        <v>MASH WEST</v>
      </c>
      <c r="F487" s="135" t="str">
        <f t="shared" si="100"/>
        <v>SILVER</v>
      </c>
      <c r="G487" s="52">
        <v>3</v>
      </c>
      <c r="H487" s="142" t="s">
        <v>2033</v>
      </c>
      <c r="I487" s="52" t="s">
        <v>2034</v>
      </c>
      <c r="J487" s="135" t="str">
        <f t="shared" si="101"/>
        <v>ARTWELL</v>
      </c>
      <c r="K487" s="144">
        <v>0.71320601851851861</v>
      </c>
      <c r="L487" s="196">
        <v>0.99998842592592585</v>
      </c>
      <c r="M487" s="136">
        <v>44174</v>
      </c>
      <c r="N487" s="143" t="s">
        <v>5524</v>
      </c>
      <c r="O487" s="90">
        <f t="shared" si="88"/>
        <v>412.96666666666647</v>
      </c>
      <c r="P487" s="100">
        <f t="shared" si="89"/>
        <v>1238.8999999999994</v>
      </c>
      <c r="Q487" s="48" t="s">
        <v>2035</v>
      </c>
      <c r="R487" s="48" t="s">
        <v>2036</v>
      </c>
    </row>
    <row r="488" spans="1:18" x14ac:dyDescent="0.2">
      <c r="A488" s="97"/>
      <c r="B488" s="136">
        <v>44174.716192129628</v>
      </c>
      <c r="C488" s="5" t="s">
        <v>542</v>
      </c>
      <c r="D488" s="134" t="str">
        <f t="shared" si="98"/>
        <v>HA6048</v>
      </c>
      <c r="E488" s="135" t="str">
        <f t="shared" si="99"/>
        <v>HARARE</v>
      </c>
      <c r="F488" s="135" t="str">
        <f t="shared" si="100"/>
        <v>PLATINUM</v>
      </c>
      <c r="G488" s="52">
        <v>3</v>
      </c>
      <c r="H488" s="142" t="s">
        <v>2033</v>
      </c>
      <c r="I488" s="52" t="s">
        <v>2034</v>
      </c>
      <c r="J488" s="135" t="str">
        <f t="shared" si="101"/>
        <v>ENIA</v>
      </c>
      <c r="K488" s="144">
        <v>0.71619212962962964</v>
      </c>
      <c r="L488" s="196">
        <v>0.99998842592592585</v>
      </c>
      <c r="M488" s="136">
        <v>44174</v>
      </c>
      <c r="N488" s="143" t="s">
        <v>5381</v>
      </c>
      <c r="O488" s="90">
        <f t="shared" si="88"/>
        <v>408.66666666666652</v>
      </c>
      <c r="P488" s="100">
        <f t="shared" si="89"/>
        <v>1225.9999999999995</v>
      </c>
      <c r="Q488" s="48" t="s">
        <v>2035</v>
      </c>
      <c r="R488" s="48" t="s">
        <v>2036</v>
      </c>
    </row>
    <row r="489" spans="1:18" x14ac:dyDescent="0.2">
      <c r="A489" s="97"/>
      <c r="B489" s="136">
        <v>44174.71638888889</v>
      </c>
      <c r="C489" s="5" t="s">
        <v>3941</v>
      </c>
      <c r="D489" s="134" t="e">
        <f t="shared" si="98"/>
        <v>#N/A</v>
      </c>
      <c r="E489" s="135" t="e">
        <f t="shared" si="99"/>
        <v>#N/A</v>
      </c>
      <c r="F489" s="135" t="e">
        <f t="shared" si="100"/>
        <v>#N/A</v>
      </c>
      <c r="G489" s="52">
        <v>3</v>
      </c>
      <c r="H489" s="142" t="s">
        <v>2033</v>
      </c>
      <c r="I489" s="52" t="s">
        <v>2034</v>
      </c>
      <c r="J489" s="135" t="e">
        <f t="shared" si="101"/>
        <v>#N/A</v>
      </c>
      <c r="K489" s="144">
        <v>0.71638888888888885</v>
      </c>
      <c r="L489" s="196">
        <v>0.865300925925926</v>
      </c>
      <c r="M489" s="136">
        <v>44174</v>
      </c>
      <c r="N489" s="143" t="s">
        <v>5349</v>
      </c>
      <c r="O489" s="90">
        <f t="shared" si="88"/>
        <v>214.43333333333351</v>
      </c>
      <c r="P489" s="100">
        <f t="shared" si="89"/>
        <v>643.30000000000052</v>
      </c>
      <c r="Q489" s="48" t="s">
        <v>2035</v>
      </c>
      <c r="R489" s="48" t="s">
        <v>2038</v>
      </c>
    </row>
    <row r="490" spans="1:18" x14ac:dyDescent="0.2">
      <c r="A490" s="97"/>
      <c r="B490" s="136">
        <v>44174.717789351853</v>
      </c>
      <c r="C490" s="5" t="s">
        <v>1140</v>
      </c>
      <c r="D490" s="134" t="str">
        <f t="shared" si="98"/>
        <v>MW0303</v>
      </c>
      <c r="E490" s="135" t="str">
        <f t="shared" si="99"/>
        <v>MASH WEST</v>
      </c>
      <c r="F490" s="135" t="str">
        <f t="shared" si="100"/>
        <v>PLATINUM</v>
      </c>
      <c r="G490" s="52">
        <v>3</v>
      </c>
      <c r="H490" s="142" t="s">
        <v>2033</v>
      </c>
      <c r="I490" s="52" t="s">
        <v>2034</v>
      </c>
      <c r="J490" s="135" t="str">
        <f t="shared" si="101"/>
        <v>NGIRAZI</v>
      </c>
      <c r="K490" s="144">
        <v>0.71778935185185189</v>
      </c>
      <c r="L490" s="196">
        <v>0.77184027777777775</v>
      </c>
      <c r="M490" s="136">
        <v>44174</v>
      </c>
      <c r="N490" s="143" t="s">
        <v>5321</v>
      </c>
      <c r="O490" s="90">
        <f t="shared" si="88"/>
        <v>77.833333333333243</v>
      </c>
      <c r="P490" s="100">
        <f t="shared" si="89"/>
        <v>233.49999999999972</v>
      </c>
      <c r="Q490" s="48" t="s">
        <v>2035</v>
      </c>
      <c r="R490" s="48" t="s">
        <v>2038</v>
      </c>
    </row>
    <row r="491" spans="1:18" x14ac:dyDescent="0.2">
      <c r="A491" s="97"/>
      <c r="B491" s="136">
        <v>44174.717870370368</v>
      </c>
      <c r="C491" s="5" t="s">
        <v>862</v>
      </c>
      <c r="D491" s="134" t="str">
        <f t="shared" si="98"/>
        <v>MW0044</v>
      </c>
      <c r="E491" s="135" t="str">
        <f t="shared" si="99"/>
        <v>MASH WEST</v>
      </c>
      <c r="F491" s="135" t="str">
        <f t="shared" si="100"/>
        <v>PLATINUM</v>
      </c>
      <c r="G491" s="52">
        <v>3</v>
      </c>
      <c r="H491" s="142" t="s">
        <v>2033</v>
      </c>
      <c r="I491" s="52" t="s">
        <v>2034</v>
      </c>
      <c r="J491" s="135" t="str">
        <f t="shared" si="101"/>
        <v>NGIRAZI</v>
      </c>
      <c r="K491" s="144">
        <v>0.71787037037037038</v>
      </c>
      <c r="L491" s="196">
        <v>0.77539351851851857</v>
      </c>
      <c r="M491" s="136">
        <v>44174</v>
      </c>
      <c r="N491" s="143" t="s">
        <v>5326</v>
      </c>
      <c r="O491" s="90">
        <f t="shared" si="88"/>
        <v>82.833333333333385</v>
      </c>
      <c r="P491" s="100">
        <f t="shared" si="89"/>
        <v>248.50000000000017</v>
      </c>
      <c r="Q491" s="48" t="s">
        <v>2035</v>
      </c>
      <c r="R491" s="48" t="s">
        <v>2038</v>
      </c>
    </row>
    <row r="492" spans="1:18" x14ac:dyDescent="0.2">
      <c r="A492" s="97"/>
      <c r="B492" s="136">
        <v>44174.718287037038</v>
      </c>
      <c r="C492" s="5" t="s">
        <v>945</v>
      </c>
      <c r="D492" s="134" t="str">
        <f t="shared" si="98"/>
        <v>MW5310</v>
      </c>
      <c r="E492" s="135" t="str">
        <f t="shared" si="99"/>
        <v>MASH WEST</v>
      </c>
      <c r="F492" s="135" t="str">
        <f t="shared" si="100"/>
        <v>PLATINUM</v>
      </c>
      <c r="G492" s="52">
        <v>3</v>
      </c>
      <c r="H492" s="142" t="s">
        <v>2033</v>
      </c>
      <c r="I492" s="52" t="s">
        <v>2034</v>
      </c>
      <c r="J492" s="135" t="str">
        <f t="shared" si="101"/>
        <v>NGIRAZI</v>
      </c>
      <c r="K492" s="144">
        <v>0.718287037037037</v>
      </c>
      <c r="L492" s="196">
        <v>0.7718287037037036</v>
      </c>
      <c r="M492" s="136">
        <v>44174</v>
      </c>
      <c r="N492" s="143" t="s">
        <v>5320</v>
      </c>
      <c r="O492" s="90">
        <f t="shared" si="88"/>
        <v>77.099999999999909</v>
      </c>
      <c r="P492" s="100">
        <f t="shared" si="89"/>
        <v>231.29999999999973</v>
      </c>
      <c r="Q492" s="48" t="s">
        <v>2035</v>
      </c>
      <c r="R492" s="48" t="s">
        <v>2038</v>
      </c>
    </row>
    <row r="493" spans="1:18" x14ac:dyDescent="0.2">
      <c r="A493" s="97"/>
      <c r="B493" s="136">
        <v>44174.720046296294</v>
      </c>
      <c r="C493" s="5" t="s">
        <v>864</v>
      </c>
      <c r="D493" s="134" t="str">
        <f t="shared" si="98"/>
        <v>MW0044</v>
      </c>
      <c r="E493" s="135" t="str">
        <f t="shared" si="99"/>
        <v>MASH WEST</v>
      </c>
      <c r="F493" s="135" t="str">
        <f t="shared" si="100"/>
        <v>PLATINUM</v>
      </c>
      <c r="G493" s="52">
        <v>3</v>
      </c>
      <c r="H493" s="142" t="s">
        <v>2033</v>
      </c>
      <c r="I493" s="52" t="s">
        <v>2034</v>
      </c>
      <c r="J493" s="135" t="str">
        <f t="shared" si="101"/>
        <v>NGIRAZI</v>
      </c>
      <c r="K493" s="144">
        <v>0.72004629629629635</v>
      </c>
      <c r="L493" s="196">
        <v>0.77466435185185178</v>
      </c>
      <c r="M493" s="136">
        <v>44174</v>
      </c>
      <c r="N493" s="143" t="s">
        <v>5323</v>
      </c>
      <c r="O493" s="90">
        <f t="shared" si="88"/>
        <v>78.649999999999821</v>
      </c>
      <c r="P493" s="100">
        <f t="shared" si="89"/>
        <v>235.94999999999948</v>
      </c>
      <c r="Q493" s="48" t="s">
        <v>2035</v>
      </c>
      <c r="R493" s="48" t="s">
        <v>2038</v>
      </c>
    </row>
    <row r="494" spans="1:18" x14ac:dyDescent="0.2">
      <c r="A494" s="97"/>
      <c r="B494" s="136">
        <v>44174.720081018517</v>
      </c>
      <c r="C494" s="5" t="s">
        <v>1142</v>
      </c>
      <c r="D494" s="134" t="str">
        <f t="shared" si="98"/>
        <v>MW0303</v>
      </c>
      <c r="E494" s="135" t="str">
        <f t="shared" si="99"/>
        <v>MASH WEST</v>
      </c>
      <c r="F494" s="135" t="str">
        <f t="shared" si="100"/>
        <v>PLATINUM</v>
      </c>
      <c r="G494" s="52">
        <v>3</v>
      </c>
      <c r="H494" s="142" t="s">
        <v>2033</v>
      </c>
      <c r="I494" s="52" t="s">
        <v>2034</v>
      </c>
      <c r="J494" s="135" t="str">
        <f t="shared" si="101"/>
        <v>NGIRAZI</v>
      </c>
      <c r="K494" s="144">
        <v>0.72008101851851858</v>
      </c>
      <c r="L494" s="196">
        <v>0.77471064814814816</v>
      </c>
      <c r="M494" s="136">
        <v>44174</v>
      </c>
      <c r="N494" s="143" t="s">
        <v>5324</v>
      </c>
      <c r="O494" s="90">
        <f t="shared" si="88"/>
        <v>78.6666666666666</v>
      </c>
      <c r="P494" s="100">
        <f t="shared" si="89"/>
        <v>235.9999999999998</v>
      </c>
      <c r="Q494" s="48" t="s">
        <v>2035</v>
      </c>
      <c r="R494" s="48" t="s">
        <v>2038</v>
      </c>
    </row>
    <row r="495" spans="1:18" x14ac:dyDescent="0.2">
      <c r="A495" s="97"/>
      <c r="B495" s="136">
        <v>44174.720543981479</v>
      </c>
      <c r="C495" s="5" t="s">
        <v>947</v>
      </c>
      <c r="D495" s="134" t="str">
        <f t="shared" si="98"/>
        <v>MW5310</v>
      </c>
      <c r="E495" s="135" t="str">
        <f t="shared" si="99"/>
        <v>MASH WEST</v>
      </c>
      <c r="F495" s="135" t="str">
        <f t="shared" si="100"/>
        <v>PLATINUM</v>
      </c>
      <c r="G495" s="52">
        <v>3</v>
      </c>
      <c r="H495" s="142" t="s">
        <v>2033</v>
      </c>
      <c r="I495" s="52" t="s">
        <v>2034</v>
      </c>
      <c r="J495" s="135" t="str">
        <f t="shared" si="101"/>
        <v>NGIRAZI</v>
      </c>
      <c r="K495" s="144">
        <v>0.72054398148148147</v>
      </c>
      <c r="L495" s="196">
        <v>0.77471064814814816</v>
      </c>
      <c r="M495" s="136">
        <v>44174</v>
      </c>
      <c r="N495" s="143" t="s">
        <v>5322</v>
      </c>
      <c r="O495" s="90">
        <f t="shared" si="88"/>
        <v>78.000000000000043</v>
      </c>
      <c r="P495" s="100">
        <f t="shared" si="89"/>
        <v>234.00000000000011</v>
      </c>
      <c r="Q495" s="48" t="s">
        <v>2035</v>
      </c>
      <c r="R495" s="48" t="s">
        <v>2038</v>
      </c>
    </row>
    <row r="496" spans="1:18" x14ac:dyDescent="0.2">
      <c r="A496" s="97"/>
      <c r="B496" s="136">
        <v>44174.723495370374</v>
      </c>
      <c r="C496" s="5" t="s">
        <v>1236</v>
      </c>
      <c r="D496" s="134" t="str">
        <f t="shared" si="98"/>
        <v>HA0067</v>
      </c>
      <c r="E496" s="135" t="str">
        <f t="shared" si="99"/>
        <v>HARARE</v>
      </c>
      <c r="F496" s="135" t="str">
        <f t="shared" si="100"/>
        <v>PLATINUM</v>
      </c>
      <c r="G496" s="52">
        <v>3</v>
      </c>
      <c r="H496" s="142" t="s">
        <v>2033</v>
      </c>
      <c r="I496" s="52" t="s">
        <v>2034</v>
      </c>
      <c r="J496" s="135" t="str">
        <f t="shared" si="101"/>
        <v>ENIA</v>
      </c>
      <c r="K496" s="144">
        <v>0.72349537037037026</v>
      </c>
      <c r="L496" s="196">
        <v>0.99998842592592585</v>
      </c>
      <c r="M496" s="136">
        <v>44174</v>
      </c>
      <c r="N496" s="143" t="s">
        <v>5493</v>
      </c>
      <c r="O496" s="90">
        <f t="shared" si="88"/>
        <v>398.15000000000009</v>
      </c>
      <c r="P496" s="100">
        <f t="shared" si="89"/>
        <v>1194.4500000000003</v>
      </c>
      <c r="Q496" s="48" t="s">
        <v>2035</v>
      </c>
      <c r="R496" s="48" t="s">
        <v>2036</v>
      </c>
    </row>
    <row r="497" spans="1:18" x14ac:dyDescent="0.2">
      <c r="A497" s="97"/>
      <c r="B497" s="136">
        <v>44174.723599537036</v>
      </c>
      <c r="C497" s="5" t="s">
        <v>1238</v>
      </c>
      <c r="D497" s="134" t="str">
        <f t="shared" si="98"/>
        <v>HA0067</v>
      </c>
      <c r="E497" s="135" t="str">
        <f t="shared" si="99"/>
        <v>HARARE</v>
      </c>
      <c r="F497" s="135" t="str">
        <f t="shared" si="100"/>
        <v>PLATINUM</v>
      </c>
      <c r="G497" s="52">
        <v>3</v>
      </c>
      <c r="H497" s="142" t="s">
        <v>2033</v>
      </c>
      <c r="I497" s="52" t="s">
        <v>2034</v>
      </c>
      <c r="J497" s="135" t="str">
        <f t="shared" si="101"/>
        <v>ENIA</v>
      </c>
      <c r="K497" s="144">
        <v>0.72359953703703705</v>
      </c>
      <c r="L497" s="196">
        <v>0.86734953703703699</v>
      </c>
      <c r="M497" s="136">
        <v>44174</v>
      </c>
      <c r="N497" s="143" t="s">
        <v>5348</v>
      </c>
      <c r="O497" s="90">
        <f t="shared" si="88"/>
        <v>206.99999999999991</v>
      </c>
      <c r="P497" s="100">
        <f t="shared" si="89"/>
        <v>620.99999999999977</v>
      </c>
      <c r="Q497" s="48" t="s">
        <v>2035</v>
      </c>
      <c r="R497" s="48" t="s">
        <v>2038</v>
      </c>
    </row>
    <row r="498" spans="1:18" x14ac:dyDescent="0.2">
      <c r="A498" s="97"/>
      <c r="B498" s="136">
        <v>44174.725844907407</v>
      </c>
      <c r="C498" s="5" t="s">
        <v>454</v>
      </c>
      <c r="D498" s="134" t="str">
        <f t="shared" si="98"/>
        <v>MW0017</v>
      </c>
      <c r="E498" s="135" t="str">
        <f t="shared" si="99"/>
        <v>MASH WEST</v>
      </c>
      <c r="F498" s="135" t="str">
        <f t="shared" si="100"/>
        <v>PLATINUM</v>
      </c>
      <c r="G498" s="52">
        <v>3</v>
      </c>
      <c r="H498" s="142" t="s">
        <v>2033</v>
      </c>
      <c r="I498" s="52" t="s">
        <v>2034</v>
      </c>
      <c r="J498" s="135" t="str">
        <f t="shared" si="101"/>
        <v>ARTWELL</v>
      </c>
      <c r="K498" s="144">
        <v>0.72584490740740737</v>
      </c>
      <c r="L498" s="196">
        <v>0.99998842592592585</v>
      </c>
      <c r="M498" s="136">
        <v>44174</v>
      </c>
      <c r="N498" s="143" t="s">
        <v>5384</v>
      </c>
      <c r="O498" s="90">
        <f t="shared" si="88"/>
        <v>394.76666666666665</v>
      </c>
      <c r="P498" s="100">
        <f t="shared" si="89"/>
        <v>1184.3</v>
      </c>
      <c r="Q498" s="48" t="s">
        <v>2035</v>
      </c>
      <c r="R498" s="48" t="s">
        <v>2036</v>
      </c>
    </row>
    <row r="499" spans="1:18" x14ac:dyDescent="0.2">
      <c r="A499" s="97"/>
      <c r="B499" s="136">
        <v>44174.72587962963</v>
      </c>
      <c r="C499" s="5" t="s">
        <v>1239</v>
      </c>
      <c r="D499" s="134" t="str">
        <f t="shared" si="98"/>
        <v>HA0067</v>
      </c>
      <c r="E499" s="135" t="str">
        <f t="shared" si="99"/>
        <v>HARARE</v>
      </c>
      <c r="F499" s="135" t="str">
        <f t="shared" si="100"/>
        <v>PLATINUM</v>
      </c>
      <c r="G499" s="52">
        <v>3</v>
      </c>
      <c r="H499" s="142" t="s">
        <v>2033</v>
      </c>
      <c r="I499" s="52" t="s">
        <v>2034</v>
      </c>
      <c r="J499" s="135" t="str">
        <f t="shared" si="101"/>
        <v>ENIA</v>
      </c>
      <c r="K499" s="144">
        <v>0.7258796296296296</v>
      </c>
      <c r="L499" s="196">
        <v>0.86534722222222227</v>
      </c>
      <c r="M499" s="136">
        <v>44174</v>
      </c>
      <c r="N499" s="143" t="s">
        <v>5347</v>
      </c>
      <c r="O499" s="90">
        <f t="shared" si="88"/>
        <v>200.83333333333346</v>
      </c>
      <c r="P499" s="100">
        <f t="shared" si="89"/>
        <v>602.50000000000034</v>
      </c>
      <c r="Q499" s="48" t="s">
        <v>2035</v>
      </c>
      <c r="R499" s="48" t="s">
        <v>2038</v>
      </c>
    </row>
    <row r="500" spans="1:18" x14ac:dyDescent="0.2">
      <c r="A500" s="97"/>
      <c r="B500" s="136">
        <v>44174.725891203707</v>
      </c>
      <c r="C500" s="5" t="s">
        <v>312</v>
      </c>
      <c r="D500" s="134" t="str">
        <f t="shared" si="98"/>
        <v>HA1709</v>
      </c>
      <c r="E500" s="135" t="str">
        <f t="shared" si="99"/>
        <v>HARARE</v>
      </c>
      <c r="F500" s="135" t="str">
        <f t="shared" si="100"/>
        <v>SILVER</v>
      </c>
      <c r="G500" s="52">
        <v>3</v>
      </c>
      <c r="H500" s="142" t="s">
        <v>2033</v>
      </c>
      <c r="I500" s="52" t="s">
        <v>2034</v>
      </c>
      <c r="J500" s="135" t="str">
        <f t="shared" si="101"/>
        <v>ARCHIE</v>
      </c>
      <c r="K500" s="144">
        <v>0.72589120370370364</v>
      </c>
      <c r="L500" s="196">
        <v>0.86515046296296294</v>
      </c>
      <c r="M500" s="136">
        <v>44174</v>
      </c>
      <c r="N500" s="143" t="s">
        <v>5346</v>
      </c>
      <c r="O500" s="90">
        <f t="shared" si="88"/>
        <v>200.53333333333339</v>
      </c>
      <c r="P500" s="100">
        <f t="shared" si="89"/>
        <v>601.60000000000014</v>
      </c>
      <c r="Q500" s="48" t="s">
        <v>2035</v>
      </c>
      <c r="R500" s="48" t="s">
        <v>2038</v>
      </c>
    </row>
    <row r="501" spans="1:18" x14ac:dyDescent="0.2">
      <c r="A501" s="97"/>
      <c r="B501" s="136">
        <v>44174.725891203707</v>
      </c>
      <c r="C501" s="5" t="s">
        <v>1760</v>
      </c>
      <c r="D501" s="134" t="str">
        <f t="shared" si="98"/>
        <v>HA1753</v>
      </c>
      <c r="E501" s="135" t="str">
        <f t="shared" si="99"/>
        <v>HARARE</v>
      </c>
      <c r="F501" s="135" t="str">
        <f t="shared" si="100"/>
        <v>BRONZE</v>
      </c>
      <c r="G501" s="52">
        <v>3</v>
      </c>
      <c r="H501" s="142" t="s">
        <v>2033</v>
      </c>
      <c r="I501" s="52" t="s">
        <v>2034</v>
      </c>
      <c r="J501" s="135" t="str">
        <f t="shared" si="101"/>
        <v>ARCHIE</v>
      </c>
      <c r="K501" s="144">
        <v>0.72589120370370364</v>
      </c>
      <c r="L501" s="196">
        <v>0.87878472222222215</v>
      </c>
      <c r="M501" s="136">
        <v>44174</v>
      </c>
      <c r="N501" s="143" t="s">
        <v>5350</v>
      </c>
      <c r="O501" s="90">
        <f t="shared" si="88"/>
        <v>220.16666666666666</v>
      </c>
      <c r="P501" s="100">
        <f t="shared" si="89"/>
        <v>660.5</v>
      </c>
      <c r="Q501" s="48" t="s">
        <v>2035</v>
      </c>
      <c r="R501" s="48" t="s">
        <v>2038</v>
      </c>
    </row>
    <row r="502" spans="1:18" x14ac:dyDescent="0.2">
      <c r="A502" s="97"/>
      <c r="B502" s="136">
        <v>44174.726574074077</v>
      </c>
      <c r="C502" s="5" t="s">
        <v>442</v>
      </c>
      <c r="D502" s="134" t="str">
        <f t="shared" si="98"/>
        <v>MW7007</v>
      </c>
      <c r="E502" s="135" t="str">
        <f t="shared" si="99"/>
        <v>MASH WEST</v>
      </c>
      <c r="F502" s="135" t="str">
        <f t="shared" si="100"/>
        <v>SILVER</v>
      </c>
      <c r="G502" s="52">
        <v>3</v>
      </c>
      <c r="H502" s="142" t="s">
        <v>2033</v>
      </c>
      <c r="I502" s="52" t="s">
        <v>2034</v>
      </c>
      <c r="J502" s="135" t="str">
        <f t="shared" si="101"/>
        <v>NGIRAZI</v>
      </c>
      <c r="K502" s="144">
        <v>0.72657407407407415</v>
      </c>
      <c r="L502" s="196">
        <v>0.99998842592592585</v>
      </c>
      <c r="M502" s="136">
        <v>44174</v>
      </c>
      <c r="N502" s="143" t="s">
        <v>5385</v>
      </c>
      <c r="O502" s="90">
        <f t="shared" si="88"/>
        <v>393.71666666666647</v>
      </c>
      <c r="P502" s="100">
        <f t="shared" si="89"/>
        <v>1181.1499999999994</v>
      </c>
      <c r="Q502" s="48" t="s">
        <v>2035</v>
      </c>
      <c r="R502" s="48" t="s">
        <v>2036</v>
      </c>
    </row>
    <row r="503" spans="1:18" x14ac:dyDescent="0.2">
      <c r="A503" s="97"/>
      <c r="B503" s="136">
        <v>44174.736585648148</v>
      </c>
      <c r="C503" s="5" t="s">
        <v>1008</v>
      </c>
      <c r="D503" s="134" t="str">
        <f t="shared" si="98"/>
        <v>HA5065</v>
      </c>
      <c r="E503" s="135" t="str">
        <f t="shared" si="99"/>
        <v>HARARE</v>
      </c>
      <c r="F503" s="135" t="str">
        <f t="shared" si="100"/>
        <v>PLATINUM</v>
      </c>
      <c r="G503" s="52">
        <v>3</v>
      </c>
      <c r="H503" s="142" t="s">
        <v>2033</v>
      </c>
      <c r="I503" s="52" t="s">
        <v>2034</v>
      </c>
      <c r="J503" s="135" t="str">
        <f t="shared" si="101"/>
        <v>ENIA</v>
      </c>
      <c r="K503" s="144">
        <v>0.7365856481481482</v>
      </c>
      <c r="L503" s="196">
        <v>0.74417824074074079</v>
      </c>
      <c r="M503" s="136">
        <v>44174</v>
      </c>
      <c r="N503" s="143" t="s">
        <v>5281</v>
      </c>
      <c r="O503" s="90">
        <f t="shared" si="88"/>
        <v>10.933333333333337</v>
      </c>
      <c r="P503" s="100">
        <f t="shared" si="89"/>
        <v>32.800000000000011</v>
      </c>
      <c r="Q503" s="48" t="s">
        <v>2035</v>
      </c>
      <c r="R503" s="48" t="s">
        <v>2038</v>
      </c>
    </row>
    <row r="504" spans="1:18" x14ac:dyDescent="0.2">
      <c r="A504" s="97"/>
      <c r="B504" s="136">
        <v>44174.739444444444</v>
      </c>
      <c r="C504" s="5" t="s">
        <v>184</v>
      </c>
      <c r="D504" s="134" t="str">
        <f t="shared" si="98"/>
        <v>HA0217</v>
      </c>
      <c r="E504" s="135" t="str">
        <f t="shared" si="99"/>
        <v>HARARE</v>
      </c>
      <c r="F504" s="135" t="str">
        <f t="shared" si="100"/>
        <v>GOLD</v>
      </c>
      <c r="G504" s="52">
        <v>3</v>
      </c>
      <c r="H504" s="142" t="s">
        <v>2033</v>
      </c>
      <c r="I504" s="52" t="s">
        <v>2034</v>
      </c>
      <c r="J504" s="135" t="str">
        <f t="shared" si="101"/>
        <v>MUTYANDA</v>
      </c>
      <c r="K504" s="144">
        <v>0.73944444444444446</v>
      </c>
      <c r="L504" s="196">
        <v>0.77406249999999999</v>
      </c>
      <c r="M504" s="136">
        <v>44174</v>
      </c>
      <c r="N504" s="143" t="s">
        <v>5301</v>
      </c>
      <c r="O504" s="90">
        <f t="shared" si="88"/>
        <v>49.849999999999959</v>
      </c>
      <c r="P504" s="100">
        <f t="shared" si="89"/>
        <v>149.54999999999987</v>
      </c>
      <c r="Q504" s="48" t="s">
        <v>2035</v>
      </c>
      <c r="R504" s="48" t="s">
        <v>2038</v>
      </c>
    </row>
    <row r="505" spans="1:18" x14ac:dyDescent="0.2">
      <c r="A505" s="97"/>
      <c r="B505" s="136">
        <v>44174.741388888891</v>
      </c>
      <c r="C505" s="5" t="s">
        <v>497</v>
      </c>
      <c r="D505" s="134" t="str">
        <f t="shared" si="98"/>
        <v>ME6000</v>
      </c>
      <c r="E505" s="135" t="str">
        <f t="shared" si="99"/>
        <v>MASH EAST</v>
      </c>
      <c r="F505" s="135" t="str">
        <f t="shared" si="100"/>
        <v>GOLD</v>
      </c>
      <c r="G505" s="52">
        <v>3</v>
      </c>
      <c r="H505" s="142" t="s">
        <v>2033</v>
      </c>
      <c r="I505" s="52" t="s">
        <v>2034</v>
      </c>
      <c r="J505" s="135" t="str">
        <f t="shared" si="101"/>
        <v>LESLIE</v>
      </c>
      <c r="K505" s="144">
        <v>0.74138888888888888</v>
      </c>
      <c r="L505" s="196">
        <v>0.99998842592592585</v>
      </c>
      <c r="M505" s="136">
        <v>44174</v>
      </c>
      <c r="N505" s="143" t="s">
        <v>5425</v>
      </c>
      <c r="O505" s="90">
        <f t="shared" si="88"/>
        <v>372.38333333333327</v>
      </c>
      <c r="P505" s="100">
        <f t="shared" si="89"/>
        <v>1117.1499999999999</v>
      </c>
      <c r="Q505" s="48" t="s">
        <v>2035</v>
      </c>
      <c r="R505" s="48" t="s">
        <v>2036</v>
      </c>
    </row>
    <row r="506" spans="1:18" x14ac:dyDescent="0.2">
      <c r="A506" s="97"/>
      <c r="B506" s="136">
        <v>44174.741886574076</v>
      </c>
      <c r="C506" s="5" t="s">
        <v>196</v>
      </c>
      <c r="D506" s="134" t="str">
        <f t="shared" si="98"/>
        <v>MW0004</v>
      </c>
      <c r="E506" s="135" t="str">
        <f t="shared" si="99"/>
        <v>MASH WEST</v>
      </c>
      <c r="F506" s="135" t="str">
        <f t="shared" si="100"/>
        <v>PLATINUM</v>
      </c>
      <c r="G506" s="52">
        <v>3</v>
      </c>
      <c r="H506" s="142" t="s">
        <v>2033</v>
      </c>
      <c r="I506" s="52" t="s">
        <v>2034</v>
      </c>
      <c r="J506" s="135" t="str">
        <f t="shared" si="101"/>
        <v>ARTWELL</v>
      </c>
      <c r="K506" s="144">
        <v>0.7418865740740741</v>
      </c>
      <c r="L506" s="196">
        <v>0.99998842592592585</v>
      </c>
      <c r="M506" s="136">
        <v>44174</v>
      </c>
      <c r="N506" s="143" t="s">
        <v>5390</v>
      </c>
      <c r="O506" s="90">
        <f t="shared" si="88"/>
        <v>371.66666666666652</v>
      </c>
      <c r="P506" s="100">
        <f t="shared" si="89"/>
        <v>1114.9999999999995</v>
      </c>
      <c r="Q506" s="48" t="s">
        <v>2035</v>
      </c>
      <c r="R506" s="48" t="s">
        <v>2036</v>
      </c>
    </row>
    <row r="507" spans="1:18" x14ac:dyDescent="0.2">
      <c r="A507" s="97"/>
      <c r="B507" s="136">
        <v>44174.741886574076</v>
      </c>
      <c r="C507" s="5" t="s">
        <v>201</v>
      </c>
      <c r="D507" s="134" t="str">
        <f t="shared" si="98"/>
        <v>MW5208</v>
      </c>
      <c r="E507" s="135" t="str">
        <f t="shared" si="99"/>
        <v>MASH WEST</v>
      </c>
      <c r="F507" s="135" t="str">
        <f t="shared" si="100"/>
        <v>PLATINUM</v>
      </c>
      <c r="G507" s="52">
        <v>3</v>
      </c>
      <c r="H507" s="142" t="s">
        <v>2033</v>
      </c>
      <c r="I507" s="52" t="s">
        <v>2034</v>
      </c>
      <c r="J507" s="135" t="str">
        <f t="shared" si="101"/>
        <v>ARTWELL</v>
      </c>
      <c r="K507" s="144">
        <v>0.7418865740740741</v>
      </c>
      <c r="L507" s="196">
        <v>0.99998842592592585</v>
      </c>
      <c r="M507" s="136">
        <v>44174</v>
      </c>
      <c r="N507" s="143" t="s">
        <v>5392</v>
      </c>
      <c r="O507" s="90">
        <f t="shared" si="88"/>
        <v>371.66666666666652</v>
      </c>
      <c r="P507" s="100">
        <f t="shared" si="89"/>
        <v>1114.9999999999995</v>
      </c>
      <c r="Q507" s="48" t="s">
        <v>2035</v>
      </c>
      <c r="R507" s="48" t="s">
        <v>2036</v>
      </c>
    </row>
    <row r="508" spans="1:18" x14ac:dyDescent="0.2">
      <c r="A508" s="97"/>
      <c r="B508" s="136">
        <v>44174.74726851852</v>
      </c>
      <c r="C508" s="5" t="s">
        <v>328</v>
      </c>
      <c r="D508" s="134" t="str">
        <f t="shared" si="98"/>
        <v>HA0379</v>
      </c>
      <c r="E508" s="135" t="str">
        <f t="shared" si="99"/>
        <v>HARARE</v>
      </c>
      <c r="F508" s="135" t="str">
        <f t="shared" si="100"/>
        <v>GOLD</v>
      </c>
      <c r="G508" s="52">
        <v>3</v>
      </c>
      <c r="H508" s="142" t="s">
        <v>2033</v>
      </c>
      <c r="I508" s="52" t="s">
        <v>2034</v>
      </c>
      <c r="J508" s="135" t="str">
        <f t="shared" si="101"/>
        <v>KIWA</v>
      </c>
      <c r="K508" s="144">
        <v>0.7472685185185185</v>
      </c>
      <c r="L508" s="196">
        <v>0.75762731481481482</v>
      </c>
      <c r="M508" s="136">
        <v>44174</v>
      </c>
      <c r="N508" s="143" t="s">
        <v>5286</v>
      </c>
      <c r="O508" s="90">
        <f t="shared" si="88"/>
        <v>14.916666666666707</v>
      </c>
      <c r="P508" s="100">
        <f t="shared" si="89"/>
        <v>44.750000000000121</v>
      </c>
      <c r="Q508" s="48" t="s">
        <v>2035</v>
      </c>
      <c r="R508" s="48" t="s">
        <v>2038</v>
      </c>
    </row>
    <row r="509" spans="1:18" x14ac:dyDescent="0.2">
      <c r="A509" s="97"/>
      <c r="B509" s="136">
        <v>44174.754872685182</v>
      </c>
      <c r="C509" s="5" t="s">
        <v>1807</v>
      </c>
      <c r="D509" s="134" t="str">
        <f t="shared" si="98"/>
        <v>ME7040</v>
      </c>
      <c r="E509" s="135" t="str">
        <f t="shared" si="99"/>
        <v>MASH EAST</v>
      </c>
      <c r="F509" s="135" t="str">
        <f t="shared" si="100"/>
        <v>GOLD</v>
      </c>
      <c r="G509" s="52">
        <v>3</v>
      </c>
      <c r="H509" s="142" t="s">
        <v>2033</v>
      </c>
      <c r="I509" s="52" t="s">
        <v>2034</v>
      </c>
      <c r="J509" s="135" t="str">
        <f t="shared" si="101"/>
        <v>WASHI</v>
      </c>
      <c r="K509" s="144">
        <v>0.75487268518518524</v>
      </c>
      <c r="L509" s="196">
        <v>0.99998842592592585</v>
      </c>
      <c r="M509" s="136">
        <v>44174</v>
      </c>
      <c r="N509" s="143" t="s">
        <v>5545</v>
      </c>
      <c r="O509" s="90">
        <f t="shared" si="88"/>
        <v>352.96666666666647</v>
      </c>
      <c r="P509" s="100">
        <f t="shared" si="89"/>
        <v>1058.8999999999994</v>
      </c>
      <c r="Q509" s="48" t="s">
        <v>2035</v>
      </c>
      <c r="R509" s="48" t="s">
        <v>2036</v>
      </c>
    </row>
    <row r="510" spans="1:18" x14ac:dyDescent="0.2">
      <c r="A510" s="97"/>
      <c r="B510" s="136">
        <v>44174.756874999999</v>
      </c>
      <c r="C510" s="5" t="s">
        <v>715</v>
      </c>
      <c r="D510" s="134" t="str">
        <f t="shared" si="98"/>
        <v>MC0035</v>
      </c>
      <c r="E510" s="135" t="str">
        <f t="shared" si="99"/>
        <v>MASH CENTRAL</v>
      </c>
      <c r="F510" s="135" t="str">
        <f t="shared" si="100"/>
        <v>PLATINUM</v>
      </c>
      <c r="G510" s="52">
        <v>3</v>
      </c>
      <c r="H510" s="142" t="s">
        <v>2033</v>
      </c>
      <c r="I510" s="52" t="s">
        <v>2034</v>
      </c>
      <c r="J510" s="135" t="str">
        <f t="shared" si="101"/>
        <v>KIWA</v>
      </c>
      <c r="K510" s="144">
        <v>0.75687499999999996</v>
      </c>
      <c r="L510" s="196">
        <v>0.76671296296296287</v>
      </c>
      <c r="M510" s="136">
        <v>44174</v>
      </c>
      <c r="N510" s="143" t="s">
        <v>5284</v>
      </c>
      <c r="O510" s="90">
        <f t="shared" si="88"/>
        <v>14.16666666666659</v>
      </c>
      <c r="P510" s="100">
        <f t="shared" si="89"/>
        <v>42.499999999999773</v>
      </c>
      <c r="Q510" s="48" t="s">
        <v>2035</v>
      </c>
      <c r="R510" s="48" t="s">
        <v>2038</v>
      </c>
    </row>
    <row r="511" spans="1:18" x14ac:dyDescent="0.2">
      <c r="A511" s="97"/>
      <c r="B511" s="136">
        <v>44174.758229166669</v>
      </c>
      <c r="C511" s="5" t="s">
        <v>613</v>
      </c>
      <c r="D511" s="134" t="str">
        <f t="shared" si="98"/>
        <v>HA1721</v>
      </c>
      <c r="E511" s="135" t="str">
        <f t="shared" si="99"/>
        <v>HARARE</v>
      </c>
      <c r="F511" s="135" t="str">
        <f t="shared" si="100"/>
        <v>PLATINUM</v>
      </c>
      <c r="G511" s="52">
        <v>3</v>
      </c>
      <c r="H511" s="142" t="s">
        <v>2033</v>
      </c>
      <c r="I511" s="52" t="s">
        <v>2034</v>
      </c>
      <c r="J511" s="135" t="str">
        <f t="shared" si="101"/>
        <v>MODESTA</v>
      </c>
      <c r="K511" s="144">
        <v>0.75822916666666673</v>
      </c>
      <c r="L511" s="196">
        <v>0.99998842592592585</v>
      </c>
      <c r="M511" s="136">
        <v>44174</v>
      </c>
      <c r="N511" s="143" t="s">
        <v>5434</v>
      </c>
      <c r="O511" s="90">
        <f t="shared" si="88"/>
        <v>348.13333333333316</v>
      </c>
      <c r="P511" s="100">
        <f t="shared" si="89"/>
        <v>1044.3999999999994</v>
      </c>
      <c r="Q511" s="48" t="s">
        <v>2035</v>
      </c>
      <c r="R511" s="48" t="s">
        <v>2036</v>
      </c>
    </row>
    <row r="512" spans="1:18" x14ac:dyDescent="0.2">
      <c r="A512" s="97"/>
      <c r="B512" s="136">
        <v>44174.767708333333</v>
      </c>
      <c r="C512" s="5" t="s">
        <v>478</v>
      </c>
      <c r="D512" s="134" t="str">
        <f t="shared" si="98"/>
        <v>MW0408</v>
      </c>
      <c r="E512" s="135" t="str">
        <f t="shared" si="99"/>
        <v>MASH WEST</v>
      </c>
      <c r="F512" s="135" t="str">
        <f t="shared" si="100"/>
        <v>PLATINUM</v>
      </c>
      <c r="G512" s="52">
        <v>3</v>
      </c>
      <c r="H512" s="142" t="s">
        <v>2033</v>
      </c>
      <c r="I512" s="52" t="s">
        <v>2034</v>
      </c>
      <c r="J512" s="135" t="str">
        <f t="shared" si="101"/>
        <v>NGIRAZI</v>
      </c>
      <c r="K512" s="144">
        <v>0.76770833333333333</v>
      </c>
      <c r="L512" s="196">
        <v>0.78481481481481474</v>
      </c>
      <c r="M512" s="136">
        <v>44174</v>
      </c>
      <c r="N512" s="143" t="s">
        <v>5288</v>
      </c>
      <c r="O512" s="90">
        <f t="shared" si="88"/>
        <v>24.63333333333324</v>
      </c>
      <c r="P512" s="100">
        <f t="shared" si="89"/>
        <v>73.899999999999721</v>
      </c>
      <c r="Q512" s="48" t="s">
        <v>2035</v>
      </c>
      <c r="R512" s="48" t="s">
        <v>2038</v>
      </c>
    </row>
    <row r="513" spans="1:18" x14ac:dyDescent="0.2">
      <c r="A513" s="97"/>
      <c r="B513" s="136">
        <v>44174.767789351848</v>
      </c>
      <c r="C513" s="5" t="s">
        <v>1919</v>
      </c>
      <c r="D513" s="134" t="str">
        <f t="shared" ref="D513:D546" si="102">VLOOKUP($C513,TOTAL3,2,FALSE)</f>
        <v>MW7043</v>
      </c>
      <c r="E513" s="135" t="str">
        <f t="shared" ref="E513:E546" si="103">VLOOKUP($C513,TOTAL3,3,FALSE)</f>
        <v>MASH WEST</v>
      </c>
      <c r="F513" s="135" t="str">
        <f t="shared" ref="F513:F546" si="104">VLOOKUP(C513,TOTAL3,4,FALSE)</f>
        <v>PLATINUM</v>
      </c>
      <c r="G513" s="52">
        <v>3</v>
      </c>
      <c r="H513" s="142" t="s">
        <v>2033</v>
      </c>
      <c r="I513" s="52" t="s">
        <v>2034</v>
      </c>
      <c r="J513" s="135" t="str">
        <f t="shared" ref="J513:J546" si="105">VLOOKUP($C513,TOTAL3,5,FALSE)</f>
        <v>NGIRZAI</v>
      </c>
      <c r="K513" s="144">
        <v>0.76778935185185182</v>
      </c>
      <c r="L513" s="196">
        <v>0.78826388888888888</v>
      </c>
      <c r="M513" s="136">
        <v>44174</v>
      </c>
      <c r="N513" s="143" t="s">
        <v>5291</v>
      </c>
      <c r="O513" s="90">
        <f t="shared" si="88"/>
        <v>29.483333333333359</v>
      </c>
      <c r="P513" s="100">
        <f t="shared" si="89"/>
        <v>88.450000000000074</v>
      </c>
      <c r="Q513" s="48" t="s">
        <v>2035</v>
      </c>
      <c r="R513" s="48" t="s">
        <v>2038</v>
      </c>
    </row>
    <row r="514" spans="1:18" x14ac:dyDescent="0.2">
      <c r="A514" s="97"/>
      <c r="B514" s="136">
        <v>44174.767870370371</v>
      </c>
      <c r="C514" s="5" t="s">
        <v>1648</v>
      </c>
      <c r="D514" s="134" t="str">
        <f t="shared" si="102"/>
        <v>MW6036</v>
      </c>
      <c r="E514" s="135" t="str">
        <f t="shared" si="103"/>
        <v>MASH WEST</v>
      </c>
      <c r="F514" s="135" t="str">
        <f t="shared" si="104"/>
        <v>PLATINUM</v>
      </c>
      <c r="G514" s="52">
        <v>3</v>
      </c>
      <c r="H514" s="142" t="s">
        <v>2033</v>
      </c>
      <c r="I514" s="52" t="s">
        <v>2034</v>
      </c>
      <c r="J514" s="135" t="str">
        <f t="shared" si="105"/>
        <v>NGIRAZI</v>
      </c>
      <c r="K514" s="144">
        <v>0.76787037037037031</v>
      </c>
      <c r="L514" s="196">
        <v>0.78921296296296306</v>
      </c>
      <c r="M514" s="136">
        <v>44174</v>
      </c>
      <c r="N514" s="143" t="s">
        <v>5292</v>
      </c>
      <c r="O514" s="90">
        <f t="shared" ref="O514:O577" si="106">(L514-K514)*60*24</f>
        <v>30.733333333333555</v>
      </c>
      <c r="P514" s="100">
        <f t="shared" ref="P514:P577" si="107">O514*G514</f>
        <v>92.200000000000671</v>
      </c>
      <c r="Q514" s="48" t="s">
        <v>2035</v>
      </c>
      <c r="R514" s="48" t="s">
        <v>2038</v>
      </c>
    </row>
    <row r="515" spans="1:18" x14ac:dyDescent="0.2">
      <c r="A515" s="97"/>
      <c r="B515" s="136">
        <v>44174.768483796295</v>
      </c>
      <c r="C515" s="5" t="s">
        <v>339</v>
      </c>
      <c r="D515" s="134" t="str">
        <f t="shared" si="102"/>
        <v>HA0011</v>
      </c>
      <c r="E515" s="135" t="str">
        <f t="shared" si="103"/>
        <v>HARARE</v>
      </c>
      <c r="F515" s="135" t="str">
        <f t="shared" si="104"/>
        <v>PLATINUM</v>
      </c>
      <c r="G515" s="52">
        <v>3</v>
      </c>
      <c r="H515" s="142" t="s">
        <v>2033</v>
      </c>
      <c r="I515" s="52" t="s">
        <v>2034</v>
      </c>
      <c r="J515" s="135" t="str">
        <f t="shared" si="105"/>
        <v>ARCHIE</v>
      </c>
      <c r="K515" s="144">
        <v>0.76848379629629626</v>
      </c>
      <c r="L515" s="196">
        <v>0.99998842592592585</v>
      </c>
      <c r="M515" s="136">
        <v>44174</v>
      </c>
      <c r="N515" s="143" t="s">
        <v>5402</v>
      </c>
      <c r="O515" s="90">
        <f t="shared" si="106"/>
        <v>333.36666666666662</v>
      </c>
      <c r="P515" s="100">
        <f t="shared" si="107"/>
        <v>1000.0999999999999</v>
      </c>
      <c r="Q515" s="48" t="s">
        <v>2035</v>
      </c>
      <c r="R515" s="48" t="s">
        <v>2036</v>
      </c>
    </row>
    <row r="516" spans="1:18" x14ac:dyDescent="0.2">
      <c r="A516" s="97"/>
      <c r="B516" s="136">
        <v>44174.768518518518</v>
      </c>
      <c r="C516" s="5" t="s">
        <v>331</v>
      </c>
      <c r="D516" s="134" t="str">
        <f t="shared" si="102"/>
        <v>HA5030</v>
      </c>
      <c r="E516" s="135" t="str">
        <f t="shared" si="103"/>
        <v>HARARE</v>
      </c>
      <c r="F516" s="135" t="str">
        <f t="shared" si="104"/>
        <v>PLATINUM</v>
      </c>
      <c r="G516" s="52">
        <v>3</v>
      </c>
      <c r="H516" s="142" t="s">
        <v>2033</v>
      </c>
      <c r="I516" s="52" t="s">
        <v>2034</v>
      </c>
      <c r="J516" s="135" t="str">
        <f t="shared" si="105"/>
        <v>ARCHIE</v>
      </c>
      <c r="K516" s="144">
        <v>0.76851851851851849</v>
      </c>
      <c r="L516" s="196">
        <v>0.99998842592592585</v>
      </c>
      <c r="M516" s="136">
        <v>44174</v>
      </c>
      <c r="N516" s="143" t="s">
        <v>5401</v>
      </c>
      <c r="O516" s="90">
        <f t="shared" si="106"/>
        <v>333.31666666666661</v>
      </c>
      <c r="P516" s="100">
        <f t="shared" si="107"/>
        <v>999.94999999999982</v>
      </c>
      <c r="Q516" s="48" t="s">
        <v>2035</v>
      </c>
      <c r="R516" s="48" t="s">
        <v>2036</v>
      </c>
    </row>
    <row r="517" spans="1:18" x14ac:dyDescent="0.2">
      <c r="A517" s="97"/>
      <c r="B517" s="136">
        <v>44174.768518518518</v>
      </c>
      <c r="C517" s="5" t="s">
        <v>733</v>
      </c>
      <c r="D517" s="134" t="str">
        <f t="shared" si="102"/>
        <v>HA0034</v>
      </c>
      <c r="E517" s="135" t="str">
        <f t="shared" si="103"/>
        <v>HARARE</v>
      </c>
      <c r="F517" s="135" t="str">
        <f t="shared" si="104"/>
        <v>PLATINUM</v>
      </c>
      <c r="G517" s="52">
        <v>3</v>
      </c>
      <c r="H517" s="142" t="s">
        <v>2033</v>
      </c>
      <c r="I517" s="52" t="s">
        <v>2034</v>
      </c>
      <c r="J517" s="135" t="str">
        <f t="shared" si="105"/>
        <v>MODESTA</v>
      </c>
      <c r="K517" s="144">
        <v>0.76851851851851849</v>
      </c>
      <c r="L517" s="196">
        <v>0.99998842592592585</v>
      </c>
      <c r="M517" s="136">
        <v>44174</v>
      </c>
      <c r="N517" s="143" t="s">
        <v>5411</v>
      </c>
      <c r="O517" s="90">
        <f t="shared" si="106"/>
        <v>333.31666666666661</v>
      </c>
      <c r="P517" s="100">
        <f t="shared" si="107"/>
        <v>999.94999999999982</v>
      </c>
      <c r="Q517" s="48" t="s">
        <v>2035</v>
      </c>
      <c r="R517" s="48" t="s">
        <v>2036</v>
      </c>
    </row>
    <row r="518" spans="1:18" x14ac:dyDescent="0.2">
      <c r="A518" s="97"/>
      <c r="B518" s="136">
        <v>44174.768564814818</v>
      </c>
      <c r="C518" s="5" t="s">
        <v>1544</v>
      </c>
      <c r="D518" s="134" t="str">
        <f t="shared" si="102"/>
        <v>HA0208</v>
      </c>
      <c r="E518" s="135" t="str">
        <f t="shared" si="103"/>
        <v>HARARE</v>
      </c>
      <c r="F518" s="135" t="str">
        <f t="shared" si="104"/>
        <v>PLATINUM</v>
      </c>
      <c r="G518" s="52">
        <v>3</v>
      </c>
      <c r="H518" s="142" t="s">
        <v>2033</v>
      </c>
      <c r="I518" s="52" t="s">
        <v>2034</v>
      </c>
      <c r="J518" s="135" t="str">
        <f t="shared" si="105"/>
        <v>ENIA</v>
      </c>
      <c r="K518" s="144">
        <v>0.76856481481481476</v>
      </c>
      <c r="L518" s="196">
        <v>0.81101851851851858</v>
      </c>
      <c r="M518" s="136">
        <v>44174</v>
      </c>
      <c r="N518" s="143" t="s">
        <v>5312</v>
      </c>
      <c r="O518" s="90">
        <f t="shared" si="106"/>
        <v>61.13333333333351</v>
      </c>
      <c r="P518" s="100">
        <f t="shared" si="107"/>
        <v>183.40000000000055</v>
      </c>
      <c r="Q518" s="48" t="s">
        <v>2035</v>
      </c>
      <c r="R518" s="48" t="s">
        <v>2038</v>
      </c>
    </row>
    <row r="519" spans="1:18" x14ac:dyDescent="0.2">
      <c r="A519" s="97"/>
      <c r="B519" s="136">
        <v>44174.768564814818</v>
      </c>
      <c r="C519" s="5" t="s">
        <v>1790</v>
      </c>
      <c r="D519" s="134" t="str">
        <f t="shared" si="102"/>
        <v>HA0095</v>
      </c>
      <c r="E519" s="135" t="str">
        <f t="shared" si="103"/>
        <v>HARARE</v>
      </c>
      <c r="F519" s="135" t="str">
        <f t="shared" si="104"/>
        <v>PLATINUM</v>
      </c>
      <c r="G519" s="52">
        <v>3</v>
      </c>
      <c r="H519" s="142" t="s">
        <v>2033</v>
      </c>
      <c r="I519" s="52" t="s">
        <v>2034</v>
      </c>
      <c r="J519" s="135" t="str">
        <f t="shared" si="105"/>
        <v>ARCHIE</v>
      </c>
      <c r="K519" s="144">
        <v>0.76856481481481476</v>
      </c>
      <c r="L519" s="196">
        <v>0.814386574074074</v>
      </c>
      <c r="M519" s="136">
        <v>44174</v>
      </c>
      <c r="N519" s="143" t="s">
        <v>5316</v>
      </c>
      <c r="O519" s="90">
        <f t="shared" si="106"/>
        <v>65.983333333333306</v>
      </c>
      <c r="P519" s="100">
        <f t="shared" si="107"/>
        <v>197.94999999999993</v>
      </c>
      <c r="Q519" s="48" t="s">
        <v>2035</v>
      </c>
      <c r="R519" s="48" t="s">
        <v>2038</v>
      </c>
    </row>
    <row r="520" spans="1:18" x14ac:dyDescent="0.2">
      <c r="A520" s="97"/>
      <c r="B520" s="136">
        <v>44174.768622685187</v>
      </c>
      <c r="C520" s="5" t="s">
        <v>1958</v>
      </c>
      <c r="D520" s="134" t="str">
        <f t="shared" si="102"/>
        <v>HA0107</v>
      </c>
      <c r="E520" s="135" t="str">
        <f t="shared" si="103"/>
        <v>HARARE</v>
      </c>
      <c r="F520" s="135" t="str">
        <f t="shared" si="104"/>
        <v>PLATINUM</v>
      </c>
      <c r="G520" s="52">
        <v>3</v>
      </c>
      <c r="H520" s="142" t="s">
        <v>2033</v>
      </c>
      <c r="I520" s="52" t="s">
        <v>2034</v>
      </c>
      <c r="J520" s="135" t="str">
        <f t="shared" si="105"/>
        <v>ARCHIE</v>
      </c>
      <c r="K520" s="144">
        <v>0.76862268518518517</v>
      </c>
      <c r="L520" s="196">
        <v>0.81144675925925924</v>
      </c>
      <c r="M520" s="136">
        <v>44174</v>
      </c>
      <c r="N520" s="143" t="s">
        <v>5313</v>
      </c>
      <c r="O520" s="90">
        <f t="shared" si="106"/>
        <v>61.666666666666657</v>
      </c>
      <c r="P520" s="100">
        <f t="shared" si="107"/>
        <v>184.99999999999997</v>
      </c>
      <c r="Q520" s="48" t="s">
        <v>2035</v>
      </c>
      <c r="R520" s="48" t="s">
        <v>2038</v>
      </c>
    </row>
    <row r="521" spans="1:18" x14ac:dyDescent="0.2">
      <c r="A521" s="97"/>
      <c r="B521" s="136">
        <v>44174.768692129626</v>
      </c>
      <c r="C521" s="5" t="s">
        <v>831</v>
      </c>
      <c r="D521" s="134" t="str">
        <f t="shared" si="102"/>
        <v>HA3012</v>
      </c>
      <c r="E521" s="135" t="str">
        <f t="shared" si="103"/>
        <v>HARARE</v>
      </c>
      <c r="F521" s="135" t="str">
        <f t="shared" si="104"/>
        <v>PLATINUM</v>
      </c>
      <c r="G521" s="52">
        <v>3</v>
      </c>
      <c r="H521" s="142" t="s">
        <v>2033</v>
      </c>
      <c r="I521" s="52" t="s">
        <v>2034</v>
      </c>
      <c r="J521" s="135" t="str">
        <f t="shared" si="105"/>
        <v>ARCHIE</v>
      </c>
      <c r="K521" s="144">
        <v>0.76869212962962974</v>
      </c>
      <c r="L521" s="196">
        <v>0.80697916666666669</v>
      </c>
      <c r="M521" s="136">
        <v>44174</v>
      </c>
      <c r="N521" s="143" t="s">
        <v>5310</v>
      </c>
      <c r="O521" s="90">
        <f t="shared" si="106"/>
        <v>55.133333333333212</v>
      </c>
      <c r="P521" s="100">
        <f t="shared" si="107"/>
        <v>165.39999999999964</v>
      </c>
      <c r="Q521" s="48" t="s">
        <v>2035</v>
      </c>
      <c r="R521" s="48" t="s">
        <v>2038</v>
      </c>
    </row>
    <row r="522" spans="1:18" x14ac:dyDescent="0.2">
      <c r="A522" s="97"/>
      <c r="B522" s="136">
        <v>44174.770011574074</v>
      </c>
      <c r="C522" s="5" t="s">
        <v>480</v>
      </c>
      <c r="D522" s="134" t="str">
        <f t="shared" si="102"/>
        <v>MW0408</v>
      </c>
      <c r="E522" s="135" t="str">
        <f t="shared" si="103"/>
        <v>MASH WEST</v>
      </c>
      <c r="F522" s="135" t="str">
        <f t="shared" si="104"/>
        <v>PLATINUM</v>
      </c>
      <c r="G522" s="52">
        <v>3</v>
      </c>
      <c r="H522" s="142" t="s">
        <v>2033</v>
      </c>
      <c r="I522" s="52" t="s">
        <v>2034</v>
      </c>
      <c r="J522" s="135" t="str">
        <f t="shared" si="105"/>
        <v>NGIRAZI</v>
      </c>
      <c r="K522" s="144">
        <v>0.77001157407407417</v>
      </c>
      <c r="L522" s="196">
        <v>0.78766203703703708</v>
      </c>
      <c r="M522" s="136">
        <v>44174</v>
      </c>
      <c r="N522" s="143" t="s">
        <v>5289</v>
      </c>
      <c r="O522" s="90">
        <f t="shared" si="106"/>
        <v>25.41666666666659</v>
      </c>
      <c r="P522" s="100">
        <f t="shared" si="107"/>
        <v>76.249999999999773</v>
      </c>
      <c r="Q522" s="48" t="s">
        <v>2035</v>
      </c>
      <c r="R522" s="48" t="s">
        <v>2038</v>
      </c>
    </row>
    <row r="523" spans="1:18" x14ac:dyDescent="0.2">
      <c r="A523" s="97"/>
      <c r="B523" s="136">
        <v>44174.77002314815</v>
      </c>
      <c r="C523" s="5" t="s">
        <v>1650</v>
      </c>
      <c r="D523" s="134" t="str">
        <f t="shared" si="102"/>
        <v>MW6036</v>
      </c>
      <c r="E523" s="135" t="str">
        <f t="shared" si="103"/>
        <v>MASH WEST</v>
      </c>
      <c r="F523" s="135" t="str">
        <f t="shared" si="104"/>
        <v>PLATINUM</v>
      </c>
      <c r="G523" s="52">
        <v>3</v>
      </c>
      <c r="H523" s="142" t="s">
        <v>2033</v>
      </c>
      <c r="I523" s="52" t="s">
        <v>2034</v>
      </c>
      <c r="J523" s="135" t="str">
        <f t="shared" si="105"/>
        <v>NGIRAZI</v>
      </c>
      <c r="K523" s="144">
        <v>0.7700231481481481</v>
      </c>
      <c r="L523" s="196">
        <v>0.78820601851851846</v>
      </c>
      <c r="M523" s="136">
        <v>44174</v>
      </c>
      <c r="N523" s="143" t="s">
        <v>5290</v>
      </c>
      <c r="O523" s="90">
        <f t="shared" si="106"/>
        <v>26.183333333333323</v>
      </c>
      <c r="P523" s="100">
        <f t="shared" si="107"/>
        <v>78.549999999999969</v>
      </c>
      <c r="Q523" s="48" t="s">
        <v>2035</v>
      </c>
      <c r="R523" s="48" t="s">
        <v>2038</v>
      </c>
    </row>
    <row r="524" spans="1:18" x14ac:dyDescent="0.2">
      <c r="A524" s="97"/>
      <c r="B524" s="136">
        <v>44174.770590277774</v>
      </c>
      <c r="C524" s="5" t="s">
        <v>1792</v>
      </c>
      <c r="D524" s="134" t="str">
        <f t="shared" si="102"/>
        <v>HA0095</v>
      </c>
      <c r="E524" s="135" t="str">
        <f t="shared" si="103"/>
        <v>HARARE</v>
      </c>
      <c r="F524" s="135" t="str">
        <f t="shared" si="104"/>
        <v>PLATINUM</v>
      </c>
      <c r="G524" s="52">
        <v>3</v>
      </c>
      <c r="H524" s="142" t="s">
        <v>2033</v>
      </c>
      <c r="I524" s="52" t="s">
        <v>2034</v>
      </c>
      <c r="J524" s="135" t="str">
        <f t="shared" si="105"/>
        <v>ARCHIE</v>
      </c>
      <c r="K524" s="144">
        <v>0.77059027777777767</v>
      </c>
      <c r="L524" s="196">
        <v>0.80896990740740737</v>
      </c>
      <c r="M524" s="136">
        <v>44174</v>
      </c>
      <c r="N524" s="143" t="s">
        <v>5311</v>
      </c>
      <c r="O524" s="90">
        <f t="shared" si="106"/>
        <v>55.266666666666779</v>
      </c>
      <c r="P524" s="100">
        <f t="shared" si="107"/>
        <v>165.80000000000035</v>
      </c>
      <c r="Q524" s="48" t="s">
        <v>2035</v>
      </c>
      <c r="R524" s="48" t="s">
        <v>2038</v>
      </c>
    </row>
    <row r="525" spans="1:18" x14ac:dyDescent="0.2">
      <c r="A525" s="97"/>
      <c r="B525" s="136">
        <v>44174.770844907405</v>
      </c>
      <c r="C525" s="5" t="s">
        <v>833</v>
      </c>
      <c r="D525" s="134" t="str">
        <f t="shared" si="102"/>
        <v>HA3012</v>
      </c>
      <c r="E525" s="135" t="str">
        <f t="shared" si="103"/>
        <v>HARARE</v>
      </c>
      <c r="F525" s="135" t="str">
        <f t="shared" si="104"/>
        <v>PLATINUM</v>
      </c>
      <c r="G525" s="52">
        <v>3</v>
      </c>
      <c r="H525" s="142" t="s">
        <v>2033</v>
      </c>
      <c r="I525" s="52" t="s">
        <v>2034</v>
      </c>
      <c r="J525" s="135" t="str">
        <f t="shared" si="105"/>
        <v>ARCHIE</v>
      </c>
      <c r="K525" s="144">
        <v>0.77084490740740741</v>
      </c>
      <c r="L525" s="196">
        <v>0.80806712962962957</v>
      </c>
      <c r="M525" s="136">
        <v>44174</v>
      </c>
      <c r="N525" s="143" t="s">
        <v>5302</v>
      </c>
      <c r="O525" s="90">
        <f t="shared" si="106"/>
        <v>53.599999999999909</v>
      </c>
      <c r="P525" s="100">
        <f t="shared" si="107"/>
        <v>160.79999999999973</v>
      </c>
      <c r="Q525" s="48" t="s">
        <v>2035</v>
      </c>
      <c r="R525" s="48" t="s">
        <v>2038</v>
      </c>
    </row>
    <row r="526" spans="1:18" x14ac:dyDescent="0.2">
      <c r="A526" s="97"/>
      <c r="B526" s="136">
        <v>44174.770844907405</v>
      </c>
      <c r="C526" s="5" t="s">
        <v>1960</v>
      </c>
      <c r="D526" s="134" t="str">
        <f t="shared" si="102"/>
        <v>HA0107</v>
      </c>
      <c r="E526" s="135" t="str">
        <f t="shared" si="103"/>
        <v>HARARE</v>
      </c>
      <c r="F526" s="135" t="str">
        <f t="shared" si="104"/>
        <v>PLATINUM</v>
      </c>
      <c r="G526" s="52">
        <v>3</v>
      </c>
      <c r="H526" s="142" t="s">
        <v>2033</v>
      </c>
      <c r="I526" s="52" t="s">
        <v>2034</v>
      </c>
      <c r="J526" s="135" t="str">
        <f t="shared" si="105"/>
        <v>ARCHIE</v>
      </c>
      <c r="K526" s="144">
        <v>0.77084490740740741</v>
      </c>
      <c r="L526" s="196">
        <v>0.80890046296296303</v>
      </c>
      <c r="M526" s="136">
        <v>44174</v>
      </c>
      <c r="N526" s="143" t="s">
        <v>5307</v>
      </c>
      <c r="O526" s="90">
        <f t="shared" si="106"/>
        <v>54.800000000000097</v>
      </c>
      <c r="P526" s="100">
        <f t="shared" si="107"/>
        <v>164.40000000000029</v>
      </c>
      <c r="Q526" s="48" t="s">
        <v>2035</v>
      </c>
      <c r="R526" s="48" t="s">
        <v>2038</v>
      </c>
    </row>
    <row r="527" spans="1:18" x14ac:dyDescent="0.2">
      <c r="A527" s="97"/>
      <c r="B527" s="136">
        <v>44174.770844907405</v>
      </c>
      <c r="C527" s="5" t="s">
        <v>340</v>
      </c>
      <c r="D527" s="134" t="str">
        <f t="shared" si="102"/>
        <v>HA0011</v>
      </c>
      <c r="E527" s="135" t="str">
        <f t="shared" si="103"/>
        <v>HARARE</v>
      </c>
      <c r="F527" s="135" t="str">
        <f t="shared" si="104"/>
        <v>PLATINUM</v>
      </c>
      <c r="G527" s="52">
        <v>3</v>
      </c>
      <c r="H527" s="142" t="s">
        <v>2033</v>
      </c>
      <c r="I527" s="52" t="s">
        <v>2034</v>
      </c>
      <c r="J527" s="135" t="str">
        <f t="shared" si="105"/>
        <v>ARCHIE</v>
      </c>
      <c r="K527" s="144">
        <v>0.77084490740740741</v>
      </c>
      <c r="L527" s="196">
        <v>0.80891203703703696</v>
      </c>
      <c r="M527" s="136">
        <v>44174</v>
      </c>
      <c r="N527" s="143" t="s">
        <v>5308</v>
      </c>
      <c r="O527" s="90">
        <f t="shared" si="106"/>
        <v>54.816666666666549</v>
      </c>
      <c r="P527" s="100">
        <f t="shared" si="107"/>
        <v>164.44999999999965</v>
      </c>
      <c r="Q527" s="48" t="s">
        <v>2035</v>
      </c>
      <c r="R527" s="48" t="s">
        <v>2038</v>
      </c>
    </row>
    <row r="528" spans="1:18" x14ac:dyDescent="0.2">
      <c r="A528" s="97"/>
      <c r="B528" s="136">
        <v>44174.770844907405</v>
      </c>
      <c r="C528" s="5" t="s">
        <v>1546</v>
      </c>
      <c r="D528" s="134" t="str">
        <f t="shared" si="102"/>
        <v>HA0208</v>
      </c>
      <c r="E528" s="135" t="str">
        <f t="shared" si="103"/>
        <v>HARARE</v>
      </c>
      <c r="F528" s="135" t="str">
        <f t="shared" si="104"/>
        <v>PLATINUM</v>
      </c>
      <c r="G528" s="52">
        <v>3</v>
      </c>
      <c r="H528" s="142" t="s">
        <v>2033</v>
      </c>
      <c r="I528" s="52" t="s">
        <v>2034</v>
      </c>
      <c r="J528" s="135" t="str">
        <f t="shared" si="105"/>
        <v>ENIA</v>
      </c>
      <c r="K528" s="144">
        <v>0.77084490740740741</v>
      </c>
      <c r="L528" s="196">
        <v>0.80891203703703696</v>
      </c>
      <c r="M528" s="136">
        <v>44174</v>
      </c>
      <c r="N528" s="143" t="s">
        <v>5309</v>
      </c>
      <c r="O528" s="90">
        <f t="shared" si="106"/>
        <v>54.816666666666549</v>
      </c>
      <c r="P528" s="100">
        <f t="shared" si="107"/>
        <v>164.44999999999965</v>
      </c>
      <c r="Q528" s="48" t="s">
        <v>2035</v>
      </c>
      <c r="R528" s="48" t="s">
        <v>2038</v>
      </c>
    </row>
    <row r="529" spans="1:18" x14ac:dyDescent="0.2">
      <c r="A529" s="97"/>
      <c r="B529" s="136">
        <v>44174.770856481482</v>
      </c>
      <c r="C529" s="5" t="s">
        <v>731</v>
      </c>
      <c r="D529" s="134" t="str">
        <f t="shared" si="102"/>
        <v>HA7222-U</v>
      </c>
      <c r="E529" s="135" t="str">
        <f t="shared" si="103"/>
        <v>HARARE</v>
      </c>
      <c r="F529" s="135" t="str">
        <f t="shared" si="104"/>
        <v>PLATINUM</v>
      </c>
      <c r="G529" s="52">
        <v>3</v>
      </c>
      <c r="H529" s="142" t="s">
        <v>2033</v>
      </c>
      <c r="I529" s="52" t="s">
        <v>2034</v>
      </c>
      <c r="J529" s="135" t="str">
        <f t="shared" si="105"/>
        <v>MODESTA</v>
      </c>
      <c r="K529" s="144">
        <v>0.77085648148148145</v>
      </c>
      <c r="L529" s="196">
        <v>0.80873842592592593</v>
      </c>
      <c r="M529" s="136">
        <v>44174</v>
      </c>
      <c r="N529" s="143" t="s">
        <v>5304</v>
      </c>
      <c r="O529" s="90">
        <f t="shared" si="106"/>
        <v>54.550000000000054</v>
      </c>
      <c r="P529" s="100">
        <f t="shared" si="107"/>
        <v>163.65000000000015</v>
      </c>
      <c r="Q529" s="48" t="s">
        <v>2035</v>
      </c>
      <c r="R529" s="48" t="s">
        <v>2038</v>
      </c>
    </row>
    <row r="530" spans="1:18" x14ac:dyDescent="0.2">
      <c r="A530" s="97"/>
      <c r="B530" s="136">
        <v>44174.770856481482</v>
      </c>
      <c r="C530" s="5" t="s">
        <v>735</v>
      </c>
      <c r="D530" s="134" t="str">
        <f t="shared" si="102"/>
        <v>HA0034</v>
      </c>
      <c r="E530" s="135" t="str">
        <f t="shared" si="103"/>
        <v>HARARE</v>
      </c>
      <c r="F530" s="135" t="str">
        <f t="shared" si="104"/>
        <v>PLATINUM</v>
      </c>
      <c r="G530" s="52">
        <v>3</v>
      </c>
      <c r="H530" s="142" t="s">
        <v>2033</v>
      </c>
      <c r="I530" s="52" t="s">
        <v>2034</v>
      </c>
      <c r="J530" s="135" t="str">
        <f t="shared" si="105"/>
        <v>MODESTA</v>
      </c>
      <c r="K530" s="144">
        <v>0.77085648148148145</v>
      </c>
      <c r="L530" s="196">
        <v>0.80886574074074069</v>
      </c>
      <c r="M530" s="136">
        <v>44174</v>
      </c>
      <c r="N530" s="143" t="s">
        <v>5305</v>
      </c>
      <c r="O530" s="90">
        <f t="shared" si="106"/>
        <v>54.733333333333306</v>
      </c>
      <c r="P530" s="100">
        <f t="shared" si="107"/>
        <v>164.19999999999993</v>
      </c>
      <c r="Q530" s="48" t="s">
        <v>2035</v>
      </c>
      <c r="R530" s="48" t="s">
        <v>2038</v>
      </c>
    </row>
    <row r="531" spans="1:18" x14ac:dyDescent="0.2">
      <c r="A531" s="97"/>
      <c r="B531" s="136">
        <v>44174.770856481482</v>
      </c>
      <c r="C531" s="5" t="s">
        <v>1234</v>
      </c>
      <c r="D531" s="134" t="str">
        <f t="shared" si="102"/>
        <v>HA1740</v>
      </c>
      <c r="E531" s="135" t="str">
        <f t="shared" si="103"/>
        <v>HARARE</v>
      </c>
      <c r="F531" s="135" t="str">
        <f t="shared" si="104"/>
        <v>PLATINUM</v>
      </c>
      <c r="G531" s="52">
        <v>3</v>
      </c>
      <c r="H531" s="142" t="s">
        <v>2033</v>
      </c>
      <c r="I531" s="52" t="s">
        <v>2034</v>
      </c>
      <c r="J531" s="135" t="str">
        <f t="shared" si="105"/>
        <v>MODESTA</v>
      </c>
      <c r="K531" s="144">
        <v>0.77085648148148145</v>
      </c>
      <c r="L531" s="196">
        <v>0.80888888888888888</v>
      </c>
      <c r="M531" s="136">
        <v>44174</v>
      </c>
      <c r="N531" s="143" t="s">
        <v>5306</v>
      </c>
      <c r="O531" s="90">
        <f t="shared" si="106"/>
        <v>54.766666666666701</v>
      </c>
      <c r="P531" s="100">
        <f t="shared" si="107"/>
        <v>164.3000000000001</v>
      </c>
      <c r="Q531" s="48" t="s">
        <v>2035</v>
      </c>
      <c r="R531" s="48" t="s">
        <v>2038</v>
      </c>
    </row>
    <row r="532" spans="1:18" x14ac:dyDescent="0.2">
      <c r="A532" s="97"/>
      <c r="B532" s="136">
        <v>44174.770879629628</v>
      </c>
      <c r="C532" s="5" t="s">
        <v>1032</v>
      </c>
      <c r="D532" s="134" t="str">
        <f t="shared" si="102"/>
        <v>HA1762</v>
      </c>
      <c r="E532" s="135" t="str">
        <f t="shared" si="103"/>
        <v>HARARE</v>
      </c>
      <c r="F532" s="135" t="str">
        <f t="shared" si="104"/>
        <v>SILVER</v>
      </c>
      <c r="G532" s="52">
        <v>3</v>
      </c>
      <c r="H532" s="142" t="s">
        <v>2033</v>
      </c>
      <c r="I532" s="52" t="s">
        <v>2034</v>
      </c>
      <c r="J532" s="135" t="str">
        <f t="shared" si="105"/>
        <v>ARCHIE</v>
      </c>
      <c r="K532" s="144">
        <v>0.77087962962962964</v>
      </c>
      <c r="L532" s="196">
        <v>0.80865740740740744</v>
      </c>
      <c r="M532" s="136">
        <v>44174</v>
      </c>
      <c r="N532" s="143" t="s">
        <v>5303</v>
      </c>
      <c r="O532" s="90">
        <f t="shared" si="106"/>
        <v>54.400000000000034</v>
      </c>
      <c r="P532" s="100">
        <f t="shared" si="107"/>
        <v>163.2000000000001</v>
      </c>
      <c r="Q532" s="48" t="s">
        <v>2035</v>
      </c>
      <c r="R532" s="48" t="s">
        <v>2038</v>
      </c>
    </row>
    <row r="533" spans="1:18" x14ac:dyDescent="0.2">
      <c r="A533" s="97"/>
      <c r="B533" s="136">
        <v>44174.772349537037</v>
      </c>
      <c r="C533" s="5" t="s">
        <v>848</v>
      </c>
      <c r="D533" s="134" t="str">
        <f t="shared" si="102"/>
        <v>HA5070</v>
      </c>
      <c r="E533" s="135" t="str">
        <f t="shared" si="103"/>
        <v>HARARE</v>
      </c>
      <c r="F533" s="135" t="str">
        <f t="shared" si="104"/>
        <v>GOLD</v>
      </c>
      <c r="G533" s="52">
        <v>3</v>
      </c>
      <c r="H533" s="142" t="s">
        <v>2033</v>
      </c>
      <c r="I533" s="52" t="s">
        <v>2034</v>
      </c>
      <c r="J533" s="135" t="str">
        <f t="shared" si="105"/>
        <v>KIWA</v>
      </c>
      <c r="K533" s="144">
        <v>0.77234953703703713</v>
      </c>
      <c r="L533" s="196">
        <v>0.79873842592592592</v>
      </c>
      <c r="M533" s="136">
        <v>44174</v>
      </c>
      <c r="N533" s="143" t="s">
        <v>5299</v>
      </c>
      <c r="O533" s="90">
        <f t="shared" si="106"/>
        <v>37.999999999999865</v>
      </c>
      <c r="P533" s="100">
        <f t="shared" si="107"/>
        <v>113.9999999999996</v>
      </c>
      <c r="Q533" s="48" t="s">
        <v>2035</v>
      </c>
      <c r="R533" s="48" t="s">
        <v>2038</v>
      </c>
    </row>
    <row r="534" spans="1:18" x14ac:dyDescent="0.2">
      <c r="A534" s="97"/>
      <c r="B534" s="136">
        <v>44174.773506944446</v>
      </c>
      <c r="C534" s="5" t="s">
        <v>316</v>
      </c>
      <c r="D534" s="134" t="str">
        <f t="shared" si="102"/>
        <v>HA0214</v>
      </c>
      <c r="E534" s="135" t="str">
        <f t="shared" si="103"/>
        <v>HARARE</v>
      </c>
      <c r="F534" s="135" t="str">
        <f t="shared" si="104"/>
        <v>GOLD</v>
      </c>
      <c r="G534" s="52">
        <v>3</v>
      </c>
      <c r="H534" s="142" t="s">
        <v>2033</v>
      </c>
      <c r="I534" s="52" t="s">
        <v>2034</v>
      </c>
      <c r="J534" s="135" t="str">
        <f t="shared" si="105"/>
        <v>KIWA</v>
      </c>
      <c r="K534" s="144">
        <v>0.77350694444444434</v>
      </c>
      <c r="L534" s="196">
        <v>0.7987847222222223</v>
      </c>
      <c r="M534" s="136">
        <v>44174</v>
      </c>
      <c r="N534" s="143" t="s">
        <v>5298</v>
      </c>
      <c r="O534" s="90">
        <f t="shared" si="106"/>
        <v>36.400000000000254</v>
      </c>
      <c r="P534" s="100">
        <f t="shared" si="107"/>
        <v>109.20000000000076</v>
      </c>
      <c r="Q534" s="48" t="s">
        <v>2035</v>
      </c>
      <c r="R534" s="48" t="s">
        <v>2038</v>
      </c>
    </row>
    <row r="535" spans="1:18" x14ac:dyDescent="0.2">
      <c r="A535" s="97"/>
      <c r="B535" s="136">
        <v>44174.773611111108</v>
      </c>
      <c r="C535" s="5" t="s">
        <v>1963</v>
      </c>
      <c r="D535" s="134" t="str">
        <f t="shared" si="102"/>
        <v>HA6057</v>
      </c>
      <c r="E535" s="135" t="str">
        <f t="shared" si="103"/>
        <v>HARARE</v>
      </c>
      <c r="F535" s="135" t="str">
        <f t="shared" si="104"/>
        <v>PLATINUM</v>
      </c>
      <c r="G535" s="52">
        <v>3</v>
      </c>
      <c r="H535" s="142" t="s">
        <v>2033</v>
      </c>
      <c r="I535" s="52" t="s">
        <v>2034</v>
      </c>
      <c r="J535" s="135" t="str">
        <f t="shared" si="105"/>
        <v>KIWA</v>
      </c>
      <c r="K535" s="144">
        <v>0.77361111111111114</v>
      </c>
      <c r="L535" s="196">
        <v>0.80045138888888889</v>
      </c>
      <c r="M535" s="136">
        <v>44174</v>
      </c>
      <c r="N535" s="143" t="s">
        <v>5300</v>
      </c>
      <c r="O535" s="90">
        <f t="shared" si="106"/>
        <v>38.649999999999963</v>
      </c>
      <c r="P535" s="100">
        <f t="shared" si="107"/>
        <v>115.94999999999989</v>
      </c>
      <c r="Q535" s="48" t="s">
        <v>2035</v>
      </c>
      <c r="R535" s="48" t="s">
        <v>2038</v>
      </c>
    </row>
    <row r="536" spans="1:18" x14ac:dyDescent="0.2">
      <c r="A536" s="97"/>
      <c r="B536" s="136">
        <v>44174.775567129633</v>
      </c>
      <c r="C536" s="5" t="s">
        <v>1282</v>
      </c>
      <c r="D536" s="134" t="str">
        <f t="shared" si="102"/>
        <v>ME5183</v>
      </c>
      <c r="E536" s="135" t="str">
        <f t="shared" si="103"/>
        <v>MASH EAST</v>
      </c>
      <c r="F536" s="135" t="str">
        <f t="shared" si="104"/>
        <v>PLATINUM</v>
      </c>
      <c r="G536" s="52">
        <v>3</v>
      </c>
      <c r="H536" s="142" t="s">
        <v>2033</v>
      </c>
      <c r="I536" s="52" t="s">
        <v>2034</v>
      </c>
      <c r="J536" s="135" t="str">
        <f t="shared" si="105"/>
        <v>WASHI</v>
      </c>
      <c r="K536" s="144">
        <v>0.7755671296296297</v>
      </c>
      <c r="L536" s="196">
        <v>0.99998842592592585</v>
      </c>
      <c r="M536" s="136">
        <v>44174</v>
      </c>
      <c r="N536" s="143" t="s">
        <v>5494</v>
      </c>
      <c r="O536" s="90">
        <f t="shared" si="106"/>
        <v>323.1666666666664</v>
      </c>
      <c r="P536" s="100">
        <f t="shared" si="107"/>
        <v>969.4999999999992</v>
      </c>
      <c r="Q536" s="48" t="s">
        <v>2035</v>
      </c>
      <c r="R536" s="48" t="s">
        <v>2036</v>
      </c>
    </row>
    <row r="537" spans="1:18" x14ac:dyDescent="0.2">
      <c r="A537" s="97"/>
      <c r="B537" s="136">
        <v>44174.775671296295</v>
      </c>
      <c r="C537" s="5" t="s">
        <v>552</v>
      </c>
      <c r="D537" s="134" t="str">
        <f t="shared" si="102"/>
        <v>HA3006</v>
      </c>
      <c r="E537" s="135" t="str">
        <f t="shared" si="103"/>
        <v>HARARE</v>
      </c>
      <c r="F537" s="135" t="str">
        <f t="shared" si="104"/>
        <v>PLATINUM</v>
      </c>
      <c r="G537" s="52">
        <v>3</v>
      </c>
      <c r="H537" s="142" t="s">
        <v>2033</v>
      </c>
      <c r="I537" s="52" t="s">
        <v>2034</v>
      </c>
      <c r="J537" s="135" t="str">
        <f t="shared" si="105"/>
        <v>MODESTA</v>
      </c>
      <c r="K537" s="144">
        <v>0.77567129629629628</v>
      </c>
      <c r="L537" s="196">
        <v>0.99998842592592585</v>
      </c>
      <c r="M537" s="136">
        <v>44174</v>
      </c>
      <c r="N537" s="143" t="s">
        <v>5410</v>
      </c>
      <c r="O537" s="90">
        <f t="shared" si="106"/>
        <v>323.01666666666654</v>
      </c>
      <c r="P537" s="100">
        <f t="shared" si="107"/>
        <v>969.04999999999961</v>
      </c>
      <c r="Q537" s="48" t="s">
        <v>2035</v>
      </c>
      <c r="R537" s="48" t="s">
        <v>2036</v>
      </c>
    </row>
    <row r="538" spans="1:18" x14ac:dyDescent="0.2">
      <c r="A538" s="97"/>
      <c r="B538" s="136">
        <v>44174.777962962966</v>
      </c>
      <c r="C538" s="5" t="s">
        <v>554</v>
      </c>
      <c r="D538" s="134" t="str">
        <f t="shared" si="102"/>
        <v>HA3006</v>
      </c>
      <c r="E538" s="135" t="str">
        <f t="shared" si="103"/>
        <v>HARARE</v>
      </c>
      <c r="F538" s="135" t="str">
        <f t="shared" si="104"/>
        <v>PLATINUM</v>
      </c>
      <c r="G538" s="52">
        <v>3</v>
      </c>
      <c r="H538" s="142" t="s">
        <v>2033</v>
      </c>
      <c r="I538" s="52" t="s">
        <v>2034</v>
      </c>
      <c r="J538" s="135" t="str">
        <f t="shared" si="105"/>
        <v>MODESTA</v>
      </c>
      <c r="K538" s="144">
        <v>0.77796296296296286</v>
      </c>
      <c r="L538" s="196">
        <v>0.99998842592592585</v>
      </c>
      <c r="M538" s="136">
        <v>44174</v>
      </c>
      <c r="N538" s="143" t="s">
        <v>5412</v>
      </c>
      <c r="O538" s="90">
        <f t="shared" si="106"/>
        <v>319.7166666666667</v>
      </c>
      <c r="P538" s="100">
        <f t="shared" si="107"/>
        <v>959.15000000000009</v>
      </c>
      <c r="Q538" s="48" t="s">
        <v>2035</v>
      </c>
      <c r="R538" s="48" t="s">
        <v>2036</v>
      </c>
    </row>
    <row r="539" spans="1:18" x14ac:dyDescent="0.2">
      <c r="A539" s="97"/>
      <c r="B539" s="136">
        <v>44174.780555555553</v>
      </c>
      <c r="C539" s="5" t="s">
        <v>1967</v>
      </c>
      <c r="D539" s="134" t="str">
        <f t="shared" si="102"/>
        <v>ME6019</v>
      </c>
      <c r="E539" s="135" t="str">
        <f t="shared" si="103"/>
        <v>MASH EAST</v>
      </c>
      <c r="F539" s="135" t="str">
        <f t="shared" si="104"/>
        <v>PLATINUM</v>
      </c>
      <c r="G539" s="52">
        <v>3</v>
      </c>
      <c r="H539" s="142" t="s">
        <v>2033</v>
      </c>
      <c r="I539" s="52" t="s">
        <v>2034</v>
      </c>
      <c r="J539" s="135" t="str">
        <f t="shared" si="105"/>
        <v>DHLAKAMA</v>
      </c>
      <c r="K539" s="144">
        <v>0.78055555555555556</v>
      </c>
      <c r="L539" s="196">
        <v>0.99998842592592585</v>
      </c>
      <c r="M539" s="136">
        <v>44174</v>
      </c>
      <c r="N539" s="143" t="s">
        <v>5552</v>
      </c>
      <c r="O539" s="90">
        <f t="shared" si="106"/>
        <v>315.98333333333323</v>
      </c>
      <c r="P539" s="100">
        <f t="shared" si="107"/>
        <v>947.9499999999997</v>
      </c>
      <c r="Q539" s="48" t="s">
        <v>2035</v>
      </c>
      <c r="R539" s="48" t="s">
        <v>2036</v>
      </c>
    </row>
    <row r="540" spans="1:18" x14ac:dyDescent="0.2">
      <c r="A540" s="97"/>
      <c r="B540" s="136">
        <v>44174.780659722222</v>
      </c>
      <c r="C540" s="5" t="s">
        <v>1911</v>
      </c>
      <c r="D540" s="134" t="str">
        <f t="shared" si="102"/>
        <v>ME6052</v>
      </c>
      <c r="E540" s="135" t="str">
        <f t="shared" si="103"/>
        <v>MASH EAST</v>
      </c>
      <c r="F540" s="135" t="str">
        <f t="shared" si="104"/>
        <v>GOLD</v>
      </c>
      <c r="G540" s="52">
        <v>3</v>
      </c>
      <c r="H540" s="142" t="s">
        <v>2033</v>
      </c>
      <c r="I540" s="52" t="s">
        <v>2034</v>
      </c>
      <c r="J540" s="135" t="str">
        <f t="shared" si="105"/>
        <v>WASHI</v>
      </c>
      <c r="K540" s="144">
        <v>0.78065972222222213</v>
      </c>
      <c r="L540" s="196">
        <v>0.91922453703703699</v>
      </c>
      <c r="M540" s="136">
        <v>44174</v>
      </c>
      <c r="N540" s="143" t="s">
        <v>5345</v>
      </c>
      <c r="O540" s="90">
        <f t="shared" si="106"/>
        <v>199.53333333333342</v>
      </c>
      <c r="P540" s="100">
        <f t="shared" si="107"/>
        <v>598.60000000000025</v>
      </c>
      <c r="Q540" s="48" t="s">
        <v>2035</v>
      </c>
      <c r="R540" s="48" t="s">
        <v>2038</v>
      </c>
    </row>
    <row r="541" spans="1:18" x14ac:dyDescent="0.2">
      <c r="A541" s="97"/>
      <c r="B541" s="136">
        <v>44174.789629629631</v>
      </c>
      <c r="C541" s="5" t="s">
        <v>1833</v>
      </c>
      <c r="D541" s="134" t="str">
        <f t="shared" si="102"/>
        <v>ME7041</v>
      </c>
      <c r="E541" s="135" t="str">
        <f t="shared" si="103"/>
        <v>MASH EAST</v>
      </c>
      <c r="F541" s="135" t="str">
        <f t="shared" si="104"/>
        <v>PLATINUM</v>
      </c>
      <c r="G541" s="52">
        <v>3</v>
      </c>
      <c r="H541" s="142" t="s">
        <v>2033</v>
      </c>
      <c r="I541" s="52" t="s">
        <v>2034</v>
      </c>
      <c r="J541" s="135" t="str">
        <f t="shared" si="105"/>
        <v>WASHI</v>
      </c>
      <c r="K541" s="144">
        <v>0.78962962962962957</v>
      </c>
      <c r="L541" s="196">
        <v>0.99998842592592585</v>
      </c>
      <c r="M541" s="136">
        <v>44174</v>
      </c>
      <c r="N541" s="143" t="s">
        <v>5462</v>
      </c>
      <c r="O541" s="90">
        <f t="shared" si="106"/>
        <v>302.91666666666663</v>
      </c>
      <c r="P541" s="100">
        <f t="shared" si="107"/>
        <v>908.74999999999989</v>
      </c>
      <c r="Q541" s="48" t="s">
        <v>2035</v>
      </c>
      <c r="R541" s="48" t="s">
        <v>2036</v>
      </c>
    </row>
    <row r="542" spans="1:18" x14ac:dyDescent="0.2">
      <c r="A542" s="97"/>
      <c r="B542" s="136">
        <v>44174.789641203701</v>
      </c>
      <c r="C542" s="5" t="s">
        <v>1313</v>
      </c>
      <c r="D542" s="134" t="str">
        <f t="shared" si="102"/>
        <v>ME0139</v>
      </c>
      <c r="E542" s="135" t="str">
        <f t="shared" si="103"/>
        <v>MASH EAST</v>
      </c>
      <c r="F542" s="135" t="str">
        <f t="shared" si="104"/>
        <v>PLATINUM</v>
      </c>
      <c r="G542" s="52">
        <v>3</v>
      </c>
      <c r="H542" s="142" t="s">
        <v>2033</v>
      </c>
      <c r="I542" s="52" t="s">
        <v>2034</v>
      </c>
      <c r="J542" s="135" t="str">
        <f t="shared" si="105"/>
        <v>WASHI</v>
      </c>
      <c r="K542" s="144">
        <v>0.78964120370370372</v>
      </c>
      <c r="L542" s="196">
        <v>0.99998842592592585</v>
      </c>
      <c r="M542" s="136">
        <v>44174</v>
      </c>
      <c r="N542" s="143" t="s">
        <v>5496</v>
      </c>
      <c r="O542" s="90">
        <f t="shared" si="106"/>
        <v>302.89999999999986</v>
      </c>
      <c r="P542" s="100">
        <f t="shared" si="107"/>
        <v>908.69999999999959</v>
      </c>
      <c r="Q542" s="48" t="s">
        <v>2035</v>
      </c>
      <c r="R542" s="48" t="s">
        <v>2036</v>
      </c>
    </row>
    <row r="543" spans="1:18" x14ac:dyDescent="0.2">
      <c r="A543" s="97"/>
      <c r="B543" s="136">
        <v>44174.789687500001</v>
      </c>
      <c r="C543" s="5" t="s">
        <v>1371</v>
      </c>
      <c r="D543" s="134" t="str">
        <f t="shared" si="102"/>
        <v>ME0075</v>
      </c>
      <c r="E543" s="135" t="str">
        <f t="shared" si="103"/>
        <v>MASH EAST</v>
      </c>
      <c r="F543" s="135" t="str">
        <f t="shared" si="104"/>
        <v>PLATINUM</v>
      </c>
      <c r="G543" s="52">
        <v>3</v>
      </c>
      <c r="H543" s="142" t="s">
        <v>2033</v>
      </c>
      <c r="I543" s="52" t="s">
        <v>2034</v>
      </c>
      <c r="J543" s="135" t="str">
        <f t="shared" si="105"/>
        <v>WASHI</v>
      </c>
      <c r="K543" s="144">
        <v>0.78968749999999999</v>
      </c>
      <c r="L543" s="196">
        <v>0.92405092592592597</v>
      </c>
      <c r="M543" s="136">
        <v>44174</v>
      </c>
      <c r="N543" s="143" t="s">
        <v>5344</v>
      </c>
      <c r="O543" s="90">
        <f t="shared" si="106"/>
        <v>193.48333333333341</v>
      </c>
      <c r="P543" s="100">
        <f t="shared" si="107"/>
        <v>580.45000000000027</v>
      </c>
      <c r="Q543" s="48" t="s">
        <v>2035</v>
      </c>
      <c r="R543" s="48" t="s">
        <v>2038</v>
      </c>
    </row>
    <row r="544" spans="1:18" x14ac:dyDescent="0.2">
      <c r="A544" s="97"/>
      <c r="B544" s="136">
        <v>44174.789768518516</v>
      </c>
      <c r="C544" s="5" t="s">
        <v>538</v>
      </c>
      <c r="D544" s="134" t="str">
        <f t="shared" si="102"/>
        <v>ME7010</v>
      </c>
      <c r="E544" s="135" t="str">
        <f t="shared" si="103"/>
        <v>MASH EAST</v>
      </c>
      <c r="F544" s="135" t="str">
        <f t="shared" si="104"/>
        <v>GOLD</v>
      </c>
      <c r="G544" s="52">
        <v>3</v>
      </c>
      <c r="H544" s="142" t="s">
        <v>2033</v>
      </c>
      <c r="I544" s="52" t="s">
        <v>2034</v>
      </c>
      <c r="J544" s="135" t="str">
        <f t="shared" si="105"/>
        <v>WASHI</v>
      </c>
      <c r="K544" s="144">
        <v>0.78976851851851848</v>
      </c>
      <c r="L544" s="196">
        <v>0.91934027777777771</v>
      </c>
      <c r="M544" s="136">
        <v>44174</v>
      </c>
      <c r="N544" s="143" t="s">
        <v>5342</v>
      </c>
      <c r="O544" s="90">
        <f t="shared" si="106"/>
        <v>186.58333333333329</v>
      </c>
      <c r="P544" s="100">
        <f t="shared" si="107"/>
        <v>559.74999999999989</v>
      </c>
      <c r="Q544" s="48" t="s">
        <v>2035</v>
      </c>
      <c r="R544" s="48" t="s">
        <v>2038</v>
      </c>
    </row>
    <row r="545" spans="1:18" x14ac:dyDescent="0.2">
      <c r="A545" s="97"/>
      <c r="B545" s="136">
        <v>44174.794583333336</v>
      </c>
      <c r="C545" s="5" t="s">
        <v>1916</v>
      </c>
      <c r="D545" s="134" t="str">
        <f t="shared" si="102"/>
        <v>MA5300</v>
      </c>
      <c r="E545" s="135" t="str">
        <f t="shared" si="103"/>
        <v>MANICALAND</v>
      </c>
      <c r="F545" s="135" t="str">
        <f t="shared" si="104"/>
        <v>PLATINUM</v>
      </c>
      <c r="G545" s="52">
        <v>3</v>
      </c>
      <c r="H545" s="142" t="s">
        <v>2033</v>
      </c>
      <c r="I545" s="52" t="s">
        <v>2034</v>
      </c>
      <c r="J545" s="135" t="str">
        <f t="shared" si="105"/>
        <v>MANGWIRO</v>
      </c>
      <c r="K545" s="144">
        <v>0.79458333333333331</v>
      </c>
      <c r="L545" s="196">
        <v>0.83990740740740744</v>
      </c>
      <c r="M545" s="136">
        <v>44174</v>
      </c>
      <c r="N545" s="143" t="s">
        <v>5315</v>
      </c>
      <c r="O545" s="90">
        <f t="shared" si="106"/>
        <v>65.266666666666737</v>
      </c>
      <c r="P545" s="100">
        <f t="shared" si="107"/>
        <v>195.80000000000021</v>
      </c>
      <c r="Q545" s="48" t="s">
        <v>2035</v>
      </c>
      <c r="R545" s="48" t="s">
        <v>2038</v>
      </c>
    </row>
    <row r="546" spans="1:18" x14ac:dyDescent="0.2">
      <c r="A546" s="97"/>
      <c r="B546" s="136">
        <v>44174.794606481482</v>
      </c>
      <c r="C546" s="5" t="s">
        <v>328</v>
      </c>
      <c r="D546" s="134" t="str">
        <f t="shared" si="102"/>
        <v>HA0379</v>
      </c>
      <c r="E546" s="135" t="str">
        <f t="shared" si="103"/>
        <v>HARARE</v>
      </c>
      <c r="F546" s="135" t="str">
        <f t="shared" si="104"/>
        <v>GOLD</v>
      </c>
      <c r="G546" s="52">
        <v>3</v>
      </c>
      <c r="H546" s="142" t="s">
        <v>2033</v>
      </c>
      <c r="I546" s="52" t="s">
        <v>2034</v>
      </c>
      <c r="J546" s="135" t="str">
        <f t="shared" si="105"/>
        <v>KIWA</v>
      </c>
      <c r="K546" s="144">
        <v>0.79460648148148139</v>
      </c>
      <c r="L546" s="196">
        <v>0.99998842592592585</v>
      </c>
      <c r="M546" s="136">
        <v>44174</v>
      </c>
      <c r="N546" s="143" t="s">
        <v>5400</v>
      </c>
      <c r="O546" s="90">
        <f t="shared" si="106"/>
        <v>295.75</v>
      </c>
      <c r="P546" s="100">
        <f t="shared" si="107"/>
        <v>887.25</v>
      </c>
      <c r="Q546" s="48" t="s">
        <v>2035</v>
      </c>
      <c r="R546" s="48" t="s">
        <v>2036</v>
      </c>
    </row>
    <row r="547" spans="1:18" x14ac:dyDescent="0.2">
      <c r="A547" s="97"/>
      <c r="B547" s="119">
        <v>44174.795219907406</v>
      </c>
      <c r="C547" s="98" t="s">
        <v>1611</v>
      </c>
      <c r="D547" s="82" t="str">
        <f>VLOOKUP($C547,TOTAL4,2,FALSE)</f>
        <v>HA5071</v>
      </c>
      <c r="E547" s="91" t="str">
        <f>VLOOKUP($C547,TOTAL4,3,FALSE)</f>
        <v>HARARE</v>
      </c>
      <c r="F547" s="82" t="str">
        <f>VLOOKUP(C547,TOTAL4,4,FALSE)</f>
        <v>SILVER</v>
      </c>
      <c r="G547" s="52">
        <v>3</v>
      </c>
      <c r="H547" s="96" t="s">
        <v>2033</v>
      </c>
      <c r="I547" s="68" t="s">
        <v>2040</v>
      </c>
      <c r="J547" s="82" t="str">
        <f>VLOOKUP($C547,TOTAL4,5,FALSE)</f>
        <v>KIWA</v>
      </c>
      <c r="K547" s="153">
        <v>0.79521990740740733</v>
      </c>
      <c r="L547" s="88">
        <v>0.99930555555555556</v>
      </c>
      <c r="M547" s="86">
        <v>44175</v>
      </c>
      <c r="N547" s="143" t="s">
        <v>5607</v>
      </c>
      <c r="O547" s="90">
        <f t="shared" si="106"/>
        <v>293.88333333333344</v>
      </c>
      <c r="P547" s="100">
        <f t="shared" si="107"/>
        <v>881.65000000000032</v>
      </c>
      <c r="Q547" s="68" t="s">
        <v>2035</v>
      </c>
      <c r="R547" s="68" t="s">
        <v>2036</v>
      </c>
    </row>
    <row r="548" spans="1:18" x14ac:dyDescent="0.2">
      <c r="A548" s="97"/>
      <c r="B548" s="136">
        <v>44174.795694444445</v>
      </c>
      <c r="C548" s="5" t="s">
        <v>1613</v>
      </c>
      <c r="D548" s="134" t="str">
        <f t="shared" ref="D548:D575" si="108">VLOOKUP($C548,TOTAL3,2,FALSE)</f>
        <v>HA5071</v>
      </c>
      <c r="E548" s="135" t="str">
        <f t="shared" ref="E548:E575" si="109">VLOOKUP($C548,TOTAL3,3,FALSE)</f>
        <v>HARARE</v>
      </c>
      <c r="F548" s="135" t="str">
        <f t="shared" ref="F548:F575" si="110">VLOOKUP(C548,TOTAL3,4,FALSE)</f>
        <v>SILVER</v>
      </c>
      <c r="G548" s="52">
        <v>3</v>
      </c>
      <c r="H548" s="142" t="s">
        <v>2033</v>
      </c>
      <c r="I548" s="52" t="s">
        <v>2034</v>
      </c>
      <c r="J548" s="135" t="str">
        <f t="shared" ref="J548:J575" si="111">VLOOKUP($C548,TOTAL3,5,FALSE)</f>
        <v>KIWA</v>
      </c>
      <c r="K548" s="144">
        <v>0.79569444444444448</v>
      </c>
      <c r="L548" s="196">
        <v>0.99998842592592585</v>
      </c>
      <c r="M548" s="136">
        <v>44174</v>
      </c>
      <c r="N548" s="143" t="s">
        <v>5463</v>
      </c>
      <c r="O548" s="90">
        <f t="shared" si="106"/>
        <v>294.18333333333317</v>
      </c>
      <c r="P548" s="100">
        <f t="shared" si="107"/>
        <v>882.5499999999995</v>
      </c>
      <c r="Q548" s="48" t="s">
        <v>2035</v>
      </c>
      <c r="R548" s="48" t="s">
        <v>2036</v>
      </c>
    </row>
    <row r="549" spans="1:18" x14ac:dyDescent="0.2">
      <c r="A549" s="97"/>
      <c r="B549" s="136">
        <v>44174.796215277776</v>
      </c>
      <c r="C549" s="5" t="s">
        <v>1055</v>
      </c>
      <c r="D549" s="134" t="str">
        <f t="shared" si="108"/>
        <v>ME7207</v>
      </c>
      <c r="E549" s="135" t="str">
        <f t="shared" si="109"/>
        <v>MASH EAST</v>
      </c>
      <c r="F549" s="135" t="str">
        <f t="shared" si="110"/>
        <v>SILVER</v>
      </c>
      <c r="G549" s="52">
        <v>3</v>
      </c>
      <c r="H549" s="142" t="s">
        <v>2033</v>
      </c>
      <c r="I549" s="52" t="s">
        <v>2034</v>
      </c>
      <c r="J549" s="135" t="str">
        <f t="shared" si="111"/>
        <v>RICHARD</v>
      </c>
      <c r="K549" s="144">
        <v>0.79621527777777779</v>
      </c>
      <c r="L549" s="196">
        <v>0.99998842592592585</v>
      </c>
      <c r="M549" s="136">
        <v>44174</v>
      </c>
      <c r="N549" s="143" t="s">
        <v>5478</v>
      </c>
      <c r="O549" s="90">
        <f t="shared" si="106"/>
        <v>293.43333333333322</v>
      </c>
      <c r="P549" s="100">
        <f t="shared" si="107"/>
        <v>880.29999999999973</v>
      </c>
      <c r="Q549" s="48" t="s">
        <v>2035</v>
      </c>
      <c r="R549" s="48" t="s">
        <v>2036</v>
      </c>
    </row>
    <row r="550" spans="1:18" x14ac:dyDescent="0.2">
      <c r="A550" s="97"/>
      <c r="B550" s="136">
        <v>44174.809988425928</v>
      </c>
      <c r="C550" s="5" t="s">
        <v>1666</v>
      </c>
      <c r="D550" s="134" t="str">
        <f t="shared" si="108"/>
        <v>HA5063</v>
      </c>
      <c r="E550" s="135" t="str">
        <f t="shared" si="109"/>
        <v>HARARE</v>
      </c>
      <c r="F550" s="135" t="str">
        <f t="shared" si="110"/>
        <v>SILVER</v>
      </c>
      <c r="G550" s="52">
        <v>3</v>
      </c>
      <c r="H550" s="142" t="s">
        <v>2033</v>
      </c>
      <c r="I550" s="52" t="s">
        <v>2034</v>
      </c>
      <c r="J550" s="135" t="str">
        <f t="shared" si="111"/>
        <v>WASHI</v>
      </c>
      <c r="K550" s="144">
        <v>0.8099884259259259</v>
      </c>
      <c r="L550" s="196">
        <v>0.86040509259259268</v>
      </c>
      <c r="M550" s="136">
        <v>44174</v>
      </c>
      <c r="N550" s="143" t="s">
        <v>5319</v>
      </c>
      <c r="O550" s="90">
        <f t="shared" si="106"/>
        <v>72.600000000000165</v>
      </c>
      <c r="P550" s="100">
        <f t="shared" si="107"/>
        <v>217.80000000000049</v>
      </c>
      <c r="Q550" s="48" t="s">
        <v>2035</v>
      </c>
      <c r="R550" s="48" t="s">
        <v>2038</v>
      </c>
    </row>
    <row r="551" spans="1:18" x14ac:dyDescent="0.2">
      <c r="A551" s="97"/>
      <c r="B551" s="136">
        <v>44174.812997685185</v>
      </c>
      <c r="C551" s="5" t="s">
        <v>1918</v>
      </c>
      <c r="D551" s="134" t="str">
        <f t="shared" si="108"/>
        <v>MA5300</v>
      </c>
      <c r="E551" s="135" t="str">
        <f t="shared" si="109"/>
        <v>MANICALAND</v>
      </c>
      <c r="F551" s="135" t="str">
        <f t="shared" si="110"/>
        <v>PLATINUM</v>
      </c>
      <c r="G551" s="52">
        <v>3</v>
      </c>
      <c r="H551" s="142" t="s">
        <v>2033</v>
      </c>
      <c r="I551" s="52" t="s">
        <v>2034</v>
      </c>
      <c r="J551" s="135" t="str">
        <f t="shared" si="111"/>
        <v>MANGWIRO</v>
      </c>
      <c r="K551" s="144">
        <v>0.81299768518518523</v>
      </c>
      <c r="L551" s="196">
        <v>0.85932870370370373</v>
      </c>
      <c r="M551" s="136">
        <v>44174</v>
      </c>
      <c r="N551" s="143" t="s">
        <v>5317</v>
      </c>
      <c r="O551" s="90">
        <f t="shared" si="106"/>
        <v>66.716666666666654</v>
      </c>
      <c r="P551" s="100">
        <f t="shared" si="107"/>
        <v>200.14999999999998</v>
      </c>
      <c r="Q551" s="48" t="s">
        <v>2035</v>
      </c>
      <c r="R551" s="48" t="s">
        <v>2038</v>
      </c>
    </row>
    <row r="552" spans="1:18" x14ac:dyDescent="0.2">
      <c r="A552" s="97"/>
      <c r="B552" s="136">
        <v>44174.81318287037</v>
      </c>
      <c r="C552" s="5" t="s">
        <v>1886</v>
      </c>
      <c r="D552" s="134" t="str">
        <f t="shared" si="108"/>
        <v>MA1757</v>
      </c>
      <c r="E552" s="135" t="str">
        <f t="shared" si="109"/>
        <v>MANICALAND</v>
      </c>
      <c r="F552" s="135" t="str">
        <f t="shared" si="110"/>
        <v>PLATINUM</v>
      </c>
      <c r="G552" s="52">
        <v>3</v>
      </c>
      <c r="H552" s="142" t="s">
        <v>2033</v>
      </c>
      <c r="I552" s="52" t="s">
        <v>2034</v>
      </c>
      <c r="J552" s="135" t="str">
        <f t="shared" si="111"/>
        <v>MANGWIRO</v>
      </c>
      <c r="K552" s="144">
        <v>0.8131828703703704</v>
      </c>
      <c r="L552" s="196">
        <v>0.85952546296296306</v>
      </c>
      <c r="M552" s="136">
        <v>44174</v>
      </c>
      <c r="N552" s="143" t="s">
        <v>5318</v>
      </c>
      <c r="O552" s="90">
        <f t="shared" si="106"/>
        <v>66.733333333333434</v>
      </c>
      <c r="P552" s="100">
        <f t="shared" si="107"/>
        <v>200.2000000000003</v>
      </c>
      <c r="Q552" s="48" t="s">
        <v>2035</v>
      </c>
      <c r="R552" s="48" t="s">
        <v>2038</v>
      </c>
    </row>
    <row r="553" spans="1:18" x14ac:dyDescent="0.2">
      <c r="A553" s="97"/>
      <c r="B553" s="136">
        <v>44174.817187499997</v>
      </c>
      <c r="C553" s="5" t="s">
        <v>1852</v>
      </c>
      <c r="D553" s="134" t="str">
        <f t="shared" si="108"/>
        <v>HA3001</v>
      </c>
      <c r="E553" s="135" t="str">
        <f t="shared" si="109"/>
        <v>HARARE</v>
      </c>
      <c r="F553" s="135" t="str">
        <f t="shared" si="110"/>
        <v>PLATINUM</v>
      </c>
      <c r="G553" s="52">
        <v>3</v>
      </c>
      <c r="H553" s="142" t="s">
        <v>2033</v>
      </c>
      <c r="I553" s="52" t="s">
        <v>2034</v>
      </c>
      <c r="J553" s="135" t="str">
        <f t="shared" si="111"/>
        <v>ARCHIE</v>
      </c>
      <c r="K553" s="144">
        <v>0.81718750000000007</v>
      </c>
      <c r="L553" s="196">
        <v>0.87741898148148145</v>
      </c>
      <c r="M553" s="136">
        <v>44174</v>
      </c>
      <c r="N553" s="143" t="s">
        <v>5330</v>
      </c>
      <c r="O553" s="90">
        <f t="shared" si="106"/>
        <v>86.733333333333192</v>
      </c>
      <c r="P553" s="100">
        <f t="shared" si="107"/>
        <v>260.19999999999959</v>
      </c>
      <c r="Q553" s="48" t="s">
        <v>2035</v>
      </c>
      <c r="R553" s="48" t="s">
        <v>2038</v>
      </c>
    </row>
    <row r="554" spans="1:18" x14ac:dyDescent="0.2">
      <c r="A554" s="97"/>
      <c r="B554" s="136">
        <v>44174.817233796297</v>
      </c>
      <c r="C554" s="5" t="s">
        <v>1854</v>
      </c>
      <c r="D554" s="134" t="str">
        <f t="shared" si="108"/>
        <v>HA3001</v>
      </c>
      <c r="E554" s="135" t="str">
        <f t="shared" si="109"/>
        <v>HARARE</v>
      </c>
      <c r="F554" s="135" t="str">
        <f t="shared" si="110"/>
        <v>PLATINUM</v>
      </c>
      <c r="G554" s="52">
        <v>3</v>
      </c>
      <c r="H554" s="142" t="s">
        <v>2033</v>
      </c>
      <c r="I554" s="52" t="s">
        <v>2034</v>
      </c>
      <c r="J554" s="135" t="str">
        <f t="shared" si="111"/>
        <v>ARCHIE</v>
      </c>
      <c r="K554" s="144">
        <v>0.81723379629629633</v>
      </c>
      <c r="L554" s="196">
        <v>0.87583333333333335</v>
      </c>
      <c r="M554" s="136">
        <v>44174</v>
      </c>
      <c r="N554" s="143" t="s">
        <v>5327</v>
      </c>
      <c r="O554" s="90">
        <f t="shared" si="106"/>
        <v>84.383333333333312</v>
      </c>
      <c r="P554" s="100">
        <f t="shared" si="107"/>
        <v>253.14999999999992</v>
      </c>
      <c r="Q554" s="48" t="s">
        <v>2035</v>
      </c>
      <c r="R554" s="48" t="s">
        <v>2038</v>
      </c>
    </row>
    <row r="555" spans="1:18" x14ac:dyDescent="0.2">
      <c r="A555" s="97"/>
      <c r="B555" s="136">
        <v>44174.819513888891</v>
      </c>
      <c r="C555" s="5" t="s">
        <v>1855</v>
      </c>
      <c r="D555" s="134" t="str">
        <f t="shared" si="108"/>
        <v>HA3001</v>
      </c>
      <c r="E555" s="135" t="str">
        <f t="shared" si="109"/>
        <v>HARARE</v>
      </c>
      <c r="F555" s="135" t="str">
        <f t="shared" si="110"/>
        <v>PLATINUM</v>
      </c>
      <c r="G555" s="52">
        <v>3</v>
      </c>
      <c r="H555" s="142" t="s">
        <v>2033</v>
      </c>
      <c r="I555" s="52" t="s">
        <v>2034</v>
      </c>
      <c r="J555" s="135" t="str">
        <f t="shared" si="111"/>
        <v>ARCHIE</v>
      </c>
      <c r="K555" s="144">
        <v>0.81951388888888888</v>
      </c>
      <c r="L555" s="196">
        <v>0.8787962962962963</v>
      </c>
      <c r="M555" s="136">
        <v>44174</v>
      </c>
      <c r="N555" s="143" t="s">
        <v>5328</v>
      </c>
      <c r="O555" s="90">
        <f t="shared" si="106"/>
        <v>85.366666666666688</v>
      </c>
      <c r="P555" s="100">
        <f t="shared" si="107"/>
        <v>256.10000000000008</v>
      </c>
      <c r="Q555" s="48" t="s">
        <v>2035</v>
      </c>
      <c r="R555" s="48" t="s">
        <v>2038</v>
      </c>
    </row>
    <row r="556" spans="1:18" x14ac:dyDescent="0.2">
      <c r="A556" s="97"/>
      <c r="B556" s="136">
        <v>44174.819513888891</v>
      </c>
      <c r="C556" s="5" t="s">
        <v>335</v>
      </c>
      <c r="D556" s="134" t="str">
        <f t="shared" si="108"/>
        <v>HA1700</v>
      </c>
      <c r="E556" s="135" t="str">
        <f t="shared" si="109"/>
        <v>HARARE</v>
      </c>
      <c r="F556" s="135" t="str">
        <f t="shared" si="110"/>
        <v>PLATINUM</v>
      </c>
      <c r="G556" s="52">
        <v>3</v>
      </c>
      <c r="H556" s="142" t="s">
        <v>2033</v>
      </c>
      <c r="I556" s="52" t="s">
        <v>2034</v>
      </c>
      <c r="J556" s="135" t="str">
        <f t="shared" si="111"/>
        <v>ARCHIE</v>
      </c>
      <c r="K556" s="144">
        <v>0.81951388888888888</v>
      </c>
      <c r="L556" s="196">
        <v>0.87902777777777785</v>
      </c>
      <c r="M556" s="136">
        <v>44174</v>
      </c>
      <c r="N556" s="143" t="s">
        <v>5329</v>
      </c>
      <c r="O556" s="90">
        <f t="shared" si="106"/>
        <v>85.700000000000131</v>
      </c>
      <c r="P556" s="100">
        <f t="shared" si="107"/>
        <v>257.10000000000036</v>
      </c>
      <c r="Q556" s="48" t="s">
        <v>2035</v>
      </c>
      <c r="R556" s="48" t="s">
        <v>2038</v>
      </c>
    </row>
    <row r="557" spans="1:18" x14ac:dyDescent="0.2">
      <c r="A557" s="97"/>
      <c r="B557" s="136">
        <v>44174.821412037039</v>
      </c>
      <c r="C557" s="5" t="s">
        <v>1373</v>
      </c>
      <c r="D557" s="134" t="str">
        <f t="shared" si="108"/>
        <v>ME0075</v>
      </c>
      <c r="E557" s="135" t="str">
        <f t="shared" si="109"/>
        <v>MASH EAST</v>
      </c>
      <c r="F557" s="135" t="str">
        <f t="shared" si="110"/>
        <v>PLATINUM</v>
      </c>
      <c r="G557" s="52">
        <v>3</v>
      </c>
      <c r="H557" s="142" t="s">
        <v>2033</v>
      </c>
      <c r="I557" s="52" t="s">
        <v>2034</v>
      </c>
      <c r="J557" s="135" t="str">
        <f t="shared" si="111"/>
        <v>WASHI</v>
      </c>
      <c r="K557" s="144">
        <v>0.82141203703703702</v>
      </c>
      <c r="L557" s="196">
        <v>0.95113425925925921</v>
      </c>
      <c r="M557" s="136">
        <v>44174</v>
      </c>
      <c r="N557" s="143" t="s">
        <v>5343</v>
      </c>
      <c r="O557" s="90">
        <f t="shared" si="106"/>
        <v>186.79999999999995</v>
      </c>
      <c r="P557" s="100">
        <f t="shared" si="107"/>
        <v>560.39999999999986</v>
      </c>
      <c r="Q557" s="48" t="s">
        <v>2035</v>
      </c>
      <c r="R557" s="48" t="s">
        <v>2038</v>
      </c>
    </row>
    <row r="558" spans="1:18" x14ac:dyDescent="0.2">
      <c r="A558" s="97"/>
      <c r="B558" s="136">
        <v>44174.824224537035</v>
      </c>
      <c r="C558" s="5" t="s">
        <v>457</v>
      </c>
      <c r="D558" s="134" t="str">
        <f t="shared" si="108"/>
        <v>MA6006</v>
      </c>
      <c r="E558" s="135" t="str">
        <f t="shared" si="109"/>
        <v>MANICALAND</v>
      </c>
      <c r="F558" s="135" t="str">
        <f t="shared" si="110"/>
        <v>PLATINUM</v>
      </c>
      <c r="G558" s="52">
        <v>3</v>
      </c>
      <c r="H558" s="142" t="s">
        <v>2033</v>
      </c>
      <c r="I558" s="52" t="s">
        <v>2034</v>
      </c>
      <c r="J558" s="135" t="str">
        <f t="shared" si="111"/>
        <v>MAPFUMBA</v>
      </c>
      <c r="K558" s="144">
        <v>0.82422453703703702</v>
      </c>
      <c r="L558" s="196">
        <v>0.99998842592592585</v>
      </c>
      <c r="M558" s="136">
        <v>44174</v>
      </c>
      <c r="N558" s="143" t="s">
        <v>5418</v>
      </c>
      <c r="O558" s="90">
        <f t="shared" si="106"/>
        <v>253.09999999999994</v>
      </c>
      <c r="P558" s="100">
        <f t="shared" si="107"/>
        <v>759.29999999999984</v>
      </c>
      <c r="Q558" s="48" t="s">
        <v>2035</v>
      </c>
      <c r="R558" s="48" t="s">
        <v>2036</v>
      </c>
    </row>
    <row r="559" spans="1:18" x14ac:dyDescent="0.2">
      <c r="A559" s="97"/>
      <c r="B559" s="136">
        <v>44174.824224537035</v>
      </c>
      <c r="C559" s="5" t="s">
        <v>852</v>
      </c>
      <c r="D559" s="134" t="str">
        <f t="shared" si="108"/>
        <v>MA7014</v>
      </c>
      <c r="E559" s="135" t="str">
        <f t="shared" si="109"/>
        <v>MANICALAND</v>
      </c>
      <c r="F559" s="135" t="str">
        <f t="shared" si="110"/>
        <v>SILVER</v>
      </c>
      <c r="G559" s="52">
        <v>3</v>
      </c>
      <c r="H559" s="142" t="s">
        <v>2033</v>
      </c>
      <c r="I559" s="52" t="s">
        <v>2034</v>
      </c>
      <c r="J559" s="135" t="str">
        <f t="shared" si="111"/>
        <v>MAPFUMBA</v>
      </c>
      <c r="K559" s="144">
        <v>0.82422453703703702</v>
      </c>
      <c r="L559" s="196">
        <v>0.99998842592592585</v>
      </c>
      <c r="M559" s="136">
        <v>44174</v>
      </c>
      <c r="N559" s="143" t="s">
        <v>5456</v>
      </c>
      <c r="O559" s="90">
        <f t="shared" si="106"/>
        <v>253.09999999999994</v>
      </c>
      <c r="P559" s="100">
        <f t="shared" si="107"/>
        <v>759.29999999999984</v>
      </c>
      <c r="Q559" s="48" t="s">
        <v>2035</v>
      </c>
      <c r="R559" s="48" t="s">
        <v>2036</v>
      </c>
    </row>
    <row r="560" spans="1:18" x14ac:dyDescent="0.2">
      <c r="A560" s="97"/>
      <c r="B560" s="136">
        <v>44174.824236111112</v>
      </c>
      <c r="C560" s="5" t="s">
        <v>296</v>
      </c>
      <c r="D560" s="134" t="str">
        <f t="shared" si="108"/>
        <v>MA3000</v>
      </c>
      <c r="E560" s="135" t="str">
        <f t="shared" si="109"/>
        <v>MANICALAND</v>
      </c>
      <c r="F560" s="135" t="str">
        <f t="shared" si="110"/>
        <v>SILVER</v>
      </c>
      <c r="G560" s="52">
        <v>3</v>
      </c>
      <c r="H560" s="142" t="s">
        <v>2033</v>
      </c>
      <c r="I560" s="52" t="s">
        <v>2034</v>
      </c>
      <c r="J560" s="135" t="str">
        <f t="shared" si="111"/>
        <v>MAPFUMBA</v>
      </c>
      <c r="K560" s="144">
        <v>0.82423611111111106</v>
      </c>
      <c r="L560" s="196">
        <v>0.99998842592592585</v>
      </c>
      <c r="M560" s="136">
        <v>44174</v>
      </c>
      <c r="N560" s="143" t="s">
        <v>5397</v>
      </c>
      <c r="O560" s="90">
        <f t="shared" si="106"/>
        <v>253.08333333333331</v>
      </c>
      <c r="P560" s="100">
        <f t="shared" si="107"/>
        <v>759.25</v>
      </c>
      <c r="Q560" s="48" t="s">
        <v>2035</v>
      </c>
      <c r="R560" s="48" t="s">
        <v>2036</v>
      </c>
    </row>
    <row r="561" spans="1:18" x14ac:dyDescent="0.2">
      <c r="A561" s="97"/>
      <c r="B561" s="136">
        <v>44174.825150462966</v>
      </c>
      <c r="C561" s="5" t="s">
        <v>1073</v>
      </c>
      <c r="D561" s="134" t="str">
        <f t="shared" si="108"/>
        <v>MW5213</v>
      </c>
      <c r="E561" s="135" t="str">
        <f t="shared" si="109"/>
        <v>MASH WEST</v>
      </c>
      <c r="F561" s="135" t="str">
        <f t="shared" si="110"/>
        <v>PLATINUM</v>
      </c>
      <c r="G561" s="52">
        <v>3</v>
      </c>
      <c r="H561" s="142" t="s">
        <v>2033</v>
      </c>
      <c r="I561" s="52" t="s">
        <v>2034</v>
      </c>
      <c r="J561" s="135" t="str">
        <f t="shared" si="111"/>
        <v>ARTWELL</v>
      </c>
      <c r="K561" s="144">
        <v>0.82515046296296291</v>
      </c>
      <c r="L561" s="196">
        <v>0.99998842592592585</v>
      </c>
      <c r="M561" s="136">
        <v>44174</v>
      </c>
      <c r="N561" s="143" t="s">
        <v>5482</v>
      </c>
      <c r="O561" s="90">
        <f t="shared" si="106"/>
        <v>251.76666666666665</v>
      </c>
      <c r="P561" s="100">
        <f t="shared" si="107"/>
        <v>755.3</v>
      </c>
      <c r="Q561" s="48" t="s">
        <v>2035</v>
      </c>
      <c r="R561" s="48" t="s">
        <v>2036</v>
      </c>
    </row>
    <row r="562" spans="1:18" x14ac:dyDescent="0.2">
      <c r="A562" s="97"/>
      <c r="B562" s="136">
        <v>44174.825173611112</v>
      </c>
      <c r="C562" s="5" t="s">
        <v>1879</v>
      </c>
      <c r="D562" s="134" t="str">
        <f t="shared" si="108"/>
        <v>MW5023</v>
      </c>
      <c r="E562" s="135" t="str">
        <f t="shared" si="109"/>
        <v>MASH WEST</v>
      </c>
      <c r="F562" s="135" t="str">
        <f t="shared" si="110"/>
        <v>GOLD</v>
      </c>
      <c r="G562" s="52">
        <v>3</v>
      </c>
      <c r="H562" s="142" t="s">
        <v>2033</v>
      </c>
      <c r="I562" s="52" t="s">
        <v>2034</v>
      </c>
      <c r="J562" s="135" t="str">
        <f t="shared" si="111"/>
        <v>ARTWELL</v>
      </c>
      <c r="K562" s="144">
        <v>0.82517361111111109</v>
      </c>
      <c r="L562" s="196">
        <v>0.99998842592592585</v>
      </c>
      <c r="M562" s="136">
        <v>44174</v>
      </c>
      <c r="N562" s="143" t="s">
        <v>5548</v>
      </c>
      <c r="O562" s="90">
        <f t="shared" si="106"/>
        <v>251.73333333333323</v>
      </c>
      <c r="P562" s="100">
        <f t="shared" si="107"/>
        <v>755.1999999999997</v>
      </c>
      <c r="Q562" s="48" t="s">
        <v>2035</v>
      </c>
      <c r="R562" s="48" t="s">
        <v>2036</v>
      </c>
    </row>
    <row r="563" spans="1:18" x14ac:dyDescent="0.2">
      <c r="A563" s="97"/>
      <c r="B563" s="136">
        <v>44174.826874999999</v>
      </c>
      <c r="C563" s="5" t="s">
        <v>1014</v>
      </c>
      <c r="D563" s="134" t="str">
        <f t="shared" si="108"/>
        <v>HA0059</v>
      </c>
      <c r="E563" s="135" t="str">
        <f t="shared" si="109"/>
        <v>HARARE</v>
      </c>
      <c r="F563" s="135" t="str">
        <f t="shared" si="110"/>
        <v>PLATINUM</v>
      </c>
      <c r="G563" s="52">
        <v>3</v>
      </c>
      <c r="H563" s="142" t="s">
        <v>2033</v>
      </c>
      <c r="I563" s="52" t="s">
        <v>2034</v>
      </c>
      <c r="J563" s="135" t="str">
        <f t="shared" si="111"/>
        <v>KIWA</v>
      </c>
      <c r="K563" s="144">
        <v>0.82687499999999992</v>
      </c>
      <c r="L563" s="196">
        <v>0.99998842592592585</v>
      </c>
      <c r="M563" s="136">
        <v>44174</v>
      </c>
      <c r="N563" s="143" t="s">
        <v>5475</v>
      </c>
      <c r="O563" s="90">
        <f t="shared" si="106"/>
        <v>249.28333333333336</v>
      </c>
      <c r="P563" s="100">
        <f t="shared" si="107"/>
        <v>747.85000000000014</v>
      </c>
      <c r="Q563" s="48" t="s">
        <v>2035</v>
      </c>
      <c r="R563" s="48" t="s">
        <v>2036</v>
      </c>
    </row>
    <row r="564" spans="1:18" x14ac:dyDescent="0.2">
      <c r="A564" s="97"/>
      <c r="B564" s="136">
        <v>44174.826886574076</v>
      </c>
      <c r="C564" s="5" t="s">
        <v>830</v>
      </c>
      <c r="D564" s="134" t="str">
        <f t="shared" si="108"/>
        <v>HA5062</v>
      </c>
      <c r="E564" s="135" t="str">
        <f t="shared" si="109"/>
        <v>HARARE</v>
      </c>
      <c r="F564" s="135" t="str">
        <f t="shared" si="110"/>
        <v>SILVER</v>
      </c>
      <c r="G564" s="52">
        <v>3</v>
      </c>
      <c r="H564" s="142" t="s">
        <v>2033</v>
      </c>
      <c r="I564" s="52" t="s">
        <v>2034</v>
      </c>
      <c r="J564" s="135" t="str">
        <f t="shared" si="111"/>
        <v>KIWA</v>
      </c>
      <c r="K564" s="144">
        <v>0.82688657407407407</v>
      </c>
      <c r="L564" s="196">
        <v>0.99998842592592585</v>
      </c>
      <c r="M564" s="136">
        <v>44174</v>
      </c>
      <c r="N564" s="143" t="s">
        <v>5210</v>
      </c>
      <c r="O564" s="90">
        <f t="shared" si="106"/>
        <v>249.26666666666659</v>
      </c>
      <c r="P564" s="100">
        <f t="shared" si="107"/>
        <v>747.79999999999973</v>
      </c>
      <c r="Q564" s="48" t="s">
        <v>2035</v>
      </c>
      <c r="R564" s="48" t="s">
        <v>2036</v>
      </c>
    </row>
    <row r="565" spans="1:18" x14ac:dyDescent="0.2">
      <c r="A565" s="97"/>
      <c r="B565" s="136">
        <v>44174.826886574076</v>
      </c>
      <c r="C565" s="5" t="s">
        <v>1683</v>
      </c>
      <c r="D565" s="134" t="str">
        <f t="shared" si="108"/>
        <v>ME7086</v>
      </c>
      <c r="E565" s="135" t="str">
        <f t="shared" si="109"/>
        <v>MASH EAST</v>
      </c>
      <c r="F565" s="135" t="str">
        <f t="shared" si="110"/>
        <v>PLATINUM</v>
      </c>
      <c r="G565" s="52">
        <v>3</v>
      </c>
      <c r="H565" s="142" t="s">
        <v>2033</v>
      </c>
      <c r="I565" s="52" t="s">
        <v>2034</v>
      </c>
      <c r="J565" s="135" t="str">
        <f t="shared" si="111"/>
        <v>DHLAKAMA</v>
      </c>
      <c r="K565" s="144">
        <v>0.82688657407407407</v>
      </c>
      <c r="L565" s="196">
        <v>0.99998842592592585</v>
      </c>
      <c r="M565" s="136">
        <v>44174</v>
      </c>
      <c r="N565" s="143" t="s">
        <v>5534</v>
      </c>
      <c r="O565" s="90">
        <f t="shared" si="106"/>
        <v>249.26666666666659</v>
      </c>
      <c r="P565" s="100">
        <f t="shared" si="107"/>
        <v>747.79999999999973</v>
      </c>
      <c r="Q565" s="48" t="s">
        <v>2035</v>
      </c>
      <c r="R565" s="48" t="s">
        <v>2036</v>
      </c>
    </row>
    <row r="566" spans="1:18" x14ac:dyDescent="0.2">
      <c r="A566" s="97"/>
      <c r="B566" s="136">
        <v>44174.832025462965</v>
      </c>
      <c r="C566" s="5" t="s">
        <v>843</v>
      </c>
      <c r="D566" s="134" t="str">
        <f t="shared" si="108"/>
        <v>MW6034</v>
      </c>
      <c r="E566" s="135" t="str">
        <f t="shared" si="109"/>
        <v>MASH WEST</v>
      </c>
      <c r="F566" s="135" t="str">
        <f t="shared" si="110"/>
        <v>GOLD</v>
      </c>
      <c r="G566" s="52">
        <v>3</v>
      </c>
      <c r="H566" s="142" t="s">
        <v>2033</v>
      </c>
      <c r="I566" s="52" t="s">
        <v>2034</v>
      </c>
      <c r="J566" s="135" t="str">
        <f t="shared" si="111"/>
        <v>NGIRAZI</v>
      </c>
      <c r="K566" s="144">
        <v>0.83202546296296298</v>
      </c>
      <c r="L566" s="196">
        <v>0.8977546296296296</v>
      </c>
      <c r="M566" s="136">
        <v>44174</v>
      </c>
      <c r="N566" s="143" t="s">
        <v>5331</v>
      </c>
      <c r="O566" s="90">
        <f t="shared" si="106"/>
        <v>94.64999999999992</v>
      </c>
      <c r="P566" s="100">
        <f t="shared" si="107"/>
        <v>283.94999999999976</v>
      </c>
      <c r="Q566" s="48" t="s">
        <v>2035</v>
      </c>
      <c r="R566" s="48" t="s">
        <v>2038</v>
      </c>
    </row>
    <row r="567" spans="1:18" x14ac:dyDescent="0.2">
      <c r="A567" s="97"/>
      <c r="B567" s="136">
        <v>44174.834224537037</v>
      </c>
      <c r="C567" s="5" t="s">
        <v>845</v>
      </c>
      <c r="D567" s="134" t="str">
        <f t="shared" si="108"/>
        <v>MW6034</v>
      </c>
      <c r="E567" s="135" t="str">
        <f t="shared" si="109"/>
        <v>MASH WEST</v>
      </c>
      <c r="F567" s="135" t="str">
        <f t="shared" si="110"/>
        <v>GOLD</v>
      </c>
      <c r="G567" s="52">
        <v>3</v>
      </c>
      <c r="H567" s="142" t="s">
        <v>2033</v>
      </c>
      <c r="I567" s="52" t="s">
        <v>2034</v>
      </c>
      <c r="J567" s="135" t="str">
        <f t="shared" si="111"/>
        <v>NGIRAZI</v>
      </c>
      <c r="K567" s="144">
        <v>0.83422453703703703</v>
      </c>
      <c r="L567" s="196">
        <v>0.90090277777777772</v>
      </c>
      <c r="M567" s="136">
        <v>44174</v>
      </c>
      <c r="N567" s="143" t="s">
        <v>5332</v>
      </c>
      <c r="O567" s="90">
        <f t="shared" si="106"/>
        <v>96.016666666666595</v>
      </c>
      <c r="P567" s="100">
        <f t="shared" si="107"/>
        <v>288.04999999999978</v>
      </c>
      <c r="Q567" s="48" t="s">
        <v>2035</v>
      </c>
      <c r="R567" s="48" t="s">
        <v>2038</v>
      </c>
    </row>
    <row r="568" spans="1:18" x14ac:dyDescent="0.2">
      <c r="A568" s="97"/>
      <c r="B568" s="136">
        <v>44174.842800925922</v>
      </c>
      <c r="C568" s="5" t="s">
        <v>298</v>
      </c>
      <c r="D568" s="134" t="str">
        <f t="shared" si="108"/>
        <v>MA3000</v>
      </c>
      <c r="E568" s="135" t="str">
        <f t="shared" si="109"/>
        <v>MANICALAND</v>
      </c>
      <c r="F568" s="135" t="str">
        <f t="shared" si="110"/>
        <v>SILVER</v>
      </c>
      <c r="G568" s="52">
        <v>3</v>
      </c>
      <c r="H568" s="142" t="s">
        <v>2033</v>
      </c>
      <c r="I568" s="52" t="s">
        <v>2034</v>
      </c>
      <c r="J568" s="135" t="str">
        <f t="shared" si="111"/>
        <v>MAPFUMBA</v>
      </c>
      <c r="K568" s="144">
        <v>0.84280092592592604</v>
      </c>
      <c r="L568" s="196">
        <v>0.99998842592592585</v>
      </c>
      <c r="M568" s="136">
        <v>44174</v>
      </c>
      <c r="N568" s="143" t="s">
        <v>5398</v>
      </c>
      <c r="O568" s="90">
        <f t="shared" si="106"/>
        <v>226.34999999999971</v>
      </c>
      <c r="P568" s="100">
        <f t="shared" si="107"/>
        <v>679.04999999999916</v>
      </c>
      <c r="Q568" s="48" t="s">
        <v>2035</v>
      </c>
      <c r="R568" s="48" t="s">
        <v>2036</v>
      </c>
    </row>
    <row r="569" spans="1:18" x14ac:dyDescent="0.2">
      <c r="A569" s="97"/>
      <c r="B569" s="136">
        <v>44174.85</v>
      </c>
      <c r="C569" s="5" t="s">
        <v>1352</v>
      </c>
      <c r="D569" s="134" t="str">
        <f t="shared" si="108"/>
        <v>MC1769-G</v>
      </c>
      <c r="E569" s="135" t="str">
        <f t="shared" si="109"/>
        <v>MASH CENTRAL</v>
      </c>
      <c r="F569" s="135" t="str">
        <f t="shared" si="110"/>
        <v>BRONZE</v>
      </c>
      <c r="G569" s="52">
        <v>3</v>
      </c>
      <c r="H569" s="142" t="s">
        <v>2033</v>
      </c>
      <c r="I569" s="52" t="s">
        <v>2034</v>
      </c>
      <c r="J569" s="135" t="str">
        <f t="shared" si="111"/>
        <v>NETONE</v>
      </c>
      <c r="K569" s="144">
        <v>0.85</v>
      </c>
      <c r="L569" s="196">
        <v>0.99998842592592585</v>
      </c>
      <c r="M569" s="136">
        <v>44174</v>
      </c>
      <c r="N569" s="143" t="s">
        <v>5506</v>
      </c>
      <c r="O569" s="90">
        <f t="shared" si="106"/>
        <v>215.98333333333323</v>
      </c>
      <c r="P569" s="100">
        <f t="shared" si="107"/>
        <v>647.9499999999997</v>
      </c>
      <c r="Q569" s="48" t="s">
        <v>2035</v>
      </c>
      <c r="R569" s="48" t="s">
        <v>2036</v>
      </c>
    </row>
    <row r="570" spans="1:18" x14ac:dyDescent="0.2">
      <c r="A570" s="97"/>
      <c r="B570" s="136">
        <v>44174.850069444445</v>
      </c>
      <c r="C570" s="5" t="s">
        <v>1064</v>
      </c>
      <c r="D570" s="134" t="str">
        <f t="shared" si="108"/>
        <v>ME0405</v>
      </c>
      <c r="E570" s="135" t="str">
        <f t="shared" si="109"/>
        <v>MASH EAST</v>
      </c>
      <c r="F570" s="135" t="str">
        <f t="shared" si="110"/>
        <v>PLATINUM</v>
      </c>
      <c r="G570" s="52">
        <v>3</v>
      </c>
      <c r="H570" s="142" t="s">
        <v>2033</v>
      </c>
      <c r="I570" s="52" t="s">
        <v>2034</v>
      </c>
      <c r="J570" s="135" t="str">
        <f t="shared" si="111"/>
        <v>DHLAKAMA</v>
      </c>
      <c r="K570" s="144">
        <v>0.85006944444444443</v>
      </c>
      <c r="L570" s="196">
        <v>0.99998842592592585</v>
      </c>
      <c r="M570" s="136">
        <v>44174</v>
      </c>
      <c r="N570" s="143" t="s">
        <v>5408</v>
      </c>
      <c r="O570" s="90">
        <f t="shared" si="106"/>
        <v>215.88333333333324</v>
      </c>
      <c r="P570" s="100">
        <f t="shared" si="107"/>
        <v>647.64999999999975</v>
      </c>
      <c r="Q570" s="48" t="s">
        <v>2035</v>
      </c>
      <c r="R570" s="48" t="s">
        <v>2036</v>
      </c>
    </row>
    <row r="571" spans="1:18" x14ac:dyDescent="0.2">
      <c r="A571" s="97"/>
      <c r="B571" s="136">
        <v>44174.852696759262</v>
      </c>
      <c r="C571" s="5" t="s">
        <v>1348</v>
      </c>
      <c r="D571" s="134" t="str">
        <f t="shared" si="108"/>
        <v>HA3020</v>
      </c>
      <c r="E571" s="135" t="str">
        <f t="shared" si="109"/>
        <v>HARARE</v>
      </c>
      <c r="F571" s="135" t="str">
        <f t="shared" si="110"/>
        <v>PLATINUM</v>
      </c>
      <c r="G571" s="52">
        <v>3</v>
      </c>
      <c r="H571" s="142" t="s">
        <v>2033</v>
      </c>
      <c r="I571" s="52" t="s">
        <v>2034</v>
      </c>
      <c r="J571" s="135" t="str">
        <f t="shared" si="111"/>
        <v>ARCHIE</v>
      </c>
      <c r="K571" s="144">
        <v>0.85269675925925925</v>
      </c>
      <c r="L571" s="196">
        <v>0.99998842592592585</v>
      </c>
      <c r="M571" s="136">
        <v>44174</v>
      </c>
      <c r="N571" s="143" t="s">
        <v>5503</v>
      </c>
      <c r="O571" s="90">
        <f t="shared" si="106"/>
        <v>212.09999999999988</v>
      </c>
      <c r="P571" s="100">
        <f t="shared" si="107"/>
        <v>636.29999999999961</v>
      </c>
      <c r="Q571" s="48" t="s">
        <v>2035</v>
      </c>
      <c r="R571" s="48" t="s">
        <v>2036</v>
      </c>
    </row>
    <row r="572" spans="1:18" x14ac:dyDescent="0.2">
      <c r="A572" s="97"/>
      <c r="B572" s="136">
        <v>44174.852696759262</v>
      </c>
      <c r="C572" s="5" t="s">
        <v>1350</v>
      </c>
      <c r="D572" s="134" t="str">
        <f t="shared" si="108"/>
        <v>HA3020</v>
      </c>
      <c r="E572" s="135" t="str">
        <f t="shared" si="109"/>
        <v>HARARE</v>
      </c>
      <c r="F572" s="135" t="str">
        <f t="shared" si="110"/>
        <v>PLATINUM</v>
      </c>
      <c r="G572" s="52">
        <v>3</v>
      </c>
      <c r="H572" s="142" t="s">
        <v>2033</v>
      </c>
      <c r="I572" s="52" t="s">
        <v>2034</v>
      </c>
      <c r="J572" s="135" t="str">
        <f t="shared" si="111"/>
        <v>ARCHIE</v>
      </c>
      <c r="K572" s="144">
        <v>0.85269675925925925</v>
      </c>
      <c r="L572" s="196">
        <v>0.99998842592592585</v>
      </c>
      <c r="M572" s="136">
        <v>44174</v>
      </c>
      <c r="N572" s="143" t="s">
        <v>5504</v>
      </c>
      <c r="O572" s="90">
        <f t="shared" si="106"/>
        <v>212.09999999999988</v>
      </c>
      <c r="P572" s="100">
        <f t="shared" si="107"/>
        <v>636.29999999999961</v>
      </c>
      <c r="Q572" s="48" t="s">
        <v>2035</v>
      </c>
      <c r="R572" s="48" t="s">
        <v>2036</v>
      </c>
    </row>
    <row r="573" spans="1:18" x14ac:dyDescent="0.2">
      <c r="A573" s="97"/>
      <c r="B573" s="136">
        <v>44174.853437500002</v>
      </c>
      <c r="C573" s="5" t="s">
        <v>1668</v>
      </c>
      <c r="D573" s="134" t="str">
        <f t="shared" si="108"/>
        <v>HA5063</v>
      </c>
      <c r="E573" s="135" t="str">
        <f t="shared" si="109"/>
        <v>HARARE</v>
      </c>
      <c r="F573" s="135" t="str">
        <f t="shared" si="110"/>
        <v>SILVER</v>
      </c>
      <c r="G573" s="52">
        <v>3</v>
      </c>
      <c r="H573" s="142" t="s">
        <v>2033</v>
      </c>
      <c r="I573" s="52" t="s">
        <v>2034</v>
      </c>
      <c r="J573" s="135" t="str">
        <f t="shared" si="111"/>
        <v>WASHI</v>
      </c>
      <c r="K573" s="144">
        <v>0.85343750000000007</v>
      </c>
      <c r="L573" s="196">
        <v>0.86140046296296291</v>
      </c>
      <c r="M573" s="136">
        <v>44174</v>
      </c>
      <c r="N573" s="143" t="s">
        <v>5283</v>
      </c>
      <c r="O573" s="90">
        <f t="shared" si="106"/>
        <v>11.466666666666487</v>
      </c>
      <c r="P573" s="100">
        <f t="shared" si="107"/>
        <v>34.399999999999466</v>
      </c>
      <c r="Q573" s="48" t="s">
        <v>2035</v>
      </c>
      <c r="R573" s="48" t="s">
        <v>2038</v>
      </c>
    </row>
    <row r="574" spans="1:18" x14ac:dyDescent="0.2">
      <c r="A574" s="97"/>
      <c r="B574" s="136">
        <v>44174.855034722219</v>
      </c>
      <c r="C574" s="5" t="s">
        <v>1351</v>
      </c>
      <c r="D574" s="134" t="str">
        <f t="shared" si="108"/>
        <v>HA3020</v>
      </c>
      <c r="E574" s="135" t="str">
        <f t="shared" si="109"/>
        <v>HARARE</v>
      </c>
      <c r="F574" s="135" t="str">
        <f t="shared" si="110"/>
        <v>PLATINUM</v>
      </c>
      <c r="G574" s="52">
        <v>3</v>
      </c>
      <c r="H574" s="142" t="s">
        <v>2033</v>
      </c>
      <c r="I574" s="52" t="s">
        <v>2034</v>
      </c>
      <c r="J574" s="135" t="str">
        <f t="shared" si="111"/>
        <v>ARCHIE</v>
      </c>
      <c r="K574" s="144">
        <v>0.85503472222222221</v>
      </c>
      <c r="L574" s="196">
        <v>0.99998842592592585</v>
      </c>
      <c r="M574" s="136">
        <v>44174</v>
      </c>
      <c r="N574" s="143" t="s">
        <v>5505</v>
      </c>
      <c r="O574" s="90">
        <f t="shared" si="106"/>
        <v>208.73333333333326</v>
      </c>
      <c r="P574" s="100">
        <f t="shared" si="107"/>
        <v>626.19999999999982</v>
      </c>
      <c r="Q574" s="48" t="s">
        <v>2035</v>
      </c>
      <c r="R574" s="48" t="s">
        <v>2036</v>
      </c>
    </row>
    <row r="575" spans="1:18" x14ac:dyDescent="0.2">
      <c r="A575" s="97"/>
      <c r="B575" s="136">
        <v>44174.858668981484</v>
      </c>
      <c r="C575" s="5" t="s">
        <v>1685</v>
      </c>
      <c r="D575" s="134" t="str">
        <f t="shared" si="108"/>
        <v>ME7086</v>
      </c>
      <c r="E575" s="135" t="str">
        <f t="shared" si="109"/>
        <v>MASH EAST</v>
      </c>
      <c r="F575" s="135" t="str">
        <f t="shared" si="110"/>
        <v>PLATINUM</v>
      </c>
      <c r="G575" s="52">
        <v>3</v>
      </c>
      <c r="H575" s="142" t="s">
        <v>2033</v>
      </c>
      <c r="I575" s="52" t="s">
        <v>2034</v>
      </c>
      <c r="J575" s="135" t="str">
        <f t="shared" si="111"/>
        <v>DHLAKAMA</v>
      </c>
      <c r="K575" s="144">
        <v>0.85866898148148152</v>
      </c>
      <c r="L575" s="196">
        <v>0.99998842592592585</v>
      </c>
      <c r="M575" s="136">
        <v>44174</v>
      </c>
      <c r="N575" s="143" t="s">
        <v>5215</v>
      </c>
      <c r="O575" s="90">
        <f t="shared" si="106"/>
        <v>203.49999999999986</v>
      </c>
      <c r="P575" s="100">
        <f t="shared" si="107"/>
        <v>610.49999999999955</v>
      </c>
      <c r="Q575" s="48" t="s">
        <v>2035</v>
      </c>
      <c r="R575" s="48" t="s">
        <v>2036</v>
      </c>
    </row>
    <row r="576" spans="1:18" x14ac:dyDescent="0.2">
      <c r="A576" s="97"/>
      <c r="B576" s="119">
        <v>44174.860405092593</v>
      </c>
      <c r="C576" s="98" t="s">
        <v>828</v>
      </c>
      <c r="D576" s="82" t="str">
        <f>VLOOKUP($C576,TOTAL4,2,FALSE)</f>
        <v>HA5062</v>
      </c>
      <c r="E576" s="91" t="str">
        <f>VLOOKUP($C576,TOTAL4,3,FALSE)</f>
        <v>HARARE</v>
      </c>
      <c r="F576" s="82" t="str">
        <f>VLOOKUP(C576,TOTAL4,4,FALSE)</f>
        <v>SILVER</v>
      </c>
      <c r="G576" s="52">
        <v>3</v>
      </c>
      <c r="H576" s="96" t="s">
        <v>2033</v>
      </c>
      <c r="I576" s="68" t="s">
        <v>2040</v>
      </c>
      <c r="J576" s="82" t="str">
        <f>VLOOKUP($C576,TOTAL4,5,FALSE)</f>
        <v>KIWA</v>
      </c>
      <c r="K576" s="153">
        <v>0.86040509259259268</v>
      </c>
      <c r="L576" s="88">
        <v>0.99930555555555556</v>
      </c>
      <c r="M576" s="86">
        <v>44175</v>
      </c>
      <c r="N576" s="143" t="s">
        <v>5589</v>
      </c>
      <c r="O576" s="90">
        <f t="shared" si="106"/>
        <v>200.01666666666657</v>
      </c>
      <c r="P576" s="100">
        <f t="shared" si="107"/>
        <v>600.04999999999973</v>
      </c>
      <c r="Q576" s="68" t="s">
        <v>2035</v>
      </c>
      <c r="R576" s="68" t="s">
        <v>2036</v>
      </c>
    </row>
    <row r="577" spans="1:18" x14ac:dyDescent="0.2">
      <c r="A577" s="97"/>
      <c r="B577" s="136">
        <v>44174.861493055556</v>
      </c>
      <c r="C577" s="5" t="s">
        <v>692</v>
      </c>
      <c r="D577" s="134" t="str">
        <f t="shared" ref="D577:D594" si="112">VLOOKUP($C577,TOTAL3,2,FALSE)</f>
        <v>MW1771</v>
      </c>
      <c r="E577" s="135" t="str">
        <f t="shared" ref="E577:E594" si="113">VLOOKUP($C577,TOTAL3,3,FALSE)</f>
        <v>MASH WEST</v>
      </c>
      <c r="F577" s="135" t="str">
        <f t="shared" ref="F577:F594" si="114">VLOOKUP(C577,TOTAL3,4,FALSE)</f>
        <v>PLATINUM</v>
      </c>
      <c r="G577" s="52">
        <v>3</v>
      </c>
      <c r="H577" s="142" t="s">
        <v>2033</v>
      </c>
      <c r="I577" s="52" t="s">
        <v>2034</v>
      </c>
      <c r="J577" s="135" t="str">
        <f t="shared" ref="J577:J594" si="115">VLOOKUP($C577,TOTAL3,5,FALSE)</f>
        <v>NET1</v>
      </c>
      <c r="K577" s="144">
        <v>0.86149305555555555</v>
      </c>
      <c r="L577" s="196">
        <v>0.86826388888888895</v>
      </c>
      <c r="M577" s="136">
        <v>44174</v>
      </c>
      <c r="N577" s="143" t="s">
        <v>5278</v>
      </c>
      <c r="O577" s="90">
        <f t="shared" si="106"/>
        <v>9.7500000000000853</v>
      </c>
      <c r="P577" s="100">
        <f t="shared" si="107"/>
        <v>29.250000000000256</v>
      </c>
      <c r="Q577" s="48" t="s">
        <v>2035</v>
      </c>
      <c r="R577" s="48" t="s">
        <v>2038</v>
      </c>
    </row>
    <row r="578" spans="1:18" x14ac:dyDescent="0.2">
      <c r="A578" s="97"/>
      <c r="B578" s="136">
        <v>44174.871388888889</v>
      </c>
      <c r="C578" s="5" t="s">
        <v>334</v>
      </c>
      <c r="D578" s="134" t="str">
        <f t="shared" si="112"/>
        <v>HA5030</v>
      </c>
      <c r="E578" s="135" t="str">
        <f t="shared" si="113"/>
        <v>HARARE</v>
      </c>
      <c r="F578" s="135" t="str">
        <f t="shared" si="114"/>
        <v>PLATINUM</v>
      </c>
      <c r="G578" s="52">
        <v>3</v>
      </c>
      <c r="H578" s="142" t="s">
        <v>2033</v>
      </c>
      <c r="I578" s="52" t="s">
        <v>2034</v>
      </c>
      <c r="J578" s="135" t="str">
        <f t="shared" si="115"/>
        <v>ARCHIE</v>
      </c>
      <c r="K578" s="144">
        <v>0.87138888888888888</v>
      </c>
      <c r="L578" s="196">
        <v>0.99998842592592585</v>
      </c>
      <c r="M578" s="136">
        <v>44174</v>
      </c>
      <c r="N578" s="143" t="s">
        <v>5213</v>
      </c>
      <c r="O578" s="90">
        <f t="shared" ref="O578:O614" si="116">(L578-K578)*60*24</f>
        <v>185.18333333333322</v>
      </c>
      <c r="P578" s="100">
        <f t="shared" ref="P578:P614" si="117">O578*G578</f>
        <v>555.54999999999973</v>
      </c>
      <c r="Q578" s="48" t="s">
        <v>2035</v>
      </c>
      <c r="R578" s="48" t="s">
        <v>2036</v>
      </c>
    </row>
    <row r="579" spans="1:18" x14ac:dyDescent="0.2">
      <c r="A579" s="97"/>
      <c r="B579" s="136">
        <v>44174.872488425928</v>
      </c>
      <c r="C579" s="5" t="s">
        <v>764</v>
      </c>
      <c r="D579" s="134" t="str">
        <f t="shared" si="112"/>
        <v>HA6063</v>
      </c>
      <c r="E579" s="135" t="str">
        <f t="shared" si="113"/>
        <v>HARARE</v>
      </c>
      <c r="F579" s="135" t="str">
        <f t="shared" si="114"/>
        <v>SILVER</v>
      </c>
      <c r="G579" s="52">
        <v>3</v>
      </c>
      <c r="H579" s="142" t="s">
        <v>2033</v>
      </c>
      <c r="I579" s="52" t="s">
        <v>2034</v>
      </c>
      <c r="J579" s="135" t="str">
        <f t="shared" si="115"/>
        <v>RITA</v>
      </c>
      <c r="K579" s="144">
        <v>0.8724884259259259</v>
      </c>
      <c r="L579" s="196">
        <v>0.88013888888888892</v>
      </c>
      <c r="M579" s="136">
        <v>44174</v>
      </c>
      <c r="N579" s="143" t="s">
        <v>5282</v>
      </c>
      <c r="O579" s="90">
        <f t="shared" si="116"/>
        <v>11.016666666666737</v>
      </c>
      <c r="P579" s="100">
        <f t="shared" si="117"/>
        <v>33.05000000000021</v>
      </c>
      <c r="Q579" s="48" t="s">
        <v>2035</v>
      </c>
      <c r="R579" s="48" t="s">
        <v>2038</v>
      </c>
    </row>
    <row r="580" spans="1:18" x14ac:dyDescent="0.2">
      <c r="A580" s="97"/>
      <c r="B580" s="136">
        <v>44174.87431712963</v>
      </c>
      <c r="C580" s="5" t="s">
        <v>1496</v>
      </c>
      <c r="D580" s="134" t="str">
        <f t="shared" si="112"/>
        <v>MA0151</v>
      </c>
      <c r="E580" s="135" t="str">
        <f t="shared" si="113"/>
        <v>MANICALAND</v>
      </c>
      <c r="F580" s="135" t="str">
        <f t="shared" si="114"/>
        <v>PLATINUM</v>
      </c>
      <c r="G580" s="52">
        <v>3</v>
      </c>
      <c r="H580" s="142" t="s">
        <v>2033</v>
      </c>
      <c r="I580" s="52" t="s">
        <v>2034</v>
      </c>
      <c r="J580" s="135" t="str">
        <f t="shared" si="115"/>
        <v>MANGWIRO</v>
      </c>
      <c r="K580" s="144">
        <v>0.8743171296296296</v>
      </c>
      <c r="L580" s="196">
        <v>0.88420138888888899</v>
      </c>
      <c r="M580" s="136">
        <v>44174</v>
      </c>
      <c r="N580" s="143" t="s">
        <v>5285</v>
      </c>
      <c r="O580" s="90">
        <f t="shared" si="116"/>
        <v>14.233333333333533</v>
      </c>
      <c r="P580" s="100">
        <f t="shared" si="117"/>
        <v>42.7000000000006</v>
      </c>
      <c r="Q580" s="48" t="s">
        <v>2035</v>
      </c>
      <c r="R580" s="48" t="s">
        <v>2038</v>
      </c>
    </row>
    <row r="581" spans="1:18" x14ac:dyDescent="0.2">
      <c r="A581" s="97"/>
      <c r="B581" s="136">
        <v>44174.883483796293</v>
      </c>
      <c r="C581" s="5" t="s">
        <v>705</v>
      </c>
      <c r="D581" s="134" t="str">
        <f t="shared" si="112"/>
        <v>ME7011</v>
      </c>
      <c r="E581" s="135" t="str">
        <f t="shared" si="113"/>
        <v>MASH EAST</v>
      </c>
      <c r="F581" s="135" t="str">
        <f t="shared" si="114"/>
        <v>PLATINUM</v>
      </c>
      <c r="G581" s="52">
        <v>3</v>
      </c>
      <c r="H581" s="142" t="s">
        <v>2033</v>
      </c>
      <c r="I581" s="52" t="s">
        <v>2034</v>
      </c>
      <c r="J581" s="135" t="str">
        <f t="shared" si="115"/>
        <v>LESLIE</v>
      </c>
      <c r="K581" s="144">
        <v>0.88348379629629636</v>
      </c>
      <c r="L581" s="196">
        <v>0.99998842592592585</v>
      </c>
      <c r="M581" s="136">
        <v>44174</v>
      </c>
      <c r="N581" s="143" t="s">
        <v>5211</v>
      </c>
      <c r="O581" s="90">
        <f t="shared" si="116"/>
        <v>167.76666666666645</v>
      </c>
      <c r="P581" s="100">
        <f t="shared" si="117"/>
        <v>503.29999999999939</v>
      </c>
      <c r="Q581" s="48" t="s">
        <v>2035</v>
      </c>
      <c r="R581" s="48" t="s">
        <v>2036</v>
      </c>
    </row>
    <row r="582" spans="1:18" x14ac:dyDescent="0.2">
      <c r="A582" s="97"/>
      <c r="B582" s="136">
        <v>44174.897916666669</v>
      </c>
      <c r="C582" s="5" t="s">
        <v>1678</v>
      </c>
      <c r="D582" s="134" t="str">
        <f t="shared" si="112"/>
        <v>MD6016</v>
      </c>
      <c r="E582" s="135" t="str">
        <f t="shared" si="113"/>
        <v>MIDLANDS</v>
      </c>
      <c r="F582" s="135" t="str">
        <f t="shared" si="114"/>
        <v>PLATINUM</v>
      </c>
      <c r="G582" s="52">
        <v>3</v>
      </c>
      <c r="H582" s="142" t="s">
        <v>2033</v>
      </c>
      <c r="I582" s="52" t="s">
        <v>2034</v>
      </c>
      <c r="J582" s="135" t="str">
        <f t="shared" si="115"/>
        <v>CHIKWAVAVA</v>
      </c>
      <c r="K582" s="144">
        <v>0.8979166666666667</v>
      </c>
      <c r="L582" s="196">
        <v>0.99998842592592585</v>
      </c>
      <c r="M582" s="136">
        <v>44174</v>
      </c>
      <c r="N582" s="143" t="s">
        <v>5214</v>
      </c>
      <c r="O582" s="90">
        <f t="shared" si="116"/>
        <v>146.98333333333318</v>
      </c>
      <c r="P582" s="100">
        <f t="shared" si="117"/>
        <v>440.94999999999953</v>
      </c>
      <c r="Q582" s="48" t="s">
        <v>2035</v>
      </c>
      <c r="R582" s="48" t="s">
        <v>2036</v>
      </c>
    </row>
    <row r="583" spans="1:18" x14ac:dyDescent="0.2">
      <c r="A583" s="97"/>
      <c r="B583" s="136">
        <v>44174.897916666669</v>
      </c>
      <c r="C583" s="5" t="s">
        <v>1867</v>
      </c>
      <c r="D583" s="134" t="str">
        <f t="shared" si="112"/>
        <v>MD0412</v>
      </c>
      <c r="E583" s="135" t="str">
        <f t="shared" si="113"/>
        <v>MIDLANDS</v>
      </c>
      <c r="F583" s="135" t="str">
        <f t="shared" si="114"/>
        <v>PLATINUM</v>
      </c>
      <c r="G583" s="52">
        <v>3</v>
      </c>
      <c r="H583" s="142" t="s">
        <v>2033</v>
      </c>
      <c r="I583" s="52" t="s">
        <v>2034</v>
      </c>
      <c r="J583" s="135" t="str">
        <f t="shared" si="115"/>
        <v>CHIKWAVAVA</v>
      </c>
      <c r="K583" s="144">
        <v>0.8979166666666667</v>
      </c>
      <c r="L583" s="196">
        <v>0.99998842592592585</v>
      </c>
      <c r="M583" s="136">
        <v>44174</v>
      </c>
      <c r="N583" s="143" t="s">
        <v>5216</v>
      </c>
      <c r="O583" s="90">
        <f t="shared" si="116"/>
        <v>146.98333333333318</v>
      </c>
      <c r="P583" s="100">
        <f t="shared" si="117"/>
        <v>440.94999999999953</v>
      </c>
      <c r="Q583" s="48" t="s">
        <v>2035</v>
      </c>
      <c r="R583" s="48" t="s">
        <v>2036</v>
      </c>
    </row>
    <row r="584" spans="1:18" x14ac:dyDescent="0.2">
      <c r="A584" s="97"/>
      <c r="B584" s="136">
        <v>44174.897951388892</v>
      </c>
      <c r="C584" s="5" t="s">
        <v>1627</v>
      </c>
      <c r="D584" s="134" t="str">
        <f t="shared" si="112"/>
        <v>MD0090</v>
      </c>
      <c r="E584" s="135" t="str">
        <f t="shared" si="113"/>
        <v>MIDLANDS</v>
      </c>
      <c r="F584" s="135" t="str">
        <f t="shared" si="114"/>
        <v>PLATINUM</v>
      </c>
      <c r="G584" s="52">
        <v>3</v>
      </c>
      <c r="H584" s="142" t="s">
        <v>2033</v>
      </c>
      <c r="I584" s="52" t="s">
        <v>2034</v>
      </c>
      <c r="J584" s="135" t="str">
        <f t="shared" si="115"/>
        <v>CHIKWAVAVA</v>
      </c>
      <c r="K584" s="144">
        <v>0.89795138888888892</v>
      </c>
      <c r="L584" s="196">
        <v>0.99998842592592585</v>
      </c>
      <c r="M584" s="136">
        <v>44174</v>
      </c>
      <c r="N584" s="143" t="s">
        <v>5212</v>
      </c>
      <c r="O584" s="90">
        <f t="shared" si="116"/>
        <v>146.93333333333317</v>
      </c>
      <c r="P584" s="100">
        <f t="shared" si="117"/>
        <v>440.7999999999995</v>
      </c>
      <c r="Q584" s="48" t="s">
        <v>2035</v>
      </c>
      <c r="R584" s="48" t="s">
        <v>2036</v>
      </c>
    </row>
    <row r="585" spans="1:18" x14ac:dyDescent="0.2">
      <c r="A585" s="97"/>
      <c r="B585" s="136">
        <v>44174.897986111115</v>
      </c>
      <c r="C585" s="5" t="s">
        <v>993</v>
      </c>
      <c r="D585" s="134" t="str">
        <f t="shared" si="112"/>
        <v>MD0058</v>
      </c>
      <c r="E585" s="135" t="str">
        <f t="shared" si="113"/>
        <v>MIDLANDS</v>
      </c>
      <c r="F585" s="135" t="str">
        <f t="shared" si="114"/>
        <v>GOLD</v>
      </c>
      <c r="G585" s="52">
        <v>3</v>
      </c>
      <c r="H585" s="142" t="s">
        <v>2033</v>
      </c>
      <c r="I585" s="52" t="s">
        <v>2034</v>
      </c>
      <c r="J585" s="135" t="str">
        <f t="shared" si="115"/>
        <v>CHIKWAVAVA</v>
      </c>
      <c r="K585" s="144">
        <v>0.89798611111111104</v>
      </c>
      <c r="L585" s="196">
        <v>0.99998842592592585</v>
      </c>
      <c r="M585" s="136">
        <v>44174</v>
      </c>
      <c r="N585" s="143" t="s">
        <v>5473</v>
      </c>
      <c r="O585" s="90">
        <f t="shared" si="116"/>
        <v>146.88333333333333</v>
      </c>
      <c r="P585" s="100">
        <f t="shared" si="117"/>
        <v>440.65</v>
      </c>
      <c r="Q585" s="48" t="s">
        <v>2035</v>
      </c>
      <c r="R585" s="48" t="s">
        <v>2036</v>
      </c>
    </row>
    <row r="586" spans="1:18" x14ac:dyDescent="0.2">
      <c r="A586" s="97"/>
      <c r="B586" s="136">
        <v>44174.899583333332</v>
      </c>
      <c r="C586" s="5" t="s">
        <v>722</v>
      </c>
      <c r="D586" s="134" t="str">
        <f t="shared" si="112"/>
        <v>HA0033</v>
      </c>
      <c r="E586" s="135" t="str">
        <f t="shared" si="113"/>
        <v>HARARE</v>
      </c>
      <c r="F586" s="135" t="str">
        <f t="shared" si="114"/>
        <v>PLATINUM</v>
      </c>
      <c r="G586" s="52">
        <v>3</v>
      </c>
      <c r="H586" s="142" t="s">
        <v>2033</v>
      </c>
      <c r="I586" s="52" t="s">
        <v>2034</v>
      </c>
      <c r="J586" s="135" t="str">
        <f t="shared" si="115"/>
        <v>ARCHIE</v>
      </c>
      <c r="K586" s="144">
        <v>0.89958333333333329</v>
      </c>
      <c r="L586" s="196">
        <v>0.99998842592592585</v>
      </c>
      <c r="M586" s="136">
        <v>44174</v>
      </c>
      <c r="N586" s="143" t="s">
        <v>5445</v>
      </c>
      <c r="O586" s="90">
        <f t="shared" si="116"/>
        <v>144.58333333333329</v>
      </c>
      <c r="P586" s="100">
        <f t="shared" si="117"/>
        <v>433.74999999999989</v>
      </c>
      <c r="Q586" s="48" t="s">
        <v>2035</v>
      </c>
      <c r="R586" s="48" t="s">
        <v>2036</v>
      </c>
    </row>
    <row r="587" spans="1:18" x14ac:dyDescent="0.2">
      <c r="A587" s="97"/>
      <c r="B587" s="136">
        <v>44174.899583333332</v>
      </c>
      <c r="C587" s="5" t="s">
        <v>849</v>
      </c>
      <c r="D587" s="134" t="str">
        <f t="shared" si="112"/>
        <v>HA6058</v>
      </c>
      <c r="E587" s="135" t="str">
        <f t="shared" si="113"/>
        <v>HARARE</v>
      </c>
      <c r="F587" s="135" t="str">
        <f t="shared" si="114"/>
        <v>PLATINUM</v>
      </c>
      <c r="G587" s="52">
        <v>3</v>
      </c>
      <c r="H587" s="142" t="s">
        <v>2033</v>
      </c>
      <c r="I587" s="52" t="s">
        <v>2034</v>
      </c>
      <c r="J587" s="135" t="str">
        <f t="shared" si="115"/>
        <v>ARCHIE</v>
      </c>
      <c r="K587" s="144">
        <v>0.89958333333333329</v>
      </c>
      <c r="L587" s="196">
        <v>0.99998842592592585</v>
      </c>
      <c r="M587" s="136">
        <v>44174</v>
      </c>
      <c r="N587" s="143" t="s">
        <v>5454</v>
      </c>
      <c r="O587" s="90">
        <f t="shared" si="116"/>
        <v>144.58333333333329</v>
      </c>
      <c r="P587" s="100">
        <f t="shared" si="117"/>
        <v>433.74999999999989</v>
      </c>
      <c r="Q587" s="48" t="s">
        <v>2035</v>
      </c>
      <c r="R587" s="48" t="s">
        <v>2036</v>
      </c>
    </row>
    <row r="588" spans="1:18" x14ac:dyDescent="0.2">
      <c r="A588" s="97"/>
      <c r="B588" s="136">
        <v>44174.899583333332</v>
      </c>
      <c r="C588" s="5" t="s">
        <v>1793</v>
      </c>
      <c r="D588" s="134" t="str">
        <f t="shared" si="112"/>
        <v>HA3010</v>
      </c>
      <c r="E588" s="135" t="str">
        <f t="shared" si="113"/>
        <v>HARARE</v>
      </c>
      <c r="F588" s="135" t="str">
        <f t="shared" si="114"/>
        <v>PLATINUM</v>
      </c>
      <c r="G588" s="52">
        <v>3</v>
      </c>
      <c r="H588" s="142" t="s">
        <v>2033</v>
      </c>
      <c r="I588" s="52" t="s">
        <v>2034</v>
      </c>
      <c r="J588" s="135" t="str">
        <f t="shared" si="115"/>
        <v>ARCHIE</v>
      </c>
      <c r="K588" s="144">
        <v>0.89958333333333329</v>
      </c>
      <c r="L588" s="196">
        <v>0.99998842592592585</v>
      </c>
      <c r="M588" s="136">
        <v>44174</v>
      </c>
      <c r="N588" s="143" t="s">
        <v>5543</v>
      </c>
      <c r="O588" s="90">
        <f t="shared" si="116"/>
        <v>144.58333333333329</v>
      </c>
      <c r="P588" s="100">
        <f t="shared" si="117"/>
        <v>433.74999999999989</v>
      </c>
      <c r="Q588" s="48" t="s">
        <v>2035</v>
      </c>
      <c r="R588" s="48" t="s">
        <v>2036</v>
      </c>
    </row>
    <row r="589" spans="1:18" x14ac:dyDescent="0.2">
      <c r="A589" s="97"/>
      <c r="B589" s="136">
        <v>44174.899594907409</v>
      </c>
      <c r="C589" s="5" t="s">
        <v>726</v>
      </c>
      <c r="D589" s="134" t="str">
        <f t="shared" si="112"/>
        <v>HA6032</v>
      </c>
      <c r="E589" s="135" t="str">
        <f t="shared" si="113"/>
        <v>HARARE</v>
      </c>
      <c r="F589" s="135" t="str">
        <f t="shared" si="114"/>
        <v>PLATINUM</v>
      </c>
      <c r="G589" s="52">
        <v>3</v>
      </c>
      <c r="H589" s="142" t="s">
        <v>2033</v>
      </c>
      <c r="I589" s="52" t="s">
        <v>2034</v>
      </c>
      <c r="J589" s="135" t="str">
        <f t="shared" si="115"/>
        <v>ARCHIE</v>
      </c>
      <c r="K589" s="144">
        <v>0.89959490740740744</v>
      </c>
      <c r="L589" s="196">
        <v>0.99998842592592585</v>
      </c>
      <c r="M589" s="136">
        <v>44174</v>
      </c>
      <c r="N589" s="143" t="s">
        <v>5209</v>
      </c>
      <c r="O589" s="90">
        <f t="shared" si="116"/>
        <v>144.56666666666652</v>
      </c>
      <c r="P589" s="100">
        <f t="shared" si="117"/>
        <v>433.69999999999959</v>
      </c>
      <c r="Q589" s="48" t="s">
        <v>2035</v>
      </c>
      <c r="R589" s="48" t="s">
        <v>2036</v>
      </c>
    </row>
    <row r="590" spans="1:18" x14ac:dyDescent="0.2">
      <c r="A590" s="97"/>
      <c r="B590" s="136">
        <v>44174.899594907409</v>
      </c>
      <c r="C590" s="5" t="s">
        <v>1531</v>
      </c>
      <c r="D590" s="134" t="str">
        <f t="shared" si="112"/>
        <v>HA7033</v>
      </c>
      <c r="E590" s="135" t="str">
        <f t="shared" si="113"/>
        <v>HARARE</v>
      </c>
      <c r="F590" s="135" t="str">
        <f t="shared" si="114"/>
        <v>PLATINUM</v>
      </c>
      <c r="G590" s="52">
        <v>3</v>
      </c>
      <c r="H590" s="142" t="s">
        <v>2033</v>
      </c>
      <c r="I590" s="52" t="s">
        <v>2034</v>
      </c>
      <c r="J590" s="135" t="str">
        <f t="shared" si="115"/>
        <v>ARCHIE</v>
      </c>
      <c r="K590" s="144">
        <v>0.89959490740740744</v>
      </c>
      <c r="L590" s="196">
        <v>0.99998842592592585</v>
      </c>
      <c r="M590" s="136">
        <v>44174</v>
      </c>
      <c r="N590" s="143" t="s">
        <v>5526</v>
      </c>
      <c r="O590" s="90">
        <f t="shared" si="116"/>
        <v>144.56666666666652</v>
      </c>
      <c r="P590" s="100">
        <f t="shared" si="117"/>
        <v>433.69999999999959</v>
      </c>
      <c r="Q590" s="48" t="s">
        <v>2035</v>
      </c>
      <c r="R590" s="48" t="s">
        <v>2036</v>
      </c>
    </row>
    <row r="591" spans="1:18" x14ac:dyDescent="0.2">
      <c r="A591" s="97"/>
      <c r="B591" s="136">
        <v>44174.899652777778</v>
      </c>
      <c r="C591" s="5" t="s">
        <v>386</v>
      </c>
      <c r="D591" s="134" t="str">
        <f t="shared" si="112"/>
        <v>ME7205</v>
      </c>
      <c r="E591" s="135" t="str">
        <f t="shared" si="113"/>
        <v>MASH EAST</v>
      </c>
      <c r="F591" s="135" t="str">
        <f t="shared" si="114"/>
        <v>BRONZE</v>
      </c>
      <c r="G591" s="52">
        <v>3</v>
      </c>
      <c r="H591" s="142" t="s">
        <v>2033</v>
      </c>
      <c r="I591" s="52" t="s">
        <v>2034</v>
      </c>
      <c r="J591" s="135" t="str">
        <f t="shared" si="115"/>
        <v>LESLIE</v>
      </c>
      <c r="K591" s="144">
        <v>0.89965277777777775</v>
      </c>
      <c r="L591" s="196">
        <v>0.99998842592592585</v>
      </c>
      <c r="M591" s="136">
        <v>44174</v>
      </c>
      <c r="N591" s="143" t="s">
        <v>5409</v>
      </c>
      <c r="O591" s="90">
        <f t="shared" si="116"/>
        <v>144.48333333333326</v>
      </c>
      <c r="P591" s="100">
        <f t="shared" si="117"/>
        <v>433.44999999999982</v>
      </c>
      <c r="Q591" s="48" t="s">
        <v>2035</v>
      </c>
      <c r="R591" s="48" t="s">
        <v>2036</v>
      </c>
    </row>
    <row r="592" spans="1:18" x14ac:dyDescent="0.2">
      <c r="A592" s="97"/>
      <c r="B592" s="136">
        <v>44174.899652777778</v>
      </c>
      <c r="C592" s="5" t="s">
        <v>484</v>
      </c>
      <c r="D592" s="134" t="str">
        <f t="shared" si="112"/>
        <v>HA3004</v>
      </c>
      <c r="E592" s="135" t="str">
        <f t="shared" si="113"/>
        <v>HARARE</v>
      </c>
      <c r="F592" s="135" t="str">
        <f t="shared" si="114"/>
        <v>PLATINUM</v>
      </c>
      <c r="G592" s="52">
        <v>3</v>
      </c>
      <c r="H592" s="142" t="s">
        <v>2033</v>
      </c>
      <c r="I592" s="52" t="s">
        <v>2034</v>
      </c>
      <c r="J592" s="135" t="str">
        <f t="shared" si="115"/>
        <v>ARCHIE</v>
      </c>
      <c r="K592" s="144">
        <v>0.89965277777777775</v>
      </c>
      <c r="L592" s="196">
        <v>0.99998842592592585</v>
      </c>
      <c r="M592" s="136">
        <v>44174</v>
      </c>
      <c r="N592" s="143" t="s">
        <v>5421</v>
      </c>
      <c r="O592" s="90">
        <f t="shared" si="116"/>
        <v>144.48333333333326</v>
      </c>
      <c r="P592" s="100">
        <f t="shared" si="117"/>
        <v>433.44999999999982</v>
      </c>
      <c r="Q592" s="48" t="s">
        <v>2035</v>
      </c>
      <c r="R592" s="48" t="s">
        <v>2036</v>
      </c>
    </row>
    <row r="593" spans="1:18" x14ac:dyDescent="0.2">
      <c r="A593" s="97"/>
      <c r="B593" s="136">
        <v>44174.899652777778</v>
      </c>
      <c r="C593" s="5" t="s">
        <v>720</v>
      </c>
      <c r="D593" s="134" t="str">
        <f t="shared" si="112"/>
        <v>HA0033</v>
      </c>
      <c r="E593" s="135" t="str">
        <f t="shared" si="113"/>
        <v>HARARE</v>
      </c>
      <c r="F593" s="135" t="str">
        <f t="shared" si="114"/>
        <v>PLATINUM</v>
      </c>
      <c r="G593" s="52">
        <v>3</v>
      </c>
      <c r="H593" s="142" t="s">
        <v>2033</v>
      </c>
      <c r="I593" s="52" t="s">
        <v>2034</v>
      </c>
      <c r="J593" s="135" t="str">
        <f t="shared" si="115"/>
        <v>ARCHIE</v>
      </c>
      <c r="K593" s="144">
        <v>0.89965277777777775</v>
      </c>
      <c r="L593" s="196">
        <v>0.99998842592592585</v>
      </c>
      <c r="M593" s="136">
        <v>44174</v>
      </c>
      <c r="N593" s="143" t="s">
        <v>5444</v>
      </c>
      <c r="O593" s="90">
        <f t="shared" si="116"/>
        <v>144.48333333333326</v>
      </c>
      <c r="P593" s="100">
        <f t="shared" si="117"/>
        <v>433.44999999999982</v>
      </c>
      <c r="Q593" s="48" t="s">
        <v>2035</v>
      </c>
      <c r="R593" s="48" t="s">
        <v>2036</v>
      </c>
    </row>
    <row r="594" spans="1:18" x14ac:dyDescent="0.2">
      <c r="A594" s="97"/>
      <c r="B594" s="136">
        <v>44174.899699074071</v>
      </c>
      <c r="C594" s="5" t="s">
        <v>1537</v>
      </c>
      <c r="D594" s="134" t="str">
        <f t="shared" si="112"/>
        <v>HA3026</v>
      </c>
      <c r="E594" s="135" t="str">
        <f t="shared" si="113"/>
        <v>HARARE</v>
      </c>
      <c r="F594" s="135" t="str">
        <f t="shared" si="114"/>
        <v>PLATINUM</v>
      </c>
      <c r="G594" s="52">
        <v>3</v>
      </c>
      <c r="H594" s="142" t="s">
        <v>2033</v>
      </c>
      <c r="I594" s="52" t="s">
        <v>2034</v>
      </c>
      <c r="J594" s="135" t="str">
        <f t="shared" si="115"/>
        <v>ARCHIE</v>
      </c>
      <c r="K594" s="144">
        <v>0.89969907407407401</v>
      </c>
      <c r="L594" s="196">
        <v>0.99998842592592585</v>
      </c>
      <c r="M594" s="136">
        <v>44174</v>
      </c>
      <c r="N594" s="143" t="s">
        <v>5529</v>
      </c>
      <c r="O594" s="90">
        <f t="shared" si="116"/>
        <v>144.41666666666666</v>
      </c>
      <c r="P594" s="100">
        <f t="shared" si="117"/>
        <v>433.25</v>
      </c>
      <c r="Q594" s="48" t="s">
        <v>2035</v>
      </c>
      <c r="R594" s="48" t="s">
        <v>2036</v>
      </c>
    </row>
    <row r="595" spans="1:18" x14ac:dyDescent="0.2">
      <c r="A595" s="97"/>
      <c r="B595" s="119">
        <v>44174.901909722219</v>
      </c>
      <c r="C595" s="98" t="s">
        <v>1628</v>
      </c>
      <c r="D595" s="82" t="str">
        <f>VLOOKUP($C595,TOTAL4,2,FALSE)</f>
        <v>MD0090</v>
      </c>
      <c r="E595" s="91" t="str">
        <f>VLOOKUP($C595,TOTAL4,3,FALSE)</f>
        <v>MIDLANDS</v>
      </c>
      <c r="F595" s="82" t="str">
        <f>VLOOKUP(C595,TOTAL4,4,FALSE)</f>
        <v xml:space="preserve">PRIORITY PLATINUM </v>
      </c>
      <c r="G595" s="52">
        <v>3</v>
      </c>
      <c r="H595" s="96" t="s">
        <v>2033</v>
      </c>
      <c r="I595" s="68" t="s">
        <v>2040</v>
      </c>
      <c r="J595" s="82" t="str">
        <f>VLOOKUP($C595,TOTAL4,5,FALSE)</f>
        <v>CHIKWAVAVA</v>
      </c>
      <c r="K595" s="153">
        <v>0.90190972222222221</v>
      </c>
      <c r="L595" s="88">
        <v>0.99930555555555556</v>
      </c>
      <c r="M595" s="86">
        <v>44175</v>
      </c>
      <c r="N595" s="143" t="s">
        <v>5608</v>
      </c>
      <c r="O595" s="90">
        <f t="shared" si="116"/>
        <v>140.25000000000003</v>
      </c>
      <c r="P595" s="100">
        <f t="shared" si="117"/>
        <v>420.75000000000011</v>
      </c>
      <c r="Q595" s="68" t="s">
        <v>2035</v>
      </c>
      <c r="R595" s="68" t="s">
        <v>2036</v>
      </c>
    </row>
    <row r="596" spans="1:18" x14ac:dyDescent="0.2">
      <c r="A596" s="97"/>
      <c r="B596" s="119">
        <v>44174.901956018519</v>
      </c>
      <c r="C596" s="98" t="s">
        <v>1868</v>
      </c>
      <c r="D596" s="82" t="str">
        <f>VLOOKUP($C596,TOTAL4,2,FALSE)</f>
        <v>MD0412</v>
      </c>
      <c r="E596" s="91" t="str">
        <f>VLOOKUP($C596,TOTAL4,3,FALSE)</f>
        <v>MIDLANDS</v>
      </c>
      <c r="F596" s="82" t="str">
        <f>VLOOKUP(C596,TOTAL4,4,FALSE)</f>
        <v>PLATINUM</v>
      </c>
      <c r="G596" s="52">
        <v>3</v>
      </c>
      <c r="H596" s="96" t="s">
        <v>2033</v>
      </c>
      <c r="I596" s="68" t="s">
        <v>2040</v>
      </c>
      <c r="J596" s="82" t="str">
        <f>VLOOKUP($C596,TOTAL4,5,FALSE)</f>
        <v>CHIKWAVAVA</v>
      </c>
      <c r="K596" s="153">
        <v>0.90195601851851848</v>
      </c>
      <c r="L596" s="88">
        <v>0.99930555555555556</v>
      </c>
      <c r="M596" s="86">
        <v>44175</v>
      </c>
      <c r="N596" s="143" t="s">
        <v>5613</v>
      </c>
      <c r="O596" s="90">
        <f t="shared" si="116"/>
        <v>140.18333333333339</v>
      </c>
      <c r="P596" s="100">
        <f t="shared" si="117"/>
        <v>420.55000000000018</v>
      </c>
      <c r="Q596" s="68" t="s">
        <v>2035</v>
      </c>
      <c r="R596" s="68" t="s">
        <v>2036</v>
      </c>
    </row>
    <row r="597" spans="1:18" x14ac:dyDescent="0.2">
      <c r="A597" s="97"/>
      <c r="B597" s="136">
        <v>44174.901967592596</v>
      </c>
      <c r="C597" s="5" t="s">
        <v>485</v>
      </c>
      <c r="D597" s="134" t="str">
        <f t="shared" ref="D597:D606" si="118">VLOOKUP($C597,TOTAL3,2,FALSE)</f>
        <v>HA3004</v>
      </c>
      <c r="E597" s="135" t="str">
        <f t="shared" ref="E597:E606" si="119">VLOOKUP($C597,TOTAL3,3,FALSE)</f>
        <v>HARARE</v>
      </c>
      <c r="F597" s="135" t="str">
        <f t="shared" ref="F597:F606" si="120">VLOOKUP(C597,TOTAL3,4,FALSE)</f>
        <v>PLATINUM</v>
      </c>
      <c r="G597" s="52">
        <v>3</v>
      </c>
      <c r="H597" s="142" t="s">
        <v>2033</v>
      </c>
      <c r="I597" s="52" t="s">
        <v>2034</v>
      </c>
      <c r="J597" s="135" t="str">
        <f t="shared" ref="J597:J606" si="121">VLOOKUP($C597,TOTAL3,5,FALSE)</f>
        <v>ARCHIE</v>
      </c>
      <c r="K597" s="144">
        <v>0.90196759259259263</v>
      </c>
      <c r="L597" s="196">
        <v>0.99998842592592585</v>
      </c>
      <c r="M597" s="136">
        <v>44174</v>
      </c>
      <c r="N597" s="143" t="s">
        <v>5422</v>
      </c>
      <c r="O597" s="90">
        <f t="shared" si="116"/>
        <v>141.14999999999984</v>
      </c>
      <c r="P597" s="100">
        <f t="shared" si="117"/>
        <v>423.44999999999948</v>
      </c>
      <c r="Q597" s="48" t="s">
        <v>2035</v>
      </c>
      <c r="R597" s="48" t="s">
        <v>2036</v>
      </c>
    </row>
    <row r="598" spans="1:18" x14ac:dyDescent="0.2">
      <c r="A598" s="97"/>
      <c r="B598" s="136">
        <v>44174.901967592596</v>
      </c>
      <c r="C598" s="5" t="s">
        <v>707</v>
      </c>
      <c r="D598" s="134" t="str">
        <f t="shared" si="118"/>
        <v>ME7011</v>
      </c>
      <c r="E598" s="135" t="str">
        <f t="shared" si="119"/>
        <v>MASH EAST</v>
      </c>
      <c r="F598" s="135" t="str">
        <f t="shared" si="120"/>
        <v>PLATINUM</v>
      </c>
      <c r="G598" s="52">
        <v>3</v>
      </c>
      <c r="H598" s="142" t="s">
        <v>2033</v>
      </c>
      <c r="I598" s="52" t="s">
        <v>2034</v>
      </c>
      <c r="J598" s="135" t="str">
        <f t="shared" si="121"/>
        <v>LELSIE</v>
      </c>
      <c r="K598" s="144">
        <v>0.90196759259259263</v>
      </c>
      <c r="L598" s="196">
        <v>0.99998842592592585</v>
      </c>
      <c r="M598" s="136">
        <v>44174</v>
      </c>
      <c r="N598" s="143" t="s">
        <v>5442</v>
      </c>
      <c r="O598" s="90">
        <f t="shared" si="116"/>
        <v>141.14999999999984</v>
      </c>
      <c r="P598" s="100">
        <f t="shared" si="117"/>
        <v>423.44999999999948</v>
      </c>
      <c r="Q598" s="48" t="s">
        <v>2035</v>
      </c>
      <c r="R598" s="48" t="s">
        <v>2036</v>
      </c>
    </row>
    <row r="599" spans="1:18" x14ac:dyDescent="0.2">
      <c r="A599" s="97"/>
      <c r="B599" s="136">
        <v>44174.901967592596</v>
      </c>
      <c r="C599" s="5" t="s">
        <v>1533</v>
      </c>
      <c r="D599" s="134" t="str">
        <f t="shared" si="118"/>
        <v>HA7033</v>
      </c>
      <c r="E599" s="135" t="str">
        <f t="shared" si="119"/>
        <v>HARARE</v>
      </c>
      <c r="F599" s="135" t="str">
        <f t="shared" si="120"/>
        <v>PLATINUM</v>
      </c>
      <c r="G599" s="52">
        <v>3</v>
      </c>
      <c r="H599" s="142" t="s">
        <v>2033</v>
      </c>
      <c r="I599" s="52" t="s">
        <v>2034</v>
      </c>
      <c r="J599" s="135" t="str">
        <f t="shared" si="121"/>
        <v>ARCHIE</v>
      </c>
      <c r="K599" s="144">
        <v>0.90196759259259263</v>
      </c>
      <c r="L599" s="196">
        <v>0.99998842592592585</v>
      </c>
      <c r="M599" s="136">
        <v>44174</v>
      </c>
      <c r="N599" s="143" t="s">
        <v>5527</v>
      </c>
      <c r="O599" s="90">
        <f t="shared" si="116"/>
        <v>141.14999999999984</v>
      </c>
      <c r="P599" s="100">
        <f t="shared" si="117"/>
        <v>423.44999999999948</v>
      </c>
      <c r="Q599" s="48" t="s">
        <v>2035</v>
      </c>
      <c r="R599" s="48" t="s">
        <v>2036</v>
      </c>
    </row>
    <row r="600" spans="1:18" x14ac:dyDescent="0.2">
      <c r="A600" s="97"/>
      <c r="B600" s="136">
        <v>44174.901979166665</v>
      </c>
      <c r="C600" s="5" t="s">
        <v>723</v>
      </c>
      <c r="D600" s="134" t="str">
        <f t="shared" si="118"/>
        <v>HA0033</v>
      </c>
      <c r="E600" s="135" t="str">
        <f t="shared" si="119"/>
        <v>HARARE</v>
      </c>
      <c r="F600" s="135" t="str">
        <f t="shared" si="120"/>
        <v>PLATINUM</v>
      </c>
      <c r="G600" s="52">
        <v>3</v>
      </c>
      <c r="H600" s="142" t="s">
        <v>2033</v>
      </c>
      <c r="I600" s="52" t="s">
        <v>2034</v>
      </c>
      <c r="J600" s="135" t="str">
        <f t="shared" si="121"/>
        <v>ARCHIE</v>
      </c>
      <c r="K600" s="144">
        <v>0.90197916666666667</v>
      </c>
      <c r="L600" s="196">
        <v>0.99998842592592585</v>
      </c>
      <c r="M600" s="136">
        <v>44174</v>
      </c>
      <c r="N600" s="143" t="s">
        <v>5446</v>
      </c>
      <c r="O600" s="90">
        <f t="shared" si="116"/>
        <v>141.13333333333321</v>
      </c>
      <c r="P600" s="100">
        <f t="shared" si="117"/>
        <v>423.39999999999964</v>
      </c>
      <c r="Q600" s="48" t="s">
        <v>2035</v>
      </c>
      <c r="R600" s="48" t="s">
        <v>2036</v>
      </c>
    </row>
    <row r="601" spans="1:18" x14ac:dyDescent="0.2">
      <c r="A601" s="97"/>
      <c r="B601" s="136">
        <v>44174.901979166665</v>
      </c>
      <c r="C601" s="5" t="s">
        <v>724</v>
      </c>
      <c r="D601" s="134" t="str">
        <f t="shared" si="118"/>
        <v>HA1701</v>
      </c>
      <c r="E601" s="135" t="str">
        <f t="shared" si="119"/>
        <v>HARARE</v>
      </c>
      <c r="F601" s="135" t="str">
        <f t="shared" si="120"/>
        <v>PLATINUM</v>
      </c>
      <c r="G601" s="52">
        <v>3</v>
      </c>
      <c r="H601" s="142" t="s">
        <v>2033</v>
      </c>
      <c r="I601" s="52" t="s">
        <v>2034</v>
      </c>
      <c r="J601" s="135" t="str">
        <f t="shared" si="121"/>
        <v>MODESTA</v>
      </c>
      <c r="K601" s="144">
        <v>0.90197916666666667</v>
      </c>
      <c r="L601" s="196">
        <v>0.99998842592592585</v>
      </c>
      <c r="M601" s="136">
        <v>44174</v>
      </c>
      <c r="N601" s="143" t="s">
        <v>5447</v>
      </c>
      <c r="O601" s="90">
        <f t="shared" si="116"/>
        <v>141.13333333333321</v>
      </c>
      <c r="P601" s="100">
        <f t="shared" si="117"/>
        <v>423.39999999999964</v>
      </c>
      <c r="Q601" s="48" t="s">
        <v>2035</v>
      </c>
      <c r="R601" s="48" t="s">
        <v>2036</v>
      </c>
    </row>
    <row r="602" spans="1:18" x14ac:dyDescent="0.2">
      <c r="A602" s="97"/>
      <c r="B602" s="136">
        <v>44174.901979166665</v>
      </c>
      <c r="C602" s="5" t="s">
        <v>851</v>
      </c>
      <c r="D602" s="134" t="str">
        <f t="shared" si="118"/>
        <v>HA6058</v>
      </c>
      <c r="E602" s="135" t="str">
        <f t="shared" si="119"/>
        <v>HARARE</v>
      </c>
      <c r="F602" s="135" t="str">
        <f t="shared" si="120"/>
        <v>PLATINUM</v>
      </c>
      <c r="G602" s="52">
        <v>3</v>
      </c>
      <c r="H602" s="142" t="s">
        <v>2033</v>
      </c>
      <c r="I602" s="52" t="s">
        <v>2034</v>
      </c>
      <c r="J602" s="135" t="str">
        <f t="shared" si="121"/>
        <v>ARCHIE</v>
      </c>
      <c r="K602" s="144">
        <v>0.90197916666666667</v>
      </c>
      <c r="L602" s="196">
        <v>0.99998842592592585</v>
      </c>
      <c r="M602" s="136">
        <v>44174</v>
      </c>
      <c r="N602" s="143" t="s">
        <v>5455</v>
      </c>
      <c r="O602" s="90">
        <f t="shared" si="116"/>
        <v>141.13333333333321</v>
      </c>
      <c r="P602" s="100">
        <f t="shared" si="117"/>
        <v>423.39999999999964</v>
      </c>
      <c r="Q602" s="48" t="s">
        <v>2035</v>
      </c>
      <c r="R602" s="48" t="s">
        <v>2036</v>
      </c>
    </row>
    <row r="603" spans="1:18" x14ac:dyDescent="0.2">
      <c r="A603" s="97"/>
      <c r="B603" s="136">
        <v>44174.901979166665</v>
      </c>
      <c r="C603" s="5" t="s">
        <v>1540</v>
      </c>
      <c r="D603" s="134" t="str">
        <f t="shared" si="118"/>
        <v>HA3026</v>
      </c>
      <c r="E603" s="135" t="str">
        <f t="shared" si="119"/>
        <v>HARARE</v>
      </c>
      <c r="F603" s="135" t="str">
        <f t="shared" si="120"/>
        <v>PLATINUM</v>
      </c>
      <c r="G603" s="52">
        <v>3</v>
      </c>
      <c r="H603" s="142" t="s">
        <v>2033</v>
      </c>
      <c r="I603" s="52" t="s">
        <v>2034</v>
      </c>
      <c r="J603" s="135" t="str">
        <f t="shared" si="121"/>
        <v>ARCHIE</v>
      </c>
      <c r="K603" s="144">
        <v>0.90197916666666667</v>
      </c>
      <c r="L603" s="196">
        <v>0.99998842592592585</v>
      </c>
      <c r="M603" s="136">
        <v>44174</v>
      </c>
      <c r="N603" s="143" t="s">
        <v>5530</v>
      </c>
      <c r="O603" s="90">
        <f t="shared" si="116"/>
        <v>141.13333333333321</v>
      </c>
      <c r="P603" s="100">
        <f t="shared" si="117"/>
        <v>423.39999999999964</v>
      </c>
      <c r="Q603" s="48" t="s">
        <v>2035</v>
      </c>
      <c r="R603" s="48" t="s">
        <v>2036</v>
      </c>
    </row>
    <row r="604" spans="1:18" x14ac:dyDescent="0.2">
      <c r="A604" s="97"/>
      <c r="B604" s="136">
        <v>44174.901979166665</v>
      </c>
      <c r="C604" s="5" t="s">
        <v>1795</v>
      </c>
      <c r="D604" s="134" t="str">
        <f t="shared" si="118"/>
        <v>HA3010</v>
      </c>
      <c r="E604" s="135" t="str">
        <f t="shared" si="119"/>
        <v>HARARE</v>
      </c>
      <c r="F604" s="135" t="str">
        <f t="shared" si="120"/>
        <v>PLATINUM</v>
      </c>
      <c r="G604" s="52">
        <v>3</v>
      </c>
      <c r="H604" s="142" t="s">
        <v>2033</v>
      </c>
      <c r="I604" s="52" t="s">
        <v>2034</v>
      </c>
      <c r="J604" s="135" t="str">
        <f t="shared" si="121"/>
        <v>ARCHIE</v>
      </c>
      <c r="K604" s="144">
        <v>0.90197916666666667</v>
      </c>
      <c r="L604" s="196">
        <v>0.99998842592592585</v>
      </c>
      <c r="M604" s="136">
        <v>44174</v>
      </c>
      <c r="N604" s="143" t="s">
        <v>5544</v>
      </c>
      <c r="O604" s="90">
        <f t="shared" si="116"/>
        <v>141.13333333333321</v>
      </c>
      <c r="P604" s="100">
        <f t="shared" si="117"/>
        <v>423.39999999999964</v>
      </c>
      <c r="Q604" s="48" t="s">
        <v>2035</v>
      </c>
      <c r="R604" s="48" t="s">
        <v>2036</v>
      </c>
    </row>
    <row r="605" spans="1:18" x14ac:dyDescent="0.2">
      <c r="A605" s="97"/>
      <c r="B605" s="136">
        <v>44174.902002314811</v>
      </c>
      <c r="C605" s="5" t="s">
        <v>729</v>
      </c>
      <c r="D605" s="134" t="str">
        <f t="shared" si="118"/>
        <v>HA6032</v>
      </c>
      <c r="E605" s="135" t="str">
        <f t="shared" si="119"/>
        <v>HARARE</v>
      </c>
      <c r="F605" s="135" t="str">
        <f t="shared" si="120"/>
        <v>PLATINUM</v>
      </c>
      <c r="G605" s="52">
        <v>3</v>
      </c>
      <c r="H605" s="142" t="s">
        <v>2033</v>
      </c>
      <c r="I605" s="52" t="s">
        <v>2034</v>
      </c>
      <c r="J605" s="135" t="str">
        <f t="shared" si="121"/>
        <v>ARCHIE</v>
      </c>
      <c r="K605" s="144">
        <v>0.90200231481481474</v>
      </c>
      <c r="L605" s="196">
        <v>0.99998842592592585</v>
      </c>
      <c r="M605" s="136">
        <v>44174</v>
      </c>
      <c r="N605" s="143" t="s">
        <v>5448</v>
      </c>
      <c r="O605" s="90">
        <f t="shared" si="116"/>
        <v>141.1</v>
      </c>
      <c r="P605" s="100">
        <f t="shared" si="117"/>
        <v>423.29999999999995</v>
      </c>
      <c r="Q605" s="48" t="s">
        <v>2035</v>
      </c>
      <c r="R605" s="48" t="s">
        <v>2036</v>
      </c>
    </row>
    <row r="606" spans="1:18" x14ac:dyDescent="0.2">
      <c r="A606" s="97"/>
      <c r="B606" s="136">
        <v>44174.902002314811</v>
      </c>
      <c r="C606" s="5" t="s">
        <v>4334</v>
      </c>
      <c r="D606" s="134" t="e">
        <f t="shared" si="118"/>
        <v>#N/A</v>
      </c>
      <c r="E606" s="135" t="e">
        <f t="shared" si="119"/>
        <v>#N/A</v>
      </c>
      <c r="F606" s="135" t="e">
        <f t="shared" si="120"/>
        <v>#N/A</v>
      </c>
      <c r="G606" s="52">
        <v>3</v>
      </c>
      <c r="H606" s="142" t="s">
        <v>2033</v>
      </c>
      <c r="I606" s="52" t="s">
        <v>2034</v>
      </c>
      <c r="J606" s="135" t="e">
        <f t="shared" si="121"/>
        <v>#N/A</v>
      </c>
      <c r="K606" s="144">
        <v>0.90200231481481474</v>
      </c>
      <c r="L606" s="196">
        <v>0.99998842592592585</v>
      </c>
      <c r="M606" s="136">
        <v>44174</v>
      </c>
      <c r="N606" s="143" t="s">
        <v>5460</v>
      </c>
      <c r="O606" s="90">
        <f t="shared" si="116"/>
        <v>141.1</v>
      </c>
      <c r="P606" s="100">
        <f t="shared" si="117"/>
        <v>423.29999999999995</v>
      </c>
      <c r="Q606" s="48" t="s">
        <v>2035</v>
      </c>
      <c r="R606" s="48" t="s">
        <v>2036</v>
      </c>
    </row>
    <row r="607" spans="1:18" x14ac:dyDescent="0.2">
      <c r="A607" s="97"/>
      <c r="B607" s="119">
        <v>44174.902118055557</v>
      </c>
      <c r="C607" s="98" t="s">
        <v>1679</v>
      </c>
      <c r="D607" s="82" t="str">
        <f>VLOOKUP($C607,TOTAL4,2,FALSE)</f>
        <v>MD6016</v>
      </c>
      <c r="E607" s="91" t="str">
        <f>VLOOKUP($C607,TOTAL4,3,FALSE)</f>
        <v>MIDLANDS</v>
      </c>
      <c r="F607" s="82" t="str">
        <f>VLOOKUP(C607,TOTAL4,4,FALSE)</f>
        <v>PLATINUM</v>
      </c>
      <c r="G607" s="52">
        <v>3</v>
      </c>
      <c r="H607" s="96" t="s">
        <v>2033</v>
      </c>
      <c r="I607" s="68" t="s">
        <v>2040</v>
      </c>
      <c r="J607" s="82" t="str">
        <f>VLOOKUP($C607,TOTAL4,5,FALSE)</f>
        <v>CHIKWAVAVA</v>
      </c>
      <c r="K607" s="153">
        <v>0.90211805555555558</v>
      </c>
      <c r="L607" s="88">
        <v>0.99930555555555556</v>
      </c>
      <c r="M607" s="86">
        <v>44175</v>
      </c>
      <c r="N607" s="143" t="s">
        <v>5610</v>
      </c>
      <c r="O607" s="90">
        <f t="shared" si="116"/>
        <v>139.94999999999999</v>
      </c>
      <c r="P607" s="100">
        <f t="shared" si="117"/>
        <v>419.84999999999997</v>
      </c>
      <c r="Q607" s="68" t="s">
        <v>2035</v>
      </c>
      <c r="R607" s="68" t="s">
        <v>2036</v>
      </c>
    </row>
    <row r="608" spans="1:18" x14ac:dyDescent="0.2">
      <c r="A608" s="97"/>
      <c r="B608" s="136">
        <v>44174.90216435185</v>
      </c>
      <c r="C608" s="5" t="s">
        <v>1297</v>
      </c>
      <c r="D608" s="134" t="str">
        <f t="shared" ref="D608:D614" si="122">VLOOKUP($C608,TOTAL3,2,FALSE)</f>
        <v>MA5169</v>
      </c>
      <c r="E608" s="135" t="str">
        <f t="shared" ref="E608:E614" si="123">VLOOKUP($C608,TOTAL3,3,FALSE)</f>
        <v>MANICALAND</v>
      </c>
      <c r="F608" s="135" t="str">
        <f t="shared" ref="F608:F614" si="124">VLOOKUP(C608,TOTAL3,4,FALSE)</f>
        <v>GOLD</v>
      </c>
      <c r="G608" s="52">
        <v>3</v>
      </c>
      <c r="H608" s="142" t="s">
        <v>2033</v>
      </c>
      <c r="I608" s="52" t="s">
        <v>2034</v>
      </c>
      <c r="J608" s="135" t="str">
        <f t="shared" ref="J608:J614" si="125">VLOOKUP($C608,TOTAL3,5,FALSE)</f>
        <v>MAPFUMBA</v>
      </c>
      <c r="K608" s="144">
        <v>0.90216435185185195</v>
      </c>
      <c r="L608" s="196">
        <v>0.99998842592592585</v>
      </c>
      <c r="M608" s="136">
        <v>44174</v>
      </c>
      <c r="N608" s="143" t="s">
        <v>5495</v>
      </c>
      <c r="O608" s="90">
        <f t="shared" si="116"/>
        <v>140.86666666666642</v>
      </c>
      <c r="P608" s="100">
        <f t="shared" si="117"/>
        <v>422.59999999999923</v>
      </c>
      <c r="Q608" s="48" t="s">
        <v>2035</v>
      </c>
      <c r="R608" s="48" t="s">
        <v>2036</v>
      </c>
    </row>
    <row r="609" spans="1:18" x14ac:dyDescent="0.2">
      <c r="A609" s="97"/>
      <c r="B609" s="136">
        <v>44174.902233796296</v>
      </c>
      <c r="C609" s="5" t="s">
        <v>659</v>
      </c>
      <c r="D609" s="134" t="str">
        <f t="shared" si="122"/>
        <v>MA9003</v>
      </c>
      <c r="E609" s="135" t="str">
        <f t="shared" si="123"/>
        <v>MANICALAND</v>
      </c>
      <c r="F609" s="135" t="str">
        <f t="shared" si="124"/>
        <v>SILVER</v>
      </c>
      <c r="G609" s="52">
        <v>3</v>
      </c>
      <c r="H609" s="142" t="s">
        <v>2033</v>
      </c>
      <c r="I609" s="52" t="s">
        <v>2034</v>
      </c>
      <c r="J609" s="135" t="str">
        <f t="shared" si="125"/>
        <v>MAPFUMBA</v>
      </c>
      <c r="K609" s="144">
        <v>0.9022337962962963</v>
      </c>
      <c r="L609" s="196">
        <v>0.99998842592592585</v>
      </c>
      <c r="M609" s="136">
        <v>44174</v>
      </c>
      <c r="N609" s="143" t="s">
        <v>5437</v>
      </c>
      <c r="O609" s="90">
        <f t="shared" si="116"/>
        <v>140.76666666666657</v>
      </c>
      <c r="P609" s="100">
        <f t="shared" si="117"/>
        <v>422.29999999999973</v>
      </c>
      <c r="Q609" s="48" t="s">
        <v>2035</v>
      </c>
      <c r="R609" s="48" t="s">
        <v>2036</v>
      </c>
    </row>
    <row r="610" spans="1:18" x14ac:dyDescent="0.2">
      <c r="A610" s="97"/>
      <c r="B610" s="136">
        <v>44174.902233796296</v>
      </c>
      <c r="C610" s="5" t="s">
        <v>1394</v>
      </c>
      <c r="D610" s="134" t="str">
        <f t="shared" si="122"/>
        <v>MA3022</v>
      </c>
      <c r="E610" s="135" t="str">
        <f t="shared" si="123"/>
        <v>MANICALAND</v>
      </c>
      <c r="F610" s="135" t="str">
        <f t="shared" si="124"/>
        <v>PLATINUM</v>
      </c>
      <c r="G610" s="52">
        <v>3</v>
      </c>
      <c r="H610" s="142" t="s">
        <v>2033</v>
      </c>
      <c r="I610" s="52" t="s">
        <v>2034</v>
      </c>
      <c r="J610" s="135" t="str">
        <f t="shared" si="125"/>
        <v>MANGWIRO</v>
      </c>
      <c r="K610" s="144">
        <v>0.9022337962962963</v>
      </c>
      <c r="L610" s="196">
        <v>0.99998842592592585</v>
      </c>
      <c r="M610" s="136">
        <v>44174</v>
      </c>
      <c r="N610" s="143" t="s">
        <v>5509</v>
      </c>
      <c r="O610" s="90">
        <f t="shared" si="116"/>
        <v>140.76666666666657</v>
      </c>
      <c r="P610" s="100">
        <f t="shared" si="117"/>
        <v>422.29999999999973</v>
      </c>
      <c r="Q610" s="48" t="s">
        <v>2035</v>
      </c>
      <c r="R610" s="48" t="s">
        <v>2036</v>
      </c>
    </row>
    <row r="611" spans="1:18" x14ac:dyDescent="0.2">
      <c r="A611" s="97"/>
      <c r="B611" s="136">
        <v>44174.902245370373</v>
      </c>
      <c r="C611" s="5" t="s">
        <v>440</v>
      </c>
      <c r="D611" s="134" t="str">
        <f t="shared" si="122"/>
        <v>MA0115</v>
      </c>
      <c r="E611" s="135" t="str">
        <f t="shared" si="123"/>
        <v>MANICALAND</v>
      </c>
      <c r="F611" s="135" t="str">
        <f t="shared" si="124"/>
        <v>PLATINUM</v>
      </c>
      <c r="G611" s="52">
        <v>3</v>
      </c>
      <c r="H611" s="142" t="s">
        <v>2033</v>
      </c>
      <c r="I611" s="52" t="s">
        <v>2034</v>
      </c>
      <c r="J611" s="135" t="str">
        <f t="shared" si="125"/>
        <v>MAPFUMBA</v>
      </c>
      <c r="K611" s="144">
        <v>0.90224537037037045</v>
      </c>
      <c r="L611" s="196">
        <v>0.99998842592592585</v>
      </c>
      <c r="M611" s="136">
        <v>44174</v>
      </c>
      <c r="N611" s="143" t="s">
        <v>5417</v>
      </c>
      <c r="O611" s="90">
        <f t="shared" si="116"/>
        <v>140.74999999999977</v>
      </c>
      <c r="P611" s="100">
        <f t="shared" si="117"/>
        <v>422.24999999999932</v>
      </c>
      <c r="Q611" s="48" t="s">
        <v>2035</v>
      </c>
      <c r="R611" s="48" t="s">
        <v>2036</v>
      </c>
    </row>
    <row r="612" spans="1:18" x14ac:dyDescent="0.2">
      <c r="A612" s="97"/>
      <c r="B612" s="136">
        <v>44174.902268518519</v>
      </c>
      <c r="C612" s="5" t="s">
        <v>2039</v>
      </c>
      <c r="D612" s="134" t="str">
        <f t="shared" si="122"/>
        <v>MA0116</v>
      </c>
      <c r="E612" s="135" t="str">
        <f t="shared" si="123"/>
        <v>MANICALAND</v>
      </c>
      <c r="F612" s="135" t="str">
        <f t="shared" si="124"/>
        <v>PLATINUM</v>
      </c>
      <c r="G612" s="52">
        <v>3</v>
      </c>
      <c r="H612" s="142" t="s">
        <v>2033</v>
      </c>
      <c r="I612" s="52" t="s">
        <v>2034</v>
      </c>
      <c r="J612" s="135" t="str">
        <f t="shared" si="125"/>
        <v>MAPFUMBA</v>
      </c>
      <c r="K612" s="144">
        <v>0.90226851851851853</v>
      </c>
      <c r="L612" s="196">
        <v>0.99998842592592585</v>
      </c>
      <c r="M612" s="136">
        <v>44174</v>
      </c>
      <c r="N612" s="143" t="s">
        <v>5419</v>
      </c>
      <c r="O612" s="90">
        <f t="shared" si="116"/>
        <v>140.71666666666655</v>
      </c>
      <c r="P612" s="100">
        <f t="shared" si="117"/>
        <v>422.14999999999964</v>
      </c>
      <c r="Q612" s="48" t="s">
        <v>2035</v>
      </c>
      <c r="R612" s="48" t="s">
        <v>2036</v>
      </c>
    </row>
    <row r="613" spans="1:18" x14ac:dyDescent="0.2">
      <c r="A613" s="97"/>
      <c r="B613" s="136">
        <v>44174.920787037037</v>
      </c>
      <c r="C613" s="5" t="s">
        <v>464</v>
      </c>
      <c r="D613" s="134" t="str">
        <f t="shared" si="122"/>
        <v>MA1713</v>
      </c>
      <c r="E613" s="135" t="str">
        <f t="shared" si="123"/>
        <v>MANICALAND</v>
      </c>
      <c r="F613" s="135" t="str">
        <f t="shared" si="124"/>
        <v>PLATINUM</v>
      </c>
      <c r="G613" s="52">
        <v>3</v>
      </c>
      <c r="H613" s="142" t="s">
        <v>2033</v>
      </c>
      <c r="I613" s="52" t="s">
        <v>2034</v>
      </c>
      <c r="J613" s="135" t="str">
        <f t="shared" si="125"/>
        <v>MAPFUMBA</v>
      </c>
      <c r="K613" s="144">
        <v>0.92078703703703713</v>
      </c>
      <c r="L613" s="196">
        <v>0.99998842592592585</v>
      </c>
      <c r="M613" s="136">
        <v>44174</v>
      </c>
      <c r="N613" s="143" t="s">
        <v>5420</v>
      </c>
      <c r="O613" s="90">
        <f t="shared" si="116"/>
        <v>114.04999999999976</v>
      </c>
      <c r="P613" s="100">
        <f t="shared" si="117"/>
        <v>342.1499999999993</v>
      </c>
      <c r="Q613" s="48" t="s">
        <v>2035</v>
      </c>
      <c r="R613" s="48" t="s">
        <v>2036</v>
      </c>
    </row>
    <row r="614" spans="1:18" x14ac:dyDescent="0.2">
      <c r="A614" s="97"/>
      <c r="B614" s="136">
        <v>44174.929652777777</v>
      </c>
      <c r="C614" s="5" t="s">
        <v>1952</v>
      </c>
      <c r="D614" s="134" t="str">
        <f t="shared" si="122"/>
        <v>MW7217</v>
      </c>
      <c r="E614" s="135" t="str">
        <f t="shared" si="123"/>
        <v>MASH WEST</v>
      </c>
      <c r="F614" s="135" t="str">
        <f t="shared" si="124"/>
        <v>BRONZE</v>
      </c>
      <c r="G614" s="52">
        <v>3</v>
      </c>
      <c r="H614" s="142" t="s">
        <v>2033</v>
      </c>
      <c r="I614" s="52" t="s">
        <v>2034</v>
      </c>
      <c r="J614" s="135" t="str">
        <f t="shared" si="125"/>
        <v>NGIRAZI</v>
      </c>
      <c r="K614" s="144">
        <v>0.92965277777777777</v>
      </c>
      <c r="L614" s="196">
        <v>0.93662037037037038</v>
      </c>
      <c r="M614" s="136">
        <v>44174</v>
      </c>
      <c r="N614" s="143" t="s">
        <v>5280</v>
      </c>
      <c r="O614" s="90">
        <f t="shared" si="116"/>
        <v>10.033333333333356</v>
      </c>
      <c r="P614" s="100">
        <f t="shared" si="117"/>
        <v>30.100000000000069</v>
      </c>
      <c r="Q614" s="48" t="s">
        <v>2035</v>
      </c>
      <c r="R614" s="48" t="s">
        <v>2038</v>
      </c>
    </row>
    <row r="616" spans="1:18" x14ac:dyDescent="0.2">
      <c r="C616" s="157" t="s">
        <v>2074</v>
      </c>
      <c r="D616" s="158">
        <f>1-1533833/4790880</f>
        <v>0.67984316033797554</v>
      </c>
      <c r="F616" s="202"/>
      <c r="G616" s="205"/>
      <c r="H616" s="202"/>
      <c r="I616" s="202"/>
      <c r="J616" s="159" t="s">
        <v>2017</v>
      </c>
      <c r="K616" s="160" t="s">
        <v>2074</v>
      </c>
      <c r="L616" s="160" t="s">
        <v>57</v>
      </c>
      <c r="M616" s="202"/>
      <c r="N616" s="159" t="s">
        <v>2017</v>
      </c>
      <c r="O616" s="160" t="s">
        <v>13</v>
      </c>
      <c r="P616" s="159" t="s">
        <v>21</v>
      </c>
      <c r="Q616" s="159" t="s">
        <v>29</v>
      </c>
    </row>
    <row r="617" spans="1:18" x14ac:dyDescent="0.2">
      <c r="C617" s="157" t="s">
        <v>2033</v>
      </c>
      <c r="D617" s="158">
        <f xml:space="preserve"> 1533833/4790880</f>
        <v>0.32015683966202452</v>
      </c>
      <c r="F617" s="202"/>
      <c r="G617" s="205"/>
      <c r="H617" s="202"/>
      <c r="I617" s="202"/>
      <c r="J617" s="162">
        <v>44166</v>
      </c>
      <c r="K617" s="158">
        <f>1-   1272888/4790880</f>
        <v>0.73431018935978365</v>
      </c>
      <c r="L617" s="158">
        <f>1- 584588/2129760</f>
        <v>0.72551461197505818</v>
      </c>
      <c r="M617" s="202"/>
      <c r="N617" s="162">
        <v>44166</v>
      </c>
      <c r="O617" s="158">
        <f>1-  327742/976320</f>
        <v>0.66430883316945266</v>
      </c>
      <c r="P617" s="158">
        <f>1-210364/656640</f>
        <v>0.67963572124756333</v>
      </c>
      <c r="Q617" s="158">
        <f>1- 150194/254880</f>
        <v>0.41072661644695541</v>
      </c>
    </row>
    <row r="618" spans="1:18" x14ac:dyDescent="0.2">
      <c r="C618" s="157" t="s">
        <v>2086</v>
      </c>
      <c r="D618" s="158">
        <f xml:space="preserve">  0/4790880</f>
        <v>0</v>
      </c>
      <c r="F618" s="202"/>
      <c r="G618" s="205"/>
      <c r="H618" s="202"/>
      <c r="I618" s="202"/>
      <c r="J618" s="162">
        <v>44167</v>
      </c>
      <c r="K618" s="158">
        <f>1-   1302465/4790880</f>
        <v>0.72813658451057006</v>
      </c>
      <c r="L618" s="158">
        <f>1- 564773/2129760</f>
        <v>0.73481847719930882</v>
      </c>
      <c r="M618" s="202"/>
      <c r="N618" s="162">
        <v>44167</v>
      </c>
      <c r="O618" s="158">
        <f>1-  361895/976320</f>
        <v>0.62932747459849225</v>
      </c>
      <c r="P618" s="158">
        <f>1-221368/656640</f>
        <v>0.66287768031189076</v>
      </c>
      <c r="Q618" s="158">
        <f>1- 154430/254880</f>
        <v>0.3941070307595731</v>
      </c>
    </row>
    <row r="619" spans="1:18" x14ac:dyDescent="0.2">
      <c r="D619" s="202"/>
      <c r="E619" s="202"/>
      <c r="F619" s="202"/>
      <c r="G619" s="205"/>
      <c r="H619" s="202"/>
      <c r="I619" s="202"/>
      <c r="J619" s="162">
        <v>44168</v>
      </c>
      <c r="K619" s="158">
        <f>1-   1273504/4790880</f>
        <v>0.73418161172895169</v>
      </c>
      <c r="L619" s="158">
        <f>1- 559003/2129760</f>
        <v>0.73752770265194201</v>
      </c>
      <c r="M619" s="202"/>
      <c r="N619" s="162">
        <v>44168</v>
      </c>
      <c r="O619" s="158">
        <f>1-  365005/976320</f>
        <v>0.62614204359226489</v>
      </c>
      <c r="P619" s="158">
        <f>1-219998/656640</f>
        <v>0.66496405945419101</v>
      </c>
      <c r="Q619" s="158">
        <f>1- 149930/254880</f>
        <v>0.4117623979912115</v>
      </c>
    </row>
    <row r="620" spans="1:18" x14ac:dyDescent="0.2">
      <c r="D620" s="202"/>
      <c r="E620" s="202"/>
      <c r="F620" s="202"/>
      <c r="G620" s="205"/>
      <c r="H620" s="202"/>
      <c r="I620" s="202"/>
      <c r="J620" s="162">
        <v>44169</v>
      </c>
      <c r="K620" s="158">
        <f>1-   1213361/4790880</f>
        <v>0.74673525531843832</v>
      </c>
      <c r="L620" s="158">
        <f>1- 494052/2129760</f>
        <v>0.76802456614829839</v>
      </c>
      <c r="M620" s="205"/>
      <c r="N620" s="162">
        <v>44169</v>
      </c>
      <c r="O620" s="158">
        <f>1-  367461/976320</f>
        <v>0.62362647492625367</v>
      </c>
      <c r="P620" s="158">
        <f>1-211835/656640</f>
        <v>0.67739552875243669</v>
      </c>
      <c r="Q620" s="158">
        <f>1- 139831/254880</f>
        <v>0.45138496547394857</v>
      </c>
    </row>
    <row r="621" spans="1:18" x14ac:dyDescent="0.2">
      <c r="G621" s="197"/>
      <c r="J621" s="162">
        <v>44170</v>
      </c>
      <c r="K621" s="158">
        <f>1-   1498638/4790880</f>
        <v>0.68718940987876964</v>
      </c>
      <c r="L621" s="158">
        <f>1- 488852/2129760</f>
        <v>0.77046615581098343</v>
      </c>
      <c r="M621" s="205"/>
      <c r="N621" s="162">
        <v>44170</v>
      </c>
      <c r="O621" s="158">
        <f>1-  366661/976320</f>
        <v>0.62444587840052446</v>
      </c>
      <c r="P621" s="158">
        <f>1-212935/656640</f>
        <v>0.67572033382066277</v>
      </c>
      <c r="Q621" s="158">
        <f>1- 140831/254880</f>
        <v>0.44746155053358438</v>
      </c>
    </row>
    <row r="622" spans="1:18" x14ac:dyDescent="0.2">
      <c r="G622" s="197"/>
      <c r="J622" s="162">
        <v>44171</v>
      </c>
      <c r="K622" s="158">
        <f>1-1351831/4790880</f>
        <v>0.71783242327088126</v>
      </c>
      <c r="L622" s="158">
        <f>1-531181/2129760</f>
        <v>0.75059114642025393</v>
      </c>
      <c r="N622" s="162">
        <v>44171</v>
      </c>
      <c r="O622" s="158">
        <f>1-436513/976320</f>
        <v>0.55289966404457558</v>
      </c>
      <c r="P622" s="158">
        <f>1-190000/656640</f>
        <v>0.71064814814814814</v>
      </c>
      <c r="Q622" s="158">
        <f>1- 194075/254880</f>
        <v>0.23856324544883867</v>
      </c>
    </row>
    <row r="623" spans="1:18" x14ac:dyDescent="0.2">
      <c r="J623" s="162">
        <v>44172</v>
      </c>
      <c r="K623" s="158">
        <f>1-1262654/4790880</f>
        <v>0.73644633136292281</v>
      </c>
      <c r="L623" s="158">
        <f>1-471376/2129760</f>
        <v>0.7786717752234994</v>
      </c>
      <c r="N623" s="162">
        <v>44172</v>
      </c>
      <c r="O623" s="158">
        <f>1-417951/976320</f>
        <v>0.57191187315634218</v>
      </c>
      <c r="P623" s="158">
        <f>1-191724/656640</f>
        <v>0.70802266081871346</v>
      </c>
      <c r="Q623" s="158">
        <f>1- 181604/254880</f>
        <v>0.28749215317011922</v>
      </c>
    </row>
    <row r="624" spans="1:18" x14ac:dyDescent="0.2">
      <c r="J624" s="162">
        <v>44173</v>
      </c>
      <c r="K624" s="158">
        <f>1-1411256/4790880</f>
        <v>0.70542864776408509</v>
      </c>
      <c r="L624" s="158">
        <f>1-574064/2129760</f>
        <v>0.73045601382315373</v>
      </c>
      <c r="N624" s="162">
        <v>44173</v>
      </c>
      <c r="O624" s="158">
        <f>1-425102/976320</f>
        <v>0.56458743035070469</v>
      </c>
      <c r="P624" s="158">
        <f>1-231831/656640</f>
        <v>0.64694353070175437</v>
      </c>
      <c r="Q624" s="158">
        <f>1- 180259/254880</f>
        <v>0.29276914626490902</v>
      </c>
    </row>
    <row r="625" spans="10:17" x14ac:dyDescent="0.2">
      <c r="J625" s="162">
        <v>44174</v>
      </c>
      <c r="K625" s="158">
        <f>1-1533833/4790880</f>
        <v>0.67984316033797554</v>
      </c>
      <c r="L625" s="158">
        <f>1-572114/2129760</f>
        <v>0.73137160994666073</v>
      </c>
      <c r="N625" s="162">
        <v>44174</v>
      </c>
      <c r="O625" s="158">
        <f>1-424992/976320</f>
        <v>0.56470009832841694</v>
      </c>
      <c r="P625" s="158">
        <f>1-230011/656640</f>
        <v>0.6497152168615985</v>
      </c>
      <c r="Q625" s="158">
        <f>1- 180233/254880</f>
        <v>0.29287115505335848</v>
      </c>
    </row>
  </sheetData>
  <sortState xmlns:xlrd2="http://schemas.microsoft.com/office/spreadsheetml/2017/richdata2" ref="A2:R614">
    <sortCondition ref="K14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590"/>
  <sheetViews>
    <sheetView tabSelected="1" topLeftCell="A147" zoomScale="80" zoomScaleNormal="80" workbookViewId="0">
      <selection activeCell="T19" sqref="T19"/>
    </sheetView>
  </sheetViews>
  <sheetFormatPr baseColWidth="10" defaultColWidth="8.83203125" defaultRowHeight="15" x14ac:dyDescent="0.2"/>
  <cols>
    <col min="2" max="2" width="24.33203125" customWidth="1"/>
    <col min="3" max="3" width="23.6640625" customWidth="1"/>
    <col min="4" max="5" width="9.1640625" style="197"/>
    <col min="7" max="7" width="5.5" customWidth="1"/>
    <col min="8" max="8" width="9.1640625" style="197"/>
    <col min="10" max="10" width="15.83203125" customWidth="1"/>
    <col min="11" max="12" width="9.1640625" style="197"/>
    <col min="13" max="13" width="15.5" style="190" customWidth="1"/>
    <col min="14" max="14" width="12.83203125" customWidth="1"/>
    <col min="18" max="18" width="18.5" customWidth="1"/>
  </cols>
  <sheetData>
    <row r="1" spans="1:25" x14ac:dyDescent="0.2">
      <c r="A1" s="69"/>
      <c r="B1" s="70" t="s">
        <v>5875</v>
      </c>
      <c r="C1" s="71" t="s">
        <v>2018</v>
      </c>
      <c r="D1" s="72" t="s">
        <v>2019</v>
      </c>
      <c r="E1" s="72" t="s">
        <v>2020</v>
      </c>
      <c r="F1" s="73" t="s">
        <v>2021</v>
      </c>
      <c r="G1" s="71" t="s">
        <v>2073</v>
      </c>
      <c r="H1" s="245" t="s">
        <v>2022</v>
      </c>
      <c r="I1" s="71" t="s">
        <v>2023</v>
      </c>
      <c r="J1" s="70" t="s">
        <v>2024</v>
      </c>
      <c r="K1" s="200" t="s">
        <v>2025</v>
      </c>
      <c r="L1" s="200" t="s">
        <v>2026</v>
      </c>
      <c r="M1" s="253" t="s">
        <v>2027</v>
      </c>
      <c r="N1" s="130" t="s">
        <v>2028</v>
      </c>
      <c r="O1" s="131" t="s">
        <v>2029</v>
      </c>
      <c r="P1" s="77" t="s">
        <v>2030</v>
      </c>
      <c r="Q1" s="74" t="s">
        <v>2031</v>
      </c>
      <c r="R1" s="74" t="s">
        <v>2032</v>
      </c>
      <c r="S1" s="77" t="s">
        <v>2017</v>
      </c>
      <c r="T1" s="77" t="s">
        <v>2074</v>
      </c>
      <c r="U1" s="77" t="s">
        <v>57</v>
      </c>
      <c r="V1" s="77" t="s">
        <v>2017</v>
      </c>
      <c r="W1" s="77" t="s">
        <v>13</v>
      </c>
      <c r="X1" s="77" t="s">
        <v>21</v>
      </c>
      <c r="Y1" s="77" t="s">
        <v>29</v>
      </c>
    </row>
    <row r="2" spans="1:25" x14ac:dyDescent="0.2">
      <c r="A2" s="97"/>
      <c r="B2" s="141" t="s">
        <v>5678</v>
      </c>
      <c r="C2" s="138" t="s">
        <v>18</v>
      </c>
      <c r="D2" s="134" t="str">
        <f>VLOOKUP($C2,TOTAL3,2,FALSE)</f>
        <v>ME0110</v>
      </c>
      <c r="E2" s="134" t="str">
        <f>VLOOKUP($C2,TOTAL3,3,FALSE)</f>
        <v>MASH EAST</v>
      </c>
      <c r="F2" s="135" t="str">
        <f>VLOOKUP(C2,TOTAL3,4,FALSE)</f>
        <v>GOLD</v>
      </c>
      <c r="G2" s="52">
        <v>3</v>
      </c>
      <c r="H2" s="142" t="s">
        <v>2033</v>
      </c>
      <c r="I2" s="52" t="s">
        <v>2034</v>
      </c>
      <c r="J2" s="135" t="str">
        <f>VLOOKUP($C2,TOTAL3,5,FALSE)</f>
        <v>WASHI</v>
      </c>
      <c r="K2" s="88">
        <v>0.81795138888888896</v>
      </c>
      <c r="L2" s="153">
        <v>0.99945601851851851</v>
      </c>
      <c r="M2" s="254">
        <v>44175</v>
      </c>
      <c r="N2" s="143" t="s">
        <v>5842</v>
      </c>
      <c r="O2" s="90">
        <f t="shared" ref="O2:O65" si="0">(L2-K2)*60*24</f>
        <v>261.36666666666656</v>
      </c>
      <c r="P2" s="100">
        <f t="shared" ref="P2:P65" si="1">O2*G2</f>
        <v>784.09999999999968</v>
      </c>
      <c r="Q2" s="48" t="s">
        <v>2035</v>
      </c>
      <c r="R2" s="48" t="s">
        <v>2036</v>
      </c>
      <c r="S2" s="162">
        <v>44166</v>
      </c>
      <c r="T2" s="158">
        <f>1-   1272888/4790880</f>
        <v>0.73431018935978365</v>
      </c>
      <c r="U2" s="158">
        <f>1- 584588/2129760</f>
        <v>0.72551461197505818</v>
      </c>
      <c r="V2" s="162">
        <v>44166</v>
      </c>
      <c r="W2" s="158">
        <f>1-  327742/976320</f>
        <v>0.66430883316945266</v>
      </c>
      <c r="X2" s="158">
        <f>1-210364/656640</f>
        <v>0.67963572124756333</v>
      </c>
      <c r="Y2" s="158">
        <f>1- 150194/254880</f>
        <v>0.41072661644695541</v>
      </c>
    </row>
    <row r="3" spans="1:25" x14ac:dyDescent="0.2">
      <c r="A3" s="97"/>
      <c r="B3" s="137" t="s">
        <v>2078</v>
      </c>
      <c r="C3" s="87" t="s">
        <v>26</v>
      </c>
      <c r="D3" s="134" t="str">
        <f>VLOOKUP($C3,TOTAL3,2,FALSE)</f>
        <v>MA7001</v>
      </c>
      <c r="E3" s="134" t="str">
        <f>VLOOKUP($C3,TOTAL3,3,FALSE)</f>
        <v>MANICALAND</v>
      </c>
      <c r="F3" s="135" t="str">
        <f>VLOOKUP(C3,TOTAL3,4,FALSE)</f>
        <v>BRONZE</v>
      </c>
      <c r="G3" s="52">
        <v>3</v>
      </c>
      <c r="H3" s="142" t="s">
        <v>2033</v>
      </c>
      <c r="I3" s="52" t="s">
        <v>5161</v>
      </c>
      <c r="J3" s="135" t="str">
        <f>VLOOKUP($C3,TOTAL3,5,FALSE)</f>
        <v>MANGWIRO</v>
      </c>
      <c r="K3" s="88">
        <v>0</v>
      </c>
      <c r="L3" s="153">
        <v>0.99945601851851851</v>
      </c>
      <c r="M3" s="254">
        <v>44175</v>
      </c>
      <c r="N3" s="143" t="s">
        <v>5381</v>
      </c>
      <c r="O3" s="90">
        <f t="shared" si="0"/>
        <v>1439.2166666666667</v>
      </c>
      <c r="P3" s="100">
        <f t="shared" si="1"/>
        <v>4317.6499999999996</v>
      </c>
      <c r="Q3" s="48" t="s">
        <v>2035</v>
      </c>
      <c r="R3" s="48" t="s">
        <v>2036</v>
      </c>
      <c r="S3" s="162">
        <v>44167</v>
      </c>
      <c r="T3" s="158">
        <f>1-   1302465/4790880</f>
        <v>0.72813658451057006</v>
      </c>
      <c r="U3" s="158">
        <f>1- 564773/2129760</f>
        <v>0.73481847719930882</v>
      </c>
      <c r="V3" s="162">
        <v>44167</v>
      </c>
      <c r="W3" s="158">
        <f>1-  361895/976320</f>
        <v>0.62932747459849225</v>
      </c>
      <c r="X3" s="158">
        <f>1-221368/656640</f>
        <v>0.66287768031189076</v>
      </c>
      <c r="Y3" s="158">
        <f>1- 154430/254880</f>
        <v>0.3941070307595731</v>
      </c>
    </row>
    <row r="4" spans="1:25" x14ac:dyDescent="0.2">
      <c r="A4" s="214"/>
      <c r="B4" s="221">
        <v>44175.662986111114</v>
      </c>
      <c r="C4" s="98" t="s">
        <v>32</v>
      </c>
      <c r="D4" s="81" t="str">
        <f>VLOOKUP($C4,TOTAL4,2,FALSE)</f>
        <v>HA0225</v>
      </c>
      <c r="E4" s="81" t="str">
        <f>VLOOKUP($C4,TOTAL4,3,FALSE)</f>
        <v>HARARE</v>
      </c>
      <c r="F4" s="82" t="str">
        <f>VLOOKUP(C4,TOTAL4,4,FALSE)</f>
        <v>GOLD</v>
      </c>
      <c r="G4" s="52">
        <v>3</v>
      </c>
      <c r="H4" s="142" t="s">
        <v>2033</v>
      </c>
      <c r="I4" s="68" t="s">
        <v>2056</v>
      </c>
      <c r="J4" s="82" t="str">
        <f>VLOOKUP($C4,TOTAL4,5,FALSE)</f>
        <v>PRIVILEDGE</v>
      </c>
      <c r="K4" s="151">
        <v>0.66298611111111116</v>
      </c>
      <c r="L4" s="151">
        <v>0.78084490740740742</v>
      </c>
      <c r="M4" s="135">
        <v>44175</v>
      </c>
      <c r="N4" s="143" t="s">
        <v>5764</v>
      </c>
      <c r="O4" s="90">
        <f t="shared" si="0"/>
        <v>169.71666666666661</v>
      </c>
      <c r="P4" s="100">
        <f t="shared" si="1"/>
        <v>509.14999999999986</v>
      </c>
      <c r="Q4" s="48" t="s">
        <v>2035</v>
      </c>
      <c r="R4" s="48" t="s">
        <v>2038</v>
      </c>
      <c r="S4" s="162">
        <v>44168</v>
      </c>
      <c r="T4" s="158">
        <f>1-   1273504/4790880</f>
        <v>0.73418161172895169</v>
      </c>
      <c r="U4" s="158">
        <f>1- 559003/2129760</f>
        <v>0.73752770265194201</v>
      </c>
      <c r="V4" s="162">
        <v>44168</v>
      </c>
      <c r="W4" s="158">
        <f>1-  365005/976320</f>
        <v>0.62614204359226489</v>
      </c>
      <c r="X4" s="158">
        <f>1-219998/656640</f>
        <v>0.66496405945419101</v>
      </c>
      <c r="Y4" s="158">
        <f>1- 149930/254880</f>
        <v>0.4117623979912115</v>
      </c>
    </row>
    <row r="5" spans="1:25" x14ac:dyDescent="0.2">
      <c r="A5" s="97"/>
      <c r="B5" s="137" t="s">
        <v>2310</v>
      </c>
      <c r="C5" s="87" t="s">
        <v>54</v>
      </c>
      <c r="D5" s="134" t="str">
        <f t="shared" ref="D5:D10" si="2">VLOOKUP($C5,TOTAL3,2,FALSE)</f>
        <v>MW5001</v>
      </c>
      <c r="E5" s="134" t="str">
        <f t="shared" ref="E5:E10" si="3">VLOOKUP($C5,TOTAL3,3,FALSE)</f>
        <v>MASH WEST</v>
      </c>
      <c r="F5" s="135" t="str">
        <f t="shared" ref="F5:F10" si="4">VLOOKUP(C5,TOTAL3,4,FALSE)</f>
        <v>PLATINUM</v>
      </c>
      <c r="G5" s="52">
        <v>3</v>
      </c>
      <c r="H5" s="142" t="s">
        <v>2033</v>
      </c>
      <c r="I5" s="52" t="s">
        <v>5161</v>
      </c>
      <c r="J5" s="135" t="str">
        <f t="shared" ref="J5:J10" si="5">VLOOKUP($C5,TOTAL3,5,FALSE)</f>
        <v>ARTWELL</v>
      </c>
      <c r="K5" s="88">
        <v>0</v>
      </c>
      <c r="L5" s="153">
        <v>0.99945601851851851</v>
      </c>
      <c r="M5" s="254">
        <v>44175</v>
      </c>
      <c r="N5" s="143" t="s">
        <v>5382</v>
      </c>
      <c r="O5" s="90">
        <f t="shared" si="0"/>
        <v>1439.2166666666667</v>
      </c>
      <c r="P5" s="100">
        <f t="shared" si="1"/>
        <v>4317.6499999999996</v>
      </c>
      <c r="Q5" s="48" t="s">
        <v>2035</v>
      </c>
      <c r="R5" s="48" t="s">
        <v>2036</v>
      </c>
      <c r="S5" s="162">
        <v>44169</v>
      </c>
      <c r="T5" s="158">
        <f>1-   1213361/4790880</f>
        <v>0.74673525531843832</v>
      </c>
      <c r="U5" s="158">
        <f>1- 494052/2129760</f>
        <v>0.76802456614829839</v>
      </c>
      <c r="V5" s="162">
        <v>44169</v>
      </c>
      <c r="W5" s="158">
        <f>1-  367461/976320</f>
        <v>0.62362647492625367</v>
      </c>
      <c r="X5" s="158">
        <f>1-211835/656640</f>
        <v>0.67739552875243669</v>
      </c>
      <c r="Y5" s="158">
        <f>1- 139831/254880</f>
        <v>0.45138496547394857</v>
      </c>
    </row>
    <row r="6" spans="1:25" x14ac:dyDescent="0.2">
      <c r="A6" s="97"/>
      <c r="B6" s="137" t="s">
        <v>2311</v>
      </c>
      <c r="C6" s="87" t="s">
        <v>60</v>
      </c>
      <c r="D6" s="134" t="str">
        <f t="shared" si="2"/>
        <v>MW5001</v>
      </c>
      <c r="E6" s="134" t="str">
        <f t="shared" si="3"/>
        <v>MASH WEST</v>
      </c>
      <c r="F6" s="135" t="str">
        <f t="shared" si="4"/>
        <v>PLATINUM</v>
      </c>
      <c r="G6" s="52">
        <v>3</v>
      </c>
      <c r="H6" s="142" t="s">
        <v>2033</v>
      </c>
      <c r="I6" s="52" t="s">
        <v>5161</v>
      </c>
      <c r="J6" s="135" t="str">
        <f t="shared" si="5"/>
        <v>ARTWELL</v>
      </c>
      <c r="K6" s="88">
        <v>0</v>
      </c>
      <c r="L6" s="153">
        <v>0.99945601851851851</v>
      </c>
      <c r="M6" s="254">
        <v>44175</v>
      </c>
      <c r="N6" s="143" t="s">
        <v>5383</v>
      </c>
      <c r="O6" s="90">
        <f t="shared" si="0"/>
        <v>1439.2166666666667</v>
      </c>
      <c r="P6" s="100">
        <f t="shared" si="1"/>
        <v>4317.6499999999996</v>
      </c>
      <c r="Q6" s="48" t="s">
        <v>2035</v>
      </c>
      <c r="R6" s="48" t="s">
        <v>2036</v>
      </c>
      <c r="S6" s="162">
        <v>44170</v>
      </c>
      <c r="T6" s="158">
        <f>1-   1498638/4790880</f>
        <v>0.68718940987876964</v>
      </c>
      <c r="U6" s="158">
        <f>1- 488852/2129760</f>
        <v>0.77046615581098343</v>
      </c>
      <c r="V6" s="162">
        <v>44170</v>
      </c>
      <c r="W6" s="158">
        <f>1-  366661/976320</f>
        <v>0.62444587840052446</v>
      </c>
      <c r="X6" s="158">
        <f>1-212935/656640</f>
        <v>0.67572033382066277</v>
      </c>
      <c r="Y6" s="158">
        <f>1- 140831/254880</f>
        <v>0.44746155053358438</v>
      </c>
    </row>
    <row r="7" spans="1:25" x14ac:dyDescent="0.2">
      <c r="A7" s="97"/>
      <c r="B7" s="52" t="s">
        <v>2109</v>
      </c>
      <c r="C7" s="87" t="s">
        <v>67</v>
      </c>
      <c r="D7" s="134" t="str">
        <f t="shared" si="2"/>
        <v>HA5035</v>
      </c>
      <c r="E7" s="134" t="str">
        <f t="shared" si="3"/>
        <v>HARARE</v>
      </c>
      <c r="F7" s="135" t="str">
        <f t="shared" si="4"/>
        <v>GOLD</v>
      </c>
      <c r="G7" s="52">
        <v>3</v>
      </c>
      <c r="H7" s="84" t="s">
        <v>2033</v>
      </c>
      <c r="I7" s="52" t="s">
        <v>5161</v>
      </c>
      <c r="J7" s="135" t="str">
        <f t="shared" si="5"/>
        <v>ENIA</v>
      </c>
      <c r="K7" s="88">
        <v>0</v>
      </c>
      <c r="L7" s="153">
        <v>0.64408564814814817</v>
      </c>
      <c r="M7" s="254">
        <v>44175</v>
      </c>
      <c r="N7" s="143" t="s">
        <v>5384</v>
      </c>
      <c r="O7" s="90">
        <f t="shared" si="0"/>
        <v>927.48333333333335</v>
      </c>
      <c r="P7" s="100">
        <f t="shared" si="1"/>
        <v>2782.45</v>
      </c>
      <c r="Q7" s="48" t="s">
        <v>2035</v>
      </c>
      <c r="R7" s="48" t="s">
        <v>2038</v>
      </c>
      <c r="S7" s="162">
        <v>44171</v>
      </c>
      <c r="T7" s="158">
        <f>1-1351831/4790880</f>
        <v>0.71783242327088126</v>
      </c>
      <c r="U7" s="158">
        <f>1-531181/2129760</f>
        <v>0.75059114642025393</v>
      </c>
      <c r="V7" s="162">
        <v>44171</v>
      </c>
      <c r="W7" s="158">
        <f>1-436513/976320</f>
        <v>0.55289966404457558</v>
      </c>
      <c r="X7" s="158">
        <f>1-190000/656640</f>
        <v>0.71064814814814814</v>
      </c>
      <c r="Y7" s="158">
        <f>1- 194075/254880</f>
        <v>0.23856324544883867</v>
      </c>
    </row>
    <row r="8" spans="1:25" x14ac:dyDescent="0.2">
      <c r="A8" s="97"/>
      <c r="B8" s="137" t="s">
        <v>2110</v>
      </c>
      <c r="C8" s="87" t="s">
        <v>71</v>
      </c>
      <c r="D8" s="134" t="str">
        <f t="shared" si="2"/>
        <v>HA5035</v>
      </c>
      <c r="E8" s="134" t="str">
        <f t="shared" si="3"/>
        <v>HARARE</v>
      </c>
      <c r="F8" s="135" t="str">
        <f t="shared" si="4"/>
        <v>GOLD</v>
      </c>
      <c r="G8" s="52">
        <v>3</v>
      </c>
      <c r="H8" s="84" t="s">
        <v>2033</v>
      </c>
      <c r="I8" s="52" t="s">
        <v>5161</v>
      </c>
      <c r="J8" s="135" t="str">
        <f t="shared" si="5"/>
        <v>ENIA</v>
      </c>
      <c r="K8" s="88">
        <v>0</v>
      </c>
      <c r="L8" s="153">
        <v>0.64546296296296302</v>
      </c>
      <c r="M8" s="254">
        <v>44175</v>
      </c>
      <c r="N8" s="143" t="s">
        <v>5385</v>
      </c>
      <c r="O8" s="90">
        <f t="shared" si="0"/>
        <v>929.4666666666667</v>
      </c>
      <c r="P8" s="100">
        <f t="shared" si="1"/>
        <v>2788.4</v>
      </c>
      <c r="Q8" s="48" t="s">
        <v>2035</v>
      </c>
      <c r="R8" s="48" t="s">
        <v>2038</v>
      </c>
      <c r="S8" s="162">
        <v>44172</v>
      </c>
      <c r="T8" s="158">
        <f>1-1262654/4790880</f>
        <v>0.73644633136292281</v>
      </c>
      <c r="U8" s="158">
        <f>1-471376/2129760</f>
        <v>0.7786717752234994</v>
      </c>
      <c r="V8" s="162">
        <v>44172</v>
      </c>
      <c r="W8" s="158">
        <f>1-417951/976320</f>
        <v>0.57191187315634218</v>
      </c>
      <c r="X8" s="158">
        <f>1-191724/656640</f>
        <v>0.70802266081871346</v>
      </c>
      <c r="Y8" s="158">
        <f>1- 181604/254880</f>
        <v>0.28749215317011922</v>
      </c>
    </row>
    <row r="9" spans="1:25" x14ac:dyDescent="0.2">
      <c r="A9" s="97"/>
      <c r="B9" s="192" t="s">
        <v>4575</v>
      </c>
      <c r="C9" s="87" t="s">
        <v>78</v>
      </c>
      <c r="D9" s="134" t="str">
        <f t="shared" si="2"/>
        <v>ME5318</v>
      </c>
      <c r="E9" s="134" t="str">
        <f t="shared" si="3"/>
        <v>MASH EAST</v>
      </c>
      <c r="F9" s="135" t="str">
        <f t="shared" si="4"/>
        <v>GOLD</v>
      </c>
      <c r="G9" s="52">
        <v>3</v>
      </c>
      <c r="H9" s="84" t="s">
        <v>2033</v>
      </c>
      <c r="I9" s="52" t="s">
        <v>5161</v>
      </c>
      <c r="J9" s="135" t="str">
        <f t="shared" si="5"/>
        <v>WASHI</v>
      </c>
      <c r="K9" s="88">
        <v>0</v>
      </c>
      <c r="L9" s="153">
        <v>0.99945601851851851</v>
      </c>
      <c r="M9" s="254">
        <v>44175</v>
      </c>
      <c r="N9" s="143" t="s">
        <v>5386</v>
      </c>
      <c r="O9" s="90">
        <f t="shared" si="0"/>
        <v>1439.2166666666667</v>
      </c>
      <c r="P9" s="100">
        <f t="shared" si="1"/>
        <v>4317.6499999999996</v>
      </c>
      <c r="Q9" s="48" t="s">
        <v>2035</v>
      </c>
      <c r="R9" s="48" t="s">
        <v>2036</v>
      </c>
      <c r="S9" s="162">
        <v>44173</v>
      </c>
      <c r="T9" s="158">
        <f>1-1411256/4790880</f>
        <v>0.70542864776408509</v>
      </c>
      <c r="U9" s="158">
        <f>1-574064/2129760</f>
        <v>0.73045601382315373</v>
      </c>
      <c r="V9" s="162">
        <v>44173</v>
      </c>
      <c r="W9" s="158">
        <f>1-425102/976320</f>
        <v>0.56458743035070469</v>
      </c>
      <c r="X9" s="158">
        <f>1-231831/656640</f>
        <v>0.64694353070175437</v>
      </c>
      <c r="Y9" s="158">
        <f>1- 180259/254880</f>
        <v>0.29276914626490902</v>
      </c>
    </row>
    <row r="10" spans="1:25" x14ac:dyDescent="0.2">
      <c r="A10" s="210"/>
      <c r="B10" s="137" t="s">
        <v>5712</v>
      </c>
      <c r="C10" s="138" t="s">
        <v>3941</v>
      </c>
      <c r="D10" s="134" t="e">
        <f t="shared" si="2"/>
        <v>#N/A</v>
      </c>
      <c r="E10" s="134" t="e">
        <f t="shared" si="3"/>
        <v>#N/A</v>
      </c>
      <c r="F10" s="135" t="e">
        <f t="shared" si="4"/>
        <v>#N/A</v>
      </c>
      <c r="G10" s="52">
        <v>3</v>
      </c>
      <c r="H10" s="142" t="s">
        <v>2033</v>
      </c>
      <c r="I10" s="52" t="s">
        <v>2034</v>
      </c>
      <c r="J10" s="135" t="e">
        <f t="shared" si="5"/>
        <v>#N/A</v>
      </c>
      <c r="K10" s="88">
        <v>0.62988425925925928</v>
      </c>
      <c r="L10" s="153">
        <v>0.99945601851851851</v>
      </c>
      <c r="M10" s="254">
        <v>44175</v>
      </c>
      <c r="N10" s="143" t="s">
        <v>5874</v>
      </c>
      <c r="O10" s="90">
        <f t="shared" si="0"/>
        <v>532.18333333333328</v>
      </c>
      <c r="P10" s="100">
        <f t="shared" si="1"/>
        <v>1596.5499999999997</v>
      </c>
      <c r="Q10" s="48" t="s">
        <v>2035</v>
      </c>
      <c r="R10" s="48" t="s">
        <v>2036</v>
      </c>
      <c r="S10" s="162">
        <v>44174</v>
      </c>
      <c r="T10" s="158">
        <f>1-1533833/4790880</f>
        <v>0.67984316033797554</v>
      </c>
      <c r="U10" s="158">
        <f>1-572114/2129760</f>
        <v>0.73137160994666073</v>
      </c>
      <c r="V10" s="162">
        <v>44174</v>
      </c>
      <c r="W10" s="158">
        <f>1-424992/976320</f>
        <v>0.56470009832841694</v>
      </c>
      <c r="X10" s="158">
        <f>1-230011/656640</f>
        <v>0.6497152168615985</v>
      </c>
      <c r="Y10" s="158">
        <f>1- 180233/254880</f>
        <v>0.29287115505335848</v>
      </c>
    </row>
    <row r="11" spans="1:25" x14ac:dyDescent="0.2">
      <c r="A11" s="214"/>
      <c r="B11" s="221">
        <v>44175.58494212963</v>
      </c>
      <c r="C11" s="98" t="s">
        <v>115</v>
      </c>
      <c r="D11" s="81" t="str">
        <f>VLOOKUP($C11,TOTAL4,2,FALSE)</f>
        <v>HA6002</v>
      </c>
      <c r="E11" s="81" t="str">
        <f>VLOOKUP($C11,TOTAL4,3,FALSE)</f>
        <v>HARARE</v>
      </c>
      <c r="F11" s="82" t="str">
        <f>VLOOKUP(C11,TOTAL4,4,FALSE)</f>
        <v>PLATINUM</v>
      </c>
      <c r="G11" s="52">
        <v>3</v>
      </c>
      <c r="H11" s="142" t="s">
        <v>2033</v>
      </c>
      <c r="I11" s="68" t="s">
        <v>2056</v>
      </c>
      <c r="J11" s="82" t="str">
        <f>VLOOKUP($C11,TOTAL4,5,FALSE)</f>
        <v>WASHI</v>
      </c>
      <c r="K11" s="151">
        <v>0.58494212962962966</v>
      </c>
      <c r="L11" s="151">
        <v>0.65078703703703711</v>
      </c>
      <c r="M11" s="135">
        <v>44175</v>
      </c>
      <c r="N11" s="143" t="s">
        <v>5729</v>
      </c>
      <c r="O11" s="90">
        <f t="shared" si="0"/>
        <v>94.81666666666672</v>
      </c>
      <c r="P11" s="100">
        <f t="shared" si="1"/>
        <v>284.45000000000016</v>
      </c>
      <c r="Q11" s="48" t="s">
        <v>2035</v>
      </c>
      <c r="R11" s="48" t="s">
        <v>2038</v>
      </c>
      <c r="S11" s="162">
        <v>44175</v>
      </c>
      <c r="T11" s="158">
        <f>1-1508594/4790880</f>
        <v>0.68511129479344079</v>
      </c>
      <c r="U11" s="158">
        <f>1-609357/2129760</f>
        <v>0.71388466306062659</v>
      </c>
      <c r="V11" s="162">
        <v>44175</v>
      </c>
      <c r="W11" s="158">
        <f>1-469019/976320</f>
        <v>0.51960525237627009</v>
      </c>
      <c r="X11" s="158">
        <f>1-250872/656640</f>
        <v>0.6179459064327486</v>
      </c>
      <c r="Y11" s="158">
        <f>1- 179346/254880</f>
        <v>0.29635122410546144</v>
      </c>
    </row>
    <row r="12" spans="1:25" x14ac:dyDescent="0.2">
      <c r="A12" s="97"/>
      <c r="B12" s="216" t="s">
        <v>5642</v>
      </c>
      <c r="C12" s="138" t="s">
        <v>118</v>
      </c>
      <c r="D12" s="134" t="str">
        <f>VLOOKUP($C12,TOTAL3,2,FALSE)</f>
        <v>HA6002</v>
      </c>
      <c r="E12" s="134" t="str">
        <f>VLOOKUP($C12,TOTAL3,3,FALSE)</f>
        <v>HARARE</v>
      </c>
      <c r="F12" s="135" t="str">
        <f>VLOOKUP(C12,TOTAL3,4,FALSE)</f>
        <v>PLATINUM</v>
      </c>
      <c r="G12" s="52">
        <v>3</v>
      </c>
      <c r="H12" s="142" t="s">
        <v>2033</v>
      </c>
      <c r="I12" s="52" t="s">
        <v>2034</v>
      </c>
      <c r="J12" s="135" t="str">
        <f>VLOOKUP($C12,TOTAL3,5,FALSE)</f>
        <v>WASHI</v>
      </c>
      <c r="K12" s="153">
        <v>0.55153935185185188</v>
      </c>
      <c r="L12" s="153">
        <v>0.99945601851851851</v>
      </c>
      <c r="M12" s="254">
        <v>44175</v>
      </c>
      <c r="N12" s="143" t="s">
        <v>5837</v>
      </c>
      <c r="O12" s="90">
        <f t="shared" si="0"/>
        <v>644.99999999999989</v>
      </c>
      <c r="P12" s="100">
        <f t="shared" si="1"/>
        <v>1934.9999999999995</v>
      </c>
      <c r="Q12" s="48" t="s">
        <v>2035</v>
      </c>
      <c r="R12" s="48" t="s">
        <v>2036</v>
      </c>
    </row>
    <row r="13" spans="1:25" x14ac:dyDescent="0.2">
      <c r="A13" s="214"/>
      <c r="B13" s="221">
        <v>44175.668414351851</v>
      </c>
      <c r="C13" s="98" t="s">
        <v>125</v>
      </c>
      <c r="D13" s="81" t="str">
        <f>VLOOKUP($C13,TOTAL4,2,FALSE)</f>
        <v>HA1706</v>
      </c>
      <c r="E13" s="81" t="str">
        <f>VLOOKUP($C13,TOTAL4,3,FALSE)</f>
        <v>HARARE</v>
      </c>
      <c r="F13" s="82" t="str">
        <f>VLOOKUP(C13,TOTAL4,4,FALSE)</f>
        <v>SILVER</v>
      </c>
      <c r="G13" s="52">
        <v>3</v>
      </c>
      <c r="H13" s="142" t="s">
        <v>2033</v>
      </c>
      <c r="I13" s="68" t="s">
        <v>2056</v>
      </c>
      <c r="J13" s="82" t="str">
        <f>VLOOKUP($C13,TOTAL4,5,FALSE)</f>
        <v>ENIA</v>
      </c>
      <c r="K13" s="151">
        <v>0.66841435185185183</v>
      </c>
      <c r="L13" s="151">
        <v>0.86060185185185178</v>
      </c>
      <c r="M13" s="135">
        <v>44175</v>
      </c>
      <c r="N13" s="143" t="s">
        <v>5783</v>
      </c>
      <c r="O13" s="90">
        <f t="shared" si="0"/>
        <v>276.74999999999989</v>
      </c>
      <c r="P13" s="100">
        <f t="shared" si="1"/>
        <v>830.24999999999966</v>
      </c>
      <c r="Q13" s="48" t="s">
        <v>2035</v>
      </c>
      <c r="R13" s="48" t="s">
        <v>2038</v>
      </c>
    </row>
    <row r="14" spans="1:25" x14ac:dyDescent="0.2">
      <c r="A14" s="214"/>
      <c r="B14" s="221">
        <v>44175.66300925926</v>
      </c>
      <c r="C14" s="98" t="s">
        <v>152</v>
      </c>
      <c r="D14" s="81" t="str">
        <f>VLOOKUP($C14,TOTAL4,2,FALSE)</f>
        <v>HA0227</v>
      </c>
      <c r="E14" s="81" t="str">
        <f>VLOOKUP($C14,TOTAL4,3,FALSE)</f>
        <v>HARARE</v>
      </c>
      <c r="F14" s="82" t="str">
        <f>VLOOKUP(C14,TOTAL4,4,FALSE)</f>
        <v>PLATINUM</v>
      </c>
      <c r="G14" s="52">
        <v>3</v>
      </c>
      <c r="H14" s="142" t="s">
        <v>2033</v>
      </c>
      <c r="I14" s="68" t="s">
        <v>2056</v>
      </c>
      <c r="J14" s="82" t="str">
        <f>VLOOKUP($C14,TOTAL4,5,FALSE)</f>
        <v>PRIVILEDGE</v>
      </c>
      <c r="K14" s="151">
        <v>0.66300925925925924</v>
      </c>
      <c r="L14" s="151">
        <v>0.78121527777777777</v>
      </c>
      <c r="M14" s="135">
        <v>44175</v>
      </c>
      <c r="N14" s="143" t="s">
        <v>5765</v>
      </c>
      <c r="O14" s="90">
        <f t="shared" si="0"/>
        <v>170.2166666666667</v>
      </c>
      <c r="P14" s="100">
        <f t="shared" si="1"/>
        <v>510.65000000000009</v>
      </c>
      <c r="Q14" s="48" t="s">
        <v>2035</v>
      </c>
      <c r="R14" s="48" t="s">
        <v>2038</v>
      </c>
    </row>
    <row r="15" spans="1:25" x14ac:dyDescent="0.2">
      <c r="A15" s="97"/>
      <c r="B15" s="137" t="s">
        <v>3448</v>
      </c>
      <c r="C15" s="48" t="s">
        <v>177</v>
      </c>
      <c r="D15" s="134" t="str">
        <f>VLOOKUP($C15,TOTAL3,2,FALSE)</f>
        <v>MC5252</v>
      </c>
      <c r="E15" s="134" t="str">
        <f>VLOOKUP($C15,TOTAL3,3,FALSE)</f>
        <v>MASH CENTRAL</v>
      </c>
      <c r="F15" s="135" t="str">
        <f>VLOOKUP(C15,TOTAL3,4,FALSE)</f>
        <v>SILVER</v>
      </c>
      <c r="G15" s="52">
        <v>3</v>
      </c>
      <c r="H15" s="142" t="s">
        <v>2033</v>
      </c>
      <c r="I15" s="52" t="s">
        <v>5161</v>
      </c>
      <c r="J15" s="135" t="str">
        <f>VLOOKUP($C15,TOTAL3,5,FALSE)</f>
        <v>ARTWELL</v>
      </c>
      <c r="K15" s="88">
        <v>0</v>
      </c>
      <c r="L15" s="153">
        <v>0.99945601851851851</v>
      </c>
      <c r="M15" s="254">
        <v>44175</v>
      </c>
      <c r="N15" s="143" t="s">
        <v>5388</v>
      </c>
      <c r="O15" s="90">
        <f t="shared" si="0"/>
        <v>1439.2166666666667</v>
      </c>
      <c r="P15" s="100">
        <f t="shared" si="1"/>
        <v>4317.6499999999996</v>
      </c>
      <c r="Q15" s="48" t="s">
        <v>2035</v>
      </c>
      <c r="R15" s="48" t="s">
        <v>2036</v>
      </c>
    </row>
    <row r="16" spans="1:25" x14ac:dyDescent="0.2">
      <c r="A16" s="214"/>
      <c r="B16" s="221">
        <v>44175.594351851854</v>
      </c>
      <c r="C16" s="98" t="s">
        <v>181</v>
      </c>
      <c r="D16" s="81" t="str">
        <f>VLOOKUP($C16,TOTAL4,2,FALSE)</f>
        <v>HA0217</v>
      </c>
      <c r="E16" s="81" t="str">
        <f>VLOOKUP($C16,TOTAL4,3,FALSE)</f>
        <v>HARARE</v>
      </c>
      <c r="F16" s="82" t="str">
        <f>VLOOKUP(C16,TOTAL4,4,FALSE)</f>
        <v>GOLD</v>
      </c>
      <c r="G16" s="52">
        <v>3</v>
      </c>
      <c r="H16" s="142" t="s">
        <v>2033</v>
      </c>
      <c r="I16" s="68" t="s">
        <v>2056</v>
      </c>
      <c r="J16" s="82" t="str">
        <f>VLOOKUP($C16,TOTAL4,5,FALSE)</f>
        <v>MUTYANDA</v>
      </c>
      <c r="K16" s="151">
        <v>0.59435185185185191</v>
      </c>
      <c r="L16" s="151">
        <v>0.68403935185185183</v>
      </c>
      <c r="M16" s="135">
        <v>44175</v>
      </c>
      <c r="N16" s="143" t="s">
        <v>5737</v>
      </c>
      <c r="O16" s="90">
        <f t="shared" si="0"/>
        <v>129.14999999999989</v>
      </c>
      <c r="P16" s="100">
        <f t="shared" si="1"/>
        <v>387.4499999999997</v>
      </c>
      <c r="Q16" s="48" t="s">
        <v>2035</v>
      </c>
      <c r="R16" s="48" t="s">
        <v>2038</v>
      </c>
    </row>
    <row r="17" spans="1:18" x14ac:dyDescent="0.2">
      <c r="A17" s="214"/>
      <c r="B17" s="221">
        <v>44175.689305555556</v>
      </c>
      <c r="C17" s="98" t="s">
        <v>181</v>
      </c>
      <c r="D17" s="81" t="str">
        <f>VLOOKUP($C17,TOTAL4,2,FALSE)</f>
        <v>HA0217</v>
      </c>
      <c r="E17" s="81" t="str">
        <f>VLOOKUP($C17,TOTAL4,3,FALSE)</f>
        <v>HARARE</v>
      </c>
      <c r="F17" s="82" t="str">
        <f>VLOOKUP(C17,TOTAL4,4,FALSE)</f>
        <v>GOLD</v>
      </c>
      <c r="G17" s="52">
        <v>3</v>
      </c>
      <c r="H17" s="142" t="s">
        <v>2033</v>
      </c>
      <c r="I17" s="68" t="s">
        <v>2056</v>
      </c>
      <c r="J17" s="82" t="str">
        <f>VLOOKUP($C17,TOTAL4,5,FALSE)</f>
        <v>MUTYANDA</v>
      </c>
      <c r="K17" s="151">
        <v>0.6893055555555555</v>
      </c>
      <c r="L17" s="151">
        <v>0.76586805555555559</v>
      </c>
      <c r="M17" s="135">
        <v>44175</v>
      </c>
      <c r="N17" s="143" t="s">
        <v>5758</v>
      </c>
      <c r="O17" s="90">
        <f t="shared" si="0"/>
        <v>110.25000000000013</v>
      </c>
      <c r="P17" s="100">
        <f t="shared" si="1"/>
        <v>330.7500000000004</v>
      </c>
      <c r="Q17" s="48" t="s">
        <v>2035</v>
      </c>
      <c r="R17" s="48" t="s">
        <v>2038</v>
      </c>
    </row>
    <row r="18" spans="1:18" x14ac:dyDescent="0.2">
      <c r="A18" s="214"/>
      <c r="B18" s="221">
        <v>44175.771805555552</v>
      </c>
      <c r="C18" s="98" t="s">
        <v>181</v>
      </c>
      <c r="D18" s="81" t="str">
        <f>VLOOKUP($C18,TOTAL4,2,FALSE)</f>
        <v>HA0217</v>
      </c>
      <c r="E18" s="81" t="str">
        <f>VLOOKUP($C18,TOTAL4,3,FALSE)</f>
        <v>HARARE</v>
      </c>
      <c r="F18" s="82" t="str">
        <f>VLOOKUP(C18,TOTAL4,4,FALSE)</f>
        <v>GOLD</v>
      </c>
      <c r="G18" s="52">
        <v>3</v>
      </c>
      <c r="H18" s="142" t="s">
        <v>2033</v>
      </c>
      <c r="I18" s="68" t="s">
        <v>2056</v>
      </c>
      <c r="J18" s="82" t="str">
        <f>VLOOKUP($C18,TOTAL4,5,FALSE)</f>
        <v>MUTYANDA</v>
      </c>
      <c r="K18" s="151">
        <v>0.77180555555555552</v>
      </c>
      <c r="L18" s="151">
        <v>0.83219907407407412</v>
      </c>
      <c r="M18" s="135">
        <v>44175</v>
      </c>
      <c r="N18" s="143" t="s">
        <v>5781</v>
      </c>
      <c r="O18" s="90">
        <f t="shared" si="0"/>
        <v>86.966666666666782</v>
      </c>
      <c r="P18" s="100">
        <f t="shared" si="1"/>
        <v>260.90000000000032</v>
      </c>
      <c r="Q18" s="48" t="s">
        <v>2035</v>
      </c>
      <c r="R18" s="48" t="s">
        <v>2038</v>
      </c>
    </row>
    <row r="19" spans="1:18" x14ac:dyDescent="0.2">
      <c r="A19" s="97"/>
      <c r="B19" s="216" t="s">
        <v>5646</v>
      </c>
      <c r="C19" s="138" t="s">
        <v>184</v>
      </c>
      <c r="D19" s="134" t="str">
        <f t="shared" ref="D19:D25" si="6">VLOOKUP($C19,TOTAL3,2,FALSE)</f>
        <v>HA0217</v>
      </c>
      <c r="E19" s="134" t="str">
        <f t="shared" ref="E19:E25" si="7">VLOOKUP($C19,TOTAL3,3,FALSE)</f>
        <v>HARARE</v>
      </c>
      <c r="F19" s="135" t="str">
        <f t="shared" ref="F19:F25" si="8">VLOOKUP(C19,TOTAL3,4,FALSE)</f>
        <v>GOLD</v>
      </c>
      <c r="G19" s="52">
        <v>3</v>
      </c>
      <c r="H19" s="142" t="s">
        <v>2033</v>
      </c>
      <c r="I19" s="52" t="s">
        <v>2034</v>
      </c>
      <c r="J19" s="135" t="str">
        <f t="shared" ref="J19:J25" si="9">VLOOKUP($C19,TOTAL3,5,FALSE)</f>
        <v>MUTYANDA</v>
      </c>
      <c r="K19" s="153">
        <v>0.56276620370370367</v>
      </c>
      <c r="L19" s="153">
        <v>0.80148148148148157</v>
      </c>
      <c r="M19" s="254">
        <v>44175</v>
      </c>
      <c r="N19" s="143" t="s">
        <v>5841</v>
      </c>
      <c r="O19" s="90">
        <f t="shared" si="0"/>
        <v>343.75000000000023</v>
      </c>
      <c r="P19" s="100">
        <f t="shared" si="1"/>
        <v>1031.2500000000007</v>
      </c>
      <c r="Q19" s="48" t="s">
        <v>2035</v>
      </c>
      <c r="R19" s="48" t="s">
        <v>2038</v>
      </c>
    </row>
    <row r="20" spans="1:18" x14ac:dyDescent="0.2">
      <c r="A20" s="97"/>
      <c r="B20" s="186">
        <v>44174.711273148147</v>
      </c>
      <c r="C20" s="5" t="s">
        <v>193</v>
      </c>
      <c r="D20" s="134" t="str">
        <f t="shared" si="6"/>
        <v>MW0004</v>
      </c>
      <c r="E20" s="134" t="str">
        <f t="shared" si="7"/>
        <v>MASH WEST</v>
      </c>
      <c r="F20" s="135" t="str">
        <f t="shared" si="8"/>
        <v>PLATINUM</v>
      </c>
      <c r="G20" s="52">
        <v>3</v>
      </c>
      <c r="H20" s="142" t="s">
        <v>2033</v>
      </c>
      <c r="I20" s="52" t="s">
        <v>2034</v>
      </c>
      <c r="J20" s="135" t="str">
        <f t="shared" si="9"/>
        <v>ARTWELL</v>
      </c>
      <c r="K20" s="88">
        <v>0</v>
      </c>
      <c r="L20" s="153">
        <v>0.7009143518518518</v>
      </c>
      <c r="M20" s="254">
        <v>44175</v>
      </c>
      <c r="N20" s="143" t="s">
        <v>5389</v>
      </c>
      <c r="O20" s="90">
        <f t="shared" si="0"/>
        <v>1009.3166666666666</v>
      </c>
      <c r="P20" s="100">
        <f t="shared" si="1"/>
        <v>3027.95</v>
      </c>
      <c r="Q20" s="48" t="s">
        <v>2035</v>
      </c>
      <c r="R20" s="48" t="s">
        <v>2038</v>
      </c>
    </row>
    <row r="21" spans="1:18" x14ac:dyDescent="0.2">
      <c r="A21" s="97"/>
      <c r="B21" s="186">
        <v>44174.741886574076</v>
      </c>
      <c r="C21" s="5" t="s">
        <v>196</v>
      </c>
      <c r="D21" s="134" t="str">
        <f t="shared" si="6"/>
        <v>MW0004</v>
      </c>
      <c r="E21" s="134" t="str">
        <f t="shared" si="7"/>
        <v>MASH WEST</v>
      </c>
      <c r="F21" s="135" t="str">
        <f t="shared" si="8"/>
        <v>PLATINUM</v>
      </c>
      <c r="G21" s="52">
        <v>3</v>
      </c>
      <c r="H21" s="142" t="s">
        <v>2033</v>
      </c>
      <c r="I21" s="52" t="s">
        <v>2034</v>
      </c>
      <c r="J21" s="135" t="str">
        <f t="shared" si="9"/>
        <v>ARTWELL</v>
      </c>
      <c r="K21" s="88">
        <v>0</v>
      </c>
      <c r="L21" s="153">
        <v>0.73219907407407403</v>
      </c>
      <c r="M21" s="254">
        <v>44175</v>
      </c>
      <c r="N21" s="143" t="s">
        <v>5390</v>
      </c>
      <c r="O21" s="90">
        <f t="shared" si="0"/>
        <v>1054.3666666666666</v>
      </c>
      <c r="P21" s="100">
        <f t="shared" si="1"/>
        <v>3163.0999999999995</v>
      </c>
      <c r="Q21" s="48" t="s">
        <v>2035</v>
      </c>
      <c r="R21" s="48" t="s">
        <v>2038</v>
      </c>
    </row>
    <row r="22" spans="1:18" x14ac:dyDescent="0.2">
      <c r="A22" s="97"/>
      <c r="B22" s="186">
        <v>44174.711284722223</v>
      </c>
      <c r="C22" s="5" t="s">
        <v>198</v>
      </c>
      <c r="D22" s="134" t="str">
        <f t="shared" si="6"/>
        <v>MW5208</v>
      </c>
      <c r="E22" s="134" t="str">
        <f t="shared" si="7"/>
        <v>MASH WEST</v>
      </c>
      <c r="F22" s="135" t="str">
        <f t="shared" si="8"/>
        <v>PLATINUM</v>
      </c>
      <c r="G22" s="52">
        <v>3</v>
      </c>
      <c r="H22" s="142" t="s">
        <v>2033</v>
      </c>
      <c r="I22" s="52" t="s">
        <v>2034</v>
      </c>
      <c r="J22" s="135" t="str">
        <f t="shared" si="9"/>
        <v>ARTWELL</v>
      </c>
      <c r="K22" s="88">
        <v>0</v>
      </c>
      <c r="L22" s="153">
        <v>0.70003472222222218</v>
      </c>
      <c r="M22" s="254">
        <v>44175</v>
      </c>
      <c r="N22" s="143" t="s">
        <v>5391</v>
      </c>
      <c r="O22" s="90">
        <f t="shared" si="0"/>
        <v>1008.05</v>
      </c>
      <c r="P22" s="100">
        <f t="shared" si="1"/>
        <v>3024.1499999999996</v>
      </c>
      <c r="Q22" s="48" t="s">
        <v>2035</v>
      </c>
      <c r="R22" s="48" t="s">
        <v>2038</v>
      </c>
    </row>
    <row r="23" spans="1:18" x14ac:dyDescent="0.2">
      <c r="A23" s="97"/>
      <c r="B23" s="186">
        <v>44174.741886574076</v>
      </c>
      <c r="C23" s="5" t="s">
        <v>201</v>
      </c>
      <c r="D23" s="134" t="str">
        <f t="shared" si="6"/>
        <v>MW5208</v>
      </c>
      <c r="E23" s="134" t="str">
        <f t="shared" si="7"/>
        <v>MASH WEST</v>
      </c>
      <c r="F23" s="135" t="str">
        <f t="shared" si="8"/>
        <v>PLATINUM</v>
      </c>
      <c r="G23" s="52">
        <v>3</v>
      </c>
      <c r="H23" s="84" t="s">
        <v>2033</v>
      </c>
      <c r="I23" s="52" t="s">
        <v>2034</v>
      </c>
      <c r="J23" s="135" t="str">
        <f t="shared" si="9"/>
        <v>ARTWELL</v>
      </c>
      <c r="K23" s="88">
        <v>0</v>
      </c>
      <c r="L23" s="153">
        <v>0.73074074074074069</v>
      </c>
      <c r="M23" s="254">
        <v>44175</v>
      </c>
      <c r="N23" s="143" t="s">
        <v>5392</v>
      </c>
      <c r="O23" s="90">
        <f t="shared" si="0"/>
        <v>1052.2666666666667</v>
      </c>
      <c r="P23" s="100">
        <f t="shared" si="1"/>
        <v>3156.8</v>
      </c>
      <c r="Q23" s="48" t="s">
        <v>2035</v>
      </c>
      <c r="R23" s="48" t="s">
        <v>2038</v>
      </c>
    </row>
    <row r="24" spans="1:18" x14ac:dyDescent="0.2">
      <c r="A24" s="97"/>
      <c r="B24" s="186">
        <v>44174.633368055554</v>
      </c>
      <c r="C24" s="5" t="s">
        <v>228</v>
      </c>
      <c r="D24" s="134" t="str">
        <f t="shared" si="6"/>
        <v>ME0112</v>
      </c>
      <c r="E24" s="134" t="str">
        <f t="shared" si="7"/>
        <v>MASH EAST</v>
      </c>
      <c r="F24" s="135" t="str">
        <f t="shared" si="8"/>
        <v>GOLD</v>
      </c>
      <c r="G24" s="52">
        <v>3</v>
      </c>
      <c r="H24" s="84" t="s">
        <v>2033</v>
      </c>
      <c r="I24" s="52" t="s">
        <v>2034</v>
      </c>
      <c r="J24" s="135" t="str">
        <f t="shared" si="9"/>
        <v>LESLIE</v>
      </c>
      <c r="K24" s="88">
        <v>0</v>
      </c>
      <c r="L24" s="153">
        <v>0.67681712962962959</v>
      </c>
      <c r="M24" s="254">
        <v>44175</v>
      </c>
      <c r="N24" s="143" t="s">
        <v>5393</v>
      </c>
      <c r="O24" s="90">
        <f t="shared" si="0"/>
        <v>974.61666666666656</v>
      </c>
      <c r="P24" s="100">
        <f t="shared" si="1"/>
        <v>2923.8499999999995</v>
      </c>
      <c r="Q24" s="48" t="s">
        <v>2035</v>
      </c>
      <c r="R24" s="48" t="s">
        <v>2038</v>
      </c>
    </row>
    <row r="25" spans="1:18" x14ac:dyDescent="0.2">
      <c r="A25" s="97"/>
      <c r="B25" s="186">
        <v>44174.635960648149</v>
      </c>
      <c r="C25" s="5" t="s">
        <v>232</v>
      </c>
      <c r="D25" s="134" t="str">
        <f t="shared" si="6"/>
        <v>ME0112</v>
      </c>
      <c r="E25" s="134" t="str">
        <f t="shared" si="7"/>
        <v>MASH EAST</v>
      </c>
      <c r="F25" s="135" t="str">
        <f t="shared" si="8"/>
        <v>GOLD</v>
      </c>
      <c r="G25" s="52">
        <v>3</v>
      </c>
      <c r="H25" s="84" t="s">
        <v>2033</v>
      </c>
      <c r="I25" s="52" t="s">
        <v>2034</v>
      </c>
      <c r="J25" s="135" t="str">
        <f t="shared" si="9"/>
        <v>LESLIE</v>
      </c>
      <c r="K25" s="88">
        <v>0</v>
      </c>
      <c r="L25" s="153">
        <v>0.63026620370370368</v>
      </c>
      <c r="M25" s="254">
        <v>44175</v>
      </c>
      <c r="N25" s="143" t="s">
        <v>5394</v>
      </c>
      <c r="O25" s="90">
        <f t="shared" si="0"/>
        <v>907.58333333333326</v>
      </c>
      <c r="P25" s="100">
        <f t="shared" si="1"/>
        <v>2722.75</v>
      </c>
      <c r="Q25" s="48" t="s">
        <v>2035</v>
      </c>
      <c r="R25" s="48" t="s">
        <v>2038</v>
      </c>
    </row>
    <row r="26" spans="1:18" x14ac:dyDescent="0.2">
      <c r="A26" s="97"/>
      <c r="B26" s="221">
        <v>44174.698564814818</v>
      </c>
      <c r="C26" s="98" t="s">
        <v>244</v>
      </c>
      <c r="D26" s="81" t="str">
        <f>VLOOKUP($C26,TOTAL4,2,FALSE)</f>
        <v>MS6027</v>
      </c>
      <c r="E26" s="81" t="str">
        <f>VLOOKUP($C26,TOTAL4,3,FALSE)</f>
        <v>MAT SOUTH</v>
      </c>
      <c r="F26" s="82" t="str">
        <f>VLOOKUP(C26,TOTAL4,4,FALSE)</f>
        <v>PLATINUM</v>
      </c>
      <c r="G26" s="52">
        <v>3</v>
      </c>
      <c r="H26" s="142" t="s">
        <v>2033</v>
      </c>
      <c r="I26" s="68" t="s">
        <v>2040</v>
      </c>
      <c r="J26" s="82" t="str">
        <f>VLOOKUP($C26,TOTAL4,5,FALSE)</f>
        <v>BEN</v>
      </c>
      <c r="K26" s="88">
        <v>0</v>
      </c>
      <c r="L26" s="88">
        <v>0.56527777777777777</v>
      </c>
      <c r="M26" s="135">
        <v>44175</v>
      </c>
      <c r="N26" s="143" t="s">
        <v>5578</v>
      </c>
      <c r="O26" s="90">
        <f t="shared" si="0"/>
        <v>814</v>
      </c>
      <c r="P26" s="100">
        <f t="shared" si="1"/>
        <v>2442</v>
      </c>
      <c r="Q26" s="48" t="s">
        <v>2035</v>
      </c>
      <c r="R26" s="48" t="s">
        <v>2038</v>
      </c>
    </row>
    <row r="27" spans="1:18" x14ac:dyDescent="0.2">
      <c r="A27" s="214"/>
      <c r="B27" s="221">
        <v>44175.663217592592</v>
      </c>
      <c r="C27" s="98" t="s">
        <v>244</v>
      </c>
      <c r="D27" s="81" t="str">
        <f>VLOOKUP($C27,TOTAL4,2,FALSE)</f>
        <v>MS6027</v>
      </c>
      <c r="E27" s="81" t="str">
        <f>VLOOKUP($C27,TOTAL4,3,FALSE)</f>
        <v>MAT SOUTH</v>
      </c>
      <c r="F27" s="82" t="str">
        <f>VLOOKUP(C27,TOTAL4,4,FALSE)</f>
        <v>PLATINUM</v>
      </c>
      <c r="G27" s="52">
        <v>3</v>
      </c>
      <c r="H27" s="142" t="s">
        <v>2033</v>
      </c>
      <c r="I27" s="68" t="s">
        <v>2056</v>
      </c>
      <c r="J27" s="82" t="str">
        <f>VLOOKUP($C27,TOTAL4,5,FALSE)</f>
        <v>BEN</v>
      </c>
      <c r="K27" s="151">
        <v>0.66321759259259261</v>
      </c>
      <c r="L27" s="151">
        <v>0.87107638888888894</v>
      </c>
      <c r="M27" s="135">
        <v>44175</v>
      </c>
      <c r="N27" s="143" t="s">
        <v>5787</v>
      </c>
      <c r="O27" s="90">
        <f t="shared" si="0"/>
        <v>299.31666666666672</v>
      </c>
      <c r="P27" s="100">
        <f t="shared" si="1"/>
        <v>897.95000000000016</v>
      </c>
      <c r="Q27" s="48" t="s">
        <v>2035</v>
      </c>
      <c r="R27" s="48" t="s">
        <v>2038</v>
      </c>
    </row>
    <row r="28" spans="1:18" x14ac:dyDescent="0.2">
      <c r="A28" s="210"/>
      <c r="B28" s="121">
        <v>44172.780092592591</v>
      </c>
      <c r="C28" s="48" t="s">
        <v>248</v>
      </c>
      <c r="D28" s="81" t="str">
        <f>VLOOKUP($C28,TOTAL4,2,FALSE)</f>
        <v>HA0001</v>
      </c>
      <c r="E28" s="81" t="str">
        <f>VLOOKUP($C28,TOTAL4,3,FALSE)</f>
        <v>HARARE</v>
      </c>
      <c r="F28" s="82" t="str">
        <f>VLOOKUP(C28,TOTAL4,4,FALSE)</f>
        <v>GOLD</v>
      </c>
      <c r="G28" s="52">
        <v>3</v>
      </c>
      <c r="H28" s="142" t="s">
        <v>2033</v>
      </c>
      <c r="I28" s="68" t="s">
        <v>2058</v>
      </c>
      <c r="J28" s="82" t="str">
        <f>VLOOKUP($C28,TOTAL4,5,FALSE)</f>
        <v>ENIA</v>
      </c>
      <c r="K28" s="88">
        <v>0</v>
      </c>
      <c r="L28" s="88">
        <v>0.99930555555555556</v>
      </c>
      <c r="M28" s="135">
        <v>44175</v>
      </c>
      <c r="N28" s="94" t="s">
        <v>4812</v>
      </c>
      <c r="O28" s="191">
        <f t="shared" si="0"/>
        <v>1439</v>
      </c>
      <c r="P28" s="100">
        <f t="shared" si="1"/>
        <v>4317</v>
      </c>
      <c r="Q28" s="80" t="s">
        <v>2035</v>
      </c>
      <c r="R28" s="68" t="s">
        <v>2036</v>
      </c>
    </row>
    <row r="29" spans="1:18" x14ac:dyDescent="0.2">
      <c r="A29" s="97"/>
      <c r="B29" s="52" t="s">
        <v>5395</v>
      </c>
      <c r="C29" s="48" t="s">
        <v>251</v>
      </c>
      <c r="D29" s="134" t="str">
        <f>VLOOKUP($C29,TOTAL3,2,FALSE)</f>
        <v>HA0001</v>
      </c>
      <c r="E29" s="134" t="str">
        <f>VLOOKUP($C29,TOTAL3,3,FALSE)</f>
        <v>HARARE</v>
      </c>
      <c r="F29" s="135" t="str">
        <f>VLOOKUP(C29,TOTAL3,4,FALSE)</f>
        <v>GOLD</v>
      </c>
      <c r="G29" s="52">
        <v>3</v>
      </c>
      <c r="H29" s="84" t="s">
        <v>2033</v>
      </c>
      <c r="I29" s="52" t="s">
        <v>5161</v>
      </c>
      <c r="J29" s="135" t="str">
        <f>VLOOKUP($C29,TOTAL3,5,FALSE)</f>
        <v>ENIA</v>
      </c>
      <c r="K29" s="88">
        <v>0</v>
      </c>
      <c r="L29" s="153">
        <v>0.99945601851851851</v>
      </c>
      <c r="M29" s="254">
        <v>44175</v>
      </c>
      <c r="N29" s="143" t="s">
        <v>5396</v>
      </c>
      <c r="O29" s="90">
        <f t="shared" si="0"/>
        <v>1439.2166666666667</v>
      </c>
      <c r="P29" s="100">
        <f t="shared" si="1"/>
        <v>4317.6499999999996</v>
      </c>
      <c r="Q29" s="48" t="s">
        <v>2035</v>
      </c>
      <c r="R29" s="48" t="s">
        <v>2036</v>
      </c>
    </row>
    <row r="30" spans="1:18" x14ac:dyDescent="0.2">
      <c r="A30" s="210"/>
      <c r="B30" s="121">
        <v>44077.472754629627</v>
      </c>
      <c r="C30" s="48" t="s">
        <v>270</v>
      </c>
      <c r="D30" s="81" t="str">
        <f>VLOOKUP($C30,TOTAL4,2,FALSE)</f>
        <v>MD1708</v>
      </c>
      <c r="E30" s="81" t="str">
        <f>VLOOKUP($C30,TOTAL4,3,FALSE)</f>
        <v>MIDLANDS</v>
      </c>
      <c r="F30" s="82" t="str">
        <f>VLOOKUP(C30,TOTAL4,4,FALSE)</f>
        <v>BRONZE</v>
      </c>
      <c r="G30" s="52">
        <v>3</v>
      </c>
      <c r="H30" s="142" t="s">
        <v>2033</v>
      </c>
      <c r="I30" s="68" t="s">
        <v>2058</v>
      </c>
      <c r="J30" s="82" t="str">
        <f>VLOOKUP($C30,TOTAL4,5,FALSE)</f>
        <v>CHIKWAVAVA</v>
      </c>
      <c r="K30" s="88">
        <v>0</v>
      </c>
      <c r="L30" s="88">
        <v>0.99930555555555556</v>
      </c>
      <c r="M30" s="135">
        <v>44175</v>
      </c>
      <c r="N30" s="143" t="s">
        <v>4813</v>
      </c>
      <c r="O30" s="191">
        <f t="shared" si="0"/>
        <v>1439</v>
      </c>
      <c r="P30" s="100">
        <f t="shared" si="1"/>
        <v>4317</v>
      </c>
      <c r="Q30" s="68" t="s">
        <v>2035</v>
      </c>
      <c r="R30" s="68" t="s">
        <v>2036</v>
      </c>
    </row>
    <row r="31" spans="1:18" x14ac:dyDescent="0.2">
      <c r="A31" s="210">
        <v>44</v>
      </c>
      <c r="B31" s="121">
        <v>43589.80756296296</v>
      </c>
      <c r="C31" s="52" t="str">
        <f>VLOOKUP(A31,nsn,2,FALSE)</f>
        <v>BHANDA-G</v>
      </c>
      <c r="D31" s="207" t="s">
        <v>187</v>
      </c>
      <c r="E31" s="134" t="str">
        <f>VLOOKUP($C31,TOTAL3,3,FALSE)</f>
        <v>MAT NORTH</v>
      </c>
      <c r="F31" s="135" t="str">
        <f>VLOOKUP(C31,TOTAL3,4,FALSE)</f>
        <v>BRONZE</v>
      </c>
      <c r="G31" s="52">
        <v>3</v>
      </c>
      <c r="H31" s="142" t="s">
        <v>2033</v>
      </c>
      <c r="I31" s="52" t="s">
        <v>2055</v>
      </c>
      <c r="J31" s="52" t="str">
        <f>VLOOKUP(A31,nsn,3,FALSE)</f>
        <v>BHEKANI</v>
      </c>
      <c r="K31" s="88">
        <v>0</v>
      </c>
      <c r="L31" s="88">
        <v>0.99930555555555556</v>
      </c>
      <c r="M31" s="135">
        <v>44175</v>
      </c>
      <c r="N31" s="143" t="s">
        <v>2175</v>
      </c>
      <c r="O31" s="90">
        <f t="shared" si="0"/>
        <v>1439</v>
      </c>
      <c r="P31" s="100">
        <f t="shared" si="1"/>
        <v>4317</v>
      </c>
      <c r="Q31" s="52" t="s">
        <v>2035</v>
      </c>
      <c r="R31" s="52" t="s">
        <v>2036</v>
      </c>
    </row>
    <row r="32" spans="1:18" x14ac:dyDescent="0.2">
      <c r="A32" s="210"/>
      <c r="B32" s="121">
        <v>44153.311689814815</v>
      </c>
      <c r="C32" s="48" t="s">
        <v>281</v>
      </c>
      <c r="D32" s="81" t="str">
        <f>VLOOKUP($C32,TOTAL4,2,FALSE)</f>
        <v>MV7003</v>
      </c>
      <c r="E32" s="81" t="str">
        <f>VLOOKUP($C32,TOTAL4,3,FALSE)</f>
        <v>MASVINGO</v>
      </c>
      <c r="F32" s="82" t="str">
        <f>VLOOKUP(C32,TOTAL4,4,FALSE)</f>
        <v>SILVER</v>
      </c>
      <c r="G32" s="52">
        <v>3</v>
      </c>
      <c r="H32" s="142" t="s">
        <v>2033</v>
      </c>
      <c r="I32" s="68" t="s">
        <v>2058</v>
      </c>
      <c r="J32" s="82" t="str">
        <f>VLOOKUP($C32,TOTAL4,5,FALSE)</f>
        <v>PARDON</v>
      </c>
      <c r="K32" s="88">
        <v>0</v>
      </c>
      <c r="L32" s="88">
        <v>0.99930555555555556</v>
      </c>
      <c r="M32" s="135">
        <v>44175</v>
      </c>
      <c r="N32" s="143" t="s">
        <v>4814</v>
      </c>
      <c r="O32" s="191">
        <f t="shared" si="0"/>
        <v>1439</v>
      </c>
      <c r="P32" s="100">
        <f t="shared" si="1"/>
        <v>4317</v>
      </c>
      <c r="Q32" s="68" t="s">
        <v>2035</v>
      </c>
      <c r="R32" s="68" t="s">
        <v>2036</v>
      </c>
    </row>
    <row r="33" spans="1:18" x14ac:dyDescent="0.2">
      <c r="A33" s="210"/>
      <c r="B33" s="121">
        <v>44170.833136574074</v>
      </c>
      <c r="C33" s="48" t="s">
        <v>285</v>
      </c>
      <c r="D33" s="81" t="str">
        <f>VLOOKUP($C33,TOTAL4,2,FALSE)</f>
        <v>MV5136</v>
      </c>
      <c r="E33" s="81" t="str">
        <f>VLOOKUP($C33,TOTAL4,3,FALSE)</f>
        <v>MASVINGO</v>
      </c>
      <c r="F33" s="82" t="str">
        <f>VLOOKUP(C33,TOTAL4,4,FALSE)</f>
        <v>SILVER</v>
      </c>
      <c r="G33" s="52">
        <v>3</v>
      </c>
      <c r="H33" s="207" t="s">
        <v>2033</v>
      </c>
      <c r="I33" s="68" t="s">
        <v>2058</v>
      </c>
      <c r="J33" s="82" t="str">
        <f>VLOOKUP($C33,TOTAL4,5,FALSE)</f>
        <v>PARDON</v>
      </c>
      <c r="K33" s="88">
        <v>0</v>
      </c>
      <c r="L33" s="88">
        <v>0.99930555555555556</v>
      </c>
      <c r="M33" s="135">
        <v>44175</v>
      </c>
      <c r="N33" s="143" t="s">
        <v>4815</v>
      </c>
      <c r="O33" s="191">
        <f t="shared" si="0"/>
        <v>1439</v>
      </c>
      <c r="P33" s="100">
        <f t="shared" si="1"/>
        <v>4317</v>
      </c>
      <c r="Q33" s="68" t="s">
        <v>2035</v>
      </c>
      <c r="R33" s="68" t="s">
        <v>2036</v>
      </c>
    </row>
    <row r="34" spans="1:18" x14ac:dyDescent="0.2">
      <c r="A34" s="210">
        <v>812</v>
      </c>
      <c r="B34" s="121">
        <v>44069.581944444442</v>
      </c>
      <c r="C34" s="52" t="str">
        <f>VLOOKUP(A34,nsn,2,FALSE)</f>
        <v>BINGA-G</v>
      </c>
      <c r="D34" s="134" t="str">
        <f>VLOOKUP($C34,TOTAL3,2,FALSE)</f>
        <v>MN5107</v>
      </c>
      <c r="E34" s="134" t="str">
        <f>VLOOKUP($C34,TOTAL3,3,FALSE)</f>
        <v>MAT NORTH</v>
      </c>
      <c r="F34" s="135" t="str">
        <f>VLOOKUP(C34,TOTAL3,4,FALSE)</f>
        <v>BRONZE</v>
      </c>
      <c r="G34" s="52">
        <v>3</v>
      </c>
      <c r="H34" s="142" t="s">
        <v>2033</v>
      </c>
      <c r="I34" s="212" t="s">
        <v>2055</v>
      </c>
      <c r="J34" s="52" t="str">
        <f>VLOOKUP(A34,nsn,3,FALSE)</f>
        <v>HARRIET</v>
      </c>
      <c r="K34" s="88">
        <v>0</v>
      </c>
      <c r="L34" s="88">
        <v>0.99930555555555556</v>
      </c>
      <c r="M34" s="135">
        <v>44175</v>
      </c>
      <c r="N34" s="143" t="s">
        <v>2719</v>
      </c>
      <c r="O34" s="90">
        <f t="shared" si="0"/>
        <v>1439</v>
      </c>
      <c r="P34" s="100">
        <f t="shared" si="1"/>
        <v>4317</v>
      </c>
      <c r="Q34" s="52" t="s">
        <v>2035</v>
      </c>
      <c r="R34" s="52" t="s">
        <v>2036</v>
      </c>
    </row>
    <row r="35" spans="1:18" x14ac:dyDescent="0.2">
      <c r="A35" s="210"/>
      <c r="B35" s="121">
        <v>44078.052893518521</v>
      </c>
      <c r="C35" s="48" t="s">
        <v>292</v>
      </c>
      <c r="D35" s="81" t="str">
        <f>VLOOKUP($C35,TOTAL4,2,FALSE)</f>
        <v>MN5107</v>
      </c>
      <c r="E35" s="81" t="str">
        <f>VLOOKUP($C35,TOTAL4,3,FALSE)</f>
        <v>MAT NORTH</v>
      </c>
      <c r="F35" s="82" t="str">
        <f>VLOOKUP(C35,TOTAL4,4,FALSE)</f>
        <v>BRONZE</v>
      </c>
      <c r="G35" s="52">
        <v>3</v>
      </c>
      <c r="H35" s="207" t="s">
        <v>2033</v>
      </c>
      <c r="I35" s="68" t="s">
        <v>2058</v>
      </c>
      <c r="J35" s="82" t="str">
        <f>VLOOKUP($C35,TOTAL4,5,FALSE)</f>
        <v>HARRIET</v>
      </c>
      <c r="K35" s="88">
        <v>0</v>
      </c>
      <c r="L35" s="88">
        <v>0.99930555555555556</v>
      </c>
      <c r="M35" s="135">
        <v>44175</v>
      </c>
      <c r="N35" s="143" t="s">
        <v>4816</v>
      </c>
      <c r="O35" s="191">
        <f t="shared" si="0"/>
        <v>1439</v>
      </c>
      <c r="P35" s="100">
        <f t="shared" si="1"/>
        <v>4317</v>
      </c>
      <c r="Q35" s="68" t="s">
        <v>2035</v>
      </c>
      <c r="R35" s="68" t="s">
        <v>2036</v>
      </c>
    </row>
    <row r="36" spans="1:18" x14ac:dyDescent="0.2">
      <c r="A36" s="97"/>
      <c r="B36" s="121">
        <v>44174.147800925923</v>
      </c>
      <c r="C36" s="48" t="s">
        <v>293</v>
      </c>
      <c r="D36" s="81" t="str">
        <f>VLOOKUP($C36,TOTAL4,2,FALSE)</f>
        <v>HA0222</v>
      </c>
      <c r="E36" s="81" t="str">
        <f>VLOOKUP($C36,TOTAL4,3,FALSE)</f>
        <v>HARARE</v>
      </c>
      <c r="F36" s="82" t="str">
        <f>VLOOKUP(C36,TOTAL4,4,FALSE)</f>
        <v>GOLD</v>
      </c>
      <c r="G36" s="52">
        <v>3</v>
      </c>
      <c r="H36" s="207" t="s">
        <v>2033</v>
      </c>
      <c r="I36" s="68" t="s">
        <v>2056</v>
      </c>
      <c r="J36" s="82" t="str">
        <f>VLOOKUP($C36,TOTAL4,5,FALSE)</f>
        <v>ENIA</v>
      </c>
      <c r="K36" s="88">
        <v>0</v>
      </c>
      <c r="L36" s="88">
        <v>0.99930555555555556</v>
      </c>
      <c r="M36" s="135">
        <v>44175</v>
      </c>
      <c r="N36" s="143" t="s">
        <v>5556</v>
      </c>
      <c r="O36" s="191">
        <f t="shared" si="0"/>
        <v>1439</v>
      </c>
      <c r="P36" s="100">
        <f t="shared" si="1"/>
        <v>4317</v>
      </c>
      <c r="Q36" s="68" t="s">
        <v>2035</v>
      </c>
      <c r="R36" s="68" t="s">
        <v>2036</v>
      </c>
    </row>
    <row r="37" spans="1:18" x14ac:dyDescent="0.2">
      <c r="A37" s="97"/>
      <c r="B37" s="186">
        <v>44174.824236111112</v>
      </c>
      <c r="C37" s="5" t="s">
        <v>296</v>
      </c>
      <c r="D37" s="134" t="str">
        <f>VLOOKUP($C37,TOTAL3,2,FALSE)</f>
        <v>MA3000</v>
      </c>
      <c r="E37" s="134" t="str">
        <f>VLOOKUP($C37,TOTAL3,3,FALSE)</f>
        <v>MANICALAND</v>
      </c>
      <c r="F37" s="135" t="str">
        <f>VLOOKUP(C37,TOTAL3,4,FALSE)</f>
        <v>SILVER</v>
      </c>
      <c r="G37" s="52">
        <v>3</v>
      </c>
      <c r="H37" s="84" t="s">
        <v>2033</v>
      </c>
      <c r="I37" s="52" t="s">
        <v>2034</v>
      </c>
      <c r="J37" s="135" t="str">
        <f>VLOOKUP($C37,TOTAL3,5,FALSE)</f>
        <v>MAPFUMBA</v>
      </c>
      <c r="K37" s="196">
        <v>0</v>
      </c>
      <c r="L37" s="196">
        <v>0.15357638888888889</v>
      </c>
      <c r="M37" s="186">
        <v>44175</v>
      </c>
      <c r="N37" s="143" t="s">
        <v>5804</v>
      </c>
      <c r="O37" s="90">
        <f t="shared" si="0"/>
        <v>221.15</v>
      </c>
      <c r="P37" s="100">
        <f t="shared" si="1"/>
        <v>663.45</v>
      </c>
      <c r="Q37" s="48" t="s">
        <v>2035</v>
      </c>
      <c r="R37" s="48" t="s">
        <v>2038</v>
      </c>
    </row>
    <row r="38" spans="1:18" x14ac:dyDescent="0.2">
      <c r="A38" s="210"/>
      <c r="B38" s="137" t="s">
        <v>5675</v>
      </c>
      <c r="C38" s="138" t="s">
        <v>296</v>
      </c>
      <c r="D38" s="134" t="str">
        <f>VLOOKUP($C38,TOTAL3,2,FALSE)</f>
        <v>MA3000</v>
      </c>
      <c r="E38" s="134" t="str">
        <f>VLOOKUP($C38,TOTAL3,3,FALSE)</f>
        <v>MANICALAND</v>
      </c>
      <c r="F38" s="135" t="str">
        <f>VLOOKUP(C38,TOTAL3,4,FALSE)</f>
        <v>SILVER</v>
      </c>
      <c r="G38" s="52">
        <v>3</v>
      </c>
      <c r="H38" s="142" t="s">
        <v>2033</v>
      </c>
      <c r="I38" s="52" t="s">
        <v>2034</v>
      </c>
      <c r="J38" s="135" t="str">
        <f>VLOOKUP($C38,TOTAL3,5,FALSE)</f>
        <v>MAPFUMBA</v>
      </c>
      <c r="K38" s="88">
        <v>0.84414351851851854</v>
      </c>
      <c r="L38" s="153">
        <v>0.99945601851851851</v>
      </c>
      <c r="M38" s="254">
        <v>44175</v>
      </c>
      <c r="N38" s="143" t="s">
        <v>5846</v>
      </c>
      <c r="O38" s="90">
        <f t="shared" si="0"/>
        <v>223.64999999999995</v>
      </c>
      <c r="P38" s="100">
        <f t="shared" si="1"/>
        <v>670.94999999999982</v>
      </c>
      <c r="Q38" s="48" t="s">
        <v>2035</v>
      </c>
      <c r="R38" s="48" t="s">
        <v>2036</v>
      </c>
    </row>
    <row r="39" spans="1:18" x14ac:dyDescent="0.2">
      <c r="A39" s="97"/>
      <c r="B39" s="186">
        <v>44174.842800925922</v>
      </c>
      <c r="C39" s="5" t="s">
        <v>298</v>
      </c>
      <c r="D39" s="134" t="str">
        <f>VLOOKUP($C39,TOTAL3,2,FALSE)</f>
        <v>MA3000</v>
      </c>
      <c r="E39" s="134" t="str">
        <f>VLOOKUP($C39,TOTAL3,3,FALSE)</f>
        <v>MANICALAND</v>
      </c>
      <c r="F39" s="135" t="str">
        <f>VLOOKUP(C39,TOTAL3,4,FALSE)</f>
        <v>SILVER</v>
      </c>
      <c r="G39" s="52">
        <v>3</v>
      </c>
      <c r="H39" s="84" t="s">
        <v>2033</v>
      </c>
      <c r="I39" s="52" t="s">
        <v>2034</v>
      </c>
      <c r="J39" s="135" t="str">
        <f>VLOOKUP($C39,TOTAL3,5,FALSE)</f>
        <v>MAPFUMBA</v>
      </c>
      <c r="K39" s="196">
        <v>0</v>
      </c>
      <c r="L39" s="196">
        <v>0.16918981481481479</v>
      </c>
      <c r="M39" s="186">
        <v>44175</v>
      </c>
      <c r="N39" s="143" t="s">
        <v>5806</v>
      </c>
      <c r="O39" s="90">
        <f t="shared" si="0"/>
        <v>243.63333333333327</v>
      </c>
      <c r="P39" s="100">
        <f t="shared" si="1"/>
        <v>730.89999999999986</v>
      </c>
      <c r="Q39" s="48" t="s">
        <v>2035</v>
      </c>
      <c r="R39" s="48" t="s">
        <v>2038</v>
      </c>
    </row>
    <row r="40" spans="1:18" x14ac:dyDescent="0.2">
      <c r="A40" s="124"/>
      <c r="B40" s="137" t="s">
        <v>5674</v>
      </c>
      <c r="C40" s="138" t="s">
        <v>298</v>
      </c>
      <c r="D40" s="134" t="str">
        <f>VLOOKUP($C40,TOTAL3,2,FALSE)</f>
        <v>MA3000</v>
      </c>
      <c r="E40" s="134" t="str">
        <f>VLOOKUP($C40,TOTAL3,3,FALSE)</f>
        <v>MANICALAND</v>
      </c>
      <c r="F40" s="135" t="str">
        <f>VLOOKUP(C40,TOTAL3,4,FALSE)</f>
        <v>SILVER</v>
      </c>
      <c r="G40" s="52">
        <v>3</v>
      </c>
      <c r="H40" s="142" t="s">
        <v>2033</v>
      </c>
      <c r="I40" s="52" t="s">
        <v>2034</v>
      </c>
      <c r="J40" s="135" t="str">
        <f>VLOOKUP($C40,TOTAL3,5,FALSE)</f>
        <v>MAPFUMBA</v>
      </c>
      <c r="K40" s="88">
        <v>0.86271990740740734</v>
      </c>
      <c r="L40" s="153">
        <v>0.99945601851851851</v>
      </c>
      <c r="M40" s="254">
        <v>44175</v>
      </c>
      <c r="N40" s="143" t="s">
        <v>5816</v>
      </c>
      <c r="O40" s="90">
        <f t="shared" si="0"/>
        <v>196.90000000000006</v>
      </c>
      <c r="P40" s="100">
        <f t="shared" si="1"/>
        <v>590.70000000000016</v>
      </c>
      <c r="Q40" s="48" t="s">
        <v>2035</v>
      </c>
      <c r="R40" s="48" t="s">
        <v>2036</v>
      </c>
    </row>
    <row r="41" spans="1:18" x14ac:dyDescent="0.2">
      <c r="A41" s="214"/>
      <c r="B41" s="221">
        <v>44175.663101851853</v>
      </c>
      <c r="C41" s="98" t="s">
        <v>305</v>
      </c>
      <c r="D41" s="81" t="str">
        <f>VLOOKUP($C41,TOTAL4,2,FALSE)</f>
        <v>HA5205</v>
      </c>
      <c r="E41" s="81" t="str">
        <f>VLOOKUP($C41,TOTAL4,3,FALSE)</f>
        <v>HARARE</v>
      </c>
      <c r="F41" s="82" t="str">
        <f>VLOOKUP(C41,TOTAL4,4,FALSE)</f>
        <v>PLATINUM</v>
      </c>
      <c r="G41" s="52">
        <v>3</v>
      </c>
      <c r="H41" s="142" t="s">
        <v>2033</v>
      </c>
      <c r="I41" s="68" t="s">
        <v>2056</v>
      </c>
      <c r="J41" s="82" t="str">
        <f>VLOOKUP($C41,TOTAL4,5,FALSE)</f>
        <v>MASIMBA</v>
      </c>
      <c r="K41" s="151">
        <v>0.66310185185185189</v>
      </c>
      <c r="L41" s="151">
        <v>0.7806481481481482</v>
      </c>
      <c r="M41" s="135">
        <v>44175</v>
      </c>
      <c r="N41" s="143" t="s">
        <v>5762</v>
      </c>
      <c r="O41" s="90">
        <f t="shared" si="0"/>
        <v>169.26666666666671</v>
      </c>
      <c r="P41" s="100">
        <f t="shared" si="1"/>
        <v>507.80000000000013</v>
      </c>
      <c r="Q41" s="48" t="s">
        <v>2035</v>
      </c>
      <c r="R41" s="48" t="s">
        <v>2038</v>
      </c>
    </row>
    <row r="42" spans="1:18" x14ac:dyDescent="0.2">
      <c r="A42" s="214"/>
      <c r="B42" s="194" t="s">
        <v>5704</v>
      </c>
      <c r="C42" s="138" t="s">
        <v>312</v>
      </c>
      <c r="D42" s="134" t="str">
        <f>VLOOKUP($C42,TOTAL3,2,FALSE)</f>
        <v>HA1709</v>
      </c>
      <c r="E42" s="134" t="str">
        <f>VLOOKUP($C42,TOTAL3,3,FALSE)</f>
        <v>HARARE</v>
      </c>
      <c r="F42" s="135" t="str">
        <f>VLOOKUP(C42,TOTAL3,4,FALSE)</f>
        <v>SILVER</v>
      </c>
      <c r="G42" s="52">
        <v>3</v>
      </c>
      <c r="H42" s="142" t="s">
        <v>2033</v>
      </c>
      <c r="I42" s="52" t="s">
        <v>2034</v>
      </c>
      <c r="J42" s="135" t="str">
        <f>VLOOKUP($C42,TOTAL3,5,FALSE)</f>
        <v>ARCHIE</v>
      </c>
      <c r="K42" s="88">
        <v>0.65613425925925928</v>
      </c>
      <c r="L42" s="153">
        <v>0.99945601851851851</v>
      </c>
      <c r="M42" s="254">
        <v>44175</v>
      </c>
      <c r="N42" s="143" t="s">
        <v>5865</v>
      </c>
      <c r="O42" s="90">
        <f t="shared" si="0"/>
        <v>494.38333333333327</v>
      </c>
      <c r="P42" s="100">
        <f t="shared" si="1"/>
        <v>1483.1499999999999</v>
      </c>
      <c r="Q42" s="48" t="s">
        <v>2035</v>
      </c>
      <c r="R42" s="48" t="s">
        <v>2036</v>
      </c>
    </row>
    <row r="43" spans="1:18" x14ac:dyDescent="0.2">
      <c r="A43" s="214"/>
      <c r="B43" s="221">
        <v>44175.579479166663</v>
      </c>
      <c r="C43" s="98" t="s">
        <v>5621</v>
      </c>
      <c r="D43" s="81" t="e">
        <f>VLOOKUP($C43,TOTAL4,2,FALSE)</f>
        <v>#N/A</v>
      </c>
      <c r="E43" s="81" t="e">
        <f>VLOOKUP($C43,TOTAL4,3,FALSE)</f>
        <v>#N/A</v>
      </c>
      <c r="F43" s="82" t="e">
        <f>VLOOKUP(C43,TOTAL4,4,FALSE)</f>
        <v>#N/A</v>
      </c>
      <c r="G43" s="52">
        <v>3</v>
      </c>
      <c r="H43" s="207" t="s">
        <v>2033</v>
      </c>
      <c r="I43" s="68" t="s">
        <v>2040</v>
      </c>
      <c r="J43" s="82" t="e">
        <f>VLOOKUP($C43,TOTAL4,5,FALSE)</f>
        <v>#N/A</v>
      </c>
      <c r="K43" s="153">
        <v>0.57947916666666666</v>
      </c>
      <c r="L43" s="88">
        <v>0.99930555555555556</v>
      </c>
      <c r="M43" s="135">
        <v>44175</v>
      </c>
      <c r="N43" s="143" t="s">
        <v>5723</v>
      </c>
      <c r="O43" s="191">
        <f t="shared" si="0"/>
        <v>604.55000000000007</v>
      </c>
      <c r="P43" s="100">
        <f t="shared" si="1"/>
        <v>1813.65</v>
      </c>
      <c r="Q43" s="68" t="s">
        <v>2035</v>
      </c>
      <c r="R43" s="68" t="s">
        <v>2036</v>
      </c>
    </row>
    <row r="44" spans="1:18" x14ac:dyDescent="0.2">
      <c r="A44" s="214"/>
      <c r="B44" s="221">
        <v>44175.581099537034</v>
      </c>
      <c r="C44" s="98" t="s">
        <v>5620</v>
      </c>
      <c r="D44" s="81" t="e">
        <f>VLOOKUP($C44,TOTAL4,2,FALSE)</f>
        <v>#N/A</v>
      </c>
      <c r="E44" s="81" t="e">
        <f>VLOOKUP($C44,TOTAL4,3,FALSE)</f>
        <v>#N/A</v>
      </c>
      <c r="F44" s="82" t="e">
        <f>VLOOKUP(C44,TOTAL4,4,FALSE)</f>
        <v>#N/A</v>
      </c>
      <c r="G44" s="52">
        <v>3</v>
      </c>
      <c r="H44" s="142" t="s">
        <v>2033</v>
      </c>
      <c r="I44" s="68" t="s">
        <v>2056</v>
      </c>
      <c r="J44" s="82" t="e">
        <f>VLOOKUP($C44,TOTAL4,5,FALSE)</f>
        <v>#N/A</v>
      </c>
      <c r="K44" s="151">
        <v>0.58109953703703698</v>
      </c>
      <c r="L44" s="151">
        <v>0.68034722222222221</v>
      </c>
      <c r="M44" s="135">
        <v>44175</v>
      </c>
      <c r="N44" s="143" t="s">
        <v>5734</v>
      </c>
      <c r="O44" s="90">
        <f t="shared" si="0"/>
        <v>142.91666666666674</v>
      </c>
      <c r="P44" s="100">
        <f t="shared" si="1"/>
        <v>428.75000000000023</v>
      </c>
      <c r="Q44" s="48" t="s">
        <v>2035</v>
      </c>
      <c r="R44" s="48" t="s">
        <v>2038</v>
      </c>
    </row>
    <row r="45" spans="1:18" x14ac:dyDescent="0.2">
      <c r="A45" s="97"/>
      <c r="B45" s="216" t="s">
        <v>5640</v>
      </c>
      <c r="C45" s="138" t="s">
        <v>316</v>
      </c>
      <c r="D45" s="134" t="str">
        <f>VLOOKUP($C45,TOTAL3,2,FALSE)</f>
        <v>HA0214</v>
      </c>
      <c r="E45" s="134" t="str">
        <f>VLOOKUP($C45,TOTAL3,3,FALSE)</f>
        <v>HARARE</v>
      </c>
      <c r="F45" s="135" t="str">
        <f>VLOOKUP(C45,TOTAL3,4,FALSE)</f>
        <v>GOLD</v>
      </c>
      <c r="G45" s="52">
        <v>3</v>
      </c>
      <c r="H45" s="142" t="s">
        <v>2033</v>
      </c>
      <c r="I45" s="52" t="s">
        <v>2034</v>
      </c>
      <c r="J45" s="135" t="str">
        <f>VLOOKUP($C45,TOTAL3,5,FALSE)</f>
        <v>KIWA</v>
      </c>
      <c r="K45" s="153">
        <v>0.54769675925925931</v>
      </c>
      <c r="L45" s="153">
        <v>0.64993055555555557</v>
      </c>
      <c r="M45" s="254">
        <v>44175</v>
      </c>
      <c r="N45" s="143" t="s">
        <v>5835</v>
      </c>
      <c r="O45" s="90">
        <f t="shared" si="0"/>
        <v>147.21666666666661</v>
      </c>
      <c r="P45" s="100">
        <f t="shared" si="1"/>
        <v>441.64999999999986</v>
      </c>
      <c r="Q45" s="48" t="s">
        <v>2035</v>
      </c>
      <c r="R45" s="48" t="s">
        <v>2038</v>
      </c>
    </row>
    <row r="46" spans="1:18" x14ac:dyDescent="0.2">
      <c r="A46" s="210"/>
      <c r="B46" s="121">
        <v>44169.164907407408</v>
      </c>
      <c r="C46" s="48" t="s">
        <v>317</v>
      </c>
      <c r="D46" s="81" t="str">
        <f>VLOOKUP($C46,TOTAL4,2,FALSE)</f>
        <v>HA6074</v>
      </c>
      <c r="E46" s="81" t="str">
        <f>VLOOKUP($C46,TOTAL4,3,FALSE)</f>
        <v>HARARE</v>
      </c>
      <c r="F46" s="82" t="str">
        <f>VLOOKUP(C46,TOTAL4,4,FALSE)</f>
        <v>PLATINUM</v>
      </c>
      <c r="G46" s="52">
        <v>3</v>
      </c>
      <c r="H46" s="207" t="s">
        <v>2033</v>
      </c>
      <c r="I46" s="68" t="s">
        <v>2058</v>
      </c>
      <c r="J46" s="82" t="str">
        <f>VLOOKUP($C46,TOTAL4,5,FALSE)</f>
        <v>MUTYANDA</v>
      </c>
      <c r="K46" s="88">
        <v>0</v>
      </c>
      <c r="L46" s="88">
        <v>0.99930555555555556</v>
      </c>
      <c r="M46" s="135">
        <v>44175</v>
      </c>
      <c r="N46" s="143" t="s">
        <v>4817</v>
      </c>
      <c r="O46" s="191">
        <f t="shared" si="0"/>
        <v>1439</v>
      </c>
      <c r="P46" s="100">
        <f t="shared" si="1"/>
        <v>4317</v>
      </c>
      <c r="Q46" s="68" t="s">
        <v>2035</v>
      </c>
      <c r="R46" s="68" t="s">
        <v>2036</v>
      </c>
    </row>
    <row r="47" spans="1:18" x14ac:dyDescent="0.2">
      <c r="A47" s="97"/>
      <c r="B47" s="137" t="s">
        <v>3445</v>
      </c>
      <c r="C47" s="48" t="s">
        <v>319</v>
      </c>
      <c r="D47" s="134" t="str">
        <f>VLOOKUP($C47,TOTAL3,2,FALSE)</f>
        <v>HA6074</v>
      </c>
      <c r="E47" s="134" t="str">
        <f>VLOOKUP($C47,TOTAL3,3,FALSE)</f>
        <v>HARARE</v>
      </c>
      <c r="F47" s="135" t="str">
        <f>VLOOKUP(C47,TOTAL3,4,FALSE)</f>
        <v>PLATINUM</v>
      </c>
      <c r="G47" s="52">
        <v>3</v>
      </c>
      <c r="H47" s="142" t="s">
        <v>2033</v>
      </c>
      <c r="I47" s="52" t="s">
        <v>5161</v>
      </c>
      <c r="J47" s="135" t="str">
        <f>VLOOKUP($C47,TOTAL3,5,FALSE)</f>
        <v>MUTYANDA</v>
      </c>
      <c r="K47" s="88">
        <v>0</v>
      </c>
      <c r="L47" s="153">
        <v>0.99945601851851851</v>
      </c>
      <c r="M47" s="254">
        <v>44175</v>
      </c>
      <c r="N47" s="143" t="s">
        <v>5399</v>
      </c>
      <c r="O47" s="90">
        <f t="shared" si="0"/>
        <v>1439.2166666666667</v>
      </c>
      <c r="P47" s="100">
        <f t="shared" si="1"/>
        <v>4317.6499999999996</v>
      </c>
      <c r="Q47" s="48" t="s">
        <v>2035</v>
      </c>
      <c r="R47" s="48" t="s">
        <v>2036</v>
      </c>
    </row>
    <row r="48" spans="1:18" x14ac:dyDescent="0.2">
      <c r="A48" s="214"/>
      <c r="B48" s="221">
        <v>44174.823634259257</v>
      </c>
      <c r="C48" s="98" t="s">
        <v>326</v>
      </c>
      <c r="D48" s="81" t="str">
        <f>VLOOKUP($C48,TOTAL4,2,FALSE)</f>
        <v>HA0379</v>
      </c>
      <c r="E48" s="81" t="str">
        <f>VLOOKUP($C48,TOTAL4,3,FALSE)</f>
        <v>HARARE</v>
      </c>
      <c r="F48" s="82" t="str">
        <f>VLOOKUP(C48,TOTAL4,4,FALSE)</f>
        <v>GOLD</v>
      </c>
      <c r="G48" s="52">
        <v>3</v>
      </c>
      <c r="H48" s="142" t="s">
        <v>2033</v>
      </c>
      <c r="I48" s="68" t="s">
        <v>2056</v>
      </c>
      <c r="J48" s="82" t="str">
        <f>VLOOKUP($C48,TOTAL4,5,FALSE)</f>
        <v>KIWA</v>
      </c>
      <c r="K48" s="88">
        <v>0</v>
      </c>
      <c r="L48" s="151">
        <v>0.62135416666666665</v>
      </c>
      <c r="M48" s="135">
        <v>44175</v>
      </c>
      <c r="N48" s="143" t="s">
        <v>5720</v>
      </c>
      <c r="O48" s="90">
        <f t="shared" si="0"/>
        <v>894.75</v>
      </c>
      <c r="P48" s="100">
        <f t="shared" si="1"/>
        <v>2684.25</v>
      </c>
      <c r="Q48" s="48" t="s">
        <v>2035</v>
      </c>
      <c r="R48" s="48" t="s">
        <v>2038</v>
      </c>
    </row>
    <row r="49" spans="1:18" x14ac:dyDescent="0.2">
      <c r="A49" s="97"/>
      <c r="B49" s="216" t="s">
        <v>5630</v>
      </c>
      <c r="C49" s="138" t="s">
        <v>328</v>
      </c>
      <c r="D49" s="134" t="str">
        <f>VLOOKUP($C49,TOTAL3,2,FALSE)</f>
        <v>HA0379</v>
      </c>
      <c r="E49" s="134" t="str">
        <f>VLOOKUP($C49,TOTAL3,3,FALSE)</f>
        <v>HARARE</v>
      </c>
      <c r="F49" s="135" t="str">
        <f>VLOOKUP(C49,TOTAL3,4,FALSE)</f>
        <v>GOLD</v>
      </c>
      <c r="G49" s="52">
        <v>3</v>
      </c>
      <c r="H49" s="142" t="s">
        <v>2033</v>
      </c>
      <c r="I49" s="52" t="s">
        <v>2034</v>
      </c>
      <c r="J49" s="135" t="str">
        <f>VLOOKUP($C49,TOTAL3,5,FALSE)</f>
        <v>KIWA</v>
      </c>
      <c r="K49" s="153">
        <v>0.42684027777777778</v>
      </c>
      <c r="L49" s="153">
        <v>0.58819444444444446</v>
      </c>
      <c r="M49" s="186">
        <v>44175</v>
      </c>
      <c r="N49" s="143" t="s">
        <v>5825</v>
      </c>
      <c r="O49" s="90">
        <f t="shared" si="0"/>
        <v>232.35000000000005</v>
      </c>
      <c r="P49" s="100">
        <f t="shared" si="1"/>
        <v>697.05000000000018</v>
      </c>
      <c r="Q49" s="48" t="s">
        <v>2035</v>
      </c>
      <c r="R49" s="48" t="s">
        <v>2038</v>
      </c>
    </row>
    <row r="50" spans="1:18" x14ac:dyDescent="0.2">
      <c r="A50" s="124"/>
      <c r="B50" s="137" t="s">
        <v>5669</v>
      </c>
      <c r="C50" s="138" t="s">
        <v>3956</v>
      </c>
      <c r="D50" s="134" t="e">
        <f>VLOOKUP($C50,TOTAL3,2,FALSE)</f>
        <v>#N/A</v>
      </c>
      <c r="E50" s="134" t="e">
        <f>VLOOKUP($C50,TOTAL3,3,FALSE)</f>
        <v>#N/A</v>
      </c>
      <c r="F50" s="135" t="e">
        <f>VLOOKUP(C50,TOTAL3,4,FALSE)</f>
        <v>#N/A</v>
      </c>
      <c r="G50" s="52">
        <v>3</v>
      </c>
      <c r="H50" s="142" t="s">
        <v>2033</v>
      </c>
      <c r="I50" s="52" t="s">
        <v>2034</v>
      </c>
      <c r="J50" s="135" t="e">
        <f>VLOOKUP($C50,TOTAL3,5,FALSE)</f>
        <v>#N/A</v>
      </c>
      <c r="K50" s="88">
        <v>0.92283564814814811</v>
      </c>
      <c r="L50" s="153">
        <v>0.99945601851851851</v>
      </c>
      <c r="M50" s="254">
        <v>44175</v>
      </c>
      <c r="N50" s="143" t="s">
        <v>5812</v>
      </c>
      <c r="O50" s="90">
        <f t="shared" si="0"/>
        <v>110.33333333333336</v>
      </c>
      <c r="P50" s="100">
        <f t="shared" si="1"/>
        <v>331.00000000000006</v>
      </c>
      <c r="Q50" s="48" t="s">
        <v>2035</v>
      </c>
      <c r="R50" s="48" t="s">
        <v>2036</v>
      </c>
    </row>
    <row r="51" spans="1:18" x14ac:dyDescent="0.2">
      <c r="A51" s="210"/>
      <c r="B51" s="121">
        <v>44110.27103009259</v>
      </c>
      <c r="C51" s="48" t="s">
        <v>329</v>
      </c>
      <c r="D51" s="81" t="str">
        <f>VLOOKUP($C51,TOTAL4,2,FALSE)</f>
        <v>MD7088</v>
      </c>
      <c r="E51" s="81" t="str">
        <f>VLOOKUP($C51,TOTAL4,3,FALSE)</f>
        <v>MIDLANDS</v>
      </c>
      <c r="F51" s="82" t="str">
        <f>VLOOKUP(C51,TOTAL4,4,FALSE)</f>
        <v>BRONZE</v>
      </c>
      <c r="G51" s="52">
        <v>3</v>
      </c>
      <c r="H51" s="207" t="s">
        <v>2033</v>
      </c>
      <c r="I51" s="68" t="s">
        <v>2058</v>
      </c>
      <c r="J51" s="82" t="str">
        <f>VLOOKUP($C51,TOTAL4,5,FALSE)</f>
        <v>CHARI</v>
      </c>
      <c r="K51" s="88">
        <v>0</v>
      </c>
      <c r="L51" s="88">
        <v>0.99930555555555556</v>
      </c>
      <c r="M51" s="135">
        <v>44175</v>
      </c>
      <c r="N51" s="143" t="s">
        <v>4818</v>
      </c>
      <c r="O51" s="191">
        <f t="shared" si="0"/>
        <v>1439</v>
      </c>
      <c r="P51" s="100">
        <f t="shared" si="1"/>
        <v>4317</v>
      </c>
      <c r="Q51" s="68" t="s">
        <v>2035</v>
      </c>
      <c r="R51" s="68" t="s">
        <v>2036</v>
      </c>
    </row>
    <row r="52" spans="1:18" x14ac:dyDescent="0.2">
      <c r="A52" s="97"/>
      <c r="B52" s="186">
        <v>44174.768518518518</v>
      </c>
      <c r="C52" s="5" t="s">
        <v>331</v>
      </c>
      <c r="D52" s="134" t="str">
        <f t="shared" ref="D52:D59" si="10">VLOOKUP($C52,TOTAL3,2,FALSE)</f>
        <v>HA5030</v>
      </c>
      <c r="E52" s="134" t="str">
        <f t="shared" ref="E52:E59" si="11">VLOOKUP($C52,TOTAL3,3,FALSE)</f>
        <v>HARARE</v>
      </c>
      <c r="F52" s="135" t="str">
        <f t="shared" ref="F52:F59" si="12">VLOOKUP(C52,TOTAL3,4,FALSE)</f>
        <v>PLATINUM</v>
      </c>
      <c r="G52" s="52">
        <v>3</v>
      </c>
      <c r="H52" s="142" t="s">
        <v>2033</v>
      </c>
      <c r="I52" s="52" t="s">
        <v>2034</v>
      </c>
      <c r="J52" s="135" t="str">
        <f t="shared" ref="J52:J59" si="13">VLOOKUP($C52,TOTAL3,5,FALSE)</f>
        <v>ARCHIE</v>
      </c>
      <c r="K52" s="88">
        <v>0</v>
      </c>
      <c r="L52" s="153">
        <v>0.99945601851851851</v>
      </c>
      <c r="M52" s="254">
        <v>44175</v>
      </c>
      <c r="N52" s="143" t="s">
        <v>5401</v>
      </c>
      <c r="O52" s="90">
        <f t="shared" si="0"/>
        <v>1439.2166666666667</v>
      </c>
      <c r="P52" s="100">
        <f t="shared" si="1"/>
        <v>4317.6499999999996</v>
      </c>
      <c r="Q52" s="48" t="s">
        <v>2035</v>
      </c>
      <c r="R52" s="48" t="s">
        <v>2036</v>
      </c>
    </row>
    <row r="53" spans="1:18" x14ac:dyDescent="0.2">
      <c r="A53" s="78"/>
      <c r="B53" s="137" t="s">
        <v>5670</v>
      </c>
      <c r="C53" s="138" t="s">
        <v>331</v>
      </c>
      <c r="D53" s="134" t="str">
        <f t="shared" si="10"/>
        <v>HA5030</v>
      </c>
      <c r="E53" s="134" t="str">
        <f t="shared" si="11"/>
        <v>HARARE</v>
      </c>
      <c r="F53" s="135" t="str">
        <f t="shared" si="12"/>
        <v>PLATINUM</v>
      </c>
      <c r="G53" s="52">
        <v>3</v>
      </c>
      <c r="H53" s="142" t="s">
        <v>2033</v>
      </c>
      <c r="I53" s="52" t="s">
        <v>2034</v>
      </c>
      <c r="J53" s="135" t="str">
        <f t="shared" si="13"/>
        <v>ARCHIE</v>
      </c>
      <c r="K53" s="88">
        <v>0.92069444444444448</v>
      </c>
      <c r="L53" s="153">
        <v>0.99945601851851851</v>
      </c>
      <c r="M53" s="254">
        <v>44175</v>
      </c>
      <c r="N53" s="143" t="s">
        <v>5813</v>
      </c>
      <c r="O53" s="90">
        <f t="shared" si="0"/>
        <v>113.41666666666659</v>
      </c>
      <c r="P53" s="100">
        <f t="shared" si="1"/>
        <v>340.24999999999977</v>
      </c>
      <c r="Q53" s="48" t="s">
        <v>2035</v>
      </c>
      <c r="R53" s="48" t="s">
        <v>2036</v>
      </c>
    </row>
    <row r="54" spans="1:18" x14ac:dyDescent="0.2">
      <c r="A54" s="97"/>
      <c r="B54" s="186">
        <v>44174.871388888889</v>
      </c>
      <c r="C54" s="5" t="s">
        <v>334</v>
      </c>
      <c r="D54" s="134" t="str">
        <f t="shared" si="10"/>
        <v>HA5030</v>
      </c>
      <c r="E54" s="134" t="str">
        <f t="shared" si="11"/>
        <v>HARARE</v>
      </c>
      <c r="F54" s="135" t="str">
        <f t="shared" si="12"/>
        <v>PLATINUM</v>
      </c>
      <c r="G54" s="52">
        <v>3</v>
      </c>
      <c r="H54" s="84" t="s">
        <v>2033</v>
      </c>
      <c r="I54" s="52" t="s">
        <v>2034</v>
      </c>
      <c r="J54" s="135" t="str">
        <f t="shared" si="13"/>
        <v>ARCHIE</v>
      </c>
      <c r="K54" s="196">
        <v>0</v>
      </c>
      <c r="L54" s="196">
        <v>0.2258449074074074</v>
      </c>
      <c r="M54" s="186">
        <v>44175</v>
      </c>
      <c r="N54" s="143" t="s">
        <v>5815</v>
      </c>
      <c r="O54" s="90">
        <f t="shared" si="0"/>
        <v>325.21666666666664</v>
      </c>
      <c r="P54" s="100">
        <f t="shared" si="1"/>
        <v>975.64999999999986</v>
      </c>
      <c r="Q54" s="48" t="s">
        <v>2035</v>
      </c>
      <c r="R54" s="48" t="s">
        <v>2038</v>
      </c>
    </row>
    <row r="55" spans="1:18" x14ac:dyDescent="0.2">
      <c r="A55" s="210"/>
      <c r="B55" s="137" t="s">
        <v>5668</v>
      </c>
      <c r="C55" s="138" t="s">
        <v>334</v>
      </c>
      <c r="D55" s="134" t="str">
        <f t="shared" si="10"/>
        <v>HA5030</v>
      </c>
      <c r="E55" s="134" t="str">
        <f t="shared" si="11"/>
        <v>HARARE</v>
      </c>
      <c r="F55" s="135" t="str">
        <f t="shared" si="12"/>
        <v>PLATINUM</v>
      </c>
      <c r="G55" s="52">
        <v>3</v>
      </c>
      <c r="H55" s="142" t="s">
        <v>2033</v>
      </c>
      <c r="I55" s="52" t="s">
        <v>2034</v>
      </c>
      <c r="J55" s="135" t="str">
        <f t="shared" si="13"/>
        <v>ARCHIE</v>
      </c>
      <c r="K55" s="88">
        <v>0.9229398148148148</v>
      </c>
      <c r="L55" s="153">
        <v>0.99945601851851851</v>
      </c>
      <c r="M55" s="254">
        <v>44175</v>
      </c>
      <c r="N55" s="143" t="s">
        <v>5811</v>
      </c>
      <c r="O55" s="90">
        <f t="shared" si="0"/>
        <v>110.18333333333334</v>
      </c>
      <c r="P55" s="100">
        <f t="shared" si="1"/>
        <v>330.55</v>
      </c>
      <c r="Q55" s="48" t="s">
        <v>2035</v>
      </c>
      <c r="R55" s="48" t="s">
        <v>2036</v>
      </c>
    </row>
    <row r="56" spans="1:18" x14ac:dyDescent="0.2">
      <c r="A56" s="124"/>
      <c r="B56" s="137" t="s">
        <v>5709</v>
      </c>
      <c r="C56" s="138" t="s">
        <v>335</v>
      </c>
      <c r="D56" s="134" t="str">
        <f t="shared" si="10"/>
        <v>HA1700</v>
      </c>
      <c r="E56" s="134" t="str">
        <f t="shared" si="11"/>
        <v>HARARE</v>
      </c>
      <c r="F56" s="135" t="str">
        <f t="shared" si="12"/>
        <v>PLATINUM</v>
      </c>
      <c r="G56" s="52">
        <v>3</v>
      </c>
      <c r="H56" s="142" t="s">
        <v>2033</v>
      </c>
      <c r="I56" s="52" t="s">
        <v>2034</v>
      </c>
      <c r="J56" s="135" t="str">
        <f t="shared" si="13"/>
        <v>ARCHIE</v>
      </c>
      <c r="K56" s="88">
        <v>0.63364583333333335</v>
      </c>
      <c r="L56" s="153">
        <v>0.99945601851851851</v>
      </c>
      <c r="M56" s="254">
        <v>44175</v>
      </c>
      <c r="N56" s="143" t="s">
        <v>5870</v>
      </c>
      <c r="O56" s="90">
        <f t="shared" si="0"/>
        <v>526.76666666666665</v>
      </c>
      <c r="P56" s="100">
        <f t="shared" si="1"/>
        <v>1580.3</v>
      </c>
      <c r="Q56" s="48" t="s">
        <v>2035</v>
      </c>
      <c r="R56" s="48" t="s">
        <v>2036</v>
      </c>
    </row>
    <row r="57" spans="1:18" x14ac:dyDescent="0.2">
      <c r="A57" s="97"/>
      <c r="B57" s="186">
        <v>44174.768483796295</v>
      </c>
      <c r="C57" s="5" t="s">
        <v>339</v>
      </c>
      <c r="D57" s="134" t="str">
        <f t="shared" si="10"/>
        <v>HA0011</v>
      </c>
      <c r="E57" s="134" t="str">
        <f t="shared" si="11"/>
        <v>HARARE</v>
      </c>
      <c r="F57" s="135" t="str">
        <f t="shared" si="12"/>
        <v>PLATINUM</v>
      </c>
      <c r="G57" s="52">
        <v>3</v>
      </c>
      <c r="H57" s="84" t="s">
        <v>2033</v>
      </c>
      <c r="I57" s="52" t="s">
        <v>2034</v>
      </c>
      <c r="J57" s="135" t="str">
        <f t="shared" si="13"/>
        <v>ARCHIE</v>
      </c>
      <c r="K57" s="88">
        <v>0</v>
      </c>
      <c r="L57" s="153">
        <v>0.8303356481481482</v>
      </c>
      <c r="M57" s="254">
        <v>44175</v>
      </c>
      <c r="N57" s="143" t="s">
        <v>5402</v>
      </c>
      <c r="O57" s="90">
        <f t="shared" si="0"/>
        <v>1195.6833333333334</v>
      </c>
      <c r="P57" s="100">
        <f t="shared" si="1"/>
        <v>3587.05</v>
      </c>
      <c r="Q57" s="48" t="s">
        <v>2035</v>
      </c>
      <c r="R57" s="48" t="s">
        <v>2038</v>
      </c>
    </row>
    <row r="58" spans="1:18" x14ac:dyDescent="0.2">
      <c r="A58" s="97"/>
      <c r="B58" s="216" t="s">
        <v>5648</v>
      </c>
      <c r="C58" s="138" t="s">
        <v>341</v>
      </c>
      <c r="D58" s="134" t="str">
        <f t="shared" si="10"/>
        <v>MW5209</v>
      </c>
      <c r="E58" s="134" t="str">
        <f t="shared" si="11"/>
        <v>MASH WEST</v>
      </c>
      <c r="F58" s="135" t="str">
        <f t="shared" si="12"/>
        <v>BRONZE</v>
      </c>
      <c r="G58" s="52">
        <v>3</v>
      </c>
      <c r="H58" s="142" t="s">
        <v>2033</v>
      </c>
      <c r="I58" s="52" t="s">
        <v>2034</v>
      </c>
      <c r="J58" s="135" t="str">
        <f t="shared" si="13"/>
        <v>ARTWELL</v>
      </c>
      <c r="K58" s="153">
        <v>0.56332175925925931</v>
      </c>
      <c r="L58" s="153">
        <v>0.5756944444444444</v>
      </c>
      <c r="M58" s="186">
        <v>44175</v>
      </c>
      <c r="N58" s="143" t="s">
        <v>5844</v>
      </c>
      <c r="O58" s="90">
        <f t="shared" si="0"/>
        <v>17.816666666666521</v>
      </c>
      <c r="P58" s="100">
        <f t="shared" si="1"/>
        <v>53.449999999999562</v>
      </c>
      <c r="Q58" s="48" t="s">
        <v>2035</v>
      </c>
      <c r="R58" s="48" t="s">
        <v>2038</v>
      </c>
    </row>
    <row r="59" spans="1:18" x14ac:dyDescent="0.2">
      <c r="A59" s="97"/>
      <c r="B59" s="192" t="s">
        <v>5403</v>
      </c>
      <c r="C59" s="87" t="s">
        <v>343</v>
      </c>
      <c r="D59" s="134" t="str">
        <f t="shared" si="10"/>
        <v>MA5178</v>
      </c>
      <c r="E59" s="134" t="str">
        <f t="shared" si="11"/>
        <v>MANICALAND</v>
      </c>
      <c r="F59" s="135" t="str">
        <f t="shared" si="12"/>
        <v>SILVER</v>
      </c>
      <c r="G59" s="52">
        <v>3</v>
      </c>
      <c r="H59" s="142" t="s">
        <v>2033</v>
      </c>
      <c r="I59" s="52" t="s">
        <v>5161</v>
      </c>
      <c r="J59" s="135" t="str">
        <f t="shared" si="13"/>
        <v>MANGWIRO</v>
      </c>
      <c r="K59" s="88">
        <v>0</v>
      </c>
      <c r="L59" s="153">
        <v>0.99945601851851851</v>
      </c>
      <c r="M59" s="254">
        <v>44175</v>
      </c>
      <c r="N59" s="143" t="s">
        <v>5404</v>
      </c>
      <c r="O59" s="90">
        <f t="shared" si="0"/>
        <v>1439.2166666666667</v>
      </c>
      <c r="P59" s="100">
        <f t="shared" si="1"/>
        <v>4317.6499999999996</v>
      </c>
      <c r="Q59" s="48" t="s">
        <v>2035</v>
      </c>
      <c r="R59" s="48" t="s">
        <v>2036</v>
      </c>
    </row>
    <row r="60" spans="1:18" x14ac:dyDescent="0.2">
      <c r="A60" s="210"/>
      <c r="B60" s="121">
        <v>44078.052812499998</v>
      </c>
      <c r="C60" s="48" t="s">
        <v>349</v>
      </c>
      <c r="D60" s="81" t="str">
        <f>VLOOKUP($C60,TOTAL4,2,FALSE)</f>
        <v>BU0148</v>
      </c>
      <c r="E60" s="81" t="str">
        <f>VLOOKUP($C60,TOTAL4,3,FALSE)</f>
        <v>BULAWAYO</v>
      </c>
      <c r="F60" s="82" t="str">
        <f>VLOOKUP(C60,TOTAL4,4,FALSE)</f>
        <v>PLATINUM</v>
      </c>
      <c r="G60" s="52">
        <v>3</v>
      </c>
      <c r="H60" s="207" t="s">
        <v>2033</v>
      </c>
      <c r="I60" s="68" t="s">
        <v>2058</v>
      </c>
      <c r="J60" s="82" t="str">
        <f>VLOOKUP($C60,TOTAL4,5,FALSE)</f>
        <v>SIFA</v>
      </c>
      <c r="K60" s="88">
        <v>0</v>
      </c>
      <c r="L60" s="88">
        <v>0.99930555555555556</v>
      </c>
      <c r="M60" s="135">
        <v>44175</v>
      </c>
      <c r="N60" s="143" t="s">
        <v>4819</v>
      </c>
      <c r="O60" s="191">
        <f t="shared" si="0"/>
        <v>1439</v>
      </c>
      <c r="P60" s="100">
        <f t="shared" si="1"/>
        <v>4317</v>
      </c>
      <c r="Q60" s="68" t="s">
        <v>2035</v>
      </c>
      <c r="R60" s="68" t="s">
        <v>2036</v>
      </c>
    </row>
    <row r="61" spans="1:18" x14ac:dyDescent="0.2">
      <c r="A61" s="97"/>
      <c r="B61" s="186">
        <v>44174.651666666665</v>
      </c>
      <c r="C61" s="5" t="s">
        <v>357</v>
      </c>
      <c r="D61" s="134" t="str">
        <f>VLOOKUP($C61,TOTAL3,2,FALSE)</f>
        <v>HA6042</v>
      </c>
      <c r="E61" s="134" t="str">
        <f>VLOOKUP($C61,TOTAL3,3,FALSE)</f>
        <v>HARARE</v>
      </c>
      <c r="F61" s="135" t="str">
        <f>VLOOKUP(C61,TOTAL3,4,FALSE)</f>
        <v>PLATINUM</v>
      </c>
      <c r="G61" s="52">
        <v>3</v>
      </c>
      <c r="H61" s="207" t="s">
        <v>2033</v>
      </c>
      <c r="I61" s="52" t="s">
        <v>2034</v>
      </c>
      <c r="J61" s="135" t="str">
        <f>VLOOKUP($C61,TOTAL3,5,FALSE)</f>
        <v>RICHARD</v>
      </c>
      <c r="K61" s="88">
        <v>0</v>
      </c>
      <c r="L61" s="153">
        <v>0.99945601851851851</v>
      </c>
      <c r="M61" s="254">
        <v>44175</v>
      </c>
      <c r="N61" s="143" t="s">
        <v>5405</v>
      </c>
      <c r="O61" s="90">
        <f t="shared" si="0"/>
        <v>1439.2166666666667</v>
      </c>
      <c r="P61" s="100">
        <f t="shared" si="1"/>
        <v>4317.6499999999996</v>
      </c>
      <c r="Q61" s="48" t="s">
        <v>2035</v>
      </c>
      <c r="R61" s="48" t="s">
        <v>2036</v>
      </c>
    </row>
    <row r="62" spans="1:18" x14ac:dyDescent="0.2">
      <c r="A62" s="214"/>
      <c r="B62" s="141" t="s">
        <v>5707</v>
      </c>
      <c r="C62" s="138" t="s">
        <v>357</v>
      </c>
      <c r="D62" s="134" t="str">
        <f>VLOOKUP($C62,TOTAL3,2,FALSE)</f>
        <v>HA6042</v>
      </c>
      <c r="E62" s="134" t="str">
        <f>VLOOKUP($C62,TOTAL3,3,FALSE)</f>
        <v>HARARE</v>
      </c>
      <c r="F62" s="135" t="str">
        <f>VLOOKUP(C62,TOTAL3,4,FALSE)</f>
        <v>PLATINUM</v>
      </c>
      <c r="G62" s="52">
        <v>3</v>
      </c>
      <c r="H62" s="142" t="s">
        <v>2033</v>
      </c>
      <c r="I62" s="52" t="s">
        <v>2034</v>
      </c>
      <c r="J62" s="135" t="str">
        <f>VLOOKUP($C62,TOTAL3,5,FALSE)</f>
        <v>RICHARD</v>
      </c>
      <c r="K62" s="153">
        <v>0.6522916666666666</v>
      </c>
      <c r="L62" s="153">
        <v>0.99945601851851851</v>
      </c>
      <c r="M62" s="254">
        <v>44175</v>
      </c>
      <c r="N62" s="143" t="s">
        <v>5868</v>
      </c>
      <c r="O62" s="90">
        <f t="shared" si="0"/>
        <v>499.91666666666674</v>
      </c>
      <c r="P62" s="100">
        <f t="shared" si="1"/>
        <v>1499.7500000000002</v>
      </c>
      <c r="Q62" s="48" t="s">
        <v>2035</v>
      </c>
      <c r="R62" s="48" t="s">
        <v>2036</v>
      </c>
    </row>
    <row r="63" spans="1:18" x14ac:dyDescent="0.2">
      <c r="A63" s="97"/>
      <c r="B63" s="186">
        <v>44174.653993055559</v>
      </c>
      <c r="C63" s="5" t="s">
        <v>360</v>
      </c>
      <c r="D63" s="134" t="str">
        <f>VLOOKUP($C63,TOTAL3,2,FALSE)</f>
        <v>HA6042</v>
      </c>
      <c r="E63" s="134" t="str">
        <f>VLOOKUP($C63,TOTAL3,3,FALSE)</f>
        <v>HARARE</v>
      </c>
      <c r="F63" s="135" t="str">
        <f>VLOOKUP(C63,TOTAL3,4,FALSE)</f>
        <v>PLATINUM</v>
      </c>
      <c r="G63" s="52">
        <v>3</v>
      </c>
      <c r="H63" s="84" t="s">
        <v>2033</v>
      </c>
      <c r="I63" s="52" t="s">
        <v>2034</v>
      </c>
      <c r="J63" s="135" t="str">
        <f>VLOOKUP($C63,TOTAL3,5,FALSE)</f>
        <v>RICHARD</v>
      </c>
      <c r="K63" s="88">
        <v>0</v>
      </c>
      <c r="L63" s="196">
        <v>0.54583333333333328</v>
      </c>
      <c r="M63" s="186">
        <v>44175</v>
      </c>
      <c r="N63" s="143" t="s">
        <v>5406</v>
      </c>
      <c r="O63" s="90">
        <f t="shared" si="0"/>
        <v>786</v>
      </c>
      <c r="P63" s="100">
        <f t="shared" si="1"/>
        <v>2358</v>
      </c>
      <c r="Q63" s="48" t="s">
        <v>2035</v>
      </c>
      <c r="R63" s="48" t="s">
        <v>2038</v>
      </c>
    </row>
    <row r="64" spans="1:18" x14ac:dyDescent="0.2">
      <c r="A64" s="210"/>
      <c r="B64" s="137" t="s">
        <v>5705</v>
      </c>
      <c r="C64" s="138" t="s">
        <v>360</v>
      </c>
      <c r="D64" s="134" t="str">
        <f>VLOOKUP($C64,TOTAL3,2,FALSE)</f>
        <v>HA6042</v>
      </c>
      <c r="E64" s="134" t="str">
        <f>VLOOKUP($C64,TOTAL3,3,FALSE)</f>
        <v>HARARE</v>
      </c>
      <c r="F64" s="135" t="str">
        <f>VLOOKUP(C64,TOTAL3,4,FALSE)</f>
        <v>PLATINUM</v>
      </c>
      <c r="G64" s="52">
        <v>3</v>
      </c>
      <c r="H64" s="142" t="s">
        <v>2033</v>
      </c>
      <c r="I64" s="52" t="s">
        <v>2034</v>
      </c>
      <c r="J64" s="135" t="str">
        <f>VLOOKUP($C64,TOTAL3,5,FALSE)</f>
        <v>RICHARD</v>
      </c>
      <c r="K64" s="88">
        <v>0.65458333333333341</v>
      </c>
      <c r="L64" s="153">
        <v>0.99945601851851851</v>
      </c>
      <c r="M64" s="254">
        <v>44175</v>
      </c>
      <c r="N64" s="143" t="s">
        <v>5866</v>
      </c>
      <c r="O64" s="90">
        <f t="shared" si="0"/>
        <v>496.6166666666665</v>
      </c>
      <c r="P64" s="100">
        <f t="shared" si="1"/>
        <v>1489.8499999999995</v>
      </c>
      <c r="Q64" s="48" t="s">
        <v>2035</v>
      </c>
      <c r="R64" s="48" t="s">
        <v>2036</v>
      </c>
    </row>
    <row r="65" spans="1:18" x14ac:dyDescent="0.2">
      <c r="A65" s="210"/>
      <c r="B65" s="121">
        <v>44170.80777777778</v>
      </c>
      <c r="C65" s="48" t="s">
        <v>361</v>
      </c>
      <c r="D65" s="81" t="str">
        <f>VLOOKUP($C65,TOTAL4,2,FALSE)</f>
        <v>HA0206</v>
      </c>
      <c r="E65" s="81" t="str">
        <f>VLOOKUP($C65,TOTAL4,3,FALSE)</f>
        <v>HARARE</v>
      </c>
      <c r="F65" s="82" t="str">
        <f>VLOOKUP(C65,TOTAL4,4,FALSE)</f>
        <v>PLATINUM</v>
      </c>
      <c r="G65" s="52">
        <v>3</v>
      </c>
      <c r="H65" s="207" t="s">
        <v>2033</v>
      </c>
      <c r="I65" s="68" t="s">
        <v>2058</v>
      </c>
      <c r="J65" s="82" t="str">
        <f>VLOOKUP($C65,TOTAL4,5,FALSE)</f>
        <v>MODESTA</v>
      </c>
      <c r="K65" s="88">
        <v>0</v>
      </c>
      <c r="L65" s="88">
        <v>0.99930555555555556</v>
      </c>
      <c r="M65" s="135">
        <v>44175</v>
      </c>
      <c r="N65" s="143" t="s">
        <v>4820</v>
      </c>
      <c r="O65" s="191">
        <f t="shared" si="0"/>
        <v>1439</v>
      </c>
      <c r="P65" s="100">
        <f t="shared" si="1"/>
        <v>4317</v>
      </c>
      <c r="Q65" s="68" t="s">
        <v>2035</v>
      </c>
      <c r="R65" s="68" t="s">
        <v>2036</v>
      </c>
    </row>
    <row r="66" spans="1:18" x14ac:dyDescent="0.2">
      <c r="A66" s="78">
        <v>529</v>
      </c>
      <c r="B66" s="121">
        <v>44169.944444444445</v>
      </c>
      <c r="C66" s="52" t="str">
        <f>VLOOKUP(A66,nsn,2,FALSE)</f>
        <v>CBC-G</v>
      </c>
      <c r="D66" s="134" t="str">
        <f>VLOOKUP($C66,TOTAL3,2,FALSE)</f>
        <v>BU5100</v>
      </c>
      <c r="E66" s="134" t="str">
        <f>VLOOKUP($C66,TOTAL3,3,FALSE)</f>
        <v>BULAWAYO</v>
      </c>
      <c r="F66" s="135" t="str">
        <f>VLOOKUP(C66,TOTAL3,4,FALSE)</f>
        <v>BRONZE</v>
      </c>
      <c r="G66" s="52">
        <v>3</v>
      </c>
      <c r="H66" s="142" t="s">
        <v>2033</v>
      </c>
      <c r="I66" s="212" t="s">
        <v>2058</v>
      </c>
      <c r="J66" s="52" t="str">
        <f>VLOOKUP(A66,nsn,3,FALSE)</f>
        <v>MASAIRA</v>
      </c>
      <c r="K66" s="88">
        <v>0</v>
      </c>
      <c r="L66" s="88">
        <v>0.55069444444444449</v>
      </c>
      <c r="M66" s="135">
        <v>44175</v>
      </c>
      <c r="N66" s="143" t="s">
        <v>3024</v>
      </c>
      <c r="O66" s="90">
        <f t="shared" ref="O66:O129" si="14">(L66-K66)*60*24</f>
        <v>793.00000000000011</v>
      </c>
      <c r="P66" s="100">
        <f t="shared" ref="P66:P129" si="15">O66*G66</f>
        <v>2379.0000000000005</v>
      </c>
      <c r="Q66" s="48" t="s">
        <v>2035</v>
      </c>
      <c r="R66" s="48" t="s">
        <v>2038</v>
      </c>
    </row>
    <row r="67" spans="1:18" x14ac:dyDescent="0.2">
      <c r="A67" s="210"/>
      <c r="B67" s="121">
        <v>44153.311412037037</v>
      </c>
      <c r="C67" s="48" t="s">
        <v>379</v>
      </c>
      <c r="D67" s="81" t="str">
        <f>VLOOKUP($C67,TOTAL4,2,FALSE)</f>
        <v>MV0337</v>
      </c>
      <c r="E67" s="81" t="str">
        <f>VLOOKUP($C67,TOTAL4,3,FALSE)</f>
        <v>MASVINGO</v>
      </c>
      <c r="F67" s="82" t="str">
        <f>VLOOKUP(C67,TOTAL4,4,FALSE)</f>
        <v>SILVER</v>
      </c>
      <c r="G67" s="52">
        <v>3</v>
      </c>
      <c r="H67" s="207" t="s">
        <v>2033</v>
      </c>
      <c r="I67" s="68" t="s">
        <v>2058</v>
      </c>
      <c r="J67" s="82" t="str">
        <f>VLOOKUP($C67,TOTAL4,5,FALSE)</f>
        <v>PARDON</v>
      </c>
      <c r="K67" s="88">
        <v>0</v>
      </c>
      <c r="L67" s="88">
        <v>0.99930555555555556</v>
      </c>
      <c r="M67" s="135">
        <v>44175</v>
      </c>
      <c r="N67" s="143" t="s">
        <v>4821</v>
      </c>
      <c r="O67" s="191">
        <f t="shared" si="14"/>
        <v>1439</v>
      </c>
      <c r="P67" s="100">
        <f t="shared" si="15"/>
        <v>4317</v>
      </c>
      <c r="Q67" s="68" t="s">
        <v>2035</v>
      </c>
      <c r="R67" s="68" t="s">
        <v>2036</v>
      </c>
    </row>
    <row r="68" spans="1:18" x14ac:dyDescent="0.2">
      <c r="A68" s="97"/>
      <c r="B68" s="137" t="s">
        <v>2054</v>
      </c>
      <c r="C68" s="87" t="s">
        <v>383</v>
      </c>
      <c r="D68" s="134" t="str">
        <f t="shared" ref="D68:D73" si="16">VLOOKUP($C68,TOTAL3,2,FALSE)</f>
        <v>MW5004</v>
      </c>
      <c r="E68" s="134" t="str">
        <f t="shared" ref="E68:E73" si="17">VLOOKUP($C68,TOTAL3,3,FALSE)</f>
        <v>MASH WEST</v>
      </c>
      <c r="F68" s="135" t="str">
        <f t="shared" ref="F68:F73" si="18">VLOOKUP(C68,TOTAL3,4,FALSE)</f>
        <v>SILVER</v>
      </c>
      <c r="G68" s="52">
        <v>3</v>
      </c>
      <c r="H68" s="142" t="s">
        <v>2033</v>
      </c>
      <c r="I68" s="52" t="s">
        <v>5161</v>
      </c>
      <c r="J68" s="135" t="str">
        <f t="shared" ref="J68:J73" si="19">VLOOKUP($C68,TOTAL3,5,FALSE)</f>
        <v>ARTWELL</v>
      </c>
      <c r="K68" s="88">
        <v>0</v>
      </c>
      <c r="L68" s="153">
        <v>0.99945601851851851</v>
      </c>
      <c r="M68" s="254">
        <v>44175</v>
      </c>
      <c r="N68" s="143" t="s">
        <v>5407</v>
      </c>
      <c r="O68" s="90">
        <f t="shared" si="14"/>
        <v>1439.2166666666667</v>
      </c>
      <c r="P68" s="100">
        <f t="shared" si="15"/>
        <v>4317.6499999999996</v>
      </c>
      <c r="Q68" s="48" t="s">
        <v>2035</v>
      </c>
      <c r="R68" s="48" t="s">
        <v>2036</v>
      </c>
    </row>
    <row r="69" spans="1:18" x14ac:dyDescent="0.2">
      <c r="A69" s="97"/>
      <c r="B69" s="137" t="s">
        <v>2319</v>
      </c>
      <c r="C69" s="87" t="s">
        <v>385</v>
      </c>
      <c r="D69" s="134" t="str">
        <f t="shared" si="16"/>
        <v>MW5004</v>
      </c>
      <c r="E69" s="134" t="str">
        <f t="shared" si="17"/>
        <v>MASH WEST</v>
      </c>
      <c r="F69" s="135" t="str">
        <f t="shared" si="18"/>
        <v>SILVER</v>
      </c>
      <c r="G69" s="52">
        <v>3</v>
      </c>
      <c r="H69" s="84" t="s">
        <v>2033</v>
      </c>
      <c r="I69" s="52" t="s">
        <v>5161</v>
      </c>
      <c r="J69" s="135" t="str">
        <f t="shared" si="19"/>
        <v>ARTWELL</v>
      </c>
      <c r="K69" s="88">
        <v>0</v>
      </c>
      <c r="L69" s="153">
        <v>0.99945601851851851</v>
      </c>
      <c r="M69" s="254">
        <v>44175</v>
      </c>
      <c r="N69" s="143" t="s">
        <v>5408</v>
      </c>
      <c r="O69" s="90">
        <f t="shared" si="14"/>
        <v>1439.2166666666667</v>
      </c>
      <c r="P69" s="100">
        <f t="shared" si="15"/>
        <v>4317.6499999999996</v>
      </c>
      <c r="Q69" s="48" t="s">
        <v>2035</v>
      </c>
      <c r="R69" s="48" t="s">
        <v>2036</v>
      </c>
    </row>
    <row r="70" spans="1:18" x14ac:dyDescent="0.2">
      <c r="A70" s="97"/>
      <c r="B70" s="186">
        <v>44174.899652777778</v>
      </c>
      <c r="C70" s="5" t="s">
        <v>386</v>
      </c>
      <c r="D70" s="134" t="str">
        <f t="shared" si="16"/>
        <v>ME7205</v>
      </c>
      <c r="E70" s="134" t="str">
        <f t="shared" si="17"/>
        <v>MASH EAST</v>
      </c>
      <c r="F70" s="135" t="str">
        <f t="shared" si="18"/>
        <v>BRONZE</v>
      </c>
      <c r="G70" s="52">
        <v>3</v>
      </c>
      <c r="H70" s="142" t="s">
        <v>2033</v>
      </c>
      <c r="I70" s="52" t="s">
        <v>2034</v>
      </c>
      <c r="J70" s="135" t="str">
        <f t="shared" si="19"/>
        <v>LESLIE</v>
      </c>
      <c r="K70" s="88">
        <v>0</v>
      </c>
      <c r="L70" s="153">
        <v>0.99945601851851851</v>
      </c>
      <c r="M70" s="254">
        <v>44175</v>
      </c>
      <c r="N70" s="143" t="s">
        <v>5409</v>
      </c>
      <c r="O70" s="90">
        <f t="shared" si="14"/>
        <v>1439.2166666666667</v>
      </c>
      <c r="P70" s="100">
        <f t="shared" si="15"/>
        <v>4317.6499999999996</v>
      </c>
      <c r="Q70" s="48" t="s">
        <v>2035</v>
      </c>
      <c r="R70" s="48" t="s">
        <v>2036</v>
      </c>
    </row>
    <row r="71" spans="1:18" x14ac:dyDescent="0.2">
      <c r="A71" s="97"/>
      <c r="B71" s="137" t="s">
        <v>2122</v>
      </c>
      <c r="C71" s="87" t="s">
        <v>389</v>
      </c>
      <c r="D71" s="134" t="str">
        <f t="shared" si="16"/>
        <v>HA0015</v>
      </c>
      <c r="E71" s="134" t="str">
        <f t="shared" si="17"/>
        <v>HARARE</v>
      </c>
      <c r="F71" s="135" t="str">
        <f t="shared" si="18"/>
        <v>PLATINUM</v>
      </c>
      <c r="G71" s="52">
        <v>3</v>
      </c>
      <c r="H71" s="84" t="s">
        <v>2033</v>
      </c>
      <c r="I71" s="52" t="s">
        <v>5161</v>
      </c>
      <c r="J71" s="135" t="str">
        <f t="shared" si="19"/>
        <v>LESLIE</v>
      </c>
      <c r="K71" s="88">
        <v>0</v>
      </c>
      <c r="L71" s="153">
        <v>0.99945601851851851</v>
      </c>
      <c r="M71" s="254">
        <v>44175</v>
      </c>
      <c r="N71" s="143" t="s">
        <v>5410</v>
      </c>
      <c r="O71" s="90">
        <f t="shared" si="14"/>
        <v>1439.2166666666667</v>
      </c>
      <c r="P71" s="100">
        <f t="shared" si="15"/>
        <v>4317.6499999999996</v>
      </c>
      <c r="Q71" s="48" t="s">
        <v>2035</v>
      </c>
      <c r="R71" s="48" t="s">
        <v>2036</v>
      </c>
    </row>
    <row r="72" spans="1:18" x14ac:dyDescent="0.2">
      <c r="A72" s="97"/>
      <c r="B72" s="137" t="s">
        <v>2121</v>
      </c>
      <c r="C72" s="87" t="s">
        <v>391</v>
      </c>
      <c r="D72" s="134" t="str">
        <f t="shared" si="16"/>
        <v>HA0015</v>
      </c>
      <c r="E72" s="134" t="str">
        <f t="shared" si="17"/>
        <v>HARARE</v>
      </c>
      <c r="F72" s="135" t="str">
        <f t="shared" si="18"/>
        <v>PLATINUM</v>
      </c>
      <c r="G72" s="52">
        <v>3</v>
      </c>
      <c r="H72" s="84" t="s">
        <v>2033</v>
      </c>
      <c r="I72" s="52" t="s">
        <v>5161</v>
      </c>
      <c r="J72" s="135" t="str">
        <f t="shared" si="19"/>
        <v>LESLIE</v>
      </c>
      <c r="K72" s="88">
        <v>0</v>
      </c>
      <c r="L72" s="153">
        <v>0.99945601851851851</v>
      </c>
      <c r="M72" s="254">
        <v>44175</v>
      </c>
      <c r="N72" s="143" t="s">
        <v>5411</v>
      </c>
      <c r="O72" s="90">
        <f t="shared" si="14"/>
        <v>1439.2166666666667</v>
      </c>
      <c r="P72" s="100">
        <f t="shared" si="15"/>
        <v>4317.6499999999996</v>
      </c>
      <c r="Q72" s="48" t="s">
        <v>2035</v>
      </c>
      <c r="R72" s="48" t="s">
        <v>2036</v>
      </c>
    </row>
    <row r="73" spans="1:18" x14ac:dyDescent="0.2">
      <c r="A73" s="97"/>
      <c r="B73" s="137" t="s">
        <v>2123</v>
      </c>
      <c r="C73" s="87" t="s">
        <v>392</v>
      </c>
      <c r="D73" s="134" t="str">
        <f t="shared" si="16"/>
        <v>HA0015</v>
      </c>
      <c r="E73" s="134" t="str">
        <f t="shared" si="17"/>
        <v>HARARE</v>
      </c>
      <c r="F73" s="135" t="str">
        <f t="shared" si="18"/>
        <v>PLATINUM</v>
      </c>
      <c r="G73" s="52">
        <v>3</v>
      </c>
      <c r="H73" s="84" t="s">
        <v>2033</v>
      </c>
      <c r="I73" s="52" t="s">
        <v>5161</v>
      </c>
      <c r="J73" s="135" t="str">
        <f t="shared" si="19"/>
        <v>LESLIE</v>
      </c>
      <c r="K73" s="88">
        <v>0</v>
      </c>
      <c r="L73" s="153">
        <v>0.99945601851851851</v>
      </c>
      <c r="M73" s="254">
        <v>44175</v>
      </c>
      <c r="N73" s="143" t="s">
        <v>5412</v>
      </c>
      <c r="O73" s="90">
        <f t="shared" si="14"/>
        <v>1439.2166666666667</v>
      </c>
      <c r="P73" s="100">
        <f t="shared" si="15"/>
        <v>4317.6499999999996</v>
      </c>
      <c r="Q73" s="48" t="s">
        <v>2035</v>
      </c>
      <c r="R73" s="48" t="s">
        <v>2036</v>
      </c>
    </row>
    <row r="74" spans="1:18" x14ac:dyDescent="0.2">
      <c r="A74" s="210"/>
      <c r="B74" s="121">
        <v>44153.311412037037</v>
      </c>
      <c r="C74" s="48" t="s">
        <v>393</v>
      </c>
      <c r="D74" s="81" t="str">
        <f>VLOOKUP($C74,TOTAL4,2,FALSE)</f>
        <v>MV0114</v>
      </c>
      <c r="E74" s="81" t="str">
        <f>VLOOKUP($C74,TOTAL4,3,FALSE)</f>
        <v>MASVINGO</v>
      </c>
      <c r="F74" s="82" t="str">
        <f>VLOOKUP(C74,TOTAL4,4,FALSE)</f>
        <v>SILVER</v>
      </c>
      <c r="G74" s="52">
        <v>3</v>
      </c>
      <c r="H74" s="207" t="s">
        <v>2033</v>
      </c>
      <c r="I74" s="68" t="s">
        <v>2058</v>
      </c>
      <c r="J74" s="82" t="str">
        <f>VLOOKUP($C74,TOTAL4,5,FALSE)</f>
        <v>PARDON</v>
      </c>
      <c r="K74" s="88">
        <v>0</v>
      </c>
      <c r="L74" s="88">
        <v>0.99930555555555556</v>
      </c>
      <c r="M74" s="135">
        <v>44175</v>
      </c>
      <c r="N74" s="143" t="s">
        <v>4822</v>
      </c>
      <c r="O74" s="191">
        <f t="shared" si="14"/>
        <v>1439</v>
      </c>
      <c r="P74" s="100">
        <f t="shared" si="15"/>
        <v>4317</v>
      </c>
      <c r="Q74" s="68" t="s">
        <v>2035</v>
      </c>
      <c r="R74" s="68" t="s">
        <v>2036</v>
      </c>
    </row>
    <row r="75" spans="1:18" x14ac:dyDescent="0.2">
      <c r="A75" s="97"/>
      <c r="B75" s="216" t="s">
        <v>5650</v>
      </c>
      <c r="C75" s="138" t="s">
        <v>2037</v>
      </c>
      <c r="D75" s="134" t="e">
        <f>VLOOKUP($C75,TOTAL3,2,FALSE)</f>
        <v>#N/A</v>
      </c>
      <c r="E75" s="134" t="e">
        <f>VLOOKUP($C75,TOTAL3,3,FALSE)</f>
        <v>#N/A</v>
      </c>
      <c r="F75" s="135" t="e">
        <f>VLOOKUP(C75,TOTAL3,4,FALSE)</f>
        <v>#N/A</v>
      </c>
      <c r="G75" s="52">
        <v>3</v>
      </c>
      <c r="H75" s="142" t="s">
        <v>2033</v>
      </c>
      <c r="I75" s="52" t="s">
        <v>2034</v>
      </c>
      <c r="J75" s="135" t="e">
        <f>VLOOKUP($C75,TOTAL3,5,FALSE)</f>
        <v>#N/A</v>
      </c>
      <c r="K75" s="153">
        <v>0.5721180555555555</v>
      </c>
      <c r="L75" s="153">
        <v>0.99945601851851851</v>
      </c>
      <c r="M75" s="254">
        <v>44175</v>
      </c>
      <c r="N75" s="143" t="s">
        <v>5846</v>
      </c>
      <c r="O75" s="90">
        <f t="shared" si="14"/>
        <v>615.36666666666667</v>
      </c>
      <c r="P75" s="100">
        <f t="shared" si="15"/>
        <v>1846.1</v>
      </c>
      <c r="Q75" s="48" t="s">
        <v>2035</v>
      </c>
      <c r="R75" s="48" t="s">
        <v>2036</v>
      </c>
    </row>
    <row r="76" spans="1:18" x14ac:dyDescent="0.2">
      <c r="A76" s="214"/>
      <c r="B76" s="194" t="s">
        <v>5686</v>
      </c>
      <c r="C76" s="138" t="s">
        <v>2037</v>
      </c>
      <c r="D76" s="134" t="e">
        <f>VLOOKUP($C76,TOTAL3,2,FALSE)</f>
        <v>#N/A</v>
      </c>
      <c r="E76" s="134" t="e">
        <f>VLOOKUP($C76,TOTAL3,3,FALSE)</f>
        <v>#N/A</v>
      </c>
      <c r="F76" s="135" t="e">
        <f>VLOOKUP(C76,TOTAL3,4,FALSE)</f>
        <v>#N/A</v>
      </c>
      <c r="G76" s="52">
        <v>3</v>
      </c>
      <c r="H76" s="142" t="s">
        <v>2033</v>
      </c>
      <c r="I76" s="52" t="s">
        <v>2034</v>
      </c>
      <c r="J76" s="135" t="e">
        <f>VLOOKUP($C76,TOTAL3,5,FALSE)</f>
        <v>#N/A</v>
      </c>
      <c r="K76" s="88">
        <v>0.73234953703703709</v>
      </c>
      <c r="L76" s="153">
        <v>0.99945601851851851</v>
      </c>
      <c r="M76" s="254">
        <v>44175</v>
      </c>
      <c r="N76" s="143" t="s">
        <v>5834</v>
      </c>
      <c r="O76" s="90">
        <f t="shared" si="14"/>
        <v>384.63333333333321</v>
      </c>
      <c r="P76" s="100">
        <f t="shared" si="15"/>
        <v>1153.8999999999996</v>
      </c>
      <c r="Q76" s="48" t="s">
        <v>2035</v>
      </c>
      <c r="R76" s="48" t="s">
        <v>2036</v>
      </c>
    </row>
    <row r="77" spans="1:18" x14ac:dyDescent="0.2">
      <c r="A77" s="210"/>
      <c r="B77" s="121">
        <v>44153.311921296299</v>
      </c>
      <c r="C77" s="48" t="s">
        <v>396</v>
      </c>
      <c r="D77" s="81" t="str">
        <f>VLOOKUP($C77,TOTAL4,2,FALSE)</f>
        <v>MA5301</v>
      </c>
      <c r="E77" s="81" t="str">
        <f>VLOOKUP($C77,TOTAL4,3,FALSE)</f>
        <v>MANICALAND</v>
      </c>
      <c r="F77" s="82" t="str">
        <f>VLOOKUP(C77,TOTAL4,4,FALSE)</f>
        <v>PLATINUM</v>
      </c>
      <c r="G77" s="52">
        <v>3</v>
      </c>
      <c r="H77" s="207" t="s">
        <v>2033</v>
      </c>
      <c r="I77" s="68" t="s">
        <v>2058</v>
      </c>
      <c r="J77" s="82" t="str">
        <f>VLOOKUP($C77,TOTAL4,5,FALSE)</f>
        <v>PARDON</v>
      </c>
      <c r="K77" s="88">
        <v>0</v>
      </c>
      <c r="L77" s="88">
        <v>0.99930555555555556</v>
      </c>
      <c r="M77" s="135">
        <v>44175</v>
      </c>
      <c r="N77" s="143" t="s">
        <v>4823</v>
      </c>
      <c r="O77" s="191">
        <f t="shared" si="14"/>
        <v>1439</v>
      </c>
      <c r="P77" s="100">
        <f t="shared" si="15"/>
        <v>4317</v>
      </c>
      <c r="Q77" s="68" t="s">
        <v>2035</v>
      </c>
      <c r="R77" s="68" t="s">
        <v>2036</v>
      </c>
    </row>
    <row r="78" spans="1:18" x14ac:dyDescent="0.2">
      <c r="A78" s="214"/>
      <c r="B78" s="141" t="s">
        <v>5681</v>
      </c>
      <c r="C78" s="138" t="s">
        <v>407</v>
      </c>
      <c r="D78" s="134" t="str">
        <f>VLOOKUP($C78,TOTAL3,2,FALSE)</f>
        <v>ME6020</v>
      </c>
      <c r="E78" s="134" t="str">
        <f>VLOOKUP($C78,TOTAL3,3,FALSE)</f>
        <v>MASH EAST</v>
      </c>
      <c r="F78" s="135" t="str">
        <f>VLOOKUP(C78,TOTAL3,4,FALSE)</f>
        <v>PLATINUM</v>
      </c>
      <c r="G78" s="52">
        <v>3</v>
      </c>
      <c r="H78" s="142" t="s">
        <v>2033</v>
      </c>
      <c r="I78" s="52" t="s">
        <v>2034</v>
      </c>
      <c r="J78" s="135" t="str">
        <f>VLOOKUP($C78,TOTAL3,5,FALSE)</f>
        <v>DHLAKAMA</v>
      </c>
      <c r="K78" s="153">
        <v>0.80424768518518519</v>
      </c>
      <c r="L78" s="153">
        <v>0.99945601851851851</v>
      </c>
      <c r="M78" s="254">
        <v>44175</v>
      </c>
      <c r="N78" s="143" t="s">
        <v>5839</v>
      </c>
      <c r="O78" s="90">
        <f t="shared" si="14"/>
        <v>281.09999999999997</v>
      </c>
      <c r="P78" s="100">
        <f t="shared" si="15"/>
        <v>843.3</v>
      </c>
      <c r="Q78" s="48" t="s">
        <v>2035</v>
      </c>
      <c r="R78" s="48" t="s">
        <v>2036</v>
      </c>
    </row>
    <row r="79" spans="1:18" x14ac:dyDescent="0.2">
      <c r="A79" s="97"/>
      <c r="B79" s="141" t="s">
        <v>5680</v>
      </c>
      <c r="C79" s="138" t="s">
        <v>409</v>
      </c>
      <c r="D79" s="134" t="str">
        <f>VLOOKUP($C79,TOTAL3,2,FALSE)</f>
        <v>ME6020</v>
      </c>
      <c r="E79" s="134" t="str">
        <f>VLOOKUP($C79,TOTAL3,3,FALSE)</f>
        <v>MASH EAST</v>
      </c>
      <c r="F79" s="135" t="str">
        <f>VLOOKUP(C79,TOTAL3,4,FALSE)</f>
        <v>PLATINUM</v>
      </c>
      <c r="G79" s="52">
        <v>3</v>
      </c>
      <c r="H79" s="142" t="s">
        <v>2033</v>
      </c>
      <c r="I79" s="52" t="s">
        <v>2034</v>
      </c>
      <c r="J79" s="135" t="str">
        <f>VLOOKUP($C79,TOTAL3,5,FALSE)</f>
        <v>DHLAKAMA</v>
      </c>
      <c r="K79" s="88">
        <v>0.8133217592592592</v>
      </c>
      <c r="L79" s="153">
        <v>0.99945601851851851</v>
      </c>
      <c r="M79" s="254">
        <v>44175</v>
      </c>
      <c r="N79" s="143" t="s">
        <v>5855</v>
      </c>
      <c r="O79" s="90">
        <f t="shared" si="14"/>
        <v>268.03333333333342</v>
      </c>
      <c r="P79" s="100">
        <f t="shared" si="15"/>
        <v>804.10000000000025</v>
      </c>
      <c r="Q79" s="48" t="s">
        <v>2035</v>
      </c>
      <c r="R79" s="48" t="s">
        <v>2036</v>
      </c>
    </row>
    <row r="80" spans="1:18" x14ac:dyDescent="0.2">
      <c r="A80" s="210"/>
      <c r="B80" s="121">
        <v>44153.311921296299</v>
      </c>
      <c r="C80" s="48" t="s">
        <v>413</v>
      </c>
      <c r="D80" s="81" t="str">
        <f>VLOOKUP($C80,TOTAL4,2,FALSE)</f>
        <v>MW5249</v>
      </c>
      <c r="E80" s="81" t="str">
        <f>VLOOKUP($C80,TOTAL4,3,FALSE)</f>
        <v>MASH WEST</v>
      </c>
      <c r="F80" s="82" t="str">
        <f>VLOOKUP(C80,TOTAL4,4,FALSE)</f>
        <v>SILVER</v>
      </c>
      <c r="G80" s="52">
        <v>3</v>
      </c>
      <c r="H80" s="207" t="s">
        <v>2033</v>
      </c>
      <c r="I80" s="68" t="s">
        <v>2058</v>
      </c>
      <c r="J80" s="82" t="str">
        <f>VLOOKUP($C80,TOTAL4,5,FALSE)</f>
        <v>CHIKWAVAVA</v>
      </c>
      <c r="K80" s="88">
        <v>0</v>
      </c>
      <c r="L80" s="88">
        <v>0.99930555555555556</v>
      </c>
      <c r="M80" s="135">
        <v>44175</v>
      </c>
      <c r="N80" s="143" t="s">
        <v>4825</v>
      </c>
      <c r="O80" s="191">
        <f t="shared" si="14"/>
        <v>1439</v>
      </c>
      <c r="P80" s="100">
        <f t="shared" si="15"/>
        <v>4317</v>
      </c>
      <c r="Q80" s="68" t="s">
        <v>2035</v>
      </c>
      <c r="R80" s="68" t="s">
        <v>2036</v>
      </c>
    </row>
    <row r="81" spans="1:18" x14ac:dyDescent="0.2">
      <c r="A81" s="97"/>
      <c r="B81" s="137" t="s">
        <v>2049</v>
      </c>
      <c r="C81" s="87" t="s">
        <v>415</v>
      </c>
      <c r="D81" s="134" t="str">
        <f t="shared" ref="D81:D89" si="20">VLOOKUP($C81,TOTAL3,2,FALSE)</f>
        <v>MC7061</v>
      </c>
      <c r="E81" s="134" t="str">
        <f t="shared" ref="E81:E89" si="21">VLOOKUP($C81,TOTAL3,3,FALSE)</f>
        <v>MASH CENTRAL</v>
      </c>
      <c r="F81" s="135" t="str">
        <f t="shared" ref="F81:F89" si="22">VLOOKUP(C81,TOTAL3,4,FALSE)</f>
        <v>SILVER</v>
      </c>
      <c r="G81" s="52">
        <v>3</v>
      </c>
      <c r="H81" s="142" t="s">
        <v>2033</v>
      </c>
      <c r="I81" s="52" t="s">
        <v>5161</v>
      </c>
      <c r="J81" s="135" t="str">
        <f t="shared" ref="J81:J89" si="23">VLOOKUP($C81,TOTAL3,5,FALSE)</f>
        <v>ARTWELL</v>
      </c>
      <c r="K81" s="88">
        <v>0</v>
      </c>
      <c r="L81" s="153">
        <v>0.99945601851851851</v>
      </c>
      <c r="M81" s="254">
        <v>44175</v>
      </c>
      <c r="N81" s="143" t="s">
        <v>5413</v>
      </c>
      <c r="O81" s="90">
        <f t="shared" si="14"/>
        <v>1439.2166666666667</v>
      </c>
      <c r="P81" s="100">
        <f t="shared" si="15"/>
        <v>4317.6499999999996</v>
      </c>
      <c r="Q81" s="48" t="s">
        <v>2035</v>
      </c>
      <c r="R81" s="48" t="s">
        <v>2036</v>
      </c>
    </row>
    <row r="82" spans="1:18" x14ac:dyDescent="0.2">
      <c r="A82" s="97"/>
      <c r="B82" s="137" t="s">
        <v>2043</v>
      </c>
      <c r="C82" s="87" t="s">
        <v>417</v>
      </c>
      <c r="D82" s="134" t="str">
        <f t="shared" si="20"/>
        <v>MA5150</v>
      </c>
      <c r="E82" s="134" t="str">
        <f t="shared" si="21"/>
        <v>MANICALAND</v>
      </c>
      <c r="F82" s="135" t="str">
        <f t="shared" si="22"/>
        <v>GOLD</v>
      </c>
      <c r="G82" s="52">
        <v>3</v>
      </c>
      <c r="H82" s="142" t="s">
        <v>2033</v>
      </c>
      <c r="I82" s="52" t="s">
        <v>5161</v>
      </c>
      <c r="J82" s="135" t="str">
        <f t="shared" si="23"/>
        <v>DHLAKAMA</v>
      </c>
      <c r="K82" s="88">
        <v>0</v>
      </c>
      <c r="L82" s="153">
        <v>0.99945601851851851</v>
      </c>
      <c r="M82" s="254">
        <v>44175</v>
      </c>
      <c r="N82" s="143" t="s">
        <v>5414</v>
      </c>
      <c r="O82" s="90">
        <f t="shared" si="14"/>
        <v>1439.2166666666667</v>
      </c>
      <c r="P82" s="100">
        <f t="shared" si="15"/>
        <v>4317.6499999999996</v>
      </c>
      <c r="Q82" s="48" t="s">
        <v>2035</v>
      </c>
      <c r="R82" s="48" t="s">
        <v>2036</v>
      </c>
    </row>
    <row r="83" spans="1:18" x14ac:dyDescent="0.2">
      <c r="A83" s="97"/>
      <c r="B83" s="216" t="s">
        <v>5647</v>
      </c>
      <c r="C83" s="138" t="s">
        <v>429</v>
      </c>
      <c r="D83" s="134" t="str">
        <f t="shared" si="20"/>
        <v>MW6032</v>
      </c>
      <c r="E83" s="134" t="str">
        <f t="shared" si="21"/>
        <v>MASH WEST</v>
      </c>
      <c r="F83" s="135" t="str">
        <f t="shared" si="22"/>
        <v>PLATINUM</v>
      </c>
      <c r="G83" s="52">
        <v>3</v>
      </c>
      <c r="H83" s="142" t="s">
        <v>2033</v>
      </c>
      <c r="I83" s="52" t="s">
        <v>2034</v>
      </c>
      <c r="J83" s="135" t="str">
        <f t="shared" si="23"/>
        <v>ARTWELL</v>
      </c>
      <c r="K83" s="153">
        <v>0.56328703703703698</v>
      </c>
      <c r="L83" s="153">
        <v>0.57500000000000007</v>
      </c>
      <c r="M83" s="186">
        <v>44175</v>
      </c>
      <c r="N83" s="143" t="s">
        <v>5842</v>
      </c>
      <c r="O83" s="90">
        <f t="shared" si="14"/>
        <v>16.866666666666852</v>
      </c>
      <c r="P83" s="100">
        <f t="shared" si="15"/>
        <v>50.600000000000556</v>
      </c>
      <c r="Q83" s="48" t="s">
        <v>2035</v>
      </c>
      <c r="R83" s="48" t="s">
        <v>2038</v>
      </c>
    </row>
    <row r="84" spans="1:18" x14ac:dyDescent="0.2">
      <c r="A84" s="97"/>
      <c r="B84" s="137" t="s">
        <v>2321</v>
      </c>
      <c r="C84" s="87" t="s">
        <v>431</v>
      </c>
      <c r="D84" s="134" t="str">
        <f t="shared" si="20"/>
        <v>MW6032</v>
      </c>
      <c r="E84" s="134" t="str">
        <f t="shared" si="21"/>
        <v>MASH WEST</v>
      </c>
      <c r="F84" s="135" t="str">
        <f t="shared" si="22"/>
        <v>PLATINUM</v>
      </c>
      <c r="G84" s="52">
        <v>3</v>
      </c>
      <c r="H84" s="142" t="s">
        <v>2033</v>
      </c>
      <c r="I84" s="52" t="s">
        <v>5161</v>
      </c>
      <c r="J84" s="135" t="str">
        <f t="shared" si="23"/>
        <v>ARTWELL</v>
      </c>
      <c r="K84" s="88">
        <v>0</v>
      </c>
      <c r="L84" s="153">
        <v>0.99945601851851851</v>
      </c>
      <c r="M84" s="254">
        <v>44175</v>
      </c>
      <c r="N84" s="143" t="s">
        <v>5415</v>
      </c>
      <c r="O84" s="90">
        <f t="shared" si="14"/>
        <v>1439.2166666666667</v>
      </c>
      <c r="P84" s="100">
        <f t="shared" si="15"/>
        <v>4317.6499999999996</v>
      </c>
      <c r="Q84" s="48" t="s">
        <v>2035</v>
      </c>
      <c r="R84" s="48" t="s">
        <v>2036</v>
      </c>
    </row>
    <row r="85" spans="1:18" x14ac:dyDescent="0.2">
      <c r="A85" s="97"/>
      <c r="B85" s="137" t="s">
        <v>2241</v>
      </c>
      <c r="C85" s="87" t="s">
        <v>435</v>
      </c>
      <c r="D85" s="134" t="str">
        <f t="shared" si="20"/>
        <v>MW5006</v>
      </c>
      <c r="E85" s="134" t="str">
        <f t="shared" si="21"/>
        <v>MASH WEST</v>
      </c>
      <c r="F85" s="135" t="str">
        <f t="shared" si="22"/>
        <v>GOLD</v>
      </c>
      <c r="G85" s="52">
        <v>3</v>
      </c>
      <c r="H85" s="84" t="s">
        <v>2033</v>
      </c>
      <c r="I85" s="52" t="s">
        <v>5161</v>
      </c>
      <c r="J85" s="135" t="str">
        <f t="shared" si="23"/>
        <v>ARTWELL</v>
      </c>
      <c r="K85" s="88">
        <v>0</v>
      </c>
      <c r="L85" s="153">
        <v>0.77841435185185182</v>
      </c>
      <c r="M85" s="254">
        <v>44175</v>
      </c>
      <c r="N85" s="143" t="s">
        <v>5416</v>
      </c>
      <c r="O85" s="90">
        <f t="shared" si="14"/>
        <v>1120.9166666666665</v>
      </c>
      <c r="P85" s="100">
        <f t="shared" si="15"/>
        <v>3362.7499999999995</v>
      </c>
      <c r="Q85" s="48" t="s">
        <v>2035</v>
      </c>
      <c r="R85" s="48" t="s">
        <v>2038</v>
      </c>
    </row>
    <row r="86" spans="1:18" x14ac:dyDescent="0.2">
      <c r="A86" s="97"/>
      <c r="B86" s="186">
        <v>44174.902361111112</v>
      </c>
      <c r="C86" s="5" t="s">
        <v>440</v>
      </c>
      <c r="D86" s="134" t="str">
        <f t="shared" si="20"/>
        <v>MA0115</v>
      </c>
      <c r="E86" s="134" t="str">
        <f t="shared" si="21"/>
        <v>MANICALAND</v>
      </c>
      <c r="F86" s="135" t="str">
        <f t="shared" si="22"/>
        <v>PLATINUM</v>
      </c>
      <c r="G86" s="52">
        <v>3</v>
      </c>
      <c r="H86" s="84" t="s">
        <v>2033</v>
      </c>
      <c r="I86" s="52" t="s">
        <v>2034</v>
      </c>
      <c r="J86" s="135" t="str">
        <f t="shared" si="23"/>
        <v>MAPFUMBA</v>
      </c>
      <c r="K86" s="196">
        <v>0</v>
      </c>
      <c r="L86" s="196">
        <v>0.20530092592592594</v>
      </c>
      <c r="M86" s="186">
        <v>44175</v>
      </c>
      <c r="N86" s="143" t="s">
        <v>5812</v>
      </c>
      <c r="O86" s="90">
        <f t="shared" si="14"/>
        <v>295.63333333333333</v>
      </c>
      <c r="P86" s="100">
        <f t="shared" si="15"/>
        <v>886.9</v>
      </c>
      <c r="Q86" s="48" t="s">
        <v>2035</v>
      </c>
      <c r="R86" s="48" t="s">
        <v>2038</v>
      </c>
    </row>
    <row r="87" spans="1:18" x14ac:dyDescent="0.2">
      <c r="A87" s="124"/>
      <c r="B87" s="137" t="s">
        <v>5666</v>
      </c>
      <c r="C87" s="138" t="s">
        <v>440</v>
      </c>
      <c r="D87" s="134" t="str">
        <f t="shared" si="20"/>
        <v>MA0115</v>
      </c>
      <c r="E87" s="134" t="str">
        <f t="shared" si="21"/>
        <v>MANICALAND</v>
      </c>
      <c r="F87" s="135" t="str">
        <f t="shared" si="22"/>
        <v>PLATINUM</v>
      </c>
      <c r="G87" s="52">
        <v>3</v>
      </c>
      <c r="H87" s="142" t="s">
        <v>2033</v>
      </c>
      <c r="I87" s="52" t="s">
        <v>2034</v>
      </c>
      <c r="J87" s="135" t="str">
        <f t="shared" si="23"/>
        <v>MAPFUMBA</v>
      </c>
      <c r="K87" s="88">
        <v>0.93152777777777773</v>
      </c>
      <c r="L87" s="153">
        <v>0.99945601851851851</v>
      </c>
      <c r="M87" s="254">
        <v>44175</v>
      </c>
      <c r="N87" s="143" t="s">
        <v>5809</v>
      </c>
      <c r="O87" s="90">
        <f t="shared" si="14"/>
        <v>97.816666666666706</v>
      </c>
      <c r="P87" s="100">
        <f t="shared" si="15"/>
        <v>293.4500000000001</v>
      </c>
      <c r="Q87" s="48" t="s">
        <v>2035</v>
      </c>
      <c r="R87" s="48" t="s">
        <v>2036</v>
      </c>
    </row>
    <row r="88" spans="1:18" x14ac:dyDescent="0.2">
      <c r="A88" s="97"/>
      <c r="B88" s="186">
        <v>44174.726574074077</v>
      </c>
      <c r="C88" s="5" t="s">
        <v>442</v>
      </c>
      <c r="D88" s="134" t="str">
        <f t="shared" si="20"/>
        <v>MW7007</v>
      </c>
      <c r="E88" s="134" t="str">
        <f t="shared" si="21"/>
        <v>MASH WEST</v>
      </c>
      <c r="F88" s="135" t="str">
        <f t="shared" si="22"/>
        <v>SILVER</v>
      </c>
      <c r="G88" s="52">
        <v>3</v>
      </c>
      <c r="H88" s="84" t="s">
        <v>2033</v>
      </c>
      <c r="I88" s="52" t="s">
        <v>2034</v>
      </c>
      <c r="J88" s="135" t="str">
        <f t="shared" si="23"/>
        <v>NGIRAZI</v>
      </c>
      <c r="K88" s="88">
        <v>0</v>
      </c>
      <c r="L88" s="196">
        <v>0.61944444444444446</v>
      </c>
      <c r="M88" s="186">
        <v>44175</v>
      </c>
      <c r="N88" s="143" t="s">
        <v>5385</v>
      </c>
      <c r="O88" s="90">
        <f t="shared" si="14"/>
        <v>892.00000000000011</v>
      </c>
      <c r="P88" s="100">
        <f t="shared" si="15"/>
        <v>2676.0000000000005</v>
      </c>
      <c r="Q88" s="48" t="s">
        <v>2035</v>
      </c>
      <c r="R88" s="48" t="s">
        <v>2038</v>
      </c>
    </row>
    <row r="89" spans="1:18" x14ac:dyDescent="0.2">
      <c r="A89" s="214"/>
      <c r="B89" s="194" t="s">
        <v>5685</v>
      </c>
      <c r="C89" s="138" t="s">
        <v>442</v>
      </c>
      <c r="D89" s="134" t="str">
        <f t="shared" si="20"/>
        <v>MW7007</v>
      </c>
      <c r="E89" s="134" t="str">
        <f t="shared" si="21"/>
        <v>MASH WEST</v>
      </c>
      <c r="F89" s="135" t="str">
        <f t="shared" si="22"/>
        <v>SILVER</v>
      </c>
      <c r="G89" s="52">
        <v>3</v>
      </c>
      <c r="H89" s="142" t="s">
        <v>2033</v>
      </c>
      <c r="I89" s="52" t="s">
        <v>2034</v>
      </c>
      <c r="J89" s="135" t="str">
        <f t="shared" si="23"/>
        <v>NGIRAZI</v>
      </c>
      <c r="K89" s="88">
        <v>0.74554398148148149</v>
      </c>
      <c r="L89" s="153">
        <v>0.99945601851851851</v>
      </c>
      <c r="M89" s="254">
        <v>44175</v>
      </c>
      <c r="N89" s="143" t="s">
        <v>5835</v>
      </c>
      <c r="O89" s="90">
        <f t="shared" si="14"/>
        <v>365.63333333333333</v>
      </c>
      <c r="P89" s="100">
        <f t="shared" si="15"/>
        <v>1096.9000000000001</v>
      </c>
      <c r="Q89" s="48" t="s">
        <v>2035</v>
      </c>
      <c r="R89" s="48" t="s">
        <v>2036</v>
      </c>
    </row>
    <row r="90" spans="1:18" x14ac:dyDescent="0.2">
      <c r="A90" s="210"/>
      <c r="B90" s="121">
        <v>44157.553333333337</v>
      </c>
      <c r="C90" s="48" t="s">
        <v>444</v>
      </c>
      <c r="D90" s="81" t="str">
        <f>VLOOKUP($C90,TOTAL4,2,FALSE)</f>
        <v>MD1712</v>
      </c>
      <c r="E90" s="81" t="str">
        <f>VLOOKUP($C90,TOTAL4,3,FALSE)</f>
        <v>MIDLANDS</v>
      </c>
      <c r="F90" s="82" t="str">
        <f>VLOOKUP(C90,TOTAL4,4,FALSE)</f>
        <v>SILVER</v>
      </c>
      <c r="G90" s="52">
        <v>3</v>
      </c>
      <c r="H90" s="207" t="s">
        <v>2033</v>
      </c>
      <c r="I90" s="68" t="s">
        <v>2058</v>
      </c>
      <c r="J90" s="82" t="str">
        <f>VLOOKUP($C90,TOTAL4,5,FALSE)</f>
        <v>CHARI</v>
      </c>
      <c r="K90" s="88">
        <v>0</v>
      </c>
      <c r="L90" s="88">
        <v>0.99930555555555556</v>
      </c>
      <c r="M90" s="135">
        <v>44175</v>
      </c>
      <c r="N90" s="143" t="s">
        <v>4826</v>
      </c>
      <c r="O90" s="191">
        <f t="shared" si="14"/>
        <v>1439</v>
      </c>
      <c r="P90" s="100">
        <f t="shared" si="15"/>
        <v>4317</v>
      </c>
      <c r="Q90" s="68" t="s">
        <v>2035</v>
      </c>
      <c r="R90" s="68" t="s">
        <v>2036</v>
      </c>
    </row>
    <row r="91" spans="1:18" x14ac:dyDescent="0.2">
      <c r="A91" s="97"/>
      <c r="B91" s="186">
        <v>44175.17260416667</v>
      </c>
      <c r="C91" s="5" t="s">
        <v>454</v>
      </c>
      <c r="D91" s="134" t="str">
        <f>VLOOKUP($C91,TOTAL3,2,FALSE)</f>
        <v>MW0017</v>
      </c>
      <c r="E91" s="134" t="str">
        <f t="shared" ref="E91:E97" si="24">VLOOKUP($C91,TOTAL3,3,FALSE)</f>
        <v>MASH WEST</v>
      </c>
      <c r="F91" s="135" t="str">
        <f t="shared" ref="F91:F97" si="25">VLOOKUP(C91,TOTAL3,4,FALSE)</f>
        <v>PLATINUM</v>
      </c>
      <c r="G91" s="52">
        <v>3</v>
      </c>
      <c r="H91" s="84" t="s">
        <v>2033</v>
      </c>
      <c r="I91" s="52" t="s">
        <v>2034</v>
      </c>
      <c r="J91" s="135" t="str">
        <f>VLOOKUP($C91,TOTAL3,5,FALSE)</f>
        <v>ARTWELL</v>
      </c>
      <c r="K91" s="196">
        <v>0.17260416666666667</v>
      </c>
      <c r="L91" s="196">
        <v>0.19766203703703702</v>
      </c>
      <c r="M91" s="186">
        <v>44175</v>
      </c>
      <c r="N91" s="143" t="s">
        <v>5819</v>
      </c>
      <c r="O91" s="90">
        <f t="shared" si="14"/>
        <v>36.083333333333314</v>
      </c>
      <c r="P91" s="100">
        <f t="shared" si="15"/>
        <v>108.24999999999994</v>
      </c>
      <c r="Q91" s="48" t="s">
        <v>2035</v>
      </c>
      <c r="R91" s="48" t="s">
        <v>2038</v>
      </c>
    </row>
    <row r="92" spans="1:18" x14ac:dyDescent="0.2">
      <c r="A92" s="210">
        <v>298</v>
      </c>
      <c r="B92" s="121">
        <v>44174.731944444444</v>
      </c>
      <c r="C92" s="52" t="str">
        <f>VLOOKUP(A92,nsn,2,FALSE)</f>
        <v>Chinotimba-G</v>
      </c>
      <c r="D92" s="134" t="s">
        <v>5553</v>
      </c>
      <c r="E92" s="134" t="str">
        <f t="shared" si="24"/>
        <v>MAT NORTH</v>
      </c>
      <c r="F92" s="135" t="str">
        <f t="shared" si="25"/>
        <v>SILVER</v>
      </c>
      <c r="G92" s="52">
        <v>3</v>
      </c>
      <c r="H92" s="142" t="s">
        <v>2033</v>
      </c>
      <c r="I92" s="212" t="s">
        <v>2057</v>
      </c>
      <c r="J92" s="52" t="str">
        <f>VLOOKUP(A92,nsn,3,FALSE)</f>
        <v>HARRIET</v>
      </c>
      <c r="K92" s="88">
        <v>0</v>
      </c>
      <c r="L92" s="88">
        <v>0.99930555555555556</v>
      </c>
      <c r="M92" s="135">
        <v>44175</v>
      </c>
      <c r="N92" s="143" t="s">
        <v>2668</v>
      </c>
      <c r="O92" s="90">
        <f t="shared" si="14"/>
        <v>1439</v>
      </c>
      <c r="P92" s="100">
        <f t="shared" si="15"/>
        <v>4317</v>
      </c>
      <c r="Q92" s="52" t="s">
        <v>2035</v>
      </c>
      <c r="R92" s="52" t="s">
        <v>2036</v>
      </c>
    </row>
    <row r="93" spans="1:18" x14ac:dyDescent="0.2">
      <c r="A93" s="97"/>
      <c r="B93" s="186">
        <v>44174.824224537035</v>
      </c>
      <c r="C93" s="5" t="s">
        <v>457</v>
      </c>
      <c r="D93" s="134" t="str">
        <f>VLOOKUP($C93,TOTAL3,2,FALSE)</f>
        <v>MA6006</v>
      </c>
      <c r="E93" s="134" t="str">
        <f t="shared" si="24"/>
        <v>MANICALAND</v>
      </c>
      <c r="F93" s="135" t="str">
        <f t="shared" si="25"/>
        <v>PLATINUM</v>
      </c>
      <c r="G93" s="52">
        <v>3</v>
      </c>
      <c r="H93" s="84" t="s">
        <v>2033</v>
      </c>
      <c r="I93" s="52" t="s">
        <v>2034</v>
      </c>
      <c r="J93" s="135" t="str">
        <f>VLOOKUP($C93,TOTAL3,5,FALSE)</f>
        <v>MAPFUMBA</v>
      </c>
      <c r="K93" s="196">
        <v>0</v>
      </c>
      <c r="L93" s="196">
        <v>0.15305555555555556</v>
      </c>
      <c r="M93" s="186">
        <v>44175</v>
      </c>
      <c r="N93" s="143" t="s">
        <v>5803</v>
      </c>
      <c r="O93" s="90">
        <f t="shared" si="14"/>
        <v>220.4</v>
      </c>
      <c r="P93" s="100">
        <f t="shared" si="15"/>
        <v>661.2</v>
      </c>
      <c r="Q93" s="48" t="s">
        <v>2035</v>
      </c>
      <c r="R93" s="48" t="s">
        <v>2038</v>
      </c>
    </row>
    <row r="94" spans="1:18" x14ac:dyDescent="0.2">
      <c r="A94" s="97"/>
      <c r="B94" s="141" t="s">
        <v>5676</v>
      </c>
      <c r="C94" s="138" t="s">
        <v>457</v>
      </c>
      <c r="D94" s="134" t="str">
        <f>VLOOKUP($C94,TOTAL3,2,FALSE)</f>
        <v>MA6006</v>
      </c>
      <c r="E94" s="134" t="str">
        <f t="shared" si="24"/>
        <v>MANICALAND</v>
      </c>
      <c r="F94" s="135" t="str">
        <f t="shared" si="25"/>
        <v>PLATINUM</v>
      </c>
      <c r="G94" s="52">
        <v>3</v>
      </c>
      <c r="H94" s="142" t="s">
        <v>2033</v>
      </c>
      <c r="I94" s="52" t="s">
        <v>2034</v>
      </c>
      <c r="J94" s="135" t="str">
        <f>VLOOKUP($C94,TOTAL3,5,FALSE)</f>
        <v>MAPFUMBA</v>
      </c>
      <c r="K94" s="88">
        <v>0.84413194444444439</v>
      </c>
      <c r="L94" s="153">
        <v>0.99945601851851851</v>
      </c>
      <c r="M94" s="254">
        <v>44175</v>
      </c>
      <c r="N94" s="143" t="s">
        <v>5843</v>
      </c>
      <c r="O94" s="90">
        <f t="shared" si="14"/>
        <v>223.66666666666671</v>
      </c>
      <c r="P94" s="100">
        <f t="shared" si="15"/>
        <v>671.00000000000011</v>
      </c>
      <c r="Q94" s="48" t="s">
        <v>2035</v>
      </c>
      <c r="R94" s="48" t="s">
        <v>2036</v>
      </c>
    </row>
    <row r="95" spans="1:18" x14ac:dyDescent="0.2">
      <c r="A95" s="97"/>
      <c r="B95" s="186">
        <v>44174.902268518519</v>
      </c>
      <c r="C95" s="5" t="s">
        <v>2039</v>
      </c>
      <c r="D95" s="134" t="str">
        <f>VLOOKUP($C95,TOTAL3,2,FALSE)</f>
        <v>MA0116</v>
      </c>
      <c r="E95" s="134" t="str">
        <f t="shared" si="24"/>
        <v>MANICALAND</v>
      </c>
      <c r="F95" s="135" t="str">
        <f t="shared" si="25"/>
        <v>PLATINUM</v>
      </c>
      <c r="G95" s="52">
        <v>3</v>
      </c>
      <c r="H95" s="84" t="s">
        <v>2033</v>
      </c>
      <c r="I95" s="52" t="s">
        <v>2034</v>
      </c>
      <c r="J95" s="135" t="str">
        <f>VLOOKUP($C95,TOTAL3,5,FALSE)</f>
        <v>MAPFUMBA</v>
      </c>
      <c r="K95" s="196">
        <v>0</v>
      </c>
      <c r="L95" s="196">
        <v>0.20538194444444446</v>
      </c>
      <c r="M95" s="186">
        <v>44175</v>
      </c>
      <c r="N95" s="143" t="s">
        <v>5813</v>
      </c>
      <c r="O95" s="90">
        <f t="shared" si="14"/>
        <v>295.75</v>
      </c>
      <c r="P95" s="100">
        <f t="shared" si="15"/>
        <v>887.25</v>
      </c>
      <c r="Q95" s="48" t="s">
        <v>2035</v>
      </c>
      <c r="R95" s="48" t="s">
        <v>2038</v>
      </c>
    </row>
    <row r="96" spans="1:18" x14ac:dyDescent="0.2">
      <c r="A96" s="97"/>
      <c r="B96" s="141" t="s">
        <v>5667</v>
      </c>
      <c r="C96" s="138" t="s">
        <v>2039</v>
      </c>
      <c r="D96" s="134" t="str">
        <f>VLOOKUP($C96,TOTAL3,2,FALSE)</f>
        <v>MA0116</v>
      </c>
      <c r="E96" s="134" t="str">
        <f t="shared" si="24"/>
        <v>MANICALAND</v>
      </c>
      <c r="F96" s="135" t="str">
        <f t="shared" si="25"/>
        <v>PLATINUM</v>
      </c>
      <c r="G96" s="52">
        <v>3</v>
      </c>
      <c r="H96" s="142" t="s">
        <v>2033</v>
      </c>
      <c r="I96" s="52" t="s">
        <v>2034</v>
      </c>
      <c r="J96" s="135" t="str">
        <f>VLOOKUP($C96,TOTAL3,5,FALSE)</f>
        <v>MAPFUMBA</v>
      </c>
      <c r="K96" s="88">
        <v>0.9315162037037038</v>
      </c>
      <c r="L96" s="153">
        <v>0.99945601851851851</v>
      </c>
      <c r="M96" s="254">
        <v>44175</v>
      </c>
      <c r="N96" s="143" t="s">
        <v>5819</v>
      </c>
      <c r="O96" s="90">
        <f t="shared" si="14"/>
        <v>97.833333333333172</v>
      </c>
      <c r="P96" s="100">
        <f t="shared" si="15"/>
        <v>293.49999999999955</v>
      </c>
      <c r="Q96" s="48" t="s">
        <v>2035</v>
      </c>
      <c r="R96" s="48" t="s">
        <v>2036</v>
      </c>
    </row>
    <row r="97" spans="1:18" x14ac:dyDescent="0.2">
      <c r="A97" s="97"/>
      <c r="B97" s="186">
        <v>44174.920787037037</v>
      </c>
      <c r="C97" s="5" t="s">
        <v>464</v>
      </c>
      <c r="D97" s="134" t="str">
        <f>VLOOKUP($C97,TOTAL3,2,FALSE)</f>
        <v>MA1713</v>
      </c>
      <c r="E97" s="134" t="str">
        <f t="shared" si="24"/>
        <v>MANICALAND</v>
      </c>
      <c r="F97" s="135" t="str">
        <f t="shared" si="25"/>
        <v>PLATINUM</v>
      </c>
      <c r="G97" s="52">
        <v>3</v>
      </c>
      <c r="H97" s="142" t="s">
        <v>2033</v>
      </c>
      <c r="I97" s="52" t="s">
        <v>2034</v>
      </c>
      <c r="J97" s="135" t="str">
        <f>VLOOKUP($C97,TOTAL3,5,FALSE)</f>
        <v>MAPFUMBA</v>
      </c>
      <c r="K97" s="88">
        <v>0</v>
      </c>
      <c r="L97" s="153">
        <v>0.99945601851851851</v>
      </c>
      <c r="M97" s="254">
        <v>44175</v>
      </c>
      <c r="N97" s="143" t="s">
        <v>5420</v>
      </c>
      <c r="O97" s="90">
        <f t="shared" si="14"/>
        <v>1439.2166666666667</v>
      </c>
      <c r="P97" s="100">
        <f t="shared" si="15"/>
        <v>4317.6499999999996</v>
      </c>
      <c r="Q97" s="48" t="s">
        <v>2035</v>
      </c>
      <c r="R97" s="48" t="s">
        <v>2036</v>
      </c>
    </row>
    <row r="98" spans="1:18" x14ac:dyDescent="0.2">
      <c r="A98" s="210"/>
      <c r="B98" s="121">
        <v>44153.311412037037</v>
      </c>
      <c r="C98" s="48" t="s">
        <v>467</v>
      </c>
      <c r="D98" s="81" t="str">
        <f>VLOOKUP($C98,TOTAL4,2,FALSE)</f>
        <v>MV0018</v>
      </c>
      <c r="E98" s="81" t="str">
        <f>VLOOKUP($C98,TOTAL4,3,FALSE)</f>
        <v>MASVINGO</v>
      </c>
      <c r="F98" s="82" t="str">
        <f>VLOOKUP(C98,TOTAL4,4,FALSE)</f>
        <v>GOLD</v>
      </c>
      <c r="G98" s="52">
        <v>3</v>
      </c>
      <c r="H98" s="207" t="s">
        <v>2033</v>
      </c>
      <c r="I98" s="68" t="s">
        <v>2058</v>
      </c>
      <c r="J98" s="82" t="str">
        <f>VLOOKUP($C98,TOTAL4,5,FALSE)</f>
        <v>PARDON</v>
      </c>
      <c r="K98" s="88">
        <v>0</v>
      </c>
      <c r="L98" s="88">
        <v>0.99930555555555556</v>
      </c>
      <c r="M98" s="135">
        <v>44175</v>
      </c>
      <c r="N98" s="143" t="s">
        <v>4827</v>
      </c>
      <c r="O98" s="191">
        <f t="shared" si="14"/>
        <v>1439</v>
      </c>
      <c r="P98" s="100">
        <f t="shared" si="15"/>
        <v>4317</v>
      </c>
      <c r="Q98" s="68" t="s">
        <v>2035</v>
      </c>
      <c r="R98" s="68" t="s">
        <v>2036</v>
      </c>
    </row>
    <row r="99" spans="1:18" x14ac:dyDescent="0.2">
      <c r="A99" s="210"/>
      <c r="B99" s="121">
        <v>44078.052905092591</v>
      </c>
      <c r="C99" s="48" t="s">
        <v>469</v>
      </c>
      <c r="D99" s="81" t="str">
        <f>VLOOKUP($C99,TOTAL4,2,FALSE)</f>
        <v>MV0018</v>
      </c>
      <c r="E99" s="81" t="str">
        <f>VLOOKUP($C99,TOTAL4,3,FALSE)</f>
        <v>MASVINGO</v>
      </c>
      <c r="F99" s="82" t="str">
        <f>VLOOKUP(C99,TOTAL4,4,FALSE)</f>
        <v>GOLD</v>
      </c>
      <c r="G99" s="52">
        <v>3</v>
      </c>
      <c r="H99" s="207" t="s">
        <v>2033</v>
      </c>
      <c r="I99" s="68" t="s">
        <v>2058</v>
      </c>
      <c r="J99" s="82" t="str">
        <f>VLOOKUP($C99,TOTAL4,5,FALSE)</f>
        <v>PARDON</v>
      </c>
      <c r="K99" s="88">
        <v>0</v>
      </c>
      <c r="L99" s="88">
        <v>0.99930555555555556</v>
      </c>
      <c r="M99" s="135">
        <v>44175</v>
      </c>
      <c r="N99" s="143" t="s">
        <v>4828</v>
      </c>
      <c r="O99" s="191">
        <f t="shared" si="14"/>
        <v>1439</v>
      </c>
      <c r="P99" s="100">
        <f t="shared" si="15"/>
        <v>4317</v>
      </c>
      <c r="Q99" s="68" t="s">
        <v>2035</v>
      </c>
      <c r="R99" s="68" t="s">
        <v>2036</v>
      </c>
    </row>
    <row r="100" spans="1:18" x14ac:dyDescent="0.2">
      <c r="A100" s="210"/>
      <c r="B100" s="121">
        <v>44153.311412037037</v>
      </c>
      <c r="C100" s="48" t="s">
        <v>470</v>
      </c>
      <c r="D100" s="81" t="str">
        <f>VLOOKUP($C100,TOTAL4,2,FALSE)</f>
        <v>MD7076</v>
      </c>
      <c r="E100" s="81" t="str">
        <f>VLOOKUP($C100,TOTAL4,3,FALSE)</f>
        <v>MIDLANDS</v>
      </c>
      <c r="F100" s="82" t="str">
        <f>VLOOKUP(C100,TOTAL4,4,FALSE)</f>
        <v>SILVER</v>
      </c>
      <c r="G100" s="52">
        <v>3</v>
      </c>
      <c r="H100" s="207" t="s">
        <v>2033</v>
      </c>
      <c r="I100" s="68" t="s">
        <v>2058</v>
      </c>
      <c r="J100" s="82" t="str">
        <f>VLOOKUP($C100,TOTAL4,5,FALSE)</f>
        <v>CHIKWAVAVA</v>
      </c>
      <c r="K100" s="88">
        <v>0</v>
      </c>
      <c r="L100" s="88">
        <v>0.99930555555555556</v>
      </c>
      <c r="M100" s="135">
        <v>44175</v>
      </c>
      <c r="N100" s="143" t="s">
        <v>4829</v>
      </c>
      <c r="O100" s="191">
        <f t="shared" si="14"/>
        <v>1439</v>
      </c>
      <c r="P100" s="100">
        <f t="shared" si="15"/>
        <v>4317</v>
      </c>
      <c r="Q100" s="68" t="s">
        <v>2035</v>
      </c>
      <c r="R100" s="68" t="s">
        <v>2036</v>
      </c>
    </row>
    <row r="101" spans="1:18" x14ac:dyDescent="0.2">
      <c r="A101" s="97"/>
      <c r="B101" s="186">
        <v>44174.899652777778</v>
      </c>
      <c r="C101" s="5" t="s">
        <v>484</v>
      </c>
      <c r="D101" s="134" t="str">
        <f>VLOOKUP($C101,TOTAL3,2,FALSE)</f>
        <v>HA3004</v>
      </c>
      <c r="E101" s="134" t="str">
        <f>VLOOKUP($C101,TOTAL3,3,FALSE)</f>
        <v>HARARE</v>
      </c>
      <c r="F101" s="135" t="str">
        <f>VLOOKUP(C101,TOTAL3,4,FALSE)</f>
        <v>PLATINUM</v>
      </c>
      <c r="G101" s="52">
        <v>3</v>
      </c>
      <c r="H101" s="142" t="s">
        <v>2033</v>
      </c>
      <c r="I101" s="52" t="s">
        <v>2034</v>
      </c>
      <c r="J101" s="135" t="str">
        <f>VLOOKUP($C101,TOTAL3,5,FALSE)</f>
        <v>ARCHIE</v>
      </c>
      <c r="K101" s="88">
        <v>0</v>
      </c>
      <c r="L101" s="153">
        <v>0.84362268518518524</v>
      </c>
      <c r="M101" s="254">
        <v>44175</v>
      </c>
      <c r="N101" s="143" t="s">
        <v>5421</v>
      </c>
      <c r="O101" s="90">
        <f t="shared" si="14"/>
        <v>1214.8166666666668</v>
      </c>
      <c r="P101" s="100">
        <f t="shared" si="15"/>
        <v>3644.4500000000007</v>
      </c>
      <c r="Q101" s="48" t="s">
        <v>2035</v>
      </c>
      <c r="R101" s="48" t="s">
        <v>2038</v>
      </c>
    </row>
    <row r="102" spans="1:18" x14ac:dyDescent="0.2">
      <c r="A102" s="97"/>
      <c r="B102" s="186">
        <v>44174.901967592596</v>
      </c>
      <c r="C102" s="5" t="s">
        <v>485</v>
      </c>
      <c r="D102" s="134" t="str">
        <f>VLOOKUP($C102,TOTAL3,2,FALSE)</f>
        <v>HA3004</v>
      </c>
      <c r="E102" s="134" t="str">
        <f>VLOOKUP($C102,TOTAL3,3,FALSE)</f>
        <v>HARARE</v>
      </c>
      <c r="F102" s="135" t="str">
        <f>VLOOKUP(C102,TOTAL3,4,FALSE)</f>
        <v>PLATINUM</v>
      </c>
      <c r="G102" s="52">
        <v>3</v>
      </c>
      <c r="H102" s="84" t="s">
        <v>2033</v>
      </c>
      <c r="I102" s="52" t="s">
        <v>2034</v>
      </c>
      <c r="J102" s="135" t="str">
        <f>VLOOKUP($C102,TOTAL3,5,FALSE)</f>
        <v>ARCHIE</v>
      </c>
      <c r="K102" s="88">
        <v>0</v>
      </c>
      <c r="L102" s="153">
        <v>0.84518518518518515</v>
      </c>
      <c r="M102" s="254">
        <v>44175</v>
      </c>
      <c r="N102" s="143" t="s">
        <v>5422</v>
      </c>
      <c r="O102" s="90">
        <f t="shared" si="14"/>
        <v>1217.0666666666666</v>
      </c>
      <c r="P102" s="100">
        <f t="shared" si="15"/>
        <v>3651.2</v>
      </c>
      <c r="Q102" s="48" t="s">
        <v>2035</v>
      </c>
      <c r="R102" s="48" t="s">
        <v>2038</v>
      </c>
    </row>
    <row r="103" spans="1:18" x14ac:dyDescent="0.2">
      <c r="A103" s="97"/>
      <c r="B103" s="137" t="s">
        <v>2050</v>
      </c>
      <c r="C103" s="87" t="s">
        <v>491</v>
      </c>
      <c r="D103" s="134" t="str">
        <f>VLOOKUP($C103,TOTAL3,2,FALSE)</f>
        <v>ME7013</v>
      </c>
      <c r="E103" s="134" t="str">
        <f>VLOOKUP($C103,TOTAL3,3,FALSE)</f>
        <v>MASH EAST</v>
      </c>
      <c r="F103" s="135" t="str">
        <f>VLOOKUP(C103,TOTAL3,4,FALSE)</f>
        <v>SILVER</v>
      </c>
      <c r="G103" s="52">
        <v>3</v>
      </c>
      <c r="H103" s="84" t="s">
        <v>2033</v>
      </c>
      <c r="I103" s="52" t="s">
        <v>5161</v>
      </c>
      <c r="J103" s="135" t="str">
        <f>VLOOKUP($C103,TOTAL3,5,FALSE)</f>
        <v>WASHI</v>
      </c>
      <c r="K103" s="88">
        <v>0</v>
      </c>
      <c r="L103" s="153">
        <v>0.99945601851851851</v>
      </c>
      <c r="M103" s="254">
        <v>44175</v>
      </c>
      <c r="N103" s="143" t="s">
        <v>5423</v>
      </c>
      <c r="O103" s="90">
        <f t="shared" si="14"/>
        <v>1439.2166666666667</v>
      </c>
      <c r="P103" s="100">
        <f t="shared" si="15"/>
        <v>4317.6499999999996</v>
      </c>
      <c r="Q103" s="48" t="s">
        <v>2035</v>
      </c>
      <c r="R103" s="48" t="s">
        <v>2036</v>
      </c>
    </row>
    <row r="104" spans="1:18" x14ac:dyDescent="0.2">
      <c r="A104" s="210"/>
      <c r="B104" s="121">
        <v>44153.311921296299</v>
      </c>
      <c r="C104" s="48" t="s">
        <v>493</v>
      </c>
      <c r="D104" s="81" t="str">
        <f>VLOOKUP($C104,TOTAL4,2,FALSE)</f>
        <v>MV7201</v>
      </c>
      <c r="E104" s="81" t="str">
        <f>VLOOKUP($C104,TOTAL4,3,FALSE)</f>
        <v>MASVINGO</v>
      </c>
      <c r="F104" s="82" t="str">
        <f>VLOOKUP(C104,TOTAL4,4,FALSE)</f>
        <v>SILVER</v>
      </c>
      <c r="G104" s="52">
        <v>3</v>
      </c>
      <c r="H104" s="207" t="s">
        <v>2033</v>
      </c>
      <c r="I104" s="68" t="s">
        <v>2058</v>
      </c>
      <c r="J104" s="82" t="str">
        <f>VLOOKUP($C104,TOTAL4,5,FALSE)</f>
        <v>PARDON</v>
      </c>
      <c r="K104" s="88">
        <v>0</v>
      </c>
      <c r="L104" s="88">
        <v>0.99930555555555556</v>
      </c>
      <c r="M104" s="135">
        <v>44175</v>
      </c>
      <c r="N104" s="143" t="s">
        <v>4830</v>
      </c>
      <c r="O104" s="191">
        <f t="shared" si="14"/>
        <v>1439</v>
      </c>
      <c r="P104" s="100">
        <f t="shared" si="15"/>
        <v>4317</v>
      </c>
      <c r="Q104" s="68" t="s">
        <v>2035</v>
      </c>
      <c r="R104" s="68" t="s">
        <v>2036</v>
      </c>
    </row>
    <row r="105" spans="1:18" x14ac:dyDescent="0.2">
      <c r="A105" s="97"/>
      <c r="B105" s="186">
        <v>44174.706018518518</v>
      </c>
      <c r="C105" s="5" t="s">
        <v>495</v>
      </c>
      <c r="D105" s="134" t="str">
        <f>VLOOKUP($C105,TOTAL3,2,FALSE)</f>
        <v>ME6000</v>
      </c>
      <c r="E105" s="134" t="str">
        <f>VLOOKUP($C105,TOTAL3,3,FALSE)</f>
        <v>MASH EAST</v>
      </c>
      <c r="F105" s="135" t="str">
        <f>VLOOKUP(C105,TOTAL3,4,FALSE)</f>
        <v>GOLD</v>
      </c>
      <c r="G105" s="52">
        <v>3</v>
      </c>
      <c r="H105" s="142" t="s">
        <v>2033</v>
      </c>
      <c r="I105" s="52" t="s">
        <v>2034</v>
      </c>
      <c r="J105" s="135" t="str">
        <f>VLOOKUP($C105,TOTAL3,5,FALSE)</f>
        <v>LESLIE</v>
      </c>
      <c r="K105" s="88">
        <v>0</v>
      </c>
      <c r="L105" s="153">
        <v>0.99945601851851851</v>
      </c>
      <c r="M105" s="254">
        <v>44175</v>
      </c>
      <c r="N105" s="143" t="s">
        <v>5424</v>
      </c>
      <c r="O105" s="90">
        <f t="shared" si="14"/>
        <v>1439.2166666666667</v>
      </c>
      <c r="P105" s="100">
        <f t="shared" si="15"/>
        <v>4317.6499999999996</v>
      </c>
      <c r="Q105" s="48" t="s">
        <v>2035</v>
      </c>
      <c r="R105" s="48" t="s">
        <v>2036</v>
      </c>
    </row>
    <row r="106" spans="1:18" x14ac:dyDescent="0.2">
      <c r="A106" s="97"/>
      <c r="B106" s="186">
        <v>44174.741388888891</v>
      </c>
      <c r="C106" s="5" t="s">
        <v>497</v>
      </c>
      <c r="D106" s="134" t="str">
        <f>VLOOKUP($C106,TOTAL3,2,FALSE)</f>
        <v>ME6000</v>
      </c>
      <c r="E106" s="134" t="str">
        <f>VLOOKUP($C106,TOTAL3,3,FALSE)</f>
        <v>MASH EAST</v>
      </c>
      <c r="F106" s="135" t="str">
        <f>VLOOKUP(C106,TOTAL3,4,FALSE)</f>
        <v>GOLD</v>
      </c>
      <c r="G106" s="52">
        <v>3</v>
      </c>
      <c r="H106" s="142" t="s">
        <v>2033</v>
      </c>
      <c r="I106" s="52" t="s">
        <v>2034</v>
      </c>
      <c r="J106" s="135" t="str">
        <f>VLOOKUP($C106,TOTAL3,5,FALSE)</f>
        <v>LESLIE</v>
      </c>
      <c r="K106" s="88">
        <v>0</v>
      </c>
      <c r="L106" s="153">
        <v>0.99945601851851851</v>
      </c>
      <c r="M106" s="254">
        <v>44175</v>
      </c>
      <c r="N106" s="143" t="s">
        <v>5425</v>
      </c>
      <c r="O106" s="90">
        <f t="shared" si="14"/>
        <v>1439.2166666666667</v>
      </c>
      <c r="P106" s="100">
        <f t="shared" si="15"/>
        <v>4317.6499999999996</v>
      </c>
      <c r="Q106" s="48" t="s">
        <v>2035</v>
      </c>
      <c r="R106" s="48" t="s">
        <v>2036</v>
      </c>
    </row>
    <row r="107" spans="1:18" x14ac:dyDescent="0.2">
      <c r="A107" s="124"/>
      <c r="B107" s="137" t="s">
        <v>5697</v>
      </c>
      <c r="C107" s="138" t="s">
        <v>498</v>
      </c>
      <c r="D107" s="134" t="str">
        <f>VLOOKUP($C107,TOTAL3,2,FALSE)</f>
        <v>ME0021</v>
      </c>
      <c r="E107" s="134" t="str">
        <f>VLOOKUP($C107,TOTAL3,3,FALSE)</f>
        <v>MASH EAST</v>
      </c>
      <c r="F107" s="135" t="str">
        <f>VLOOKUP(C107,TOTAL3,4,FALSE)</f>
        <v>SILVER</v>
      </c>
      <c r="G107" s="52">
        <v>3</v>
      </c>
      <c r="H107" s="142" t="s">
        <v>2033</v>
      </c>
      <c r="I107" s="52" t="s">
        <v>2034</v>
      </c>
      <c r="J107" s="135" t="str">
        <f>VLOOKUP($C107,TOTAL3,5,FALSE)</f>
        <v>LESLIE</v>
      </c>
      <c r="K107" s="88">
        <v>0.68342592592592588</v>
      </c>
      <c r="L107" s="153">
        <v>0.99945601851851851</v>
      </c>
      <c r="M107" s="254">
        <v>44175</v>
      </c>
      <c r="N107" s="143" t="s">
        <v>5824</v>
      </c>
      <c r="O107" s="90">
        <f t="shared" si="14"/>
        <v>455.08333333333337</v>
      </c>
      <c r="P107" s="100">
        <f t="shared" si="15"/>
        <v>1365.25</v>
      </c>
      <c r="Q107" s="48" t="s">
        <v>2035</v>
      </c>
      <c r="R107" s="48" t="s">
        <v>2036</v>
      </c>
    </row>
    <row r="108" spans="1:18" x14ac:dyDescent="0.2">
      <c r="A108" s="210"/>
      <c r="B108" s="137" t="s">
        <v>5696</v>
      </c>
      <c r="C108" s="138" t="s">
        <v>500</v>
      </c>
      <c r="D108" s="134" t="str">
        <f>VLOOKUP($C108,TOTAL3,2,FALSE)</f>
        <v>ME0021</v>
      </c>
      <c r="E108" s="134" t="str">
        <f>VLOOKUP($C108,TOTAL3,3,FALSE)</f>
        <v>MASH EAST</v>
      </c>
      <c r="F108" s="135" t="str">
        <f>VLOOKUP(C108,TOTAL3,4,FALSE)</f>
        <v>SILVER</v>
      </c>
      <c r="G108" s="52">
        <v>3</v>
      </c>
      <c r="H108" s="142" t="s">
        <v>2033</v>
      </c>
      <c r="I108" s="52" t="s">
        <v>2034</v>
      </c>
      <c r="J108" s="135" t="str">
        <f>VLOOKUP($C108,TOTAL3,5,FALSE)</f>
        <v>LESLIE</v>
      </c>
      <c r="K108" s="88">
        <v>0.68592592592592594</v>
      </c>
      <c r="L108" s="153">
        <v>0.99945601851851851</v>
      </c>
      <c r="M108" s="254">
        <v>44175</v>
      </c>
      <c r="N108" s="143" t="s">
        <v>5825</v>
      </c>
      <c r="O108" s="90">
        <f t="shared" si="14"/>
        <v>451.48333333333335</v>
      </c>
      <c r="P108" s="100">
        <f t="shared" si="15"/>
        <v>1354.45</v>
      </c>
      <c r="Q108" s="48" t="s">
        <v>2035</v>
      </c>
      <c r="R108" s="48" t="s">
        <v>2036</v>
      </c>
    </row>
    <row r="109" spans="1:18" x14ac:dyDescent="0.2">
      <c r="A109" s="214"/>
      <c r="B109" s="221">
        <v>44175.610798611109</v>
      </c>
      <c r="C109" s="98" t="s">
        <v>501</v>
      </c>
      <c r="D109" s="81" t="str">
        <f>VLOOKUP($C109,TOTAL4,2,FALSE)</f>
        <v>MV0117</v>
      </c>
      <c r="E109" s="81" t="str">
        <f>VLOOKUP($C109,TOTAL4,3,FALSE)</f>
        <v>MASVINGO</v>
      </c>
      <c r="F109" s="82" t="str">
        <f>VLOOKUP(C109,TOTAL4,4,FALSE)</f>
        <v>GOLD</v>
      </c>
      <c r="G109" s="52">
        <v>3</v>
      </c>
      <c r="H109" s="207" t="s">
        <v>2033</v>
      </c>
      <c r="I109" s="68" t="s">
        <v>2040</v>
      </c>
      <c r="J109" s="82" t="str">
        <f>VLOOKUP($C109,TOTAL4,5,FALSE)</f>
        <v>CECIL</v>
      </c>
      <c r="K109" s="153">
        <v>0.61079861111111111</v>
      </c>
      <c r="L109" s="88">
        <v>0.99930555555555556</v>
      </c>
      <c r="M109" s="135">
        <v>44175</v>
      </c>
      <c r="N109" s="143" t="s">
        <v>5793</v>
      </c>
      <c r="O109" s="191">
        <f t="shared" si="14"/>
        <v>559.45000000000005</v>
      </c>
      <c r="P109" s="100">
        <f t="shared" si="15"/>
        <v>1678.3500000000001</v>
      </c>
      <c r="Q109" s="68" t="s">
        <v>2035</v>
      </c>
      <c r="R109" s="68" t="s">
        <v>2036</v>
      </c>
    </row>
    <row r="110" spans="1:18" x14ac:dyDescent="0.2">
      <c r="A110" s="210"/>
      <c r="B110" s="121">
        <v>44153.311921296299</v>
      </c>
      <c r="C110" s="48" t="s">
        <v>504</v>
      </c>
      <c r="D110" s="81" t="str">
        <f>VLOOKUP($C110,TOTAL4,2,FALSE)</f>
        <v>MV5137</v>
      </c>
      <c r="E110" s="81" t="str">
        <f>VLOOKUP($C110,TOTAL4,3,FALSE)</f>
        <v>MASVINGO</v>
      </c>
      <c r="F110" s="82" t="str">
        <f>VLOOKUP(C110,TOTAL4,4,FALSE)</f>
        <v>SILVER</v>
      </c>
      <c r="G110" s="52">
        <v>3</v>
      </c>
      <c r="H110" s="207" t="s">
        <v>2033</v>
      </c>
      <c r="I110" s="68" t="s">
        <v>2058</v>
      </c>
      <c r="J110" s="82" t="str">
        <f>VLOOKUP($C110,TOTAL4,5,FALSE)</f>
        <v>CECIL</v>
      </c>
      <c r="K110" s="88">
        <v>0</v>
      </c>
      <c r="L110" s="88">
        <v>0.99930555555555556</v>
      </c>
      <c r="M110" s="135">
        <v>44175</v>
      </c>
      <c r="N110" s="143" t="s">
        <v>4832</v>
      </c>
      <c r="O110" s="191">
        <f t="shared" si="14"/>
        <v>1439</v>
      </c>
      <c r="P110" s="100">
        <f t="shared" si="15"/>
        <v>4317</v>
      </c>
      <c r="Q110" s="68" t="s">
        <v>2035</v>
      </c>
      <c r="R110" s="68" t="s">
        <v>2036</v>
      </c>
    </row>
    <row r="111" spans="1:18" x14ac:dyDescent="0.2">
      <c r="A111" s="97"/>
      <c r="B111" s="137">
        <v>44174.524444444447</v>
      </c>
      <c r="C111" s="87" t="s">
        <v>506</v>
      </c>
      <c r="D111" s="134" t="str">
        <f>VLOOKUP($C111,TOTAL3,2,FALSE)</f>
        <v>MD7052</v>
      </c>
      <c r="E111" s="134" t="str">
        <f>VLOOKUP($C111,TOTAL3,3,FALSE)</f>
        <v>MASH CENTRAL</v>
      </c>
      <c r="F111" s="135" t="str">
        <f>VLOOKUP(C111,TOTAL3,4,FALSE)</f>
        <v>BRONZE</v>
      </c>
      <c r="G111" s="52">
        <v>3</v>
      </c>
      <c r="H111" s="84" t="s">
        <v>2033</v>
      </c>
      <c r="I111" s="52" t="s">
        <v>5161</v>
      </c>
      <c r="J111" s="135" t="str">
        <f>VLOOKUP($C111,TOTAL3,5,FALSE)</f>
        <v>KIWA</v>
      </c>
      <c r="K111" s="88">
        <v>0</v>
      </c>
      <c r="L111" s="153">
        <v>0.99945601851851851</v>
      </c>
      <c r="M111" s="254">
        <v>44175</v>
      </c>
      <c r="N111" s="143" t="s">
        <v>5426</v>
      </c>
      <c r="O111" s="90">
        <f t="shared" si="14"/>
        <v>1439.2166666666667</v>
      </c>
      <c r="P111" s="100">
        <f t="shared" si="15"/>
        <v>4317.6499999999996</v>
      </c>
      <c r="Q111" s="48" t="s">
        <v>2035</v>
      </c>
      <c r="R111" s="48" t="s">
        <v>2036</v>
      </c>
    </row>
    <row r="112" spans="1:18" x14ac:dyDescent="0.2">
      <c r="A112" s="210"/>
      <c r="B112" s="121">
        <v>44153.311689814815</v>
      </c>
      <c r="C112" s="48" t="s">
        <v>508</v>
      </c>
      <c r="D112" s="81" t="str">
        <f>VLOOKUP($C112,TOTAL4,2,FALSE)</f>
        <v>MD7052</v>
      </c>
      <c r="E112" s="81" t="str">
        <f>VLOOKUP($C112,TOTAL4,3,FALSE)</f>
        <v>MIDLANDS</v>
      </c>
      <c r="F112" s="82" t="str">
        <f>VLOOKUP(C112,TOTAL4,4,FALSE)</f>
        <v>BRONZE</v>
      </c>
      <c r="G112" s="52">
        <v>3</v>
      </c>
      <c r="H112" s="207" t="s">
        <v>2033</v>
      </c>
      <c r="I112" s="68" t="s">
        <v>2058</v>
      </c>
      <c r="J112" s="82" t="str">
        <f>VLOOKUP($C112,TOTAL4,5,FALSE)</f>
        <v>CHARI</v>
      </c>
      <c r="K112" s="88">
        <v>0</v>
      </c>
      <c r="L112" s="88">
        <v>0.99930555555555556</v>
      </c>
      <c r="M112" s="135">
        <v>44175</v>
      </c>
      <c r="N112" s="143" t="s">
        <v>4833</v>
      </c>
      <c r="O112" s="191">
        <f t="shared" si="14"/>
        <v>1439</v>
      </c>
      <c r="P112" s="100">
        <f t="shared" si="15"/>
        <v>4317</v>
      </c>
      <c r="Q112" s="68" t="s">
        <v>2035</v>
      </c>
      <c r="R112" s="68" t="s">
        <v>2036</v>
      </c>
    </row>
    <row r="113" spans="1:18" x14ac:dyDescent="0.2">
      <c r="A113" s="97"/>
      <c r="B113" s="186">
        <v>44175.065254629626</v>
      </c>
      <c r="C113" s="5" t="s">
        <v>513</v>
      </c>
      <c r="D113" s="134" t="str">
        <f>VLOOKUP($C113,TOTAL3,2,FALSE)</f>
        <v>MD0118</v>
      </c>
      <c r="E113" s="134" t="str">
        <f t="shared" ref="E113:E118" si="26">VLOOKUP($C113,TOTAL3,3,FALSE)</f>
        <v>MIDLANDS</v>
      </c>
      <c r="F113" s="135" t="str">
        <f t="shared" ref="F113:F118" si="27">VLOOKUP(C113,TOTAL3,4,FALSE)</f>
        <v>SILVER</v>
      </c>
      <c r="G113" s="52">
        <v>3</v>
      </c>
      <c r="H113" s="142" t="s">
        <v>2033</v>
      </c>
      <c r="I113" s="52" t="s">
        <v>2034</v>
      </c>
      <c r="J113" s="135" t="str">
        <f>VLOOKUP($C113,TOTAL3,5,FALSE)</f>
        <v>CHIKWAVAVA</v>
      </c>
      <c r="K113" s="196">
        <v>6.5254629629629635E-2</v>
      </c>
      <c r="L113" s="153">
        <v>0.99945601851851851</v>
      </c>
      <c r="M113" s="254">
        <v>44175</v>
      </c>
      <c r="N113" s="143" t="s">
        <v>5818</v>
      </c>
      <c r="O113" s="90">
        <f t="shared" si="14"/>
        <v>1345.25</v>
      </c>
      <c r="P113" s="100">
        <f t="shared" si="15"/>
        <v>4035.75</v>
      </c>
      <c r="Q113" s="48" t="s">
        <v>2035</v>
      </c>
      <c r="R113" s="48" t="s">
        <v>2036</v>
      </c>
    </row>
    <row r="114" spans="1:18" x14ac:dyDescent="0.2">
      <c r="A114" s="97"/>
      <c r="B114" s="137" t="s">
        <v>2047</v>
      </c>
      <c r="C114" s="87" t="s">
        <v>517</v>
      </c>
      <c r="D114" s="134" t="str">
        <f>VLOOKUP($C114,TOTAL3,2,FALSE)</f>
        <v>MA5234</v>
      </c>
      <c r="E114" s="134" t="str">
        <f t="shared" si="26"/>
        <v>MANICALAND</v>
      </c>
      <c r="F114" s="135" t="str">
        <f t="shared" si="27"/>
        <v>GOLD</v>
      </c>
      <c r="G114" s="52">
        <v>3</v>
      </c>
      <c r="H114" s="142" t="s">
        <v>2033</v>
      </c>
      <c r="I114" s="52" t="s">
        <v>5161</v>
      </c>
      <c r="J114" s="135" t="str">
        <f>VLOOKUP($C114,TOTAL3,5,FALSE)</f>
        <v>MANGWIRO</v>
      </c>
      <c r="K114" s="88">
        <v>0</v>
      </c>
      <c r="L114" s="153">
        <v>0.99945601851851851</v>
      </c>
      <c r="M114" s="254">
        <v>44175</v>
      </c>
      <c r="N114" s="143" t="s">
        <v>5394</v>
      </c>
      <c r="O114" s="90">
        <f t="shared" si="14"/>
        <v>1439.2166666666667</v>
      </c>
      <c r="P114" s="100">
        <f t="shared" si="15"/>
        <v>4317.6499999999996</v>
      </c>
      <c r="Q114" s="48" t="s">
        <v>2035</v>
      </c>
      <c r="R114" s="48" t="s">
        <v>2036</v>
      </c>
    </row>
    <row r="115" spans="1:18" x14ac:dyDescent="0.2">
      <c r="A115" s="97"/>
      <c r="B115" s="137" t="s">
        <v>5427</v>
      </c>
      <c r="C115" s="48" t="s">
        <v>519</v>
      </c>
      <c r="D115" s="134" t="str">
        <f>VLOOKUP($C115,TOTAL3,2,FALSE)</f>
        <v>MA0383</v>
      </c>
      <c r="E115" s="134" t="str">
        <f t="shared" si="26"/>
        <v>MANICALAND</v>
      </c>
      <c r="F115" s="135" t="str">
        <f t="shared" si="27"/>
        <v>PLATINUM</v>
      </c>
      <c r="G115" s="52">
        <v>3</v>
      </c>
      <c r="H115" s="142" t="s">
        <v>2033</v>
      </c>
      <c r="I115" s="52" t="s">
        <v>5161</v>
      </c>
      <c r="J115" s="135" t="str">
        <f>VLOOKUP($C115,TOTAL3,5,FALSE)</f>
        <v>MAPFUMBA</v>
      </c>
      <c r="K115" s="88">
        <v>0</v>
      </c>
      <c r="L115" s="153">
        <v>0.99945601851851851</v>
      </c>
      <c r="M115" s="254">
        <v>44175</v>
      </c>
      <c r="N115" s="143" t="s">
        <v>5428</v>
      </c>
      <c r="O115" s="90">
        <f t="shared" si="14"/>
        <v>1439.2166666666667</v>
      </c>
      <c r="P115" s="100">
        <f t="shared" si="15"/>
        <v>4317.6499999999996</v>
      </c>
      <c r="Q115" s="48" t="s">
        <v>2035</v>
      </c>
      <c r="R115" s="48" t="s">
        <v>2036</v>
      </c>
    </row>
    <row r="116" spans="1:18" x14ac:dyDescent="0.2">
      <c r="A116" s="97"/>
      <c r="B116" s="192" t="s">
        <v>5039</v>
      </c>
      <c r="C116" s="87" t="s">
        <v>529</v>
      </c>
      <c r="D116" s="134" t="str">
        <f>VLOOKUP($C116,TOTAL3,2,FALSE)</f>
        <v>MC0119</v>
      </c>
      <c r="E116" s="134" t="str">
        <f t="shared" si="26"/>
        <v>MASH CENTRAL</v>
      </c>
      <c r="F116" s="135" t="str">
        <f t="shared" si="27"/>
        <v>PLATINUM</v>
      </c>
      <c r="G116" s="52">
        <v>3</v>
      </c>
      <c r="H116" s="84" t="s">
        <v>2033</v>
      </c>
      <c r="I116" s="52" t="s">
        <v>5161</v>
      </c>
      <c r="J116" s="135" t="str">
        <f>VLOOKUP($C116,TOTAL3,5,FALSE)</f>
        <v>ARCHIE</v>
      </c>
      <c r="K116" s="88">
        <v>0</v>
      </c>
      <c r="L116" s="153">
        <v>0.99945601851851851</v>
      </c>
      <c r="M116" s="254">
        <v>44175</v>
      </c>
      <c r="N116" s="143" t="s">
        <v>5429</v>
      </c>
      <c r="O116" s="90">
        <f t="shared" si="14"/>
        <v>1439.2166666666667</v>
      </c>
      <c r="P116" s="100">
        <f t="shared" si="15"/>
        <v>4317.6499999999996</v>
      </c>
      <c r="Q116" s="48" t="s">
        <v>2035</v>
      </c>
      <c r="R116" s="48" t="s">
        <v>2036</v>
      </c>
    </row>
    <row r="117" spans="1:18" x14ac:dyDescent="0.2">
      <c r="A117" s="210">
        <v>50</v>
      </c>
      <c r="B117" s="121">
        <v>43613.728078819448</v>
      </c>
      <c r="C117" s="52" t="str">
        <f>VLOOKUP(A117,nsn,2,FALSE)</f>
        <v>CONDENE-G</v>
      </c>
      <c r="D117" s="207" t="s">
        <v>531</v>
      </c>
      <c r="E117" s="134" t="str">
        <f t="shared" si="26"/>
        <v>MAT NORTH</v>
      </c>
      <c r="F117" s="135" t="str">
        <f t="shared" si="27"/>
        <v>BRONZE</v>
      </c>
      <c r="G117" s="52">
        <v>3</v>
      </c>
      <c r="H117" s="142" t="s">
        <v>2033</v>
      </c>
      <c r="I117" s="52" t="s">
        <v>2056</v>
      </c>
      <c r="J117" s="52" t="str">
        <f>VLOOKUP(A117,nsn,3,FALSE)</f>
        <v>BHEKANI</v>
      </c>
      <c r="K117" s="88">
        <v>0</v>
      </c>
      <c r="L117" s="88">
        <v>0.99930555555555556</v>
      </c>
      <c r="M117" s="135">
        <v>44175</v>
      </c>
      <c r="N117" s="143" t="s">
        <v>2177</v>
      </c>
      <c r="O117" s="90">
        <f t="shared" si="14"/>
        <v>1439</v>
      </c>
      <c r="P117" s="100">
        <f t="shared" si="15"/>
        <v>4317</v>
      </c>
      <c r="Q117" s="52" t="s">
        <v>2035</v>
      </c>
      <c r="R117" s="52" t="s">
        <v>2036</v>
      </c>
    </row>
    <row r="118" spans="1:18" x14ac:dyDescent="0.2">
      <c r="A118" s="210"/>
      <c r="B118" s="137" t="s">
        <v>5673</v>
      </c>
      <c r="C118" s="138" t="s">
        <v>534</v>
      </c>
      <c r="D118" s="134" t="str">
        <f>VLOOKUP($C118,TOTAL3,2,FALSE)</f>
        <v>MD7047</v>
      </c>
      <c r="E118" s="134" t="str">
        <f t="shared" si="26"/>
        <v>MIDLANDS</v>
      </c>
      <c r="F118" s="135" t="str">
        <f t="shared" si="27"/>
        <v>SILVER</v>
      </c>
      <c r="G118" s="52">
        <v>3</v>
      </c>
      <c r="H118" s="142" t="s">
        <v>2033</v>
      </c>
      <c r="I118" s="52" t="s">
        <v>2034</v>
      </c>
      <c r="J118" s="135" t="str">
        <f>VLOOKUP($C118,TOTAL3,5,FALSE)</f>
        <v>CHIKWAVAVA</v>
      </c>
      <c r="K118" s="88">
        <v>0.88888888888888884</v>
      </c>
      <c r="L118" s="153">
        <v>0.99945601851851851</v>
      </c>
      <c r="M118" s="254">
        <v>44175</v>
      </c>
      <c r="N118" s="143" t="s">
        <v>5815</v>
      </c>
      <c r="O118" s="90">
        <f t="shared" si="14"/>
        <v>159.2166666666667</v>
      </c>
      <c r="P118" s="100">
        <f t="shared" si="15"/>
        <v>477.65000000000009</v>
      </c>
      <c r="Q118" s="48" t="s">
        <v>2035</v>
      </c>
      <c r="R118" s="48" t="s">
        <v>2036</v>
      </c>
    </row>
    <row r="119" spans="1:18" x14ac:dyDescent="0.2">
      <c r="A119" s="97"/>
      <c r="B119" s="121">
        <v>44174.147800925923</v>
      </c>
      <c r="C119" s="48" t="s">
        <v>540</v>
      </c>
      <c r="D119" s="81" t="str">
        <f>VLOOKUP($C119,TOTAL4,2,FALSE)</f>
        <v>HA6048</v>
      </c>
      <c r="E119" s="81" t="str">
        <f>VLOOKUP($C119,TOTAL4,3,FALSE)</f>
        <v>HARARE</v>
      </c>
      <c r="F119" s="82" t="str">
        <f>VLOOKUP(C119,TOTAL4,4,FALSE)</f>
        <v>PLATINUM</v>
      </c>
      <c r="G119" s="52">
        <v>3</v>
      </c>
      <c r="H119" s="207" t="s">
        <v>2033</v>
      </c>
      <c r="I119" s="68" t="s">
        <v>2056</v>
      </c>
      <c r="J119" s="82" t="str">
        <f>VLOOKUP($C119,TOTAL4,5,FALSE)</f>
        <v>ENIA</v>
      </c>
      <c r="K119" s="88">
        <v>0</v>
      </c>
      <c r="L119" s="88">
        <v>0.99930555555555556</v>
      </c>
      <c r="M119" s="135">
        <v>44175</v>
      </c>
      <c r="N119" s="143" t="s">
        <v>5556</v>
      </c>
      <c r="O119" s="191">
        <f t="shared" si="14"/>
        <v>1439</v>
      </c>
      <c r="P119" s="100">
        <f t="shared" si="15"/>
        <v>4317</v>
      </c>
      <c r="Q119" s="68" t="s">
        <v>2035</v>
      </c>
      <c r="R119" s="68" t="s">
        <v>2036</v>
      </c>
    </row>
    <row r="120" spans="1:18" x14ac:dyDescent="0.2">
      <c r="A120" s="97"/>
      <c r="B120" s="186">
        <v>44174.716192129628</v>
      </c>
      <c r="C120" s="5" t="s">
        <v>542</v>
      </c>
      <c r="D120" s="134" t="str">
        <f>VLOOKUP($C120,TOTAL3,2,FALSE)</f>
        <v>HA6048</v>
      </c>
      <c r="E120" s="134" t="str">
        <f>VLOOKUP($C120,TOTAL3,3,FALSE)</f>
        <v>HARARE</v>
      </c>
      <c r="F120" s="135" t="str">
        <f>VLOOKUP(C120,TOTAL3,4,FALSE)</f>
        <v>PLATINUM</v>
      </c>
      <c r="G120" s="52">
        <v>3</v>
      </c>
      <c r="H120" s="142" t="s">
        <v>2033</v>
      </c>
      <c r="I120" s="52" t="s">
        <v>2034</v>
      </c>
      <c r="J120" s="135" t="str">
        <f>VLOOKUP($C120,TOTAL3,5,FALSE)</f>
        <v>ENIA</v>
      </c>
      <c r="K120" s="88">
        <v>0</v>
      </c>
      <c r="L120" s="153">
        <v>0.99945601851851851</v>
      </c>
      <c r="M120" s="254">
        <v>44175</v>
      </c>
      <c r="N120" s="143" t="s">
        <v>5381</v>
      </c>
      <c r="O120" s="90">
        <f t="shared" si="14"/>
        <v>1439.2166666666667</v>
      </c>
      <c r="P120" s="100">
        <f t="shared" si="15"/>
        <v>4317.6499999999996</v>
      </c>
      <c r="Q120" s="48" t="s">
        <v>2035</v>
      </c>
      <c r="R120" s="48" t="s">
        <v>2036</v>
      </c>
    </row>
    <row r="121" spans="1:18" x14ac:dyDescent="0.2">
      <c r="A121" s="214"/>
      <c r="B121" s="221">
        <v>44175.650347222225</v>
      </c>
      <c r="C121" s="98" t="s">
        <v>543</v>
      </c>
      <c r="D121" s="81" t="str">
        <f>VLOOKUP($C121,TOTAL4,2,FALSE)</f>
        <v>BU0024</v>
      </c>
      <c r="E121" s="81" t="str">
        <f>VLOOKUP($C121,TOTAL4,3,FALSE)</f>
        <v>BULAWAYO</v>
      </c>
      <c r="F121" s="82" t="str">
        <f>VLOOKUP(C121,TOTAL4,4,FALSE)</f>
        <v>PLATINUM</v>
      </c>
      <c r="G121" s="52">
        <v>3</v>
      </c>
      <c r="H121" s="142" t="s">
        <v>2033</v>
      </c>
      <c r="I121" s="68" t="s">
        <v>2056</v>
      </c>
      <c r="J121" s="82" t="str">
        <f>VLOOKUP($C121,TOTAL4,5,FALSE)</f>
        <v>SIFA</v>
      </c>
      <c r="K121" s="151">
        <v>0.65034722222222219</v>
      </c>
      <c r="L121" s="151">
        <v>0.79497685185185185</v>
      </c>
      <c r="M121" s="135">
        <v>44175</v>
      </c>
      <c r="N121" s="143" t="s">
        <v>5769</v>
      </c>
      <c r="O121" s="90">
        <f t="shared" si="14"/>
        <v>208.26666666666674</v>
      </c>
      <c r="P121" s="100">
        <f t="shared" si="15"/>
        <v>624.80000000000018</v>
      </c>
      <c r="Q121" s="48" t="s">
        <v>2035</v>
      </c>
      <c r="R121" s="48" t="s">
        <v>2038</v>
      </c>
    </row>
    <row r="122" spans="1:18" x14ac:dyDescent="0.2">
      <c r="A122" s="214"/>
      <c r="B122" s="221">
        <v>44175.870983796296</v>
      </c>
      <c r="C122" s="98" t="s">
        <v>543</v>
      </c>
      <c r="D122" s="81" t="str">
        <f>VLOOKUP($C122,TOTAL4,2,FALSE)</f>
        <v>BU0024</v>
      </c>
      <c r="E122" s="81" t="str">
        <f>VLOOKUP($C122,TOTAL4,3,FALSE)</f>
        <v>BULAWAYO</v>
      </c>
      <c r="F122" s="82" t="str">
        <f>VLOOKUP(C122,TOTAL4,4,FALSE)</f>
        <v>PLATINUM</v>
      </c>
      <c r="G122" s="52">
        <v>3</v>
      </c>
      <c r="H122" s="142" t="s">
        <v>2033</v>
      </c>
      <c r="I122" s="68" t="s">
        <v>2056</v>
      </c>
      <c r="J122" s="82" t="str">
        <f>VLOOKUP($C122,TOTAL4,5,FALSE)</f>
        <v>SIFA</v>
      </c>
      <c r="K122" s="151">
        <v>0.8709837962962963</v>
      </c>
      <c r="L122" s="151">
        <v>0.9733680555555555</v>
      </c>
      <c r="M122" s="135">
        <v>44175</v>
      </c>
      <c r="N122" s="143" t="s">
        <v>5795</v>
      </c>
      <c r="O122" s="90">
        <f t="shared" si="14"/>
        <v>147.43333333333325</v>
      </c>
      <c r="P122" s="100">
        <f t="shared" si="15"/>
        <v>442.29999999999973</v>
      </c>
      <c r="Q122" s="48" t="s">
        <v>2035</v>
      </c>
      <c r="R122" s="48" t="s">
        <v>2038</v>
      </c>
    </row>
    <row r="123" spans="1:18" x14ac:dyDescent="0.2">
      <c r="A123" s="97"/>
      <c r="B123" s="221">
        <v>44174.471562500003</v>
      </c>
      <c r="C123" s="98" t="s">
        <v>545</v>
      </c>
      <c r="D123" s="81" t="str">
        <f>VLOOKUP($C123,TOTAL4,2,FALSE)</f>
        <v>BU0024</v>
      </c>
      <c r="E123" s="81" t="str">
        <f>VLOOKUP($C123,TOTAL4,3,FALSE)</f>
        <v>BULAWAYO</v>
      </c>
      <c r="F123" s="82" t="str">
        <f>VLOOKUP(C123,TOTAL4,4,FALSE)</f>
        <v>PLATINUM</v>
      </c>
      <c r="G123" s="52">
        <v>3</v>
      </c>
      <c r="H123" s="142" t="s">
        <v>2033</v>
      </c>
      <c r="I123" s="68" t="s">
        <v>2057</v>
      </c>
      <c r="J123" s="82" t="str">
        <f>VLOOKUP($C123,TOTAL4,5,FALSE)</f>
        <v>SIFA</v>
      </c>
      <c r="K123" s="88">
        <v>0</v>
      </c>
      <c r="L123" s="88">
        <v>0.59861111111111109</v>
      </c>
      <c r="M123" s="135">
        <v>44175</v>
      </c>
      <c r="N123" s="143" t="s">
        <v>5579</v>
      </c>
      <c r="O123" s="90">
        <f t="shared" si="14"/>
        <v>862</v>
      </c>
      <c r="P123" s="100">
        <f t="shared" si="15"/>
        <v>2586</v>
      </c>
      <c r="Q123" s="48" t="s">
        <v>2035</v>
      </c>
      <c r="R123" s="48" t="s">
        <v>2038</v>
      </c>
    </row>
    <row r="124" spans="1:18" x14ac:dyDescent="0.2">
      <c r="A124" s="210"/>
      <c r="B124" s="121">
        <v>44164.807303240741</v>
      </c>
      <c r="C124" s="48" t="s">
        <v>548</v>
      </c>
      <c r="D124" s="81" t="str">
        <f>VLOOKUP($C124,TOTAL4,2,FALSE)</f>
        <v>HA0202</v>
      </c>
      <c r="E124" s="81" t="str">
        <f>VLOOKUP($C124,TOTAL4,3,FALSE)</f>
        <v>HARARE</v>
      </c>
      <c r="F124" s="82" t="str">
        <f>VLOOKUP(C124,TOTAL4,4,FALSE)</f>
        <v>PLATINUM</v>
      </c>
      <c r="G124" s="52">
        <v>3</v>
      </c>
      <c r="H124" s="207" t="s">
        <v>2033</v>
      </c>
      <c r="I124" s="68" t="s">
        <v>2058</v>
      </c>
      <c r="J124" s="82" t="str">
        <f>VLOOKUP($C124,TOTAL4,5,FALSE)</f>
        <v>MODESTA</v>
      </c>
      <c r="K124" s="88">
        <v>0</v>
      </c>
      <c r="L124" s="88">
        <v>0.99930555555555556</v>
      </c>
      <c r="M124" s="135">
        <v>44175</v>
      </c>
      <c r="N124" s="143" t="s">
        <v>4835</v>
      </c>
      <c r="O124" s="191">
        <f t="shared" si="14"/>
        <v>1439</v>
      </c>
      <c r="P124" s="100">
        <f t="shared" si="15"/>
        <v>4317</v>
      </c>
      <c r="Q124" s="68" t="s">
        <v>2035</v>
      </c>
      <c r="R124" s="68" t="s">
        <v>2036</v>
      </c>
    </row>
    <row r="125" spans="1:18" x14ac:dyDescent="0.2">
      <c r="A125" s="97"/>
      <c r="B125" s="137" t="s">
        <v>2332</v>
      </c>
      <c r="C125" s="48" t="s">
        <v>550</v>
      </c>
      <c r="D125" s="134" t="str">
        <f>VLOOKUP($C125,TOTAL3,2,FALSE)</f>
        <v>HA0202</v>
      </c>
      <c r="E125" s="134" t="str">
        <f>VLOOKUP($C125,TOTAL3,3,FALSE)</f>
        <v>HARARE</v>
      </c>
      <c r="F125" s="135" t="str">
        <f>VLOOKUP(C125,TOTAL3,4,FALSE)</f>
        <v>PLATINUM</v>
      </c>
      <c r="G125" s="52">
        <v>3</v>
      </c>
      <c r="H125" s="142" t="s">
        <v>2033</v>
      </c>
      <c r="I125" s="52" t="s">
        <v>5161</v>
      </c>
      <c r="J125" s="135" t="str">
        <f>VLOOKUP($C125,TOTAL3,5,FALSE)</f>
        <v>MODESTA</v>
      </c>
      <c r="K125" s="88">
        <v>0</v>
      </c>
      <c r="L125" s="153">
        <v>0.99945601851851851</v>
      </c>
      <c r="M125" s="254">
        <v>44175</v>
      </c>
      <c r="N125" s="143" t="s">
        <v>5430</v>
      </c>
      <c r="O125" s="90">
        <f t="shared" si="14"/>
        <v>1439.2166666666667</v>
      </c>
      <c r="P125" s="100">
        <f t="shared" si="15"/>
        <v>4317.6499999999996</v>
      </c>
      <c r="Q125" s="48" t="s">
        <v>2035</v>
      </c>
      <c r="R125" s="48" t="s">
        <v>2036</v>
      </c>
    </row>
    <row r="126" spans="1:18" x14ac:dyDescent="0.2">
      <c r="A126" s="97"/>
      <c r="B126" s="186">
        <v>44174.775671296295</v>
      </c>
      <c r="C126" s="5" t="s">
        <v>552</v>
      </c>
      <c r="D126" s="134" t="str">
        <f>VLOOKUP($C126,TOTAL3,2,FALSE)</f>
        <v>HA3006</v>
      </c>
      <c r="E126" s="134" t="str">
        <f>VLOOKUP($C126,TOTAL3,3,FALSE)</f>
        <v>HARARE</v>
      </c>
      <c r="F126" s="135" t="str">
        <f>VLOOKUP(C126,TOTAL3,4,FALSE)</f>
        <v>PLATINUM</v>
      </c>
      <c r="G126" s="52">
        <v>3</v>
      </c>
      <c r="H126" s="84" t="s">
        <v>2033</v>
      </c>
      <c r="I126" s="52" t="s">
        <v>2034</v>
      </c>
      <c r="J126" s="135" t="str">
        <f>VLOOKUP($C126,TOTAL3,5,FALSE)</f>
        <v>MODESTA</v>
      </c>
      <c r="K126" s="88">
        <v>0</v>
      </c>
      <c r="L126" s="153">
        <v>0.99945601851851851</v>
      </c>
      <c r="M126" s="254">
        <v>44175</v>
      </c>
      <c r="N126" s="143" t="s">
        <v>5410</v>
      </c>
      <c r="O126" s="90">
        <f t="shared" si="14"/>
        <v>1439.2166666666667</v>
      </c>
      <c r="P126" s="100">
        <f t="shared" si="15"/>
        <v>4317.6499999999996</v>
      </c>
      <c r="Q126" s="48" t="s">
        <v>2035</v>
      </c>
      <c r="R126" s="48" t="s">
        <v>2036</v>
      </c>
    </row>
    <row r="127" spans="1:18" x14ac:dyDescent="0.2">
      <c r="A127" s="97"/>
      <c r="B127" s="186">
        <v>44174.777962962966</v>
      </c>
      <c r="C127" s="5" t="s">
        <v>554</v>
      </c>
      <c r="D127" s="134" t="str">
        <f>VLOOKUP($C127,TOTAL3,2,FALSE)</f>
        <v>HA3006</v>
      </c>
      <c r="E127" s="134" t="str">
        <f>VLOOKUP($C127,TOTAL3,3,FALSE)</f>
        <v>HARARE</v>
      </c>
      <c r="F127" s="135" t="str">
        <f>VLOOKUP(C127,TOTAL3,4,FALSE)</f>
        <v>PLATINUM</v>
      </c>
      <c r="G127" s="52">
        <v>3</v>
      </c>
      <c r="H127" s="84" t="s">
        <v>2033</v>
      </c>
      <c r="I127" s="52" t="s">
        <v>2034</v>
      </c>
      <c r="J127" s="135" t="str">
        <f>VLOOKUP($C127,TOTAL3,5,FALSE)</f>
        <v>MODESTA</v>
      </c>
      <c r="K127" s="88">
        <v>0</v>
      </c>
      <c r="L127" s="153">
        <v>0.99945601851851851</v>
      </c>
      <c r="M127" s="254">
        <v>44175</v>
      </c>
      <c r="N127" s="143" t="s">
        <v>5412</v>
      </c>
      <c r="O127" s="90">
        <f t="shared" si="14"/>
        <v>1439.2166666666667</v>
      </c>
      <c r="P127" s="100">
        <f t="shared" si="15"/>
        <v>4317.6499999999996</v>
      </c>
      <c r="Q127" s="48" t="s">
        <v>2035</v>
      </c>
      <c r="R127" s="48" t="s">
        <v>2036</v>
      </c>
    </row>
    <row r="128" spans="1:18" x14ac:dyDescent="0.2">
      <c r="A128" s="214"/>
      <c r="B128" s="221">
        <v>44164.40252314815</v>
      </c>
      <c r="C128" s="98" t="s">
        <v>563</v>
      </c>
      <c r="D128" s="81" t="str">
        <f>VLOOKUP($C128,TOTAL4,2,FALSE)</f>
        <v>MD3108</v>
      </c>
      <c r="E128" s="81" t="str">
        <f>VLOOKUP($C128,TOTAL4,3,FALSE)</f>
        <v>MIDLANDS</v>
      </c>
      <c r="F128" s="82" t="str">
        <f>VLOOKUP(C128,TOTAL4,4,FALSE)</f>
        <v>SILVER</v>
      </c>
      <c r="G128" s="52">
        <v>3</v>
      </c>
      <c r="H128" s="142" t="s">
        <v>2033</v>
      </c>
      <c r="I128" s="68" t="s">
        <v>2056</v>
      </c>
      <c r="J128" s="82" t="str">
        <f>VLOOKUP($C128,TOTAL4,5,FALSE)</f>
        <v>CHARI</v>
      </c>
      <c r="K128" s="151">
        <v>0.40252314814814816</v>
      </c>
      <c r="L128" s="151">
        <v>0.64445601851851853</v>
      </c>
      <c r="M128" s="135">
        <v>44175</v>
      </c>
      <c r="N128" s="143" t="s">
        <v>5727</v>
      </c>
      <c r="O128" s="90">
        <f t="shared" si="14"/>
        <v>348.38333333333333</v>
      </c>
      <c r="P128" s="100">
        <f t="shared" si="15"/>
        <v>1045.1500000000001</v>
      </c>
      <c r="Q128" s="48" t="s">
        <v>2035</v>
      </c>
      <c r="R128" s="48" t="s">
        <v>2038</v>
      </c>
    </row>
    <row r="129" spans="1:18" x14ac:dyDescent="0.2">
      <c r="A129" s="214"/>
      <c r="B129" s="242">
        <v>44175.740833333337</v>
      </c>
      <c r="C129" s="43" t="s">
        <v>563</v>
      </c>
      <c r="D129" s="81" t="str">
        <f>VLOOKUP($C129,TOTAL4,2,FALSE)</f>
        <v>MD3108</v>
      </c>
      <c r="E129" s="81" t="str">
        <f>VLOOKUP($C129,TOTAL4,3,FALSE)</f>
        <v>MIDLANDS</v>
      </c>
      <c r="F129" s="82" t="str">
        <f>VLOOKUP(C129,TOTAL4,4,FALSE)</f>
        <v>SILVER</v>
      </c>
      <c r="G129" s="52">
        <v>3</v>
      </c>
      <c r="H129" s="207" t="s">
        <v>2033</v>
      </c>
      <c r="I129" s="68" t="s">
        <v>2056</v>
      </c>
      <c r="J129" s="82" t="str">
        <f>VLOOKUP($C129,TOTAL4,5,FALSE)</f>
        <v>CHARI</v>
      </c>
      <c r="K129" s="151">
        <v>0.74083333333333334</v>
      </c>
      <c r="L129" s="88">
        <v>0.99930555555555556</v>
      </c>
      <c r="M129" s="135">
        <v>44175</v>
      </c>
      <c r="N129" s="143" t="s">
        <v>5796</v>
      </c>
      <c r="O129" s="191">
        <f t="shared" si="14"/>
        <v>372.2</v>
      </c>
      <c r="P129" s="100">
        <f t="shared" si="15"/>
        <v>1116.5999999999999</v>
      </c>
      <c r="Q129" s="68" t="s">
        <v>2035</v>
      </c>
      <c r="R129" s="68" t="s">
        <v>2036</v>
      </c>
    </row>
    <row r="130" spans="1:18" x14ac:dyDescent="0.2">
      <c r="A130" s="214"/>
      <c r="B130" s="221">
        <v>44175.538252314815</v>
      </c>
      <c r="C130" s="98" t="s">
        <v>565</v>
      </c>
      <c r="D130" s="81" t="str">
        <f>VLOOKUP($C130,TOTAL4,2,FALSE)</f>
        <v>HA5179</v>
      </c>
      <c r="E130" s="81" t="str">
        <f>VLOOKUP($C130,TOTAL4,3,FALSE)</f>
        <v>HARARE</v>
      </c>
      <c r="F130" s="82" t="str">
        <f>VLOOKUP(C130,TOTAL4,4,FALSE)</f>
        <v xml:space="preserve">PRIORITY PLATINUM </v>
      </c>
      <c r="G130" s="52">
        <v>3</v>
      </c>
      <c r="H130" s="142" t="s">
        <v>2033</v>
      </c>
      <c r="I130" s="68" t="s">
        <v>2056</v>
      </c>
      <c r="J130" s="82" t="str">
        <f>VLOOKUP($C130,TOTAL4,5,FALSE)</f>
        <v>DHLAKAMA</v>
      </c>
      <c r="K130" s="151">
        <v>0.53825231481481484</v>
      </c>
      <c r="L130" s="151">
        <v>0.61160879629629628</v>
      </c>
      <c r="M130" s="135">
        <v>44175</v>
      </c>
      <c r="N130" s="143" t="s">
        <v>5716</v>
      </c>
      <c r="O130" s="90">
        <f t="shared" ref="O130:O193" si="28">(L130-K130)*60*24</f>
        <v>105.63333333333328</v>
      </c>
      <c r="P130" s="100">
        <f t="shared" ref="P130:P193" si="29">O130*G130</f>
        <v>316.89999999999986</v>
      </c>
      <c r="Q130" s="48" t="s">
        <v>2035</v>
      </c>
      <c r="R130" s="48" t="s">
        <v>2038</v>
      </c>
    </row>
    <row r="131" spans="1:18" x14ac:dyDescent="0.2">
      <c r="A131" s="214"/>
      <c r="B131" s="221">
        <v>44175.629664351851</v>
      </c>
      <c r="C131" s="98" t="s">
        <v>565</v>
      </c>
      <c r="D131" s="81" t="str">
        <f>VLOOKUP($C131,TOTAL4,2,FALSE)</f>
        <v>HA5179</v>
      </c>
      <c r="E131" s="81" t="str">
        <f>VLOOKUP($C131,TOTAL4,3,FALSE)</f>
        <v>HARARE</v>
      </c>
      <c r="F131" s="82" t="str">
        <f>VLOOKUP(C131,TOTAL4,4,FALSE)</f>
        <v xml:space="preserve">PRIORITY PLATINUM </v>
      </c>
      <c r="G131" s="52">
        <v>3</v>
      </c>
      <c r="H131" s="142" t="s">
        <v>2033</v>
      </c>
      <c r="I131" s="68" t="s">
        <v>2056</v>
      </c>
      <c r="J131" s="82" t="str">
        <f>VLOOKUP($C131,TOTAL4,5,FALSE)</f>
        <v>DHLAKAMA</v>
      </c>
      <c r="K131" s="151">
        <v>0.62966435185185188</v>
      </c>
      <c r="L131" s="151">
        <v>0.64052083333333332</v>
      </c>
      <c r="M131" s="135">
        <v>44175</v>
      </c>
      <c r="N131" s="143" t="s">
        <v>5725</v>
      </c>
      <c r="O131" s="90">
        <f t="shared" si="28"/>
        <v>15.633333333333272</v>
      </c>
      <c r="P131" s="100">
        <f t="shared" si="29"/>
        <v>46.899999999999821</v>
      </c>
      <c r="Q131" s="48" t="s">
        <v>2035</v>
      </c>
      <c r="R131" s="48" t="s">
        <v>2038</v>
      </c>
    </row>
    <row r="132" spans="1:18" x14ac:dyDescent="0.2">
      <c r="A132" s="97"/>
      <c r="B132" s="216" t="s">
        <v>5636</v>
      </c>
      <c r="C132" s="138" t="s">
        <v>567</v>
      </c>
      <c r="D132" s="134" t="str">
        <f>VLOOKUP($C132,TOTAL3,2,FALSE)</f>
        <v>HA5179</v>
      </c>
      <c r="E132" s="134" t="str">
        <f>VLOOKUP($C132,TOTAL3,3,FALSE)</f>
        <v>HARARE</v>
      </c>
      <c r="F132" s="135" t="str">
        <f>VLOOKUP(C132,TOTAL3,4,FALSE)</f>
        <v>PLATINUM</v>
      </c>
      <c r="G132" s="52">
        <v>3</v>
      </c>
      <c r="H132" s="142" t="s">
        <v>2033</v>
      </c>
      <c r="I132" s="52" t="s">
        <v>2034</v>
      </c>
      <c r="J132" s="135" t="str">
        <f>VLOOKUP($C132,TOTAL3,5,FALSE)</f>
        <v>DHLAKAMA</v>
      </c>
      <c r="K132" s="153">
        <v>0.50490740740740747</v>
      </c>
      <c r="L132" s="153">
        <v>0.57777777777777783</v>
      </c>
      <c r="M132" s="186">
        <v>44175</v>
      </c>
      <c r="N132" s="143" t="s">
        <v>5831</v>
      </c>
      <c r="O132" s="90">
        <f t="shared" si="28"/>
        <v>104.93333333333332</v>
      </c>
      <c r="P132" s="100">
        <f t="shared" si="29"/>
        <v>314.79999999999995</v>
      </c>
      <c r="Q132" s="48" t="s">
        <v>2035</v>
      </c>
      <c r="R132" s="48" t="s">
        <v>2038</v>
      </c>
    </row>
    <row r="133" spans="1:18" x14ac:dyDescent="0.2">
      <c r="A133" s="97"/>
      <c r="B133" s="137" t="s">
        <v>5431</v>
      </c>
      <c r="C133" s="48" t="s">
        <v>2081</v>
      </c>
      <c r="D133" s="134" t="e">
        <f>VLOOKUP($C133,TOTAL3,2,FALSE)</f>
        <v>#N/A</v>
      </c>
      <c r="E133" s="134" t="e">
        <f>VLOOKUP($C133,TOTAL3,3,FALSE)</f>
        <v>#N/A</v>
      </c>
      <c r="F133" s="135" t="e">
        <f>VLOOKUP(C133,TOTAL3,4,FALSE)</f>
        <v>#N/A</v>
      </c>
      <c r="G133" s="52">
        <v>3</v>
      </c>
      <c r="H133" s="207" t="s">
        <v>2033</v>
      </c>
      <c r="I133" s="52" t="s">
        <v>5161</v>
      </c>
      <c r="J133" s="135" t="e">
        <f>VLOOKUP($C133,TOTAL3,5,FALSE)</f>
        <v>#N/A</v>
      </c>
      <c r="K133" s="88">
        <v>0</v>
      </c>
      <c r="L133" s="153">
        <v>0.99945601851851851</v>
      </c>
      <c r="M133" s="254">
        <v>44175</v>
      </c>
      <c r="N133" s="143" t="s">
        <v>5432</v>
      </c>
      <c r="O133" s="90">
        <f t="shared" si="28"/>
        <v>1439.2166666666667</v>
      </c>
      <c r="P133" s="100">
        <f t="shared" si="29"/>
        <v>4317.6499999999996</v>
      </c>
      <c r="Q133" s="48" t="s">
        <v>2035</v>
      </c>
      <c r="R133" s="48" t="s">
        <v>2036</v>
      </c>
    </row>
    <row r="134" spans="1:18" x14ac:dyDescent="0.2">
      <c r="A134" s="97"/>
      <c r="B134" s="186">
        <v>44174.574293981481</v>
      </c>
      <c r="C134" s="5" t="s">
        <v>575</v>
      </c>
      <c r="D134" s="134" t="str">
        <f>VLOOKUP($C134,TOTAL3,2,FALSE)</f>
        <v>MW5008</v>
      </c>
      <c r="E134" s="134" t="str">
        <f>VLOOKUP($C134,TOTAL3,3,FALSE)</f>
        <v>MASH WEST</v>
      </c>
      <c r="F134" s="135" t="str">
        <f>VLOOKUP(C134,TOTAL3,4,FALSE)</f>
        <v>SILVER</v>
      </c>
      <c r="G134" s="52">
        <v>3</v>
      </c>
      <c r="H134" s="84" t="s">
        <v>2033</v>
      </c>
      <c r="I134" s="52" t="s">
        <v>2034</v>
      </c>
      <c r="J134" s="135" t="str">
        <f>VLOOKUP($C134,TOTAL3,5,FALSE)</f>
        <v>MODESTA</v>
      </c>
      <c r="K134" s="88">
        <v>0</v>
      </c>
      <c r="L134" s="196">
        <v>0.57708333333333328</v>
      </c>
      <c r="M134" s="186">
        <v>44175</v>
      </c>
      <c r="N134" s="143" t="s">
        <v>5240</v>
      </c>
      <c r="O134" s="90">
        <f t="shared" si="28"/>
        <v>831</v>
      </c>
      <c r="P134" s="100">
        <f t="shared" si="29"/>
        <v>2493</v>
      </c>
      <c r="Q134" s="48" t="s">
        <v>2035</v>
      </c>
      <c r="R134" s="48" t="s">
        <v>2038</v>
      </c>
    </row>
    <row r="135" spans="1:18" x14ac:dyDescent="0.2">
      <c r="A135" s="210"/>
      <c r="B135" s="121">
        <v>44171.344386574077</v>
      </c>
      <c r="C135" s="48" t="s">
        <v>577</v>
      </c>
      <c r="D135" s="81" t="str">
        <f>VLOOKUP($C135,TOTAL4,2,FALSE)</f>
        <v>HA5057</v>
      </c>
      <c r="E135" s="81" t="str">
        <f>VLOOKUP($C135,TOTAL4,3,FALSE)</f>
        <v>HARARE</v>
      </c>
      <c r="F135" s="82" t="str">
        <f>VLOOKUP(C135,TOTAL4,4,FALSE)</f>
        <v>SILVER</v>
      </c>
      <c r="G135" s="52">
        <v>3</v>
      </c>
      <c r="H135" s="142" t="s">
        <v>2033</v>
      </c>
      <c r="I135" s="68" t="s">
        <v>2058</v>
      </c>
      <c r="J135" s="82" t="str">
        <f>VLOOKUP($C135,TOTAL4,5,FALSE)</f>
        <v>RITA</v>
      </c>
      <c r="K135" s="88">
        <v>0</v>
      </c>
      <c r="L135" s="88">
        <v>0.40347222222222223</v>
      </c>
      <c r="M135" s="135">
        <v>44175</v>
      </c>
      <c r="N135" s="143" t="s">
        <v>4837</v>
      </c>
      <c r="O135" s="90">
        <f t="shared" si="28"/>
        <v>581</v>
      </c>
      <c r="P135" s="100">
        <f t="shared" si="29"/>
        <v>1743</v>
      </c>
      <c r="Q135" s="48" t="s">
        <v>2035</v>
      </c>
      <c r="R135" s="48" t="s">
        <v>2038</v>
      </c>
    </row>
    <row r="136" spans="1:18" x14ac:dyDescent="0.2">
      <c r="A136" s="78">
        <v>202</v>
      </c>
      <c r="B136" s="121">
        <v>44173.895138888889</v>
      </c>
      <c r="C136" s="52" t="str">
        <f>VLOOKUP(A136,nsn,2,FALSE)</f>
        <v>DETE -G</v>
      </c>
      <c r="D136" s="134" t="str">
        <f>VLOOKUP($C136,TOTAL3,2,FALSE)</f>
        <v>MN5110</v>
      </c>
      <c r="E136" s="134" t="str">
        <f>VLOOKUP($C136,TOTAL3,3,FALSE)</f>
        <v>MAT NORTH</v>
      </c>
      <c r="F136" s="135" t="str">
        <f>VLOOKUP(C136,TOTAL3,4,FALSE)</f>
        <v>BRONZE</v>
      </c>
      <c r="G136" s="52">
        <v>3</v>
      </c>
      <c r="H136" s="142" t="s">
        <v>2033</v>
      </c>
      <c r="I136" s="212" t="s">
        <v>2060</v>
      </c>
      <c r="J136" s="52" t="str">
        <f>VLOOKUP(A136,nsn,3,FALSE)</f>
        <v>SIFA</v>
      </c>
      <c r="K136" s="88">
        <v>0</v>
      </c>
      <c r="L136" s="88">
        <v>0.44444444444444442</v>
      </c>
      <c r="M136" s="135">
        <v>44175</v>
      </c>
      <c r="N136" s="143" t="s">
        <v>2700</v>
      </c>
      <c r="O136" s="90">
        <f t="shared" si="28"/>
        <v>640</v>
      </c>
      <c r="P136" s="100">
        <f t="shared" si="29"/>
        <v>1920</v>
      </c>
      <c r="Q136" s="48" t="s">
        <v>2035</v>
      </c>
      <c r="R136" s="48" t="s">
        <v>2038</v>
      </c>
    </row>
    <row r="137" spans="1:18" x14ac:dyDescent="0.2">
      <c r="A137" s="78">
        <v>656</v>
      </c>
      <c r="B137" s="121">
        <v>44174.493750000001</v>
      </c>
      <c r="C137" s="52" t="str">
        <f>VLOOKUP(A137,nsn,2,FALSE)</f>
        <v>Dhlamini-G</v>
      </c>
      <c r="D137" s="134" t="str">
        <f>VLOOKUP($C137,TOTAL3,2,FALSE)</f>
        <v>MN7055</v>
      </c>
      <c r="E137" s="134" t="str">
        <f>VLOOKUP($C137,TOTAL3,3,FALSE)</f>
        <v>MAT NORTH</v>
      </c>
      <c r="F137" s="135" t="str">
        <f>VLOOKUP(C137,TOTAL3,4,FALSE)</f>
        <v>BRONZE</v>
      </c>
      <c r="G137" s="52">
        <v>3</v>
      </c>
      <c r="H137" s="142" t="s">
        <v>2033</v>
      </c>
      <c r="I137" s="212" t="s">
        <v>2057</v>
      </c>
      <c r="J137" s="52" t="str">
        <f>VLOOKUP(A137,nsn,3,FALSE)</f>
        <v>MAKETO</v>
      </c>
      <c r="K137" s="88">
        <v>0</v>
      </c>
      <c r="L137" s="88">
        <v>0.6875</v>
      </c>
      <c r="M137" s="135">
        <v>44175</v>
      </c>
      <c r="N137" s="143" t="s">
        <v>2672</v>
      </c>
      <c r="O137" s="90">
        <f t="shared" si="28"/>
        <v>990</v>
      </c>
      <c r="P137" s="100">
        <f t="shared" si="29"/>
        <v>2970</v>
      </c>
      <c r="Q137" s="48" t="s">
        <v>2035</v>
      </c>
      <c r="R137" s="48" t="s">
        <v>2038</v>
      </c>
    </row>
    <row r="138" spans="1:18" x14ac:dyDescent="0.2">
      <c r="A138" s="210"/>
      <c r="B138" s="121">
        <v>44167.675011574072</v>
      </c>
      <c r="C138" s="48" t="s">
        <v>591</v>
      </c>
      <c r="D138" s="81" t="str">
        <f>VLOOKUP($C138,TOTAL4,2,FALSE)</f>
        <v>HA0026</v>
      </c>
      <c r="E138" s="81" t="str">
        <f>VLOOKUP($C138,TOTAL4,3,FALSE)</f>
        <v>HARARE</v>
      </c>
      <c r="F138" s="82" t="str">
        <f>VLOOKUP(C138,TOTAL4,4,FALSE)</f>
        <v>PLATINUM</v>
      </c>
      <c r="G138" s="52">
        <v>3</v>
      </c>
      <c r="H138" s="207" t="s">
        <v>2033</v>
      </c>
      <c r="I138" s="68" t="s">
        <v>2058</v>
      </c>
      <c r="J138" s="82" t="str">
        <f>VLOOKUP($C138,TOTAL4,5,FALSE)</f>
        <v>KIWA</v>
      </c>
      <c r="K138" s="88">
        <v>0</v>
      </c>
      <c r="L138" s="88">
        <v>0.99930555555555556</v>
      </c>
      <c r="M138" s="135">
        <v>44175</v>
      </c>
      <c r="N138" s="143" t="s">
        <v>4838</v>
      </c>
      <c r="O138" s="191">
        <f t="shared" si="28"/>
        <v>1439</v>
      </c>
      <c r="P138" s="100">
        <f t="shared" si="29"/>
        <v>4317</v>
      </c>
      <c r="Q138" s="68" t="s">
        <v>2035</v>
      </c>
      <c r="R138" s="68" t="s">
        <v>2036</v>
      </c>
    </row>
    <row r="139" spans="1:18" x14ac:dyDescent="0.2">
      <c r="A139" s="97"/>
      <c r="B139" s="137" t="s">
        <v>3428</v>
      </c>
      <c r="C139" s="48" t="s">
        <v>593</v>
      </c>
      <c r="D139" s="134" t="str">
        <f>VLOOKUP($C139,TOTAL3,2,FALSE)</f>
        <v>HA0026</v>
      </c>
      <c r="E139" s="134" t="str">
        <f>VLOOKUP($C139,TOTAL3,3,FALSE)</f>
        <v>HARARE</v>
      </c>
      <c r="F139" s="135" t="str">
        <f>VLOOKUP(C139,TOTAL3,4,FALSE)</f>
        <v>PLATINUM</v>
      </c>
      <c r="G139" s="52">
        <v>3</v>
      </c>
      <c r="H139" s="84" t="s">
        <v>2033</v>
      </c>
      <c r="I139" s="52" t="s">
        <v>5161</v>
      </c>
      <c r="J139" s="135" t="str">
        <f>VLOOKUP($C139,TOTAL3,5,FALSE)</f>
        <v>KIWA</v>
      </c>
      <c r="K139" s="88">
        <v>0</v>
      </c>
      <c r="L139" s="153">
        <v>0.99945601851851851</v>
      </c>
      <c r="M139" s="254">
        <v>44175</v>
      </c>
      <c r="N139" s="143" t="s">
        <v>5433</v>
      </c>
      <c r="O139" s="90">
        <f t="shared" si="28"/>
        <v>1439.2166666666667</v>
      </c>
      <c r="P139" s="100">
        <f t="shared" si="29"/>
        <v>4317.6499999999996</v>
      </c>
      <c r="Q139" s="48" t="s">
        <v>2035</v>
      </c>
      <c r="R139" s="48" t="s">
        <v>2036</v>
      </c>
    </row>
    <row r="140" spans="1:18" x14ac:dyDescent="0.2">
      <c r="A140" s="97"/>
      <c r="B140" s="216" t="s">
        <v>5627</v>
      </c>
      <c r="C140" s="138" t="s">
        <v>603</v>
      </c>
      <c r="D140" s="134" t="str">
        <f>VLOOKUP($C140,TOTAL3,2,FALSE)</f>
        <v>MW6035</v>
      </c>
      <c r="E140" s="134" t="str">
        <f>VLOOKUP($C140,TOTAL3,3,FALSE)</f>
        <v>MASH WEST</v>
      </c>
      <c r="F140" s="135" t="str">
        <f>VLOOKUP(C140,TOTAL3,4,FALSE)</f>
        <v>PLATINUM</v>
      </c>
      <c r="G140" s="52">
        <v>3</v>
      </c>
      <c r="H140" s="142" t="s">
        <v>2033</v>
      </c>
      <c r="I140" s="52" t="s">
        <v>2034</v>
      </c>
      <c r="J140" s="135" t="str">
        <f>VLOOKUP($C140,TOTAL3,5,FALSE)</f>
        <v>NGIRAZI</v>
      </c>
      <c r="K140" s="153">
        <v>0.33569444444444446</v>
      </c>
      <c r="L140" s="153">
        <v>0.81520833333333342</v>
      </c>
      <c r="M140" s="254">
        <v>44175</v>
      </c>
      <c r="N140" s="143" t="s">
        <v>5823</v>
      </c>
      <c r="O140" s="90">
        <f t="shared" si="28"/>
        <v>690.50000000000011</v>
      </c>
      <c r="P140" s="100">
        <f t="shared" si="29"/>
        <v>2071.5000000000005</v>
      </c>
      <c r="Q140" s="48" t="s">
        <v>2035</v>
      </c>
      <c r="R140" s="48" t="s">
        <v>2038</v>
      </c>
    </row>
    <row r="141" spans="1:18" x14ac:dyDescent="0.2">
      <c r="A141" s="97"/>
      <c r="B141" s="216" t="s">
        <v>5629</v>
      </c>
      <c r="C141" s="138" t="s">
        <v>605</v>
      </c>
      <c r="D141" s="134" t="str">
        <f>VLOOKUP($C141,TOTAL3,2,FALSE)</f>
        <v>MW6035</v>
      </c>
      <c r="E141" s="134" t="str">
        <f>VLOOKUP($C141,TOTAL3,3,FALSE)</f>
        <v>MASH WEST</v>
      </c>
      <c r="F141" s="135" t="str">
        <f>VLOOKUP(C141,TOTAL3,4,FALSE)</f>
        <v>PLATINUM</v>
      </c>
      <c r="G141" s="52">
        <v>3</v>
      </c>
      <c r="H141" s="142" t="s">
        <v>2033</v>
      </c>
      <c r="I141" s="52" t="s">
        <v>2034</v>
      </c>
      <c r="J141" s="135" t="str">
        <f>VLOOKUP($C141,TOTAL3,5,FALSE)</f>
        <v>NGIRAZI</v>
      </c>
      <c r="K141" s="153">
        <v>0.33800925925925923</v>
      </c>
      <c r="L141" s="153">
        <v>0.81668981481481484</v>
      </c>
      <c r="M141" s="254">
        <v>44175</v>
      </c>
      <c r="N141" s="143" t="s">
        <v>5824</v>
      </c>
      <c r="O141" s="90">
        <f t="shared" si="28"/>
        <v>689.30000000000007</v>
      </c>
      <c r="P141" s="100">
        <f t="shared" si="29"/>
        <v>2067.9</v>
      </c>
      <c r="Q141" s="48" t="s">
        <v>2035</v>
      </c>
      <c r="R141" s="48" t="s">
        <v>2038</v>
      </c>
    </row>
    <row r="142" spans="1:18" x14ac:dyDescent="0.2">
      <c r="A142" s="210"/>
      <c r="B142" s="121">
        <v>44153.311412037037</v>
      </c>
      <c r="C142" s="48" t="s">
        <v>606</v>
      </c>
      <c r="D142" s="81" t="str">
        <f>VLOOKUP($C142,TOTAL4,2,FALSE)</f>
        <v>MD0336</v>
      </c>
      <c r="E142" s="81" t="str">
        <f>VLOOKUP($C142,TOTAL4,3,FALSE)</f>
        <v>MIDLANDS</v>
      </c>
      <c r="F142" s="82" t="str">
        <f>VLOOKUP(C142,TOTAL4,4,FALSE)</f>
        <v>SILVER</v>
      </c>
      <c r="G142" s="52">
        <v>3</v>
      </c>
      <c r="H142" s="207" t="s">
        <v>2033</v>
      </c>
      <c r="I142" s="68" t="s">
        <v>2058</v>
      </c>
      <c r="J142" s="82" t="str">
        <f>VLOOKUP($C142,TOTAL4,5,FALSE)</f>
        <v>CHARI</v>
      </c>
      <c r="K142" s="88">
        <v>0</v>
      </c>
      <c r="L142" s="88">
        <v>0.99930555555555556</v>
      </c>
      <c r="M142" s="135">
        <v>44175</v>
      </c>
      <c r="N142" s="143" t="s">
        <v>4839</v>
      </c>
      <c r="O142" s="191">
        <f t="shared" si="28"/>
        <v>1439</v>
      </c>
      <c r="P142" s="100">
        <f t="shared" si="29"/>
        <v>4317</v>
      </c>
      <c r="Q142" s="68" t="s">
        <v>2035</v>
      </c>
      <c r="R142" s="68" t="s">
        <v>2036</v>
      </c>
    </row>
    <row r="143" spans="1:18" x14ac:dyDescent="0.2">
      <c r="A143" s="97"/>
      <c r="B143" s="221">
        <v>44174.70103009259</v>
      </c>
      <c r="C143" s="98" t="s">
        <v>609</v>
      </c>
      <c r="D143" s="81" t="str">
        <f>VLOOKUP($C143,TOTAL4,2,FALSE)</f>
        <v>MS5124</v>
      </c>
      <c r="E143" s="81" t="str">
        <f>VLOOKUP($C143,TOTAL4,3,FALSE)</f>
        <v>MAT SOUTH</v>
      </c>
      <c r="F143" s="82" t="str">
        <f>VLOOKUP(C143,TOTAL4,4,FALSE)</f>
        <v>PLATINUM</v>
      </c>
      <c r="G143" s="52">
        <v>3</v>
      </c>
      <c r="H143" s="142" t="s">
        <v>2033</v>
      </c>
      <c r="I143" s="68" t="s">
        <v>2040</v>
      </c>
      <c r="J143" s="82" t="str">
        <f>VLOOKUP($C143,TOTAL4,5,FALSE)</f>
        <v>BEN</v>
      </c>
      <c r="K143" s="88">
        <v>0</v>
      </c>
      <c r="L143" s="88">
        <v>0.4826388888888889</v>
      </c>
      <c r="M143" s="135">
        <v>44175</v>
      </c>
      <c r="N143" s="143" t="s">
        <v>5580</v>
      </c>
      <c r="O143" s="90">
        <f t="shared" si="28"/>
        <v>695</v>
      </c>
      <c r="P143" s="100">
        <f t="shared" si="29"/>
        <v>2085</v>
      </c>
      <c r="Q143" s="48" t="s">
        <v>2035</v>
      </c>
      <c r="R143" s="48" t="s">
        <v>2038</v>
      </c>
    </row>
    <row r="144" spans="1:18" x14ac:dyDescent="0.2">
      <c r="A144" s="97"/>
      <c r="B144" s="221">
        <v>44174.698449074072</v>
      </c>
      <c r="C144" s="98" t="s">
        <v>611</v>
      </c>
      <c r="D144" s="81" t="str">
        <f>VLOOKUP($C144,TOTAL4,2,FALSE)</f>
        <v>MS5124</v>
      </c>
      <c r="E144" s="81" t="str">
        <f>VLOOKUP($C144,TOTAL4,3,FALSE)</f>
        <v>MAT SOUTH</v>
      </c>
      <c r="F144" s="82" t="str">
        <f>VLOOKUP(C144,TOTAL4,4,FALSE)</f>
        <v>PLATINUM</v>
      </c>
      <c r="G144" s="52">
        <v>3</v>
      </c>
      <c r="H144" s="142" t="s">
        <v>2033</v>
      </c>
      <c r="I144" s="68" t="s">
        <v>2040</v>
      </c>
      <c r="J144" s="82" t="str">
        <f>VLOOKUP($C144,TOTAL4,5,FALSE)</f>
        <v>BEN</v>
      </c>
      <c r="K144" s="88">
        <v>0</v>
      </c>
      <c r="L144" s="88">
        <v>0.47986111111111113</v>
      </c>
      <c r="M144" s="135">
        <v>44175</v>
      </c>
      <c r="N144" s="143" t="s">
        <v>5581</v>
      </c>
      <c r="O144" s="90">
        <f t="shared" si="28"/>
        <v>691</v>
      </c>
      <c r="P144" s="100">
        <f t="shared" si="29"/>
        <v>2073</v>
      </c>
      <c r="Q144" s="48" t="s">
        <v>2035</v>
      </c>
      <c r="R144" s="48" t="s">
        <v>2038</v>
      </c>
    </row>
    <row r="145" spans="1:18" x14ac:dyDescent="0.2">
      <c r="A145" s="214"/>
      <c r="B145" s="221">
        <v>44175.663391203707</v>
      </c>
      <c r="C145" s="98" t="s">
        <v>611</v>
      </c>
      <c r="D145" s="81" t="str">
        <f>VLOOKUP($C145,TOTAL4,2,FALSE)</f>
        <v>MS5124</v>
      </c>
      <c r="E145" s="81" t="str">
        <f>VLOOKUP($C145,TOTAL4,3,FALSE)</f>
        <v>MAT SOUTH</v>
      </c>
      <c r="F145" s="82" t="str">
        <f>VLOOKUP(C145,TOTAL4,4,FALSE)</f>
        <v>PLATINUM</v>
      </c>
      <c r="G145" s="52">
        <v>3</v>
      </c>
      <c r="H145" s="142" t="s">
        <v>2033</v>
      </c>
      <c r="I145" s="68" t="s">
        <v>2056</v>
      </c>
      <c r="J145" s="82" t="str">
        <f>VLOOKUP($C145,TOTAL4,5,FALSE)</f>
        <v>BEN</v>
      </c>
      <c r="K145" s="151">
        <v>0.66339120370370364</v>
      </c>
      <c r="L145" s="151">
        <v>0.87107638888888894</v>
      </c>
      <c r="M145" s="135">
        <v>44175</v>
      </c>
      <c r="N145" s="143" t="s">
        <v>5788</v>
      </c>
      <c r="O145" s="90">
        <f t="shared" si="28"/>
        <v>299.06666666666683</v>
      </c>
      <c r="P145" s="100">
        <f t="shared" si="29"/>
        <v>897.2000000000005</v>
      </c>
      <c r="Q145" s="48" t="s">
        <v>2035</v>
      </c>
      <c r="R145" s="48" t="s">
        <v>2038</v>
      </c>
    </row>
    <row r="146" spans="1:18" x14ac:dyDescent="0.2">
      <c r="A146" s="97"/>
      <c r="B146" s="186">
        <v>44174.758229166669</v>
      </c>
      <c r="C146" s="5" t="s">
        <v>613</v>
      </c>
      <c r="D146" s="134" t="str">
        <f t="shared" ref="D146:D155" si="30">VLOOKUP($C146,TOTAL3,2,FALSE)</f>
        <v>HA1721</v>
      </c>
      <c r="E146" s="134" t="str">
        <f t="shared" ref="E146:E155" si="31">VLOOKUP($C146,TOTAL3,3,FALSE)</f>
        <v>HARARE</v>
      </c>
      <c r="F146" s="135" t="str">
        <f t="shared" ref="F146:F155" si="32">VLOOKUP(C146,TOTAL3,4,FALSE)</f>
        <v>PLATINUM</v>
      </c>
      <c r="G146" s="52">
        <v>3</v>
      </c>
      <c r="H146" s="84" t="s">
        <v>2033</v>
      </c>
      <c r="I146" s="52" t="s">
        <v>2034</v>
      </c>
      <c r="J146" s="135" t="str">
        <f t="shared" ref="J146:J155" si="33">VLOOKUP($C146,TOTAL3,5,FALSE)</f>
        <v>MODESTA</v>
      </c>
      <c r="K146" s="88">
        <v>0</v>
      </c>
      <c r="L146" s="153">
        <v>0.99945601851851851</v>
      </c>
      <c r="M146" s="254">
        <v>44175</v>
      </c>
      <c r="N146" s="143" t="s">
        <v>5434</v>
      </c>
      <c r="O146" s="90">
        <f t="shared" si="28"/>
        <v>1439.2166666666667</v>
      </c>
      <c r="P146" s="100">
        <f t="shared" si="29"/>
        <v>4317.6499999999996</v>
      </c>
      <c r="Q146" s="48" t="s">
        <v>2035</v>
      </c>
      <c r="R146" s="48" t="s">
        <v>2036</v>
      </c>
    </row>
    <row r="147" spans="1:18" x14ac:dyDescent="0.2">
      <c r="A147" s="210"/>
      <c r="B147" s="137" t="s">
        <v>5708</v>
      </c>
      <c r="C147" s="138" t="s">
        <v>613</v>
      </c>
      <c r="D147" s="134" t="str">
        <f t="shared" si="30"/>
        <v>HA1721</v>
      </c>
      <c r="E147" s="134" t="str">
        <f t="shared" si="31"/>
        <v>HARARE</v>
      </c>
      <c r="F147" s="135" t="str">
        <f t="shared" si="32"/>
        <v>PLATINUM</v>
      </c>
      <c r="G147" s="52">
        <v>3</v>
      </c>
      <c r="H147" s="142" t="s">
        <v>2033</v>
      </c>
      <c r="I147" s="52" t="s">
        <v>2034</v>
      </c>
      <c r="J147" s="135" t="str">
        <f t="shared" si="33"/>
        <v>MODESTA</v>
      </c>
      <c r="K147" s="88">
        <v>0.64688657407407402</v>
      </c>
      <c r="L147" s="153">
        <v>0.99945601851851851</v>
      </c>
      <c r="M147" s="254">
        <v>44175</v>
      </c>
      <c r="N147" s="143" t="s">
        <v>5869</v>
      </c>
      <c r="O147" s="90">
        <f t="shared" si="28"/>
        <v>507.70000000000005</v>
      </c>
      <c r="P147" s="100">
        <f t="shared" si="29"/>
        <v>1523.1000000000001</v>
      </c>
      <c r="Q147" s="48" t="s">
        <v>2035</v>
      </c>
      <c r="R147" s="48" t="s">
        <v>2036</v>
      </c>
    </row>
    <row r="148" spans="1:18" x14ac:dyDescent="0.2">
      <c r="A148" s="97"/>
      <c r="B148" s="216" t="s">
        <v>5656</v>
      </c>
      <c r="C148" s="138" t="s">
        <v>615</v>
      </c>
      <c r="D148" s="134" t="str">
        <f t="shared" si="30"/>
        <v>HA0028</v>
      </c>
      <c r="E148" s="134" t="str">
        <f t="shared" si="31"/>
        <v>HARARE</v>
      </c>
      <c r="F148" s="135" t="str">
        <f t="shared" si="32"/>
        <v>PLATINUM</v>
      </c>
      <c r="G148" s="52">
        <v>3</v>
      </c>
      <c r="H148" s="142" t="s">
        <v>2033</v>
      </c>
      <c r="I148" s="52" t="s">
        <v>2034</v>
      </c>
      <c r="J148" s="135" t="str">
        <f t="shared" si="33"/>
        <v>MODESTA</v>
      </c>
      <c r="K148" s="153">
        <v>0.59714120370370372</v>
      </c>
      <c r="L148" s="153">
        <v>0.99945601851851851</v>
      </c>
      <c r="M148" s="254">
        <v>44175</v>
      </c>
      <c r="N148" s="143" t="s">
        <v>5850</v>
      </c>
      <c r="O148" s="90">
        <f t="shared" si="28"/>
        <v>579.33333333333326</v>
      </c>
      <c r="P148" s="100">
        <f t="shared" si="29"/>
        <v>1737.9999999999998</v>
      </c>
      <c r="Q148" s="48" t="s">
        <v>2035</v>
      </c>
      <c r="R148" s="48" t="s">
        <v>2036</v>
      </c>
    </row>
    <row r="149" spans="1:18" x14ac:dyDescent="0.2">
      <c r="A149" s="214"/>
      <c r="B149" s="194" t="s">
        <v>5702</v>
      </c>
      <c r="C149" s="138" t="s">
        <v>615</v>
      </c>
      <c r="D149" s="134" t="str">
        <f t="shared" si="30"/>
        <v>HA0028</v>
      </c>
      <c r="E149" s="134" t="str">
        <f t="shared" si="31"/>
        <v>HARARE</v>
      </c>
      <c r="F149" s="135" t="str">
        <f t="shared" si="32"/>
        <v>PLATINUM</v>
      </c>
      <c r="G149" s="52">
        <v>3</v>
      </c>
      <c r="H149" s="142" t="s">
        <v>2033</v>
      </c>
      <c r="I149" s="52" t="s">
        <v>2034</v>
      </c>
      <c r="J149" s="135" t="str">
        <f t="shared" si="33"/>
        <v>MODESTA</v>
      </c>
      <c r="K149" s="88">
        <v>0.65952546296296299</v>
      </c>
      <c r="L149" s="153">
        <v>0.99945601851851851</v>
      </c>
      <c r="M149" s="254">
        <v>44175</v>
      </c>
      <c r="N149" s="143" t="s">
        <v>5861</v>
      </c>
      <c r="O149" s="90">
        <f t="shared" si="28"/>
        <v>489.5</v>
      </c>
      <c r="P149" s="100">
        <f t="shared" si="29"/>
        <v>1468.5</v>
      </c>
      <c r="Q149" s="48" t="s">
        <v>2035</v>
      </c>
      <c r="R149" s="48" t="s">
        <v>2036</v>
      </c>
    </row>
    <row r="150" spans="1:18" x14ac:dyDescent="0.2">
      <c r="A150" s="97"/>
      <c r="B150" s="216" t="s">
        <v>5655</v>
      </c>
      <c r="C150" s="138" t="s">
        <v>617</v>
      </c>
      <c r="D150" s="134" t="str">
        <f t="shared" si="30"/>
        <v>HA0028</v>
      </c>
      <c r="E150" s="134" t="str">
        <f t="shared" si="31"/>
        <v>HARARE</v>
      </c>
      <c r="F150" s="135" t="str">
        <f t="shared" si="32"/>
        <v>PLATINUM</v>
      </c>
      <c r="G150" s="52">
        <v>3</v>
      </c>
      <c r="H150" s="142" t="s">
        <v>2033</v>
      </c>
      <c r="I150" s="52" t="s">
        <v>2034</v>
      </c>
      <c r="J150" s="135" t="str">
        <f t="shared" si="33"/>
        <v>MODESTA</v>
      </c>
      <c r="K150" s="153">
        <v>0.59712962962962968</v>
      </c>
      <c r="L150" s="153">
        <v>0.99945601851851851</v>
      </c>
      <c r="M150" s="254">
        <v>44175</v>
      </c>
      <c r="N150" s="143" t="s">
        <v>5802</v>
      </c>
      <c r="O150" s="90">
        <f t="shared" si="28"/>
        <v>579.34999999999991</v>
      </c>
      <c r="P150" s="100">
        <f t="shared" si="29"/>
        <v>1738.0499999999997</v>
      </c>
      <c r="Q150" s="48" t="s">
        <v>2035</v>
      </c>
      <c r="R150" s="48" t="s">
        <v>2036</v>
      </c>
    </row>
    <row r="151" spans="1:18" x14ac:dyDescent="0.2">
      <c r="A151" s="214"/>
      <c r="B151" s="194" t="s">
        <v>5703</v>
      </c>
      <c r="C151" s="138" t="s">
        <v>617</v>
      </c>
      <c r="D151" s="134" t="str">
        <f t="shared" si="30"/>
        <v>HA0028</v>
      </c>
      <c r="E151" s="134" t="str">
        <f t="shared" si="31"/>
        <v>HARARE</v>
      </c>
      <c r="F151" s="135" t="str">
        <f t="shared" si="32"/>
        <v>PLATINUM</v>
      </c>
      <c r="G151" s="52">
        <v>3</v>
      </c>
      <c r="H151" s="142" t="s">
        <v>2033</v>
      </c>
      <c r="I151" s="52" t="s">
        <v>2034</v>
      </c>
      <c r="J151" s="135" t="str">
        <f t="shared" si="33"/>
        <v>MODESTA</v>
      </c>
      <c r="K151" s="252">
        <v>15.49</v>
      </c>
      <c r="L151" s="153">
        <v>0.99945601851851851</v>
      </c>
      <c r="M151" s="254">
        <v>44175</v>
      </c>
      <c r="N151" s="143" t="s">
        <v>5862</v>
      </c>
      <c r="O151" s="90">
        <f t="shared" si="28"/>
        <v>-20866.383333333331</v>
      </c>
      <c r="P151" s="100">
        <f t="shared" si="29"/>
        <v>-62599.149999999994</v>
      </c>
      <c r="Q151" s="48" t="s">
        <v>2035</v>
      </c>
      <c r="R151" s="48" t="s">
        <v>2036</v>
      </c>
    </row>
    <row r="152" spans="1:18" x14ac:dyDescent="0.2">
      <c r="A152" s="97"/>
      <c r="B152" s="216" t="s">
        <v>5662</v>
      </c>
      <c r="C152" s="138" t="s">
        <v>618</v>
      </c>
      <c r="D152" s="134" t="str">
        <f t="shared" si="30"/>
        <v>HA0028</v>
      </c>
      <c r="E152" s="134" t="str">
        <f t="shared" si="31"/>
        <v>HARARE</v>
      </c>
      <c r="F152" s="135" t="str">
        <f t="shared" si="32"/>
        <v>PLATINUM</v>
      </c>
      <c r="G152" s="52">
        <v>3</v>
      </c>
      <c r="H152" s="142" t="s">
        <v>2033</v>
      </c>
      <c r="I152" s="52" t="s">
        <v>2034</v>
      </c>
      <c r="J152" s="135" t="str">
        <f t="shared" si="33"/>
        <v>MODESTA</v>
      </c>
      <c r="K152" s="153">
        <v>0.5993518518518518</v>
      </c>
      <c r="L152" s="153">
        <v>0.99945601851851851</v>
      </c>
      <c r="M152" s="254">
        <v>44175</v>
      </c>
      <c r="N152" s="143" t="s">
        <v>5811</v>
      </c>
      <c r="O152" s="90">
        <f t="shared" si="28"/>
        <v>576.15000000000009</v>
      </c>
      <c r="P152" s="100">
        <f t="shared" si="29"/>
        <v>1728.4500000000003</v>
      </c>
      <c r="Q152" s="48" t="s">
        <v>2035</v>
      </c>
      <c r="R152" s="48" t="s">
        <v>2036</v>
      </c>
    </row>
    <row r="153" spans="1:18" x14ac:dyDescent="0.2">
      <c r="A153" s="214"/>
      <c r="B153" s="194" t="s">
        <v>5700</v>
      </c>
      <c r="C153" s="138" t="s">
        <v>618</v>
      </c>
      <c r="D153" s="134" t="str">
        <f t="shared" si="30"/>
        <v>HA0028</v>
      </c>
      <c r="E153" s="134" t="str">
        <f t="shared" si="31"/>
        <v>HARARE</v>
      </c>
      <c r="F153" s="135" t="str">
        <f t="shared" si="32"/>
        <v>PLATINUM</v>
      </c>
      <c r="G153" s="52">
        <v>3</v>
      </c>
      <c r="H153" s="142" t="s">
        <v>2033</v>
      </c>
      <c r="I153" s="52" t="s">
        <v>2034</v>
      </c>
      <c r="J153" s="135" t="str">
        <f t="shared" si="33"/>
        <v>MODESTA</v>
      </c>
      <c r="K153" s="88">
        <v>0.66160879629629632</v>
      </c>
      <c r="L153" s="153">
        <v>0.99945601851851851</v>
      </c>
      <c r="M153" s="254">
        <v>44175</v>
      </c>
      <c r="N153" s="143" t="s">
        <v>5858</v>
      </c>
      <c r="O153" s="90">
        <f t="shared" si="28"/>
        <v>486.5</v>
      </c>
      <c r="P153" s="100">
        <f t="shared" si="29"/>
        <v>1459.5</v>
      </c>
      <c r="Q153" s="48" t="s">
        <v>2035</v>
      </c>
      <c r="R153" s="48" t="s">
        <v>2036</v>
      </c>
    </row>
    <row r="154" spans="1:18" x14ac:dyDescent="0.2">
      <c r="A154" s="214"/>
      <c r="B154" s="141" t="s">
        <v>5672</v>
      </c>
      <c r="C154" s="138" t="s">
        <v>624</v>
      </c>
      <c r="D154" s="134" t="str">
        <f t="shared" si="30"/>
        <v>MW0305</v>
      </c>
      <c r="E154" s="134" t="str">
        <f t="shared" si="31"/>
        <v>MASH WEST</v>
      </c>
      <c r="F154" s="135" t="str">
        <f t="shared" si="32"/>
        <v>PLATINUM</v>
      </c>
      <c r="G154" s="52">
        <v>3</v>
      </c>
      <c r="H154" s="142" t="s">
        <v>2033</v>
      </c>
      <c r="I154" s="52" t="s">
        <v>2034</v>
      </c>
      <c r="J154" s="135" t="str">
        <f t="shared" si="33"/>
        <v>NGIRAZI</v>
      </c>
      <c r="K154" s="153">
        <v>0.90278935185185183</v>
      </c>
      <c r="L154" s="153">
        <v>0.99945601851851851</v>
      </c>
      <c r="M154" s="254">
        <v>44175</v>
      </c>
      <c r="N154" s="143" t="s">
        <v>5847</v>
      </c>
      <c r="O154" s="90">
        <f t="shared" si="28"/>
        <v>139.20000000000002</v>
      </c>
      <c r="P154" s="100">
        <f t="shared" si="29"/>
        <v>417.6</v>
      </c>
      <c r="Q154" s="48" t="s">
        <v>2035</v>
      </c>
      <c r="R154" s="48" t="s">
        <v>2036</v>
      </c>
    </row>
    <row r="155" spans="1:18" x14ac:dyDescent="0.2">
      <c r="A155" s="97"/>
      <c r="B155" s="141" t="s">
        <v>5671</v>
      </c>
      <c r="C155" s="138" t="s">
        <v>626</v>
      </c>
      <c r="D155" s="134" t="str">
        <f t="shared" si="30"/>
        <v>MW0305</v>
      </c>
      <c r="E155" s="134" t="str">
        <f t="shared" si="31"/>
        <v>MASH WEST</v>
      </c>
      <c r="F155" s="135" t="str">
        <f t="shared" si="32"/>
        <v>PLATINUM</v>
      </c>
      <c r="G155" s="52">
        <v>3</v>
      </c>
      <c r="H155" s="142" t="s">
        <v>2033</v>
      </c>
      <c r="I155" s="52" t="s">
        <v>2034</v>
      </c>
      <c r="J155" s="135" t="str">
        <f t="shared" si="33"/>
        <v>NGIRAZI</v>
      </c>
      <c r="K155" s="88">
        <v>0.90503472222222225</v>
      </c>
      <c r="L155" s="153">
        <v>0.99945601851851851</v>
      </c>
      <c r="M155" s="254">
        <v>44175</v>
      </c>
      <c r="N155" s="143" t="s">
        <v>5814</v>
      </c>
      <c r="O155" s="90">
        <f t="shared" si="28"/>
        <v>135.96666666666661</v>
      </c>
      <c r="P155" s="100">
        <f t="shared" si="29"/>
        <v>407.89999999999986</v>
      </c>
      <c r="Q155" s="48" t="s">
        <v>2035</v>
      </c>
      <c r="R155" s="48" t="s">
        <v>2036</v>
      </c>
    </row>
    <row r="156" spans="1:18" x14ac:dyDescent="0.2">
      <c r="A156" s="210"/>
      <c r="B156" s="121">
        <v>44158.782523148147</v>
      </c>
      <c r="C156" s="48" t="s">
        <v>628</v>
      </c>
      <c r="D156" s="81" t="str">
        <f t="shared" ref="D156:D162" si="34">VLOOKUP($C156,TOTAL4,2,FALSE)</f>
        <v>BU1723</v>
      </c>
      <c r="E156" s="81" t="str">
        <f t="shared" ref="E156:E162" si="35">VLOOKUP($C156,TOTAL4,3,FALSE)</f>
        <v>BULAWAYO</v>
      </c>
      <c r="F156" s="82" t="str">
        <f t="shared" ref="F156:F162" si="36">VLOOKUP(C156,TOTAL4,4,FALSE)</f>
        <v>PLATINUM</v>
      </c>
      <c r="G156" s="52">
        <v>3</v>
      </c>
      <c r="H156" s="142" t="s">
        <v>2033</v>
      </c>
      <c r="I156" s="68" t="s">
        <v>2058</v>
      </c>
      <c r="J156" s="82" t="str">
        <f t="shared" ref="J156:J162" si="37">VLOOKUP($C156,TOTAL4,5,FALSE)</f>
        <v>MASAIRA</v>
      </c>
      <c r="K156" s="88">
        <v>0</v>
      </c>
      <c r="L156" s="88">
        <v>0.60972222222222217</v>
      </c>
      <c r="M156" s="135">
        <v>44175</v>
      </c>
      <c r="N156" s="143" t="s">
        <v>4841</v>
      </c>
      <c r="O156" s="90">
        <f t="shared" si="28"/>
        <v>877.99999999999989</v>
      </c>
      <c r="P156" s="100">
        <f t="shared" si="29"/>
        <v>2633.9999999999995</v>
      </c>
      <c r="Q156" s="48" t="s">
        <v>2035</v>
      </c>
      <c r="R156" s="48" t="s">
        <v>2038</v>
      </c>
    </row>
    <row r="157" spans="1:18" x14ac:dyDescent="0.2">
      <c r="A157" s="214"/>
      <c r="B157" s="221">
        <v>44175.663055555553</v>
      </c>
      <c r="C157" s="98" t="s">
        <v>632</v>
      </c>
      <c r="D157" s="81" t="str">
        <f t="shared" si="34"/>
        <v>HA5051</v>
      </c>
      <c r="E157" s="81" t="str">
        <f t="shared" si="35"/>
        <v>HARARE</v>
      </c>
      <c r="F157" s="82" t="str">
        <f t="shared" si="36"/>
        <v>GOLD</v>
      </c>
      <c r="G157" s="52">
        <v>3</v>
      </c>
      <c r="H157" s="142" t="s">
        <v>2033</v>
      </c>
      <c r="I157" s="68" t="s">
        <v>2056</v>
      </c>
      <c r="J157" s="82" t="str">
        <f t="shared" si="37"/>
        <v>ENIA</v>
      </c>
      <c r="K157" s="151">
        <v>0.66305555555555562</v>
      </c>
      <c r="L157" s="151">
        <v>0.7806481481481482</v>
      </c>
      <c r="M157" s="135">
        <v>44175</v>
      </c>
      <c r="N157" s="143" t="s">
        <v>5763</v>
      </c>
      <c r="O157" s="90">
        <f t="shared" si="28"/>
        <v>169.33333333333331</v>
      </c>
      <c r="P157" s="100">
        <f t="shared" si="29"/>
        <v>507.99999999999994</v>
      </c>
      <c r="Q157" s="48" t="s">
        <v>2035</v>
      </c>
      <c r="R157" s="48" t="s">
        <v>2038</v>
      </c>
    </row>
    <row r="158" spans="1:18" x14ac:dyDescent="0.2">
      <c r="A158" s="210"/>
      <c r="B158" s="121">
        <v>44142.730995370373</v>
      </c>
      <c r="C158" s="48" t="s">
        <v>641</v>
      </c>
      <c r="D158" s="81" t="str">
        <f t="shared" si="34"/>
        <v>MD5187</v>
      </c>
      <c r="E158" s="81" t="str">
        <f t="shared" si="35"/>
        <v>MIDLANDS</v>
      </c>
      <c r="F158" s="82" t="str">
        <f t="shared" si="36"/>
        <v>SILVER</v>
      </c>
      <c r="G158" s="52">
        <v>3</v>
      </c>
      <c r="H158" s="207" t="s">
        <v>2033</v>
      </c>
      <c r="I158" s="68" t="s">
        <v>2058</v>
      </c>
      <c r="J158" s="82" t="str">
        <f t="shared" si="37"/>
        <v>CHIKWAVAVA</v>
      </c>
      <c r="K158" s="88">
        <v>0</v>
      </c>
      <c r="L158" s="88">
        <v>0.99930555555555556</v>
      </c>
      <c r="M158" s="135">
        <v>44175</v>
      </c>
      <c r="N158" s="143" t="s">
        <v>4842</v>
      </c>
      <c r="O158" s="191">
        <f t="shared" si="28"/>
        <v>1439</v>
      </c>
      <c r="P158" s="100">
        <f t="shared" si="29"/>
        <v>4317</v>
      </c>
      <c r="Q158" s="68" t="s">
        <v>2035</v>
      </c>
      <c r="R158" s="68" t="s">
        <v>2036</v>
      </c>
    </row>
    <row r="159" spans="1:18" x14ac:dyDescent="0.2">
      <c r="A159" s="210"/>
      <c r="B159" s="121">
        <v>44142.713692129626</v>
      </c>
      <c r="C159" s="48" t="s">
        <v>643</v>
      </c>
      <c r="D159" s="81" t="str">
        <f t="shared" si="34"/>
        <v>MD5187</v>
      </c>
      <c r="E159" s="81" t="str">
        <f t="shared" si="35"/>
        <v>MIDLANDS</v>
      </c>
      <c r="F159" s="82" t="str">
        <f t="shared" si="36"/>
        <v>SILVER</v>
      </c>
      <c r="G159" s="52">
        <v>3</v>
      </c>
      <c r="H159" s="84" t="s">
        <v>2033</v>
      </c>
      <c r="I159" s="68" t="s">
        <v>2058</v>
      </c>
      <c r="J159" s="82" t="str">
        <f t="shared" si="37"/>
        <v>CHIKWAVAVA</v>
      </c>
      <c r="K159" s="88">
        <v>0</v>
      </c>
      <c r="L159" s="88">
        <v>0.99930555555555556</v>
      </c>
      <c r="M159" s="135">
        <v>44175</v>
      </c>
      <c r="N159" s="143" t="s">
        <v>4843</v>
      </c>
      <c r="O159" s="191">
        <f t="shared" si="28"/>
        <v>1439</v>
      </c>
      <c r="P159" s="100">
        <f t="shared" si="29"/>
        <v>4317</v>
      </c>
      <c r="Q159" s="68" t="s">
        <v>2035</v>
      </c>
      <c r="R159" s="68" t="s">
        <v>2036</v>
      </c>
    </row>
    <row r="160" spans="1:18" x14ac:dyDescent="0.2">
      <c r="A160" s="218"/>
      <c r="B160" s="221">
        <v>44175.67527777778</v>
      </c>
      <c r="C160" s="98" t="s">
        <v>644</v>
      </c>
      <c r="D160" s="81" t="str">
        <f t="shared" si="34"/>
        <v>HA0030</v>
      </c>
      <c r="E160" s="81" t="str">
        <f t="shared" si="35"/>
        <v>HARARE</v>
      </c>
      <c r="F160" s="82" t="str">
        <f t="shared" si="36"/>
        <v>GOLD</v>
      </c>
      <c r="G160" s="52">
        <v>3</v>
      </c>
      <c r="H160" s="142" t="s">
        <v>2033</v>
      </c>
      <c r="I160" s="68" t="s">
        <v>2056</v>
      </c>
      <c r="J160" s="82" t="str">
        <f t="shared" si="37"/>
        <v>PRIVILEDGE</v>
      </c>
      <c r="K160" s="151">
        <v>0.67527777777777775</v>
      </c>
      <c r="L160" s="151">
        <v>0.73820601851851853</v>
      </c>
      <c r="M160" s="135">
        <v>44175</v>
      </c>
      <c r="N160" s="143" t="s">
        <v>5754</v>
      </c>
      <c r="O160" s="90">
        <f t="shared" si="28"/>
        <v>90.616666666666703</v>
      </c>
      <c r="P160" s="100">
        <f t="shared" si="29"/>
        <v>271.85000000000014</v>
      </c>
      <c r="Q160" s="48" t="s">
        <v>2035</v>
      </c>
      <c r="R160" s="48" t="s">
        <v>2038</v>
      </c>
    </row>
    <row r="161" spans="1:18" x14ac:dyDescent="0.2">
      <c r="A161" s="218"/>
      <c r="B161" s="221">
        <v>44175.617280092592</v>
      </c>
      <c r="C161" s="98" t="s">
        <v>651</v>
      </c>
      <c r="D161" s="81" t="str">
        <f t="shared" si="34"/>
        <v>MS0345</v>
      </c>
      <c r="E161" s="81" t="str">
        <f t="shared" si="35"/>
        <v>MAT SOUTH</v>
      </c>
      <c r="F161" s="82" t="str">
        <f t="shared" si="36"/>
        <v>SILVER</v>
      </c>
      <c r="G161" s="52">
        <v>3</v>
      </c>
      <c r="H161" s="84" t="s">
        <v>2033</v>
      </c>
      <c r="I161" s="68" t="s">
        <v>2040</v>
      </c>
      <c r="J161" s="82" t="str">
        <f t="shared" si="37"/>
        <v>MASAIRA</v>
      </c>
      <c r="K161" s="153">
        <v>0.61728009259259264</v>
      </c>
      <c r="L161" s="88">
        <v>0.99930555555555556</v>
      </c>
      <c r="M161" s="135">
        <v>44175</v>
      </c>
      <c r="N161" s="143" t="s">
        <v>5757</v>
      </c>
      <c r="O161" s="191">
        <f t="shared" si="28"/>
        <v>550.11666666666656</v>
      </c>
      <c r="P161" s="100">
        <f t="shared" si="29"/>
        <v>1650.3499999999997</v>
      </c>
      <c r="Q161" s="68" t="s">
        <v>2035</v>
      </c>
      <c r="R161" s="68" t="s">
        <v>2036</v>
      </c>
    </row>
    <row r="162" spans="1:18" x14ac:dyDescent="0.2">
      <c r="A162" s="218"/>
      <c r="B162" s="221">
        <v>44174.679606481484</v>
      </c>
      <c r="C162" s="98" t="s">
        <v>653</v>
      </c>
      <c r="D162" s="81" t="str">
        <f t="shared" si="34"/>
        <v>HA0031</v>
      </c>
      <c r="E162" s="81" t="str">
        <f t="shared" si="35"/>
        <v>HARARE</v>
      </c>
      <c r="F162" s="82" t="str">
        <f t="shared" si="36"/>
        <v xml:space="preserve">PRIORITY PLATINUM </v>
      </c>
      <c r="G162" s="52">
        <v>3</v>
      </c>
      <c r="H162" s="142" t="s">
        <v>2033</v>
      </c>
      <c r="I162" s="68" t="s">
        <v>2056</v>
      </c>
      <c r="J162" s="82" t="str">
        <f t="shared" si="37"/>
        <v>RICHARD</v>
      </c>
      <c r="K162" s="85">
        <v>0</v>
      </c>
      <c r="L162" s="151">
        <v>0.63876157407407408</v>
      </c>
      <c r="M162" s="135">
        <v>44175</v>
      </c>
      <c r="N162" s="143" t="s">
        <v>5722</v>
      </c>
      <c r="O162" s="90">
        <f t="shared" si="28"/>
        <v>919.81666666666661</v>
      </c>
      <c r="P162" s="100">
        <f t="shared" si="29"/>
        <v>2759.45</v>
      </c>
      <c r="Q162" s="48" t="s">
        <v>2035</v>
      </c>
      <c r="R162" s="48" t="s">
        <v>2038</v>
      </c>
    </row>
    <row r="163" spans="1:18" x14ac:dyDescent="0.2">
      <c r="A163" s="97"/>
      <c r="B163" s="186">
        <v>44174.646157407406</v>
      </c>
      <c r="C163" s="5" t="s">
        <v>655</v>
      </c>
      <c r="D163" s="134" t="str">
        <f>VLOOKUP($C163,TOTAL3,2,FALSE)</f>
        <v>HA0031</v>
      </c>
      <c r="E163" s="134" t="str">
        <f>VLOOKUP($C163,TOTAL3,3,FALSE)</f>
        <v>HARARE</v>
      </c>
      <c r="F163" s="135" t="str">
        <f>VLOOKUP(C163,TOTAL3,4,FALSE)</f>
        <v>PLATINUM</v>
      </c>
      <c r="G163" s="52">
        <v>3</v>
      </c>
      <c r="H163" s="84" t="s">
        <v>2033</v>
      </c>
      <c r="I163" s="52" t="s">
        <v>2034</v>
      </c>
      <c r="J163" s="135" t="str">
        <f>VLOOKUP($C163,TOTAL3,5,FALSE)</f>
        <v>RICHARD</v>
      </c>
      <c r="K163" s="88">
        <v>0</v>
      </c>
      <c r="L163" s="153">
        <v>0.60744212962962962</v>
      </c>
      <c r="M163" s="254">
        <v>44175</v>
      </c>
      <c r="N163" s="143" t="s">
        <v>5435</v>
      </c>
      <c r="O163" s="90">
        <f t="shared" si="28"/>
        <v>874.71666666666658</v>
      </c>
      <c r="P163" s="100">
        <f t="shared" si="29"/>
        <v>2624.1499999999996</v>
      </c>
      <c r="Q163" s="48" t="s">
        <v>2035</v>
      </c>
      <c r="R163" s="48" t="s">
        <v>2038</v>
      </c>
    </row>
    <row r="164" spans="1:18" x14ac:dyDescent="0.2">
      <c r="A164" s="97"/>
      <c r="B164" s="186">
        <v>44174.646203703705</v>
      </c>
      <c r="C164" s="5" t="s">
        <v>656</v>
      </c>
      <c r="D164" s="134" t="str">
        <f>VLOOKUP($C164,TOTAL3,2,FALSE)</f>
        <v>HA0031</v>
      </c>
      <c r="E164" s="134" t="str">
        <f>VLOOKUP($C164,TOTAL3,3,FALSE)</f>
        <v>HARARE</v>
      </c>
      <c r="F164" s="135" t="str">
        <f>VLOOKUP(C164,TOTAL3,4,FALSE)</f>
        <v>PLATINUM</v>
      </c>
      <c r="G164" s="52">
        <v>3</v>
      </c>
      <c r="H164" s="84" t="s">
        <v>2033</v>
      </c>
      <c r="I164" s="52" t="s">
        <v>2034</v>
      </c>
      <c r="J164" s="135" t="str">
        <f>VLOOKUP($C164,TOTAL3,5,FALSE)</f>
        <v>RICHARD</v>
      </c>
      <c r="K164" s="88">
        <v>0</v>
      </c>
      <c r="L164" s="153">
        <v>0.60748842592592589</v>
      </c>
      <c r="M164" s="254">
        <v>44175</v>
      </c>
      <c r="N164" s="143" t="s">
        <v>5436</v>
      </c>
      <c r="O164" s="90">
        <f t="shared" si="28"/>
        <v>874.7833333333333</v>
      </c>
      <c r="P164" s="100">
        <f t="shared" si="29"/>
        <v>2624.35</v>
      </c>
      <c r="Q164" s="48" t="s">
        <v>2035</v>
      </c>
      <c r="R164" s="48" t="s">
        <v>2038</v>
      </c>
    </row>
    <row r="165" spans="1:18" x14ac:dyDescent="0.2">
      <c r="A165" s="97"/>
      <c r="B165" s="186">
        <v>44174.902233796296</v>
      </c>
      <c r="C165" s="5" t="s">
        <v>659</v>
      </c>
      <c r="D165" s="134" t="str">
        <f>VLOOKUP($C165,TOTAL3,2,FALSE)</f>
        <v>MA9003</v>
      </c>
      <c r="E165" s="134" t="str">
        <f>VLOOKUP($C165,TOTAL3,3,FALSE)</f>
        <v>MANICALAND</v>
      </c>
      <c r="F165" s="135" t="str">
        <f>VLOOKUP(C165,TOTAL3,4,FALSE)</f>
        <v>SILVER</v>
      </c>
      <c r="G165" s="52">
        <v>3</v>
      </c>
      <c r="H165" s="84" t="s">
        <v>2033</v>
      </c>
      <c r="I165" s="52" t="s">
        <v>2034</v>
      </c>
      <c r="J165" s="135" t="str">
        <f>VLOOKUP($C165,TOTAL3,5,FALSE)</f>
        <v>MAPFUMBA</v>
      </c>
      <c r="K165" s="196">
        <v>0</v>
      </c>
      <c r="L165" s="196">
        <v>0.203125</v>
      </c>
      <c r="M165" s="186">
        <v>44175</v>
      </c>
      <c r="N165" s="143" t="s">
        <v>5810</v>
      </c>
      <c r="O165" s="90">
        <f t="shared" si="28"/>
        <v>292.5</v>
      </c>
      <c r="P165" s="100">
        <f t="shared" si="29"/>
        <v>877.5</v>
      </c>
      <c r="Q165" s="48" t="s">
        <v>2035</v>
      </c>
      <c r="R165" s="48" t="s">
        <v>2038</v>
      </c>
    </row>
    <row r="166" spans="1:18" x14ac:dyDescent="0.2">
      <c r="A166" s="124"/>
      <c r="B166" s="141" t="s">
        <v>5667</v>
      </c>
      <c r="C166" s="138" t="s">
        <v>659</v>
      </c>
      <c r="D166" s="134" t="str">
        <f>VLOOKUP($C166,TOTAL3,2,FALSE)</f>
        <v>MA9003</v>
      </c>
      <c r="E166" s="134" t="str">
        <f>VLOOKUP($C166,TOTAL3,3,FALSE)</f>
        <v>MANICALAND</v>
      </c>
      <c r="F166" s="135" t="str">
        <f>VLOOKUP(C166,TOTAL3,4,FALSE)</f>
        <v>SILVER</v>
      </c>
      <c r="G166" s="52">
        <v>3</v>
      </c>
      <c r="H166" s="142" t="s">
        <v>2033</v>
      </c>
      <c r="I166" s="52" t="s">
        <v>2034</v>
      </c>
      <c r="J166" s="135" t="str">
        <f>VLOOKUP($C166,TOTAL3,5,FALSE)</f>
        <v>MAPFUMBA</v>
      </c>
      <c r="K166" s="153">
        <v>0.9315162037037038</v>
      </c>
      <c r="L166" s="153">
        <v>0.99945601851851851</v>
      </c>
      <c r="M166" s="254">
        <v>44175</v>
      </c>
      <c r="N166" s="143" t="s">
        <v>5854</v>
      </c>
      <c r="O166" s="90">
        <f t="shared" si="28"/>
        <v>97.833333333333172</v>
      </c>
      <c r="P166" s="100">
        <f t="shared" si="29"/>
        <v>293.49999999999955</v>
      </c>
      <c r="Q166" s="48" t="s">
        <v>2035</v>
      </c>
      <c r="R166" s="48" t="s">
        <v>2036</v>
      </c>
    </row>
    <row r="167" spans="1:18" x14ac:dyDescent="0.2">
      <c r="A167" s="210"/>
      <c r="B167" s="121">
        <v>44153.311689814815</v>
      </c>
      <c r="C167" s="48" t="s">
        <v>664</v>
      </c>
      <c r="D167" s="81" t="str">
        <f>VLOOKUP($C167,TOTAL4,2,FALSE)</f>
        <v>MS5127</v>
      </c>
      <c r="E167" s="81" t="str">
        <f>VLOOKUP($C167,TOTAL4,3,FALSE)</f>
        <v>MAT SOUTH</v>
      </c>
      <c r="F167" s="82" t="str">
        <f>VLOOKUP(C167,TOTAL4,4,FALSE)</f>
        <v>SILVER</v>
      </c>
      <c r="G167" s="52">
        <v>3</v>
      </c>
      <c r="H167" s="84" t="s">
        <v>2033</v>
      </c>
      <c r="I167" s="68" t="s">
        <v>2058</v>
      </c>
      <c r="J167" s="82" t="str">
        <f>VLOOKUP($C167,TOTAL4,5,FALSE)</f>
        <v>MASAIRA</v>
      </c>
      <c r="K167" s="88">
        <v>0</v>
      </c>
      <c r="L167" s="88">
        <v>0.99930555555555556</v>
      </c>
      <c r="M167" s="135">
        <v>44175</v>
      </c>
      <c r="N167" s="143" t="s">
        <v>4846</v>
      </c>
      <c r="O167" s="191">
        <f t="shared" si="28"/>
        <v>1439</v>
      </c>
      <c r="P167" s="100">
        <f t="shared" si="29"/>
        <v>4317</v>
      </c>
      <c r="Q167" s="68" t="s">
        <v>2035</v>
      </c>
      <c r="R167" s="68" t="s">
        <v>2036</v>
      </c>
    </row>
    <row r="168" spans="1:18" x14ac:dyDescent="0.2">
      <c r="A168" s="97"/>
      <c r="B168" s="221">
        <v>44174.607361111113</v>
      </c>
      <c r="C168" s="98" t="s">
        <v>666</v>
      </c>
      <c r="D168" s="81" t="str">
        <f>VLOOKUP($C168,TOTAL4,2,FALSE)</f>
        <v>BU5084</v>
      </c>
      <c r="E168" s="81" t="str">
        <f>VLOOKUP($C168,TOTAL4,3,FALSE)</f>
        <v>BULAWAYO</v>
      </c>
      <c r="F168" s="82" t="str">
        <f>VLOOKUP(C168,TOTAL4,4,FALSE)</f>
        <v>SILVER</v>
      </c>
      <c r="G168" s="52">
        <v>3</v>
      </c>
      <c r="H168" s="142" t="s">
        <v>2033</v>
      </c>
      <c r="I168" s="68" t="s">
        <v>2057</v>
      </c>
      <c r="J168" s="82" t="str">
        <f>VLOOKUP($C168,TOTAL4,5,FALSE)</f>
        <v>SIFA</v>
      </c>
      <c r="K168" s="88">
        <v>0</v>
      </c>
      <c r="L168" s="88">
        <v>0.47361111111111115</v>
      </c>
      <c r="M168" s="135">
        <v>44175</v>
      </c>
      <c r="N168" s="143" t="s">
        <v>5583</v>
      </c>
      <c r="O168" s="90">
        <f t="shared" si="28"/>
        <v>682</v>
      </c>
      <c r="P168" s="100">
        <f t="shared" si="29"/>
        <v>2046</v>
      </c>
      <c r="Q168" s="48" t="s">
        <v>2035</v>
      </c>
      <c r="R168" s="48" t="s">
        <v>2038</v>
      </c>
    </row>
    <row r="169" spans="1:18" x14ac:dyDescent="0.2">
      <c r="A169" s="97"/>
      <c r="B169" s="137" t="s">
        <v>5688</v>
      </c>
      <c r="C169" s="138" t="s">
        <v>668</v>
      </c>
      <c r="D169" s="134" t="str">
        <f>VLOOKUP($C169,TOTAL3,2,FALSE)</f>
        <v>ME0332</v>
      </c>
      <c r="E169" s="134" t="str">
        <f>VLOOKUP($C169,TOTAL3,3,FALSE)</f>
        <v>MASH EAST</v>
      </c>
      <c r="F169" s="135" t="str">
        <f>VLOOKUP(C169,TOTAL3,4,FALSE)</f>
        <v>SILVER</v>
      </c>
      <c r="G169" s="52">
        <v>3</v>
      </c>
      <c r="H169" s="142" t="s">
        <v>2033</v>
      </c>
      <c r="I169" s="52" t="s">
        <v>2034</v>
      </c>
      <c r="J169" s="135" t="str">
        <f>VLOOKUP($C169,TOTAL3,5,FALSE)</f>
        <v>LESLIE</v>
      </c>
      <c r="K169" s="88">
        <v>0.72884259259259254</v>
      </c>
      <c r="L169" s="153">
        <v>0.99945601851851851</v>
      </c>
      <c r="M169" s="254">
        <v>44175</v>
      </c>
      <c r="N169" s="143" t="s">
        <v>5831</v>
      </c>
      <c r="O169" s="90">
        <f t="shared" si="28"/>
        <v>389.68333333333339</v>
      </c>
      <c r="P169" s="100">
        <f t="shared" si="29"/>
        <v>1169.0500000000002</v>
      </c>
      <c r="Q169" s="48" t="s">
        <v>2035</v>
      </c>
      <c r="R169" s="48" t="s">
        <v>2036</v>
      </c>
    </row>
    <row r="170" spans="1:18" x14ac:dyDescent="0.2">
      <c r="A170" s="97"/>
      <c r="B170" s="221">
        <v>44174.253275462965</v>
      </c>
      <c r="C170" s="98" t="s">
        <v>672</v>
      </c>
      <c r="D170" s="81" t="str">
        <f>VLOOKUP($C170,TOTAL4,2,FALSE)</f>
        <v>MS5128</v>
      </c>
      <c r="E170" s="81" t="str">
        <f>VLOOKUP($C170,TOTAL4,3,FALSE)</f>
        <v>MAT SOUTH</v>
      </c>
      <c r="F170" s="82" t="str">
        <f>VLOOKUP(C170,TOTAL4,4,FALSE)</f>
        <v>SILVER</v>
      </c>
      <c r="G170" s="52">
        <v>3</v>
      </c>
      <c r="H170" s="84" t="s">
        <v>2033</v>
      </c>
      <c r="I170" s="68" t="s">
        <v>2057</v>
      </c>
      <c r="J170" s="82" t="str">
        <f>VLOOKUP($C170,TOTAL4,5,FALSE)</f>
        <v>SIFA</v>
      </c>
      <c r="K170" s="88">
        <v>0</v>
      </c>
      <c r="L170" s="88">
        <v>0.99930555555555556</v>
      </c>
      <c r="M170" s="135">
        <v>44175</v>
      </c>
      <c r="N170" s="143" t="s">
        <v>5584</v>
      </c>
      <c r="O170" s="191">
        <f t="shared" si="28"/>
        <v>1439</v>
      </c>
      <c r="P170" s="100">
        <f t="shared" si="29"/>
        <v>4317</v>
      </c>
      <c r="Q170" s="68" t="s">
        <v>2035</v>
      </c>
      <c r="R170" s="68" t="s">
        <v>2036</v>
      </c>
    </row>
    <row r="171" spans="1:18" x14ac:dyDescent="0.2">
      <c r="A171" s="97"/>
      <c r="B171" s="221">
        <v>44174.250972222224</v>
      </c>
      <c r="C171" s="98" t="s">
        <v>674</v>
      </c>
      <c r="D171" s="81" t="str">
        <f>VLOOKUP($C171,TOTAL4,2,FALSE)</f>
        <v>MS5128</v>
      </c>
      <c r="E171" s="81" t="str">
        <f>VLOOKUP($C171,TOTAL4,3,FALSE)</f>
        <v>MAT SOUTH</v>
      </c>
      <c r="F171" s="82" t="str">
        <f>VLOOKUP(C171,TOTAL4,4,FALSE)</f>
        <v>SILVER</v>
      </c>
      <c r="G171" s="52">
        <v>3</v>
      </c>
      <c r="H171" s="84" t="s">
        <v>2033</v>
      </c>
      <c r="I171" s="68" t="s">
        <v>2057</v>
      </c>
      <c r="J171" s="82" t="str">
        <f>VLOOKUP($C171,TOTAL4,5,FALSE)</f>
        <v>SIFA</v>
      </c>
      <c r="K171" s="88">
        <v>0</v>
      </c>
      <c r="L171" s="88">
        <v>0.99930555555555556</v>
      </c>
      <c r="M171" s="135">
        <v>44175</v>
      </c>
      <c r="N171" s="143" t="s">
        <v>5585</v>
      </c>
      <c r="O171" s="191">
        <f t="shared" si="28"/>
        <v>1439</v>
      </c>
      <c r="P171" s="100">
        <f t="shared" si="29"/>
        <v>4317</v>
      </c>
      <c r="Q171" s="68" t="s">
        <v>2035</v>
      </c>
      <c r="R171" s="68" t="s">
        <v>2036</v>
      </c>
    </row>
    <row r="172" spans="1:18" x14ac:dyDescent="0.2">
      <c r="A172" s="97"/>
      <c r="B172" s="216" t="s">
        <v>5654</v>
      </c>
      <c r="C172" s="138" t="s">
        <v>688</v>
      </c>
      <c r="D172" s="134" t="str">
        <f t="shared" ref="D172:D177" si="38">VLOOKUP($C172,TOTAL3,2,FALSE)</f>
        <v>HA6056</v>
      </c>
      <c r="E172" s="134" t="str">
        <f t="shared" ref="E172:E177" si="39">VLOOKUP($C172,TOTAL3,3,FALSE)</f>
        <v>HARARE</v>
      </c>
      <c r="F172" s="135" t="str">
        <f t="shared" ref="F172:F177" si="40">VLOOKUP(C172,TOTAL3,4,FALSE)</f>
        <v>PLATINUM</v>
      </c>
      <c r="G172" s="52">
        <v>3</v>
      </c>
      <c r="H172" s="142" t="s">
        <v>2033</v>
      </c>
      <c r="I172" s="52" t="s">
        <v>2034</v>
      </c>
      <c r="J172" s="135" t="str">
        <f t="shared" ref="J172:J177" si="41">VLOOKUP($C172,TOTAL3,5,FALSE)</f>
        <v>MODESTA</v>
      </c>
      <c r="K172" s="153">
        <v>0.5970833333333333</v>
      </c>
      <c r="L172" s="153">
        <v>0.99945601851851851</v>
      </c>
      <c r="M172" s="254">
        <v>44175</v>
      </c>
      <c r="N172" s="143" t="s">
        <v>5848</v>
      </c>
      <c r="O172" s="90">
        <f t="shared" si="28"/>
        <v>579.41666666666674</v>
      </c>
      <c r="P172" s="100">
        <f t="shared" si="29"/>
        <v>1738.2500000000002</v>
      </c>
      <c r="Q172" s="48" t="s">
        <v>2035</v>
      </c>
      <c r="R172" s="48" t="s">
        <v>2036</v>
      </c>
    </row>
    <row r="173" spans="1:18" x14ac:dyDescent="0.2">
      <c r="A173" s="210"/>
      <c r="B173" s="137" t="s">
        <v>5702</v>
      </c>
      <c r="C173" s="138" t="s">
        <v>688</v>
      </c>
      <c r="D173" s="134" t="str">
        <f t="shared" si="38"/>
        <v>HA6056</v>
      </c>
      <c r="E173" s="134" t="str">
        <f t="shared" si="39"/>
        <v>HARARE</v>
      </c>
      <c r="F173" s="135" t="str">
        <f t="shared" si="40"/>
        <v>PLATINUM</v>
      </c>
      <c r="G173" s="52">
        <v>3</v>
      </c>
      <c r="H173" s="142" t="s">
        <v>2033</v>
      </c>
      <c r="I173" s="52" t="s">
        <v>2034</v>
      </c>
      <c r="J173" s="135" t="str">
        <f t="shared" si="41"/>
        <v>MODESTA</v>
      </c>
      <c r="K173" s="88">
        <v>0.65952546296296299</v>
      </c>
      <c r="L173" s="153">
        <v>0.99945601851851851</v>
      </c>
      <c r="M173" s="254">
        <v>44175</v>
      </c>
      <c r="N173" s="143" t="s">
        <v>5860</v>
      </c>
      <c r="O173" s="90">
        <f t="shared" si="28"/>
        <v>489.5</v>
      </c>
      <c r="P173" s="100">
        <f t="shared" si="29"/>
        <v>1468.5</v>
      </c>
      <c r="Q173" s="48" t="s">
        <v>2035</v>
      </c>
      <c r="R173" s="48" t="s">
        <v>2036</v>
      </c>
    </row>
    <row r="174" spans="1:18" x14ac:dyDescent="0.2">
      <c r="A174" s="97"/>
      <c r="B174" s="216" t="s">
        <v>5662</v>
      </c>
      <c r="C174" s="138" t="s">
        <v>691</v>
      </c>
      <c r="D174" s="134" t="str">
        <f t="shared" si="38"/>
        <v>HA6056</v>
      </c>
      <c r="E174" s="134" t="str">
        <f t="shared" si="39"/>
        <v>HARARE</v>
      </c>
      <c r="F174" s="135" t="str">
        <f t="shared" si="40"/>
        <v>PLATINUM</v>
      </c>
      <c r="G174" s="52">
        <v>3</v>
      </c>
      <c r="H174" s="142" t="s">
        <v>2033</v>
      </c>
      <c r="I174" s="52" t="s">
        <v>2034</v>
      </c>
      <c r="J174" s="135" t="str">
        <f t="shared" si="41"/>
        <v>MODESTA</v>
      </c>
      <c r="K174" s="153">
        <v>0.5993518518518518</v>
      </c>
      <c r="L174" s="153">
        <v>0.99945601851851851</v>
      </c>
      <c r="M174" s="254">
        <v>44175</v>
      </c>
      <c r="N174" s="143" t="s">
        <v>5810</v>
      </c>
      <c r="O174" s="90">
        <f t="shared" si="28"/>
        <v>576.15000000000009</v>
      </c>
      <c r="P174" s="100">
        <f t="shared" si="29"/>
        <v>1728.4500000000003</v>
      </c>
      <c r="Q174" s="48" t="s">
        <v>2035</v>
      </c>
      <c r="R174" s="48" t="s">
        <v>2036</v>
      </c>
    </row>
    <row r="175" spans="1:18" x14ac:dyDescent="0.2">
      <c r="A175" s="214"/>
      <c r="B175" s="194" t="s">
        <v>5700</v>
      </c>
      <c r="C175" s="138" t="s">
        <v>691</v>
      </c>
      <c r="D175" s="134" t="str">
        <f t="shared" si="38"/>
        <v>HA6056</v>
      </c>
      <c r="E175" s="134" t="str">
        <f t="shared" si="39"/>
        <v>HARARE</v>
      </c>
      <c r="F175" s="135" t="str">
        <f t="shared" si="40"/>
        <v>PLATINUM</v>
      </c>
      <c r="G175" s="52">
        <v>3</v>
      </c>
      <c r="H175" s="142" t="s">
        <v>2033</v>
      </c>
      <c r="I175" s="52" t="s">
        <v>2034</v>
      </c>
      <c r="J175" s="135" t="str">
        <f t="shared" si="41"/>
        <v>MODESTA</v>
      </c>
      <c r="K175" s="88">
        <v>0.66160879629629632</v>
      </c>
      <c r="L175" s="153">
        <v>0.99945601851851851</v>
      </c>
      <c r="M175" s="254">
        <v>44175</v>
      </c>
      <c r="N175" s="143" t="s">
        <v>5820</v>
      </c>
      <c r="O175" s="90">
        <f t="shared" si="28"/>
        <v>486.5</v>
      </c>
      <c r="P175" s="100">
        <f t="shared" si="29"/>
        <v>1459.5</v>
      </c>
      <c r="Q175" s="48" t="s">
        <v>2035</v>
      </c>
      <c r="R175" s="48" t="s">
        <v>2036</v>
      </c>
    </row>
    <row r="176" spans="1:18" x14ac:dyDescent="0.2">
      <c r="A176" s="97"/>
      <c r="B176" s="137" t="s">
        <v>2341</v>
      </c>
      <c r="C176" s="87" t="s">
        <v>699</v>
      </c>
      <c r="D176" s="134" t="str">
        <f t="shared" si="38"/>
        <v>HA6031</v>
      </c>
      <c r="E176" s="134" t="str">
        <f t="shared" si="39"/>
        <v>HARARE</v>
      </c>
      <c r="F176" s="135" t="str">
        <f t="shared" si="40"/>
        <v>PLATINUM</v>
      </c>
      <c r="G176" s="52">
        <v>3</v>
      </c>
      <c r="H176" s="207" t="s">
        <v>2033</v>
      </c>
      <c r="I176" s="52" t="s">
        <v>5161</v>
      </c>
      <c r="J176" s="135" t="str">
        <f t="shared" si="41"/>
        <v>ARCHIE</v>
      </c>
      <c r="K176" s="88">
        <v>0</v>
      </c>
      <c r="L176" s="153">
        <v>0.99945601851851851</v>
      </c>
      <c r="M176" s="254">
        <v>44175</v>
      </c>
      <c r="N176" s="143" t="s">
        <v>5438</v>
      </c>
      <c r="O176" s="90">
        <f t="shared" si="28"/>
        <v>1439.2166666666667</v>
      </c>
      <c r="P176" s="100">
        <f t="shared" si="29"/>
        <v>4317.6499999999996</v>
      </c>
      <c r="Q176" s="48" t="s">
        <v>2035</v>
      </c>
      <c r="R176" s="48" t="s">
        <v>2036</v>
      </c>
    </row>
    <row r="177" spans="1:18" x14ac:dyDescent="0.2">
      <c r="A177" s="97"/>
      <c r="B177" s="137" t="s">
        <v>2342</v>
      </c>
      <c r="C177" s="87" t="s">
        <v>701</v>
      </c>
      <c r="D177" s="134" t="str">
        <f t="shared" si="38"/>
        <v>HA6031</v>
      </c>
      <c r="E177" s="134" t="str">
        <f t="shared" si="39"/>
        <v>HARARE</v>
      </c>
      <c r="F177" s="135" t="str">
        <f t="shared" si="40"/>
        <v>PLATINUM</v>
      </c>
      <c r="G177" s="52">
        <v>3</v>
      </c>
      <c r="H177" s="142" t="s">
        <v>2033</v>
      </c>
      <c r="I177" s="52" t="s">
        <v>5161</v>
      </c>
      <c r="J177" s="135" t="str">
        <f t="shared" si="41"/>
        <v>ARCHIE</v>
      </c>
      <c r="K177" s="88">
        <v>0</v>
      </c>
      <c r="L177" s="153">
        <v>0.99945601851851851</v>
      </c>
      <c r="M177" s="254">
        <v>44175</v>
      </c>
      <c r="N177" s="143" t="s">
        <v>5439</v>
      </c>
      <c r="O177" s="90">
        <f t="shared" si="28"/>
        <v>1439.2166666666667</v>
      </c>
      <c r="P177" s="100">
        <f t="shared" si="29"/>
        <v>4317.6499999999996</v>
      </c>
      <c r="Q177" s="48" t="s">
        <v>2035</v>
      </c>
      <c r="R177" s="48" t="s">
        <v>2036</v>
      </c>
    </row>
    <row r="178" spans="1:18" x14ac:dyDescent="0.2">
      <c r="A178" s="124"/>
      <c r="B178" s="121">
        <v>44173.487245370372</v>
      </c>
      <c r="C178" s="48" t="s">
        <v>702</v>
      </c>
      <c r="D178" s="81" t="str">
        <f>VLOOKUP($C178,TOTAL4,2,FALSE)</f>
        <v>HA5031</v>
      </c>
      <c r="E178" s="81" t="str">
        <f>VLOOKUP($C178,TOTAL4,3,FALSE)</f>
        <v>HARARE</v>
      </c>
      <c r="F178" s="82" t="str">
        <f>VLOOKUP(C178,TOTAL4,4,FALSE)</f>
        <v>PLATINUM</v>
      </c>
      <c r="G178" s="52">
        <v>3</v>
      </c>
      <c r="H178" s="84" t="s">
        <v>2033</v>
      </c>
      <c r="I178" s="68" t="s">
        <v>2060</v>
      </c>
      <c r="J178" s="82" t="str">
        <f>VLOOKUP($C178,TOTAL4,5,FALSE)</f>
        <v>MODESTA</v>
      </c>
      <c r="K178" s="88">
        <v>0</v>
      </c>
      <c r="L178" s="88">
        <v>0.99930555555555556</v>
      </c>
      <c r="M178" s="135">
        <v>44175</v>
      </c>
      <c r="N178" s="143" t="s">
        <v>4905</v>
      </c>
      <c r="O178" s="191">
        <f t="shared" si="28"/>
        <v>1439</v>
      </c>
      <c r="P178" s="100">
        <f t="shared" si="29"/>
        <v>4317</v>
      </c>
      <c r="Q178" s="68" t="s">
        <v>2035</v>
      </c>
      <c r="R178" s="68" t="s">
        <v>2036</v>
      </c>
    </row>
    <row r="179" spans="1:18" x14ac:dyDescent="0.2">
      <c r="A179" s="97"/>
      <c r="B179" s="52" t="s">
        <v>5440</v>
      </c>
      <c r="C179" s="48" t="s">
        <v>704</v>
      </c>
      <c r="D179" s="134" t="str">
        <f>VLOOKUP($C179,TOTAL3,2,FALSE)</f>
        <v>HA5031</v>
      </c>
      <c r="E179" s="134" t="str">
        <f>VLOOKUP($C179,TOTAL3,3,FALSE)</f>
        <v>HARARE</v>
      </c>
      <c r="F179" s="135" t="str">
        <f>VLOOKUP(C179,TOTAL3,4,FALSE)</f>
        <v>PLATINUM</v>
      </c>
      <c r="G179" s="52">
        <v>3</v>
      </c>
      <c r="H179" s="84" t="s">
        <v>2033</v>
      </c>
      <c r="I179" s="52" t="s">
        <v>5161</v>
      </c>
      <c r="J179" s="135" t="str">
        <f>VLOOKUP($C179,TOTAL3,5,FALSE)</f>
        <v>MODESTA</v>
      </c>
      <c r="K179" s="88">
        <v>0</v>
      </c>
      <c r="L179" s="153">
        <v>0.99945601851851851</v>
      </c>
      <c r="M179" s="254">
        <v>44175</v>
      </c>
      <c r="N179" s="143" t="s">
        <v>5441</v>
      </c>
      <c r="O179" s="90">
        <f t="shared" si="28"/>
        <v>1439.2166666666667</v>
      </c>
      <c r="P179" s="100">
        <f t="shared" si="29"/>
        <v>4317.6499999999996</v>
      </c>
      <c r="Q179" s="48" t="s">
        <v>2035</v>
      </c>
      <c r="R179" s="48" t="s">
        <v>2036</v>
      </c>
    </row>
    <row r="180" spans="1:18" x14ac:dyDescent="0.2">
      <c r="A180" s="97"/>
      <c r="B180" s="216" t="s">
        <v>5652</v>
      </c>
      <c r="C180" s="138" t="s">
        <v>705</v>
      </c>
      <c r="D180" s="134" t="str">
        <f>VLOOKUP($C180,TOTAL3,2,FALSE)</f>
        <v>ME7011</v>
      </c>
      <c r="E180" s="134" t="str">
        <f>VLOOKUP($C180,TOTAL3,3,FALSE)</f>
        <v>MASH EAST</v>
      </c>
      <c r="F180" s="135" t="str">
        <f>VLOOKUP(C180,TOTAL3,4,FALSE)</f>
        <v>PLATINUM</v>
      </c>
      <c r="G180" s="52">
        <v>3</v>
      </c>
      <c r="H180" s="142" t="s">
        <v>2033</v>
      </c>
      <c r="I180" s="52" t="s">
        <v>2034</v>
      </c>
      <c r="J180" s="135" t="str">
        <f>VLOOKUP($C180,TOTAL3,5,FALSE)</f>
        <v>LESLIE</v>
      </c>
      <c r="K180" s="153">
        <v>0.59313657407407405</v>
      </c>
      <c r="L180" s="153">
        <v>0.99945601851851851</v>
      </c>
      <c r="M180" s="254">
        <v>44175</v>
      </c>
      <c r="N180" s="143" t="s">
        <v>5803</v>
      </c>
      <c r="O180" s="90">
        <f t="shared" si="28"/>
        <v>585.1</v>
      </c>
      <c r="P180" s="100">
        <f t="shared" si="29"/>
        <v>1755.3000000000002</v>
      </c>
      <c r="Q180" s="48" t="s">
        <v>2035</v>
      </c>
      <c r="R180" s="48" t="s">
        <v>2036</v>
      </c>
    </row>
    <row r="181" spans="1:18" x14ac:dyDescent="0.2">
      <c r="A181" s="124"/>
      <c r="B181" s="137" t="s">
        <v>5677</v>
      </c>
      <c r="C181" s="138" t="s">
        <v>705</v>
      </c>
      <c r="D181" s="134" t="str">
        <f>VLOOKUP($C181,TOTAL3,2,FALSE)</f>
        <v>ME7011</v>
      </c>
      <c r="E181" s="134" t="str">
        <f>VLOOKUP($C181,TOTAL3,3,FALSE)</f>
        <v>MASH EAST</v>
      </c>
      <c r="F181" s="135" t="str">
        <f>VLOOKUP(C181,TOTAL3,4,FALSE)</f>
        <v>PLATINUM</v>
      </c>
      <c r="G181" s="52">
        <v>3</v>
      </c>
      <c r="H181" s="142" t="s">
        <v>2033</v>
      </c>
      <c r="I181" s="52" t="s">
        <v>2034</v>
      </c>
      <c r="J181" s="135" t="str">
        <f>VLOOKUP($C181,TOTAL3,5,FALSE)</f>
        <v>LESLIE</v>
      </c>
      <c r="K181" s="88">
        <v>0.82861111111111108</v>
      </c>
      <c r="L181" s="153">
        <v>0.99945601851851851</v>
      </c>
      <c r="M181" s="254">
        <v>44175</v>
      </c>
      <c r="N181" s="143" t="s">
        <v>5844</v>
      </c>
      <c r="O181" s="90">
        <f t="shared" si="28"/>
        <v>246.01666666666668</v>
      </c>
      <c r="P181" s="100">
        <f t="shared" si="29"/>
        <v>738.05000000000007</v>
      </c>
      <c r="Q181" s="48" t="s">
        <v>2035</v>
      </c>
      <c r="R181" s="48" t="s">
        <v>2036</v>
      </c>
    </row>
    <row r="182" spans="1:18" x14ac:dyDescent="0.2">
      <c r="A182" s="97"/>
      <c r="B182" s="216" t="s">
        <v>5653</v>
      </c>
      <c r="C182" s="138" t="s">
        <v>707</v>
      </c>
      <c r="D182" s="134" t="str">
        <f>VLOOKUP($C182,TOTAL3,2,FALSE)</f>
        <v>ME7011</v>
      </c>
      <c r="E182" s="134" t="str">
        <f>VLOOKUP($C182,TOTAL3,3,FALSE)</f>
        <v>MASH EAST</v>
      </c>
      <c r="F182" s="135" t="str">
        <f>VLOOKUP(C182,TOTAL3,4,FALSE)</f>
        <v>PLATINUM</v>
      </c>
      <c r="G182" s="52">
        <v>3</v>
      </c>
      <c r="H182" s="142" t="s">
        <v>2033</v>
      </c>
      <c r="I182" s="52" t="s">
        <v>2034</v>
      </c>
      <c r="J182" s="135" t="str">
        <f>VLOOKUP($C182,TOTAL3,5,FALSE)</f>
        <v>LELSIE</v>
      </c>
      <c r="K182" s="153">
        <v>0.59402777777777771</v>
      </c>
      <c r="L182" s="153">
        <v>0.68964120370370363</v>
      </c>
      <c r="M182" s="254">
        <v>44175</v>
      </c>
      <c r="N182" s="143" t="s">
        <v>5847</v>
      </c>
      <c r="O182" s="90">
        <f t="shared" si="28"/>
        <v>137.68333333333334</v>
      </c>
      <c r="P182" s="100">
        <f t="shared" si="29"/>
        <v>413.05</v>
      </c>
      <c r="Q182" s="48" t="s">
        <v>2035</v>
      </c>
      <c r="R182" s="48" t="s">
        <v>2038</v>
      </c>
    </row>
    <row r="183" spans="1:18" x14ac:dyDescent="0.2">
      <c r="A183" s="214"/>
      <c r="B183" s="221">
        <v>44175.672372685185</v>
      </c>
      <c r="C183" s="98" t="s">
        <v>709</v>
      </c>
      <c r="D183" s="81" t="str">
        <f>VLOOKUP($C183,TOTAL4,2,FALSE)</f>
        <v>MV7004</v>
      </c>
      <c r="E183" s="81" t="str">
        <f>VLOOKUP($C183,TOTAL4,3,FALSE)</f>
        <v>MASVINGO</v>
      </c>
      <c r="F183" s="82" t="str">
        <f>VLOOKUP(C183,TOTAL4,4,FALSE)</f>
        <v>SILVER</v>
      </c>
      <c r="G183" s="52">
        <v>3</v>
      </c>
      <c r="H183" s="142" t="s">
        <v>2033</v>
      </c>
      <c r="I183" s="68" t="s">
        <v>2056</v>
      </c>
      <c r="J183" s="82" t="str">
        <f>VLOOKUP($C183,TOTAL4,5,FALSE)</f>
        <v>PARDON</v>
      </c>
      <c r="K183" s="151">
        <v>0.67237268518518523</v>
      </c>
      <c r="L183" s="151">
        <v>0.70775462962962965</v>
      </c>
      <c r="M183" s="135">
        <v>44175</v>
      </c>
      <c r="N183" s="143" t="s">
        <v>5714</v>
      </c>
      <c r="O183" s="90">
        <f t="shared" si="28"/>
        <v>50.949999999999974</v>
      </c>
      <c r="P183" s="100">
        <f t="shared" si="29"/>
        <v>152.84999999999991</v>
      </c>
      <c r="Q183" s="48" t="s">
        <v>2035</v>
      </c>
      <c r="R183" s="48" t="s">
        <v>2038</v>
      </c>
    </row>
    <row r="184" spans="1:18" x14ac:dyDescent="0.2">
      <c r="A184" s="214"/>
      <c r="B184" s="221">
        <v>44175.740659722222</v>
      </c>
      <c r="C184" s="98" t="s">
        <v>709</v>
      </c>
      <c r="D184" s="81" t="str">
        <f>VLOOKUP($C184,TOTAL4,2,FALSE)</f>
        <v>MV7004</v>
      </c>
      <c r="E184" s="81" t="str">
        <f>VLOOKUP($C184,TOTAL4,3,FALSE)</f>
        <v>MASVINGO</v>
      </c>
      <c r="F184" s="82" t="str">
        <f>VLOOKUP(C184,TOTAL4,4,FALSE)</f>
        <v>SILVER</v>
      </c>
      <c r="G184" s="52">
        <v>3</v>
      </c>
      <c r="H184" s="142" t="s">
        <v>2033</v>
      </c>
      <c r="I184" s="68" t="s">
        <v>2056</v>
      </c>
      <c r="J184" s="82" t="str">
        <f>VLOOKUP($C184,TOTAL4,5,FALSE)</f>
        <v>PARDON</v>
      </c>
      <c r="K184" s="151">
        <v>0.74065972222222232</v>
      </c>
      <c r="L184" s="151">
        <v>0.82775462962962953</v>
      </c>
      <c r="M184" s="135">
        <v>44175</v>
      </c>
      <c r="N184" s="143" t="s">
        <v>5776</v>
      </c>
      <c r="O184" s="90">
        <f t="shared" si="28"/>
        <v>125.4166666666664</v>
      </c>
      <c r="P184" s="100">
        <f t="shared" si="29"/>
        <v>376.2499999999992</v>
      </c>
      <c r="Q184" s="48" t="s">
        <v>2035</v>
      </c>
      <c r="R184" s="48" t="s">
        <v>2038</v>
      </c>
    </row>
    <row r="185" spans="1:18" x14ac:dyDescent="0.2">
      <c r="A185" s="97"/>
      <c r="B185" s="192" t="s">
        <v>4577</v>
      </c>
      <c r="C185" s="87" t="s">
        <v>714</v>
      </c>
      <c r="D185" s="134" t="str">
        <f t="shared" ref="D185:D192" si="42">VLOOKUP($C185,TOTAL3,2,FALSE)</f>
        <v>MC1728</v>
      </c>
      <c r="E185" s="134" t="str">
        <f t="shared" ref="E185:E192" si="43">VLOOKUP($C185,TOTAL3,3,FALSE)</f>
        <v>MASH CENTRAL</v>
      </c>
      <c r="F185" s="135" t="str">
        <f t="shared" ref="F185:F192" si="44">VLOOKUP(C185,TOTAL3,4,FALSE)</f>
        <v>BRONZE</v>
      </c>
      <c r="G185" s="52">
        <v>3</v>
      </c>
      <c r="H185" s="142" t="s">
        <v>2033</v>
      </c>
      <c r="I185" s="52" t="s">
        <v>5161</v>
      </c>
      <c r="J185" s="135" t="str">
        <f t="shared" ref="J185:J192" si="45">VLOOKUP($C185,TOTAL3,5,FALSE)</f>
        <v>KIWA</v>
      </c>
      <c r="K185" s="88">
        <v>0</v>
      </c>
      <c r="L185" s="153">
        <v>0.72174768518518517</v>
      </c>
      <c r="M185" s="254">
        <v>44175</v>
      </c>
      <c r="N185" s="143" t="s">
        <v>5443</v>
      </c>
      <c r="O185" s="90">
        <f t="shared" si="28"/>
        <v>1039.3166666666666</v>
      </c>
      <c r="P185" s="100">
        <f t="shared" si="29"/>
        <v>3117.95</v>
      </c>
      <c r="Q185" s="48" t="s">
        <v>2035</v>
      </c>
      <c r="R185" s="48" t="s">
        <v>2038</v>
      </c>
    </row>
    <row r="186" spans="1:18" x14ac:dyDescent="0.2">
      <c r="A186" s="97"/>
      <c r="B186" s="186">
        <v>44174.899652777778</v>
      </c>
      <c r="C186" s="5" t="s">
        <v>720</v>
      </c>
      <c r="D186" s="134" t="str">
        <f t="shared" si="42"/>
        <v>HA0033</v>
      </c>
      <c r="E186" s="134" t="str">
        <f t="shared" si="43"/>
        <v>HARARE</v>
      </c>
      <c r="F186" s="135" t="str">
        <f t="shared" si="44"/>
        <v>PLATINUM</v>
      </c>
      <c r="G186" s="52">
        <v>3</v>
      </c>
      <c r="H186" s="142" t="s">
        <v>2033</v>
      </c>
      <c r="I186" s="52" t="s">
        <v>2034</v>
      </c>
      <c r="J186" s="135" t="str">
        <f t="shared" si="45"/>
        <v>ARCHIE</v>
      </c>
      <c r="K186" s="88">
        <v>0</v>
      </c>
      <c r="L186" s="153">
        <v>0.82435185185185189</v>
      </c>
      <c r="M186" s="254">
        <v>44175</v>
      </c>
      <c r="N186" s="143" t="s">
        <v>5444</v>
      </c>
      <c r="O186" s="90">
        <f t="shared" si="28"/>
        <v>1187.0666666666668</v>
      </c>
      <c r="P186" s="100">
        <f t="shared" si="29"/>
        <v>3561.2000000000007</v>
      </c>
      <c r="Q186" s="48" t="s">
        <v>2035</v>
      </c>
      <c r="R186" s="48" t="s">
        <v>2038</v>
      </c>
    </row>
    <row r="187" spans="1:18" x14ac:dyDescent="0.2">
      <c r="A187" s="97"/>
      <c r="B187" s="186">
        <v>44174.899583333332</v>
      </c>
      <c r="C187" s="5" t="s">
        <v>722</v>
      </c>
      <c r="D187" s="134" t="str">
        <f t="shared" si="42"/>
        <v>HA0033</v>
      </c>
      <c r="E187" s="134" t="str">
        <f t="shared" si="43"/>
        <v>HARARE</v>
      </c>
      <c r="F187" s="135" t="str">
        <f t="shared" si="44"/>
        <v>PLATINUM</v>
      </c>
      <c r="G187" s="52">
        <v>3</v>
      </c>
      <c r="H187" s="84" t="s">
        <v>2033</v>
      </c>
      <c r="I187" s="52" t="s">
        <v>2034</v>
      </c>
      <c r="J187" s="135" t="str">
        <f t="shared" si="45"/>
        <v>ARCHIE</v>
      </c>
      <c r="K187" s="88">
        <v>0</v>
      </c>
      <c r="L187" s="153">
        <v>0.82464120370370375</v>
      </c>
      <c r="M187" s="254">
        <v>44175</v>
      </c>
      <c r="N187" s="143" t="s">
        <v>5445</v>
      </c>
      <c r="O187" s="90">
        <f t="shared" si="28"/>
        <v>1187.4833333333333</v>
      </c>
      <c r="P187" s="100">
        <f t="shared" si="29"/>
        <v>3562.45</v>
      </c>
      <c r="Q187" s="48" t="s">
        <v>2035</v>
      </c>
      <c r="R187" s="48" t="s">
        <v>2038</v>
      </c>
    </row>
    <row r="188" spans="1:18" x14ac:dyDescent="0.2">
      <c r="A188" s="97"/>
      <c r="B188" s="186">
        <v>44174.901979166665</v>
      </c>
      <c r="C188" s="5" t="s">
        <v>723</v>
      </c>
      <c r="D188" s="134" t="str">
        <f t="shared" si="42"/>
        <v>HA0033</v>
      </c>
      <c r="E188" s="134" t="str">
        <f t="shared" si="43"/>
        <v>HARARE</v>
      </c>
      <c r="F188" s="135" t="str">
        <f t="shared" si="44"/>
        <v>PLATINUM</v>
      </c>
      <c r="G188" s="52">
        <v>3</v>
      </c>
      <c r="H188" s="142" t="s">
        <v>2033</v>
      </c>
      <c r="I188" s="52" t="s">
        <v>2034</v>
      </c>
      <c r="J188" s="135" t="str">
        <f t="shared" si="45"/>
        <v>ARCHIE</v>
      </c>
      <c r="K188" s="88">
        <v>0</v>
      </c>
      <c r="L188" s="153">
        <v>0.82321759259259253</v>
      </c>
      <c r="M188" s="254">
        <v>44175</v>
      </c>
      <c r="N188" s="143" t="s">
        <v>5446</v>
      </c>
      <c r="O188" s="90">
        <f t="shared" si="28"/>
        <v>1185.4333333333332</v>
      </c>
      <c r="P188" s="100">
        <f t="shared" si="29"/>
        <v>3556.2999999999993</v>
      </c>
      <c r="Q188" s="48" t="s">
        <v>2035</v>
      </c>
      <c r="R188" s="48" t="s">
        <v>2038</v>
      </c>
    </row>
    <row r="189" spans="1:18" x14ac:dyDescent="0.2">
      <c r="A189" s="97"/>
      <c r="B189" s="186">
        <v>44174.901979166665</v>
      </c>
      <c r="C189" s="5" t="s">
        <v>724</v>
      </c>
      <c r="D189" s="134" t="str">
        <f t="shared" si="42"/>
        <v>HA1701</v>
      </c>
      <c r="E189" s="134" t="str">
        <f t="shared" si="43"/>
        <v>HARARE</v>
      </c>
      <c r="F189" s="135" t="str">
        <f t="shared" si="44"/>
        <v>PLATINUM</v>
      </c>
      <c r="G189" s="52">
        <v>3</v>
      </c>
      <c r="H189" s="84" t="s">
        <v>2033</v>
      </c>
      <c r="I189" s="52" t="s">
        <v>2034</v>
      </c>
      <c r="J189" s="135" t="str">
        <f t="shared" si="45"/>
        <v>MODESTA</v>
      </c>
      <c r="K189" s="88">
        <v>0</v>
      </c>
      <c r="L189" s="153">
        <v>0.8259143518518518</v>
      </c>
      <c r="M189" s="254">
        <v>44175</v>
      </c>
      <c r="N189" s="143" t="s">
        <v>5447</v>
      </c>
      <c r="O189" s="90">
        <f t="shared" si="28"/>
        <v>1189.3166666666666</v>
      </c>
      <c r="P189" s="100">
        <f t="shared" si="29"/>
        <v>3567.95</v>
      </c>
      <c r="Q189" s="48" t="s">
        <v>2035</v>
      </c>
      <c r="R189" s="48" t="s">
        <v>2038</v>
      </c>
    </row>
    <row r="190" spans="1:18" x14ac:dyDescent="0.2">
      <c r="A190" s="97"/>
      <c r="B190" s="186">
        <v>44174.899594907409</v>
      </c>
      <c r="C190" s="5" t="s">
        <v>726</v>
      </c>
      <c r="D190" s="134" t="str">
        <f t="shared" si="42"/>
        <v>HA6032</v>
      </c>
      <c r="E190" s="134" t="str">
        <f t="shared" si="43"/>
        <v>HARARE</v>
      </c>
      <c r="F190" s="135" t="str">
        <f t="shared" si="44"/>
        <v>PLATINUM</v>
      </c>
      <c r="G190" s="52">
        <v>3</v>
      </c>
      <c r="H190" s="142" t="s">
        <v>2033</v>
      </c>
      <c r="I190" s="52" t="s">
        <v>2034</v>
      </c>
      <c r="J190" s="135" t="str">
        <f t="shared" si="45"/>
        <v>ARCHIE</v>
      </c>
      <c r="K190" s="88">
        <v>0</v>
      </c>
      <c r="L190" s="153">
        <v>0.87516203703703699</v>
      </c>
      <c r="M190" s="254">
        <v>44175</v>
      </c>
      <c r="N190" s="143" t="s">
        <v>5209</v>
      </c>
      <c r="O190" s="90">
        <f t="shared" si="28"/>
        <v>1260.2333333333333</v>
      </c>
      <c r="P190" s="100">
        <f t="shared" si="29"/>
        <v>3780.7</v>
      </c>
      <c r="Q190" s="48" t="s">
        <v>2035</v>
      </c>
      <c r="R190" s="48" t="s">
        <v>2038</v>
      </c>
    </row>
    <row r="191" spans="1:18" x14ac:dyDescent="0.2">
      <c r="A191" s="97"/>
      <c r="B191" s="186">
        <v>44174.902002314811</v>
      </c>
      <c r="C191" s="5" t="s">
        <v>729</v>
      </c>
      <c r="D191" s="134" t="str">
        <f t="shared" si="42"/>
        <v>HA6032</v>
      </c>
      <c r="E191" s="134" t="str">
        <f t="shared" si="43"/>
        <v>HARARE</v>
      </c>
      <c r="F191" s="135" t="str">
        <f t="shared" si="44"/>
        <v>PLATINUM</v>
      </c>
      <c r="G191" s="52">
        <v>3</v>
      </c>
      <c r="H191" s="84" t="s">
        <v>2033</v>
      </c>
      <c r="I191" s="52" t="s">
        <v>2034</v>
      </c>
      <c r="J191" s="135" t="str">
        <f t="shared" si="45"/>
        <v>ARCHIE</v>
      </c>
      <c r="K191" s="88">
        <v>0</v>
      </c>
      <c r="L191" s="196">
        <v>0.61875000000000002</v>
      </c>
      <c r="M191" s="186">
        <v>44175</v>
      </c>
      <c r="N191" s="143" t="s">
        <v>5448</v>
      </c>
      <c r="O191" s="90">
        <f t="shared" si="28"/>
        <v>891</v>
      </c>
      <c r="P191" s="100">
        <f t="shared" si="29"/>
        <v>2673</v>
      </c>
      <c r="Q191" s="48" t="s">
        <v>2035</v>
      </c>
      <c r="R191" s="48" t="s">
        <v>2038</v>
      </c>
    </row>
    <row r="192" spans="1:18" x14ac:dyDescent="0.2">
      <c r="A192" s="97"/>
      <c r="B192" s="186">
        <v>44174.768518518518</v>
      </c>
      <c r="C192" s="5" t="s">
        <v>733</v>
      </c>
      <c r="D192" s="134" t="str">
        <f t="shared" si="42"/>
        <v>HA0034</v>
      </c>
      <c r="E192" s="134" t="str">
        <f t="shared" si="43"/>
        <v>HARARE</v>
      </c>
      <c r="F192" s="135" t="str">
        <f t="shared" si="44"/>
        <v>PLATINUM</v>
      </c>
      <c r="G192" s="52">
        <v>3</v>
      </c>
      <c r="H192" s="142" t="s">
        <v>2033</v>
      </c>
      <c r="I192" s="52" t="s">
        <v>2034</v>
      </c>
      <c r="J192" s="135" t="str">
        <f t="shared" si="45"/>
        <v>MODESTA</v>
      </c>
      <c r="K192" s="88">
        <v>0</v>
      </c>
      <c r="L192" s="153">
        <v>0.84564814814814815</v>
      </c>
      <c r="M192" s="254">
        <v>44175</v>
      </c>
      <c r="N192" s="143" t="s">
        <v>5411</v>
      </c>
      <c r="O192" s="90">
        <f t="shared" si="28"/>
        <v>1217.7333333333333</v>
      </c>
      <c r="P192" s="100">
        <f t="shared" si="29"/>
        <v>3653.2</v>
      </c>
      <c r="Q192" s="48" t="s">
        <v>2035</v>
      </c>
      <c r="R192" s="48" t="s">
        <v>2038</v>
      </c>
    </row>
    <row r="193" spans="1:18" x14ac:dyDescent="0.2">
      <c r="A193" s="97"/>
      <c r="B193" s="221">
        <v>44174.694571759261</v>
      </c>
      <c r="C193" s="98" t="s">
        <v>739</v>
      </c>
      <c r="D193" s="81" t="str">
        <f>VLOOKUP($C193,TOTAL4,2,FALSE)</f>
        <v>MD6014</v>
      </c>
      <c r="E193" s="81" t="str">
        <f>VLOOKUP($C193,TOTAL4,3,FALSE)</f>
        <v>MIDLANDS</v>
      </c>
      <c r="F193" s="82" t="str">
        <f>VLOOKUP(C193,TOTAL4,4,FALSE)</f>
        <v>PLATINUM</v>
      </c>
      <c r="G193" s="52">
        <v>3</v>
      </c>
      <c r="H193" s="84" t="s">
        <v>2033</v>
      </c>
      <c r="I193" s="68" t="s">
        <v>2040</v>
      </c>
      <c r="J193" s="82" t="str">
        <f>VLOOKUP($C193,TOTAL4,5,FALSE)</f>
        <v>CHIKWAVAVA</v>
      </c>
      <c r="K193" s="88">
        <v>0</v>
      </c>
      <c r="L193" s="88">
        <v>0.99930555555555556</v>
      </c>
      <c r="M193" s="135">
        <v>44175</v>
      </c>
      <c r="N193" s="143" t="s">
        <v>5586</v>
      </c>
      <c r="O193" s="191">
        <f t="shared" si="28"/>
        <v>1439</v>
      </c>
      <c r="P193" s="100">
        <f t="shared" si="29"/>
        <v>4317</v>
      </c>
      <c r="Q193" s="68" t="s">
        <v>2035</v>
      </c>
      <c r="R193" s="68" t="s">
        <v>2036</v>
      </c>
    </row>
    <row r="194" spans="1:18" x14ac:dyDescent="0.2">
      <c r="A194" s="97"/>
      <c r="B194" s="221">
        <v>44174.697060185186</v>
      </c>
      <c r="C194" s="98" t="s">
        <v>741</v>
      </c>
      <c r="D194" s="81" t="str">
        <f>VLOOKUP($C194,TOTAL4,2,FALSE)</f>
        <v>MD6014</v>
      </c>
      <c r="E194" s="81" t="str">
        <f>VLOOKUP($C194,TOTAL4,3,FALSE)</f>
        <v>MIDLANDS</v>
      </c>
      <c r="F194" s="82" t="str">
        <f>VLOOKUP(C194,TOTAL4,4,FALSE)</f>
        <v>PLATINUM</v>
      </c>
      <c r="G194" s="52">
        <v>3</v>
      </c>
      <c r="H194" s="84" t="s">
        <v>2033</v>
      </c>
      <c r="I194" s="68" t="s">
        <v>2040</v>
      </c>
      <c r="J194" s="82" t="str">
        <f>VLOOKUP($C194,TOTAL4,5,FALSE)</f>
        <v>CHIKWAVAVA</v>
      </c>
      <c r="K194" s="88">
        <v>0</v>
      </c>
      <c r="L194" s="88">
        <v>0.99930555555555556</v>
      </c>
      <c r="M194" s="135">
        <v>44175</v>
      </c>
      <c r="N194" s="143" t="s">
        <v>5587</v>
      </c>
      <c r="O194" s="191">
        <f t="shared" ref="O194:O257" si="46">(L194-K194)*60*24</f>
        <v>1439</v>
      </c>
      <c r="P194" s="100">
        <f t="shared" ref="P194:P257" si="47">O194*G194</f>
        <v>4317</v>
      </c>
      <c r="Q194" s="68" t="s">
        <v>2035</v>
      </c>
      <c r="R194" s="68" t="s">
        <v>2036</v>
      </c>
    </row>
    <row r="195" spans="1:18" x14ac:dyDescent="0.2">
      <c r="A195" s="210"/>
      <c r="B195" s="121">
        <v>44153.311412037037</v>
      </c>
      <c r="C195" s="48" t="s">
        <v>742</v>
      </c>
      <c r="D195" s="81" t="str">
        <f>VLOOKUP($C195,TOTAL4,2,FALSE)</f>
        <v>MD0036</v>
      </c>
      <c r="E195" s="81" t="str">
        <f>VLOOKUP($C195,TOTAL4,3,FALSE)</f>
        <v>MIDLANDS</v>
      </c>
      <c r="F195" s="82" t="str">
        <f>VLOOKUP(C195,TOTAL4,4,FALSE)</f>
        <v>SILVER</v>
      </c>
      <c r="G195" s="52">
        <v>3</v>
      </c>
      <c r="H195" s="84" t="s">
        <v>2033</v>
      </c>
      <c r="I195" s="68" t="s">
        <v>2058</v>
      </c>
      <c r="J195" s="82" t="str">
        <f>VLOOKUP($C195,TOTAL4,5,FALSE)</f>
        <v>CHIKWAVAVA</v>
      </c>
      <c r="K195" s="88">
        <v>0</v>
      </c>
      <c r="L195" s="88">
        <v>0.99930555555555556</v>
      </c>
      <c r="M195" s="135">
        <v>44175</v>
      </c>
      <c r="N195" s="143" t="s">
        <v>4848</v>
      </c>
      <c r="O195" s="191">
        <f t="shared" si="46"/>
        <v>1439</v>
      </c>
      <c r="P195" s="100">
        <f t="shared" si="47"/>
        <v>4317</v>
      </c>
      <c r="Q195" s="68" t="s">
        <v>2035</v>
      </c>
      <c r="R195" s="68" t="s">
        <v>2036</v>
      </c>
    </row>
    <row r="196" spans="1:18" x14ac:dyDescent="0.2">
      <c r="A196" s="210"/>
      <c r="B196" s="121">
        <v>44152.25540509259</v>
      </c>
      <c r="C196" s="48" t="s">
        <v>744</v>
      </c>
      <c r="D196" s="81" t="str">
        <f>VLOOKUP($C196,TOTAL4,2,FALSE)</f>
        <v>MD0036</v>
      </c>
      <c r="E196" s="81" t="str">
        <f>VLOOKUP($C196,TOTAL4,3,FALSE)</f>
        <v>MIDLANDS</v>
      </c>
      <c r="F196" s="82" t="str">
        <f>VLOOKUP(C196,TOTAL4,4,FALSE)</f>
        <v>SILVER</v>
      </c>
      <c r="G196" s="52">
        <v>3</v>
      </c>
      <c r="H196" s="84" t="s">
        <v>2033</v>
      </c>
      <c r="I196" s="68" t="s">
        <v>2058</v>
      </c>
      <c r="J196" s="82" t="str">
        <f>VLOOKUP($C196,TOTAL4,5,FALSE)</f>
        <v>CHIKWAVAVA</v>
      </c>
      <c r="K196" s="88">
        <v>0</v>
      </c>
      <c r="L196" s="88">
        <v>0.99930555555555556</v>
      </c>
      <c r="M196" s="135">
        <v>44175</v>
      </c>
      <c r="N196" s="143" t="s">
        <v>4849</v>
      </c>
      <c r="O196" s="191">
        <f t="shared" si="46"/>
        <v>1439</v>
      </c>
      <c r="P196" s="100">
        <f t="shared" si="47"/>
        <v>4317</v>
      </c>
      <c r="Q196" s="68" t="s">
        <v>2035</v>
      </c>
      <c r="R196" s="68" t="s">
        <v>2036</v>
      </c>
    </row>
    <row r="197" spans="1:18" x14ac:dyDescent="0.2">
      <c r="A197" s="97"/>
      <c r="B197" s="137">
        <v>44174.411863425928</v>
      </c>
      <c r="C197" s="87" t="s">
        <v>745</v>
      </c>
      <c r="D197" s="134" t="str">
        <f>VLOOKUP($C197,TOTAL3,2,FALSE)</f>
        <v>ME5181</v>
      </c>
      <c r="E197" s="134" t="str">
        <f>VLOOKUP($C197,TOTAL3,3,FALSE)</f>
        <v>MASH EAST</v>
      </c>
      <c r="F197" s="135" t="str">
        <f>VLOOKUP(C197,TOTAL3,4,FALSE)</f>
        <v>PLATINUM</v>
      </c>
      <c r="G197" s="52">
        <v>3</v>
      </c>
      <c r="H197" s="142" t="s">
        <v>2033</v>
      </c>
      <c r="I197" s="52" t="s">
        <v>5161</v>
      </c>
      <c r="J197" s="135" t="str">
        <f>VLOOKUP($C197,TOTAL3,5,FALSE)</f>
        <v>DHLAKAMA</v>
      </c>
      <c r="K197" s="88">
        <v>0</v>
      </c>
      <c r="L197" s="153">
        <v>0.99945601851851851</v>
      </c>
      <c r="M197" s="254">
        <v>44175</v>
      </c>
      <c r="N197" s="143" t="s">
        <v>5449</v>
      </c>
      <c r="O197" s="90">
        <f t="shared" si="46"/>
        <v>1439.2166666666667</v>
      </c>
      <c r="P197" s="100">
        <f t="shared" si="47"/>
        <v>4317.6499999999996</v>
      </c>
      <c r="Q197" s="48" t="s">
        <v>2035</v>
      </c>
      <c r="R197" s="48" t="s">
        <v>2036</v>
      </c>
    </row>
    <row r="198" spans="1:18" x14ac:dyDescent="0.2">
      <c r="A198" s="124"/>
      <c r="B198" s="137" t="s">
        <v>5679</v>
      </c>
      <c r="C198" s="138" t="s">
        <v>745</v>
      </c>
      <c r="D198" s="134" t="str">
        <f>VLOOKUP($C198,TOTAL3,2,FALSE)</f>
        <v>ME5181</v>
      </c>
      <c r="E198" s="134" t="str">
        <f>VLOOKUP($C198,TOTAL3,3,FALSE)</f>
        <v>MASH EAST</v>
      </c>
      <c r="F198" s="135" t="str">
        <f>VLOOKUP(C198,TOTAL3,4,FALSE)</f>
        <v>PLATINUM</v>
      </c>
      <c r="G198" s="52">
        <v>3</v>
      </c>
      <c r="H198" s="84" t="s">
        <v>2033</v>
      </c>
      <c r="I198" s="52" t="s">
        <v>2034</v>
      </c>
      <c r="J198" s="135" t="str">
        <f>VLOOKUP($C198,TOTAL3,5,FALSE)</f>
        <v>DHLAKAMA</v>
      </c>
      <c r="K198" s="88">
        <v>0.81785879629629632</v>
      </c>
      <c r="L198" s="153">
        <v>0.99945601851851851</v>
      </c>
      <c r="M198" s="254">
        <v>44175</v>
      </c>
      <c r="N198" s="143" t="s">
        <v>5841</v>
      </c>
      <c r="O198" s="90">
        <f t="shared" si="46"/>
        <v>261.5</v>
      </c>
      <c r="P198" s="100">
        <f t="shared" si="47"/>
        <v>784.5</v>
      </c>
      <c r="Q198" s="48" t="s">
        <v>2035</v>
      </c>
      <c r="R198" s="48" t="s">
        <v>2036</v>
      </c>
    </row>
    <row r="199" spans="1:18" x14ac:dyDescent="0.2">
      <c r="A199" s="97"/>
      <c r="B199" s="221">
        <v>44174.445208333331</v>
      </c>
      <c r="C199" s="98" t="s">
        <v>747</v>
      </c>
      <c r="D199" s="81" t="str">
        <f>VLOOKUP($C199,TOTAL4,2,FALSE)</f>
        <v>ME5182</v>
      </c>
      <c r="E199" s="81" t="str">
        <f>VLOOKUP($C199,TOTAL4,3,FALSE)</f>
        <v>MASH EAST</v>
      </c>
      <c r="F199" s="82" t="str">
        <f>VLOOKUP(C199,TOTAL4,4,FALSE)</f>
        <v>PLATINUM</v>
      </c>
      <c r="G199" s="52">
        <v>3</v>
      </c>
      <c r="H199" s="142" t="s">
        <v>2033</v>
      </c>
      <c r="I199" s="68" t="s">
        <v>2057</v>
      </c>
      <c r="J199" s="82" t="str">
        <f>VLOOKUP($C199,TOTAL4,5,FALSE)</f>
        <v>DHLAKAMA</v>
      </c>
      <c r="K199" s="85">
        <v>0</v>
      </c>
      <c r="L199" s="151">
        <v>0.78049768518518514</v>
      </c>
      <c r="M199" s="135">
        <v>44175</v>
      </c>
      <c r="N199" s="143" t="s">
        <v>5588</v>
      </c>
      <c r="O199" s="90">
        <f t="shared" si="46"/>
        <v>1123.9166666666665</v>
      </c>
      <c r="P199" s="100">
        <f t="shared" si="47"/>
        <v>3371.7499999999995</v>
      </c>
      <c r="Q199" s="68" t="s">
        <v>2035</v>
      </c>
      <c r="R199" s="68" t="s">
        <v>2036</v>
      </c>
    </row>
    <row r="200" spans="1:18" x14ac:dyDescent="0.2">
      <c r="A200" s="214"/>
      <c r="B200" s="221">
        <v>44174.445208333331</v>
      </c>
      <c r="C200" s="98" t="s">
        <v>747</v>
      </c>
      <c r="D200" s="81" t="str">
        <f>VLOOKUP($C200,TOTAL4,2,FALSE)</f>
        <v>ME5182</v>
      </c>
      <c r="E200" s="81" t="str">
        <f>VLOOKUP($C200,TOTAL4,3,FALSE)</f>
        <v>MASH EAST</v>
      </c>
      <c r="F200" s="82" t="str">
        <f>VLOOKUP(C200,TOTAL4,4,FALSE)</f>
        <v>PLATINUM</v>
      </c>
      <c r="G200" s="52">
        <v>3</v>
      </c>
      <c r="H200" s="142" t="s">
        <v>2033</v>
      </c>
      <c r="I200" s="68" t="s">
        <v>2056</v>
      </c>
      <c r="J200" s="82" t="str">
        <f>VLOOKUP($C200,TOTAL4,5,FALSE)</f>
        <v>DHLAKAMA</v>
      </c>
      <c r="K200" s="151">
        <v>0.44520833333333337</v>
      </c>
      <c r="L200" s="151">
        <v>0.81827546296296294</v>
      </c>
      <c r="M200" s="135">
        <v>44175</v>
      </c>
      <c r="N200" s="143" t="s">
        <v>5772</v>
      </c>
      <c r="O200" s="90">
        <f t="shared" si="46"/>
        <v>537.21666666666658</v>
      </c>
      <c r="P200" s="100">
        <f t="shared" si="47"/>
        <v>1611.6499999999996</v>
      </c>
      <c r="Q200" s="48" t="s">
        <v>2035</v>
      </c>
      <c r="R200" s="48" t="s">
        <v>2038</v>
      </c>
    </row>
    <row r="201" spans="1:18" x14ac:dyDescent="0.2">
      <c r="A201" s="214"/>
      <c r="B201" s="242">
        <v>44175.851481481484</v>
      </c>
      <c r="C201" s="43" t="s">
        <v>747</v>
      </c>
      <c r="D201" s="81" t="str">
        <f>VLOOKUP($C201,TOTAL4,2,FALSE)</f>
        <v>ME5182</v>
      </c>
      <c r="E201" s="81" t="str">
        <f>VLOOKUP($C201,TOTAL4,3,FALSE)</f>
        <v>MASH EAST</v>
      </c>
      <c r="F201" s="82" t="str">
        <f>VLOOKUP(C201,TOTAL4,4,FALSE)</f>
        <v>PLATINUM</v>
      </c>
      <c r="G201" s="52">
        <v>3</v>
      </c>
      <c r="H201" s="84" t="s">
        <v>2033</v>
      </c>
      <c r="I201" s="68" t="s">
        <v>2056</v>
      </c>
      <c r="J201" s="82" t="str">
        <f>VLOOKUP($C201,TOTAL4,5,FALSE)</f>
        <v>DHLAKAMA</v>
      </c>
      <c r="K201" s="151">
        <v>0.85148148148148151</v>
      </c>
      <c r="L201" s="88">
        <v>0.99930555555555556</v>
      </c>
      <c r="M201" s="135">
        <v>44175</v>
      </c>
      <c r="N201" s="143" t="s">
        <v>5582</v>
      </c>
      <c r="O201" s="191">
        <f t="shared" si="46"/>
        <v>212.86666666666665</v>
      </c>
      <c r="P201" s="100">
        <f t="shared" si="47"/>
        <v>638.59999999999991</v>
      </c>
      <c r="Q201" s="68" t="s">
        <v>2035</v>
      </c>
      <c r="R201" s="68" t="s">
        <v>2036</v>
      </c>
    </row>
    <row r="202" spans="1:18" x14ac:dyDescent="0.2">
      <c r="A202" s="97"/>
      <c r="B202" s="137" t="s">
        <v>2345</v>
      </c>
      <c r="C202" s="87" t="s">
        <v>753</v>
      </c>
      <c r="D202" s="134" t="str">
        <f>VLOOKUP($C202,TOTAL3,2,FALSE)</f>
        <v>HA1733</v>
      </c>
      <c r="E202" s="134" t="str">
        <f>VLOOKUP($C202,TOTAL3,3,FALSE)</f>
        <v>HARARE</v>
      </c>
      <c r="F202" s="135" t="str">
        <f>VLOOKUP(C202,TOTAL3,4,FALSE)</f>
        <v>PLATINUM</v>
      </c>
      <c r="G202" s="52">
        <v>3</v>
      </c>
      <c r="H202" s="142" t="s">
        <v>2033</v>
      </c>
      <c r="I202" s="52" t="s">
        <v>5161</v>
      </c>
      <c r="J202" s="135" t="str">
        <f>VLOOKUP($C202,TOTAL3,5,FALSE)</f>
        <v>NGIRAZI</v>
      </c>
      <c r="K202" s="88">
        <v>0</v>
      </c>
      <c r="L202" s="153">
        <v>0.99945601851851851</v>
      </c>
      <c r="M202" s="254">
        <v>44175</v>
      </c>
      <c r="N202" s="143" t="s">
        <v>5450</v>
      </c>
      <c r="O202" s="90">
        <f t="shared" si="46"/>
        <v>1439.2166666666667</v>
      </c>
      <c r="P202" s="100">
        <f t="shared" si="47"/>
        <v>4317.6499999999996</v>
      </c>
      <c r="Q202" s="48" t="s">
        <v>2035</v>
      </c>
      <c r="R202" s="48" t="s">
        <v>2036</v>
      </c>
    </row>
    <row r="203" spans="1:18" x14ac:dyDescent="0.2">
      <c r="A203" s="210">
        <v>912</v>
      </c>
      <c r="B203" s="121">
        <v>44069.574999999997</v>
      </c>
      <c r="C203" s="52" t="str">
        <f>VLOOKUP(A203,nsn,2,FALSE)</f>
        <v>Granitepark-G</v>
      </c>
      <c r="D203" s="134" t="s">
        <v>755</v>
      </c>
      <c r="E203" s="134" t="str">
        <f>VLOOKUP($C203,TOTAL3,3,FALSE)</f>
        <v>BULAWAYO</v>
      </c>
      <c r="F203" s="135" t="str">
        <f>VLOOKUP(C203,TOTAL3,4,FALSE)</f>
        <v>SILVER</v>
      </c>
      <c r="G203" s="52">
        <v>3</v>
      </c>
      <c r="H203" s="142" t="s">
        <v>2033</v>
      </c>
      <c r="I203" s="212" t="s">
        <v>2056</v>
      </c>
      <c r="J203" s="52" t="str">
        <f>VLOOKUP(A203,nsn,3,FALSE)</f>
        <v>SOFIA</v>
      </c>
      <c r="K203" s="88">
        <v>0</v>
      </c>
      <c r="L203" s="88">
        <v>0.99930555555555556</v>
      </c>
      <c r="M203" s="135">
        <v>44175</v>
      </c>
      <c r="N203" s="143" t="s">
        <v>2674</v>
      </c>
      <c r="O203" s="90">
        <f t="shared" si="46"/>
        <v>1439</v>
      </c>
      <c r="P203" s="100">
        <f t="shared" si="47"/>
        <v>4317</v>
      </c>
      <c r="Q203" s="52" t="s">
        <v>2035</v>
      </c>
      <c r="R203" s="52" t="s">
        <v>2036</v>
      </c>
    </row>
    <row r="204" spans="1:18" x14ac:dyDescent="0.2">
      <c r="A204" s="97"/>
      <c r="B204" s="192" t="s">
        <v>2053</v>
      </c>
      <c r="C204" s="87" t="s">
        <v>759</v>
      </c>
      <c r="D204" s="134" t="str">
        <f>VLOOKUP($C204,TOTAL3,2,FALSE)</f>
        <v>MW0124</v>
      </c>
      <c r="E204" s="134" t="str">
        <f>VLOOKUP($C204,TOTAL3,3,FALSE)</f>
        <v>MASH WEST</v>
      </c>
      <c r="F204" s="135" t="str">
        <f>VLOOKUP(C204,TOTAL3,4,FALSE)</f>
        <v>GOLD</v>
      </c>
      <c r="G204" s="52">
        <v>3</v>
      </c>
      <c r="H204" s="142" t="s">
        <v>2033</v>
      </c>
      <c r="I204" s="52" t="s">
        <v>5161</v>
      </c>
      <c r="J204" s="135" t="str">
        <f>VLOOKUP($C204,TOTAL3,5,FALSE)</f>
        <v>MODESTA</v>
      </c>
      <c r="K204" s="88">
        <v>0</v>
      </c>
      <c r="L204" s="153">
        <v>0.99945601851851851</v>
      </c>
      <c r="M204" s="254">
        <v>44175</v>
      </c>
      <c r="N204" s="143" t="s">
        <v>5391</v>
      </c>
      <c r="O204" s="90">
        <f t="shared" si="46"/>
        <v>1439.2166666666667</v>
      </c>
      <c r="P204" s="100">
        <f t="shared" si="47"/>
        <v>4317.6499999999996</v>
      </c>
      <c r="Q204" s="48" t="s">
        <v>2035</v>
      </c>
      <c r="R204" s="48" t="s">
        <v>2036</v>
      </c>
    </row>
    <row r="205" spans="1:18" x14ac:dyDescent="0.2">
      <c r="A205" s="214"/>
      <c r="B205" s="221">
        <v>44175.695879629631</v>
      </c>
      <c r="C205" s="98" t="s">
        <v>780</v>
      </c>
      <c r="D205" s="81" t="str">
        <f t="shared" ref="D205:D211" si="48">VLOOKUP($C205,TOTAL4,2,FALSE)</f>
        <v>MS7012</v>
      </c>
      <c r="E205" s="81" t="str">
        <f t="shared" ref="E205:E211" si="49">VLOOKUP($C205,TOTAL4,3,FALSE)</f>
        <v>MAT SOUTH</v>
      </c>
      <c r="F205" s="82" t="str">
        <f t="shared" ref="F205:F211" si="50">VLOOKUP(C205,TOTAL4,4,FALSE)</f>
        <v>SILVER</v>
      </c>
      <c r="G205" s="52">
        <v>3</v>
      </c>
      <c r="H205" s="142" t="s">
        <v>2033</v>
      </c>
      <c r="I205" s="68" t="s">
        <v>2056</v>
      </c>
      <c r="J205" s="82" t="str">
        <f t="shared" ref="J205:J211" si="51">VLOOKUP($C205,TOTAL4,5,FALSE)</f>
        <v>MASAIRA</v>
      </c>
      <c r="K205" s="151">
        <v>0.69587962962962957</v>
      </c>
      <c r="L205" s="151">
        <v>0.70300925925925928</v>
      </c>
      <c r="M205" s="135">
        <v>44175</v>
      </c>
      <c r="N205" s="143" t="s">
        <v>5740</v>
      </c>
      <c r="O205" s="90">
        <f t="shared" si="46"/>
        <v>10.266666666666779</v>
      </c>
      <c r="P205" s="100">
        <f t="shared" si="47"/>
        <v>30.800000000000338</v>
      </c>
      <c r="Q205" s="48" t="s">
        <v>2035</v>
      </c>
      <c r="R205" s="48" t="s">
        <v>2038</v>
      </c>
    </row>
    <row r="206" spans="1:18" x14ac:dyDescent="0.2">
      <c r="A206" s="214"/>
      <c r="B206" s="221">
        <v>44175.73914351852</v>
      </c>
      <c r="C206" s="98" t="s">
        <v>780</v>
      </c>
      <c r="D206" s="81" t="str">
        <f t="shared" si="48"/>
        <v>MS7012</v>
      </c>
      <c r="E206" s="81" t="str">
        <f t="shared" si="49"/>
        <v>MAT SOUTH</v>
      </c>
      <c r="F206" s="82" t="str">
        <f t="shared" si="50"/>
        <v>SILVER</v>
      </c>
      <c r="G206" s="52">
        <v>3</v>
      </c>
      <c r="H206" s="142" t="s">
        <v>2033</v>
      </c>
      <c r="I206" s="68" t="s">
        <v>2056</v>
      </c>
      <c r="J206" s="82" t="str">
        <f t="shared" si="51"/>
        <v>MASAIRA</v>
      </c>
      <c r="K206" s="151">
        <v>0.73914351851851856</v>
      </c>
      <c r="L206" s="151">
        <v>0.74557870370370372</v>
      </c>
      <c r="M206" s="135">
        <v>44175</v>
      </c>
      <c r="N206" s="143" t="s">
        <v>5755</v>
      </c>
      <c r="O206" s="90">
        <f t="shared" si="46"/>
        <v>9.2666666666666231</v>
      </c>
      <c r="P206" s="100">
        <f t="shared" si="47"/>
        <v>27.799999999999869</v>
      </c>
      <c r="Q206" s="48" t="s">
        <v>2035</v>
      </c>
      <c r="R206" s="48" t="s">
        <v>2038</v>
      </c>
    </row>
    <row r="207" spans="1:18" x14ac:dyDescent="0.2">
      <c r="A207" s="214"/>
      <c r="B207" s="221">
        <v>44175.752002314817</v>
      </c>
      <c r="C207" s="98" t="s">
        <v>780</v>
      </c>
      <c r="D207" s="81" t="str">
        <f t="shared" si="48"/>
        <v>MS7012</v>
      </c>
      <c r="E207" s="81" t="str">
        <f t="shared" si="49"/>
        <v>MAT SOUTH</v>
      </c>
      <c r="F207" s="82" t="str">
        <f t="shared" si="50"/>
        <v>SILVER</v>
      </c>
      <c r="G207" s="52">
        <v>3</v>
      </c>
      <c r="H207" s="142" t="s">
        <v>2033</v>
      </c>
      <c r="I207" s="68" t="s">
        <v>2056</v>
      </c>
      <c r="J207" s="82" t="str">
        <f t="shared" si="51"/>
        <v>MASAIRA</v>
      </c>
      <c r="K207" s="151">
        <v>0.75200231481481483</v>
      </c>
      <c r="L207" s="151">
        <v>0.75756944444444452</v>
      </c>
      <c r="M207" s="135">
        <v>44175</v>
      </c>
      <c r="N207" s="143" t="s">
        <v>5757</v>
      </c>
      <c r="O207" s="90">
        <f t="shared" si="46"/>
        <v>8.0166666666667474</v>
      </c>
      <c r="P207" s="100">
        <f t="shared" si="47"/>
        <v>24.050000000000242</v>
      </c>
      <c r="Q207" s="48" t="s">
        <v>2035</v>
      </c>
      <c r="R207" s="48" t="s">
        <v>2038</v>
      </c>
    </row>
    <row r="208" spans="1:18" x14ac:dyDescent="0.2">
      <c r="A208" s="214"/>
      <c r="B208" s="221">
        <v>44175.804942129631</v>
      </c>
      <c r="C208" s="98" t="s">
        <v>780</v>
      </c>
      <c r="D208" s="81" t="str">
        <f t="shared" si="48"/>
        <v>MS7012</v>
      </c>
      <c r="E208" s="81" t="str">
        <f t="shared" si="49"/>
        <v>MAT SOUTH</v>
      </c>
      <c r="F208" s="82" t="str">
        <f t="shared" si="50"/>
        <v>SILVER</v>
      </c>
      <c r="G208" s="52">
        <v>3</v>
      </c>
      <c r="H208" s="142" t="s">
        <v>2033</v>
      </c>
      <c r="I208" s="68" t="s">
        <v>2056</v>
      </c>
      <c r="J208" s="82" t="str">
        <f t="shared" si="51"/>
        <v>MASAIRA</v>
      </c>
      <c r="K208" s="151">
        <v>0.80494212962962963</v>
      </c>
      <c r="L208" s="151">
        <v>0.81038194444444445</v>
      </c>
      <c r="M208" s="135">
        <v>44175</v>
      </c>
      <c r="N208" s="143" t="s">
        <v>5771</v>
      </c>
      <c r="O208" s="90">
        <f t="shared" si="46"/>
        <v>7.8333333333333321</v>
      </c>
      <c r="P208" s="100">
        <f t="shared" si="47"/>
        <v>23.499999999999996</v>
      </c>
      <c r="Q208" s="48" t="s">
        <v>2035</v>
      </c>
      <c r="R208" s="48" t="s">
        <v>2038</v>
      </c>
    </row>
    <row r="209" spans="1:18" x14ac:dyDescent="0.2">
      <c r="A209" s="214"/>
      <c r="B209" s="221">
        <v>44175.821157407408</v>
      </c>
      <c r="C209" s="98" t="s">
        <v>780</v>
      </c>
      <c r="D209" s="81" t="str">
        <f t="shared" si="48"/>
        <v>MS7012</v>
      </c>
      <c r="E209" s="81" t="str">
        <f t="shared" si="49"/>
        <v>MAT SOUTH</v>
      </c>
      <c r="F209" s="82" t="str">
        <f t="shared" si="50"/>
        <v>SILVER</v>
      </c>
      <c r="G209" s="52">
        <v>3</v>
      </c>
      <c r="H209" s="142" t="s">
        <v>2033</v>
      </c>
      <c r="I209" s="68" t="s">
        <v>2056</v>
      </c>
      <c r="J209" s="82" t="str">
        <f t="shared" si="51"/>
        <v>MASAIRA</v>
      </c>
      <c r="K209" s="151">
        <v>0.82115740740740739</v>
      </c>
      <c r="L209" s="151">
        <v>0.8483680555555555</v>
      </c>
      <c r="M209" s="135">
        <v>44175</v>
      </c>
      <c r="N209" s="143" t="s">
        <v>5782</v>
      </c>
      <c r="O209" s="90">
        <f t="shared" si="46"/>
        <v>39.18333333333328</v>
      </c>
      <c r="P209" s="100">
        <f t="shared" si="47"/>
        <v>117.54999999999984</v>
      </c>
      <c r="Q209" s="48" t="s">
        <v>2035</v>
      </c>
      <c r="R209" s="48" t="s">
        <v>2038</v>
      </c>
    </row>
    <row r="210" spans="1:18" x14ac:dyDescent="0.2">
      <c r="A210" s="214"/>
      <c r="B210" s="242">
        <v>44175.850983796299</v>
      </c>
      <c r="C210" s="43" t="s">
        <v>780</v>
      </c>
      <c r="D210" s="81" t="str">
        <f t="shared" si="48"/>
        <v>MS7012</v>
      </c>
      <c r="E210" s="81" t="str">
        <f t="shared" si="49"/>
        <v>MAT SOUTH</v>
      </c>
      <c r="F210" s="82" t="str">
        <f t="shared" si="50"/>
        <v>SILVER</v>
      </c>
      <c r="G210" s="52">
        <v>3</v>
      </c>
      <c r="H210" s="84" t="s">
        <v>2033</v>
      </c>
      <c r="I210" s="68" t="s">
        <v>2056</v>
      </c>
      <c r="J210" s="82" t="str">
        <f t="shared" si="51"/>
        <v>MASAIRA</v>
      </c>
      <c r="K210" s="151">
        <v>0.85098379629629628</v>
      </c>
      <c r="L210" s="88">
        <v>0.99930555555555556</v>
      </c>
      <c r="M210" s="135">
        <v>44175</v>
      </c>
      <c r="N210" s="143" t="s">
        <v>5593</v>
      </c>
      <c r="O210" s="191">
        <f t="shared" si="46"/>
        <v>213.58333333333337</v>
      </c>
      <c r="P210" s="100">
        <f t="shared" si="47"/>
        <v>640.75000000000011</v>
      </c>
      <c r="Q210" s="68" t="s">
        <v>2035</v>
      </c>
      <c r="R210" s="68" t="s">
        <v>2036</v>
      </c>
    </row>
    <row r="211" spans="1:18" x14ac:dyDescent="0.2">
      <c r="A211" s="214"/>
      <c r="B211" s="221">
        <v>44175.452997685185</v>
      </c>
      <c r="C211" s="98" t="s">
        <v>782</v>
      </c>
      <c r="D211" s="81" t="str">
        <f t="shared" si="48"/>
        <v>BU5019</v>
      </c>
      <c r="E211" s="81" t="str">
        <f t="shared" si="49"/>
        <v>BULAWAYO</v>
      </c>
      <c r="F211" s="82" t="str">
        <f t="shared" si="50"/>
        <v>GOLD</v>
      </c>
      <c r="G211" s="52">
        <v>3</v>
      </c>
      <c r="H211" s="84" t="s">
        <v>2033</v>
      </c>
      <c r="I211" s="68" t="s">
        <v>2040</v>
      </c>
      <c r="J211" s="82" t="str">
        <f t="shared" si="51"/>
        <v>SIFA</v>
      </c>
      <c r="K211" s="153">
        <v>0.45299768518518518</v>
      </c>
      <c r="L211" s="88">
        <v>0.99930555555555556</v>
      </c>
      <c r="M211" s="135">
        <v>44175</v>
      </c>
      <c r="N211" s="143" t="s">
        <v>5742</v>
      </c>
      <c r="O211" s="191">
        <f t="shared" si="46"/>
        <v>786.68333333333328</v>
      </c>
      <c r="P211" s="100">
        <f t="shared" si="47"/>
        <v>2360.0499999999997</v>
      </c>
      <c r="Q211" s="68" t="s">
        <v>2035</v>
      </c>
      <c r="R211" s="68" t="s">
        <v>2036</v>
      </c>
    </row>
    <row r="212" spans="1:18" x14ac:dyDescent="0.2">
      <c r="A212" s="78">
        <v>960</v>
      </c>
      <c r="B212" s="121">
        <v>44175.503472222219</v>
      </c>
      <c r="C212" s="52" t="str">
        <f>VLOOKUP(A212,nsn,2,FALSE)</f>
        <v>Gwabalanda-G</v>
      </c>
      <c r="D212" s="134" t="str">
        <f>VLOOKUP($C212,TOTAL3,2,FALSE)</f>
        <v>BU5019</v>
      </c>
      <c r="E212" s="134" t="str">
        <f>VLOOKUP($C212,TOTAL3,3,FALSE)</f>
        <v>BULAWAYO</v>
      </c>
      <c r="F212" s="135" t="str">
        <f>VLOOKUP(C212,TOTAL3,4,FALSE)</f>
        <v>GOLD</v>
      </c>
      <c r="G212" s="52">
        <v>3</v>
      </c>
      <c r="H212" s="142" t="s">
        <v>2033</v>
      </c>
      <c r="I212" s="212" t="s">
        <v>2057</v>
      </c>
      <c r="J212" s="52" t="str">
        <f>VLOOKUP(A212,nsn,3,FALSE)</f>
        <v>SIFA</v>
      </c>
      <c r="K212" s="88">
        <v>0.50347222222222221</v>
      </c>
      <c r="L212" s="88">
        <v>0.67361111111111116</v>
      </c>
      <c r="M212" s="135">
        <v>44175</v>
      </c>
      <c r="N212" s="143" t="s">
        <v>2685</v>
      </c>
      <c r="O212" s="90">
        <f t="shared" si="46"/>
        <v>245.00000000000011</v>
      </c>
      <c r="P212" s="100">
        <f t="shared" si="47"/>
        <v>735.00000000000034</v>
      </c>
      <c r="Q212" s="48" t="s">
        <v>2035</v>
      </c>
      <c r="R212" s="48" t="s">
        <v>2038</v>
      </c>
    </row>
    <row r="213" spans="1:18" x14ac:dyDescent="0.2">
      <c r="A213" s="210"/>
      <c r="B213" s="121">
        <v>44156.709247685183</v>
      </c>
      <c r="C213" s="48" t="s">
        <v>786</v>
      </c>
      <c r="D213" s="81" t="str">
        <f>VLOOKUP($C213,TOTAL4,2,FALSE)</f>
        <v>MS6028</v>
      </c>
      <c r="E213" s="81" t="str">
        <f>VLOOKUP($C213,TOTAL4,3,FALSE)</f>
        <v>MAT SOUTH</v>
      </c>
      <c r="F213" s="82" t="str">
        <f>VLOOKUP(C213,TOTAL4,4,FALSE)</f>
        <v>GOLD</v>
      </c>
      <c r="G213" s="52">
        <v>3</v>
      </c>
      <c r="H213" s="84" t="s">
        <v>2033</v>
      </c>
      <c r="I213" s="68" t="s">
        <v>2058</v>
      </c>
      <c r="J213" s="82" t="str">
        <f>VLOOKUP($C213,TOTAL4,5,FALSE)</f>
        <v>MASAIRA</v>
      </c>
      <c r="K213" s="88">
        <v>0</v>
      </c>
      <c r="L213" s="88">
        <v>0.99930555555555556</v>
      </c>
      <c r="M213" s="135">
        <v>44175</v>
      </c>
      <c r="N213" s="143" t="s">
        <v>4852</v>
      </c>
      <c r="O213" s="191">
        <f t="shared" si="46"/>
        <v>1439</v>
      </c>
      <c r="P213" s="100">
        <f t="shared" si="47"/>
        <v>4317</v>
      </c>
      <c r="Q213" s="68" t="s">
        <v>2035</v>
      </c>
      <c r="R213" s="68" t="s">
        <v>2036</v>
      </c>
    </row>
    <row r="214" spans="1:18" x14ac:dyDescent="0.2">
      <c r="A214" s="210"/>
      <c r="B214" s="121">
        <v>44156.710648148146</v>
      </c>
      <c r="C214" s="48" t="s">
        <v>789</v>
      </c>
      <c r="D214" s="81" t="str">
        <f>VLOOKUP($C214,TOTAL4,2,FALSE)</f>
        <v>MS0039</v>
      </c>
      <c r="E214" s="81" t="str">
        <f>VLOOKUP($C214,TOTAL4,3,FALSE)</f>
        <v>MAT SOUTH</v>
      </c>
      <c r="F214" s="82" t="str">
        <f>VLOOKUP(C214,TOTAL4,4,FALSE)</f>
        <v>SILVER</v>
      </c>
      <c r="G214" s="52">
        <v>3</v>
      </c>
      <c r="H214" s="84" t="s">
        <v>2033</v>
      </c>
      <c r="I214" s="68" t="s">
        <v>2058</v>
      </c>
      <c r="J214" s="82" t="str">
        <f>VLOOKUP($C214,TOTAL4,5,FALSE)</f>
        <v>MASAIRA</v>
      </c>
      <c r="K214" s="88">
        <v>0</v>
      </c>
      <c r="L214" s="88">
        <v>0.99930555555555556</v>
      </c>
      <c r="M214" s="135">
        <v>44175</v>
      </c>
      <c r="N214" s="143" t="s">
        <v>4854</v>
      </c>
      <c r="O214" s="191">
        <f t="shared" si="46"/>
        <v>1439</v>
      </c>
      <c r="P214" s="100">
        <f t="shared" si="47"/>
        <v>4317</v>
      </c>
      <c r="Q214" s="68" t="s">
        <v>2035</v>
      </c>
      <c r="R214" s="68" t="s">
        <v>2036</v>
      </c>
    </row>
    <row r="215" spans="1:18" x14ac:dyDescent="0.2">
      <c r="A215" s="210"/>
      <c r="B215" s="121">
        <v>44153.311412037037</v>
      </c>
      <c r="C215" s="48" t="s">
        <v>790</v>
      </c>
      <c r="D215" s="81" t="str">
        <f>VLOOKUP($C215,TOTAL4,2,FALSE)</f>
        <v>MS0344</v>
      </c>
      <c r="E215" s="81" t="str">
        <f>VLOOKUP($C215,TOTAL4,3,FALSE)</f>
        <v>MAT SOUTH</v>
      </c>
      <c r="F215" s="82" t="str">
        <f>VLOOKUP(C215,TOTAL4,4,FALSE)</f>
        <v>BRONZE</v>
      </c>
      <c r="G215" s="52">
        <v>3</v>
      </c>
      <c r="H215" s="84" t="s">
        <v>2033</v>
      </c>
      <c r="I215" s="68" t="s">
        <v>2058</v>
      </c>
      <c r="J215" s="82" t="str">
        <f>VLOOKUP($C215,TOTAL4,5,FALSE)</f>
        <v>MASAIRA</v>
      </c>
      <c r="K215" s="88">
        <v>0</v>
      </c>
      <c r="L215" s="88">
        <v>0.99930555555555556</v>
      </c>
      <c r="M215" s="135">
        <v>44175</v>
      </c>
      <c r="N215" s="143" t="s">
        <v>4855</v>
      </c>
      <c r="O215" s="191">
        <f t="shared" si="46"/>
        <v>1439</v>
      </c>
      <c r="P215" s="100">
        <f t="shared" si="47"/>
        <v>4317</v>
      </c>
      <c r="Q215" s="68" t="s">
        <v>2035</v>
      </c>
      <c r="R215" s="68" t="s">
        <v>2036</v>
      </c>
    </row>
    <row r="216" spans="1:18" x14ac:dyDescent="0.2">
      <c r="A216" s="210"/>
      <c r="B216" s="121">
        <v>44078.052893518521</v>
      </c>
      <c r="C216" s="48" t="s">
        <v>792</v>
      </c>
      <c r="D216" s="81" t="str">
        <f>VLOOKUP($C216,TOTAL4,2,FALSE)</f>
        <v>MD1729</v>
      </c>
      <c r="E216" s="81" t="str">
        <f>VLOOKUP($C216,TOTAL4,3,FALSE)</f>
        <v>MIDLANDS</v>
      </c>
      <c r="F216" s="82" t="str">
        <f>VLOOKUP(C216,TOTAL4,4,FALSE)</f>
        <v>PLATINUM</v>
      </c>
      <c r="G216" s="52">
        <v>3</v>
      </c>
      <c r="H216" s="84" t="s">
        <v>2033</v>
      </c>
      <c r="I216" s="68" t="s">
        <v>2058</v>
      </c>
      <c r="J216" s="82" t="str">
        <f>VLOOKUP($C216,TOTAL4,5,FALSE)</f>
        <v>CHARI</v>
      </c>
      <c r="K216" s="88">
        <v>0</v>
      </c>
      <c r="L216" s="88">
        <v>0.99930555555555556</v>
      </c>
      <c r="M216" s="135">
        <v>44175</v>
      </c>
      <c r="N216" s="143" t="s">
        <v>4856</v>
      </c>
      <c r="O216" s="191">
        <f t="shared" si="46"/>
        <v>1439</v>
      </c>
      <c r="P216" s="100">
        <f t="shared" si="47"/>
        <v>4317</v>
      </c>
      <c r="Q216" s="68" t="s">
        <v>2035</v>
      </c>
      <c r="R216" s="68" t="s">
        <v>2036</v>
      </c>
    </row>
    <row r="217" spans="1:18" x14ac:dyDescent="0.2">
      <c r="A217" s="97"/>
      <c r="B217" s="216" t="s">
        <v>5644</v>
      </c>
      <c r="C217" s="138" t="s">
        <v>800</v>
      </c>
      <c r="D217" s="134" t="str">
        <f>VLOOKUP($C217,TOTAL3,2,FALSE)</f>
        <v>MC5026</v>
      </c>
      <c r="E217" s="134" t="str">
        <f>VLOOKUP($C217,TOTAL3,3,FALSE)</f>
        <v>MASH CENTRAL</v>
      </c>
      <c r="F217" s="135" t="str">
        <f>VLOOKUP(C217,TOTAL3,4,FALSE)</f>
        <v>PLATINUM</v>
      </c>
      <c r="G217" s="52">
        <v>3</v>
      </c>
      <c r="H217" s="142" t="s">
        <v>2033</v>
      </c>
      <c r="I217" s="52" t="s">
        <v>2034</v>
      </c>
      <c r="J217" s="135" t="str">
        <f>VLOOKUP($C217,TOTAL3,5,FALSE)</f>
        <v>KIWA</v>
      </c>
      <c r="K217" s="153">
        <v>0.55784722222222227</v>
      </c>
      <c r="L217" s="153">
        <v>0.82248842592592597</v>
      </c>
      <c r="M217" s="254">
        <v>44175</v>
      </c>
      <c r="N217" s="143" t="s">
        <v>5839</v>
      </c>
      <c r="O217" s="90">
        <f t="shared" si="46"/>
        <v>381.08333333333331</v>
      </c>
      <c r="P217" s="100">
        <f t="shared" si="47"/>
        <v>1143.25</v>
      </c>
      <c r="Q217" s="48" t="s">
        <v>2035</v>
      </c>
      <c r="R217" s="48" t="s">
        <v>2038</v>
      </c>
    </row>
    <row r="218" spans="1:18" x14ac:dyDescent="0.2">
      <c r="A218" s="210">
        <v>981</v>
      </c>
      <c r="B218" s="121">
        <v>44069.581944444442</v>
      </c>
      <c r="C218" s="52" t="str">
        <f>VLOOKUP(A218,nsn,2,FALSE)</f>
        <v>HALFWAY-G</v>
      </c>
      <c r="D218" s="134" t="str">
        <f>VLOOKUP($C218,TOTAL3,2,FALSE)</f>
        <v>MN7008</v>
      </c>
      <c r="E218" s="134" t="str">
        <f>VLOOKUP($C218,TOTAL3,3,FALSE)</f>
        <v>MAT NORTH</v>
      </c>
      <c r="F218" s="135" t="str">
        <f>VLOOKUP(C218,TOTAL3,4,FALSE)</f>
        <v>BRONZE</v>
      </c>
      <c r="G218" s="52">
        <v>3</v>
      </c>
      <c r="H218" s="142" t="s">
        <v>2033</v>
      </c>
      <c r="I218" s="212" t="s">
        <v>2055</v>
      </c>
      <c r="J218" s="52" t="str">
        <f>VLOOKUP(A218,nsn,3,FALSE)</f>
        <v>SIFA</v>
      </c>
      <c r="K218" s="88">
        <v>0</v>
      </c>
      <c r="L218" s="88">
        <v>0.99930555555555556</v>
      </c>
      <c r="M218" s="135">
        <v>44175</v>
      </c>
      <c r="N218" s="143" t="s">
        <v>2731</v>
      </c>
      <c r="O218" s="90">
        <f t="shared" si="46"/>
        <v>1439</v>
      </c>
      <c r="P218" s="100">
        <f t="shared" si="47"/>
        <v>4317</v>
      </c>
      <c r="Q218" s="52" t="s">
        <v>2035</v>
      </c>
      <c r="R218" s="52" t="s">
        <v>2036</v>
      </c>
    </row>
    <row r="219" spans="1:18" x14ac:dyDescent="0.2">
      <c r="A219" s="97"/>
      <c r="B219" s="186">
        <v>44174.713206018518</v>
      </c>
      <c r="C219" s="5" t="s">
        <v>810</v>
      </c>
      <c r="D219" s="134" t="str">
        <f>VLOOKUP($C219,TOTAL3,2,FALSE)</f>
        <v>MW5009</v>
      </c>
      <c r="E219" s="134" t="str">
        <f>VLOOKUP($C219,TOTAL3,3,FALSE)</f>
        <v>MASH WEST</v>
      </c>
      <c r="F219" s="135" t="str">
        <f>VLOOKUP(C219,TOTAL3,4,FALSE)</f>
        <v>SILVER</v>
      </c>
      <c r="G219" s="52">
        <v>3</v>
      </c>
      <c r="H219" s="142" t="s">
        <v>2033</v>
      </c>
      <c r="I219" s="52" t="s">
        <v>2034</v>
      </c>
      <c r="J219" s="135" t="str">
        <f>VLOOKUP($C219,TOTAL3,5,FALSE)</f>
        <v>ARTWELL</v>
      </c>
      <c r="K219" s="88">
        <v>0</v>
      </c>
      <c r="L219" s="153">
        <v>0.99945601851851851</v>
      </c>
      <c r="M219" s="254">
        <v>44175</v>
      </c>
      <c r="N219" s="143" t="s">
        <v>5407</v>
      </c>
      <c r="O219" s="90">
        <f t="shared" si="46"/>
        <v>1439.2166666666667</v>
      </c>
      <c r="P219" s="100">
        <f t="shared" si="47"/>
        <v>4317.6499999999996</v>
      </c>
      <c r="Q219" s="48" t="s">
        <v>2035</v>
      </c>
      <c r="R219" s="48" t="s">
        <v>2036</v>
      </c>
    </row>
    <row r="220" spans="1:18" x14ac:dyDescent="0.2">
      <c r="A220" s="214"/>
      <c r="B220" s="221">
        <v>44175.581099537034</v>
      </c>
      <c r="C220" s="98" t="s">
        <v>815</v>
      </c>
      <c r="D220" s="81" t="str">
        <f>VLOOKUP($C220,TOTAL4,2,FALSE)</f>
        <v>HA1730-U</v>
      </c>
      <c r="E220" s="81" t="str">
        <f>VLOOKUP($C220,TOTAL4,3,FALSE)</f>
        <v>HARARE</v>
      </c>
      <c r="F220" s="82" t="str">
        <f>VLOOKUP(C220,TOTAL4,4,FALSE)</f>
        <v>PLATINUM</v>
      </c>
      <c r="G220" s="52">
        <v>3</v>
      </c>
      <c r="H220" s="142" t="s">
        <v>2033</v>
      </c>
      <c r="I220" s="68" t="s">
        <v>2056</v>
      </c>
      <c r="J220" s="82" t="str">
        <f>VLOOKUP($C220,TOTAL4,5,FALSE)</f>
        <v>KIWA</v>
      </c>
      <c r="K220" s="151">
        <v>0.58109953703703698</v>
      </c>
      <c r="L220" s="151">
        <v>0.68034722222222221</v>
      </c>
      <c r="M220" s="135">
        <v>44175</v>
      </c>
      <c r="N220" s="143" t="s">
        <v>5735</v>
      </c>
      <c r="O220" s="90">
        <f t="shared" si="46"/>
        <v>142.91666666666674</v>
      </c>
      <c r="P220" s="100">
        <f t="shared" si="47"/>
        <v>428.75000000000023</v>
      </c>
      <c r="Q220" s="48" t="s">
        <v>2035</v>
      </c>
      <c r="R220" s="48" t="s">
        <v>2038</v>
      </c>
    </row>
    <row r="221" spans="1:18" x14ac:dyDescent="0.2">
      <c r="A221" s="214"/>
      <c r="B221" s="221">
        <v>44175.694363425922</v>
      </c>
      <c r="C221" s="98" t="s">
        <v>815</v>
      </c>
      <c r="D221" s="81" t="str">
        <f>VLOOKUP($C221,TOTAL4,2,FALSE)</f>
        <v>HA1730-U</v>
      </c>
      <c r="E221" s="81" t="str">
        <f>VLOOKUP($C221,TOTAL4,3,FALSE)</f>
        <v>HARARE</v>
      </c>
      <c r="F221" s="82" t="str">
        <f>VLOOKUP(C221,TOTAL4,4,FALSE)</f>
        <v>PLATINUM</v>
      </c>
      <c r="G221" s="52">
        <v>3</v>
      </c>
      <c r="H221" s="142" t="s">
        <v>2033</v>
      </c>
      <c r="I221" s="68" t="s">
        <v>2056</v>
      </c>
      <c r="J221" s="82" t="str">
        <f>VLOOKUP($C221,TOTAL4,5,FALSE)</f>
        <v>KIWA</v>
      </c>
      <c r="K221" s="151">
        <v>0.69436342592592604</v>
      </c>
      <c r="L221" s="151">
        <v>0.7914930555555556</v>
      </c>
      <c r="M221" s="135">
        <v>44175</v>
      </c>
      <c r="N221" s="143" t="s">
        <v>5768</v>
      </c>
      <c r="O221" s="90">
        <f t="shared" si="46"/>
        <v>139.86666666666656</v>
      </c>
      <c r="P221" s="100">
        <f t="shared" si="47"/>
        <v>419.59999999999968</v>
      </c>
      <c r="Q221" s="48" t="s">
        <v>2035</v>
      </c>
      <c r="R221" s="48" t="s">
        <v>2038</v>
      </c>
    </row>
    <row r="222" spans="1:18" x14ac:dyDescent="0.2">
      <c r="A222" s="214"/>
      <c r="B222" s="221">
        <v>44175.581099537034</v>
      </c>
      <c r="C222" s="98" t="s">
        <v>817</v>
      </c>
      <c r="D222" s="81" t="str">
        <f>VLOOKUP($C222,TOTAL4,2,FALSE)</f>
        <v>HA0041</v>
      </c>
      <c r="E222" s="81" t="str">
        <f>VLOOKUP($C222,TOTAL4,3,FALSE)</f>
        <v>HARARE</v>
      </c>
      <c r="F222" s="82" t="str">
        <f>VLOOKUP(C222,TOTAL4,4,FALSE)</f>
        <v>PLATINUM</v>
      </c>
      <c r="G222" s="52">
        <v>3</v>
      </c>
      <c r="H222" s="142" t="s">
        <v>2033</v>
      </c>
      <c r="I222" s="68" t="s">
        <v>2056</v>
      </c>
      <c r="J222" s="82" t="str">
        <f>VLOOKUP($C222,TOTAL4,5,FALSE)</f>
        <v>KIWA</v>
      </c>
      <c r="K222" s="151">
        <v>0.58109953703703698</v>
      </c>
      <c r="L222" s="151">
        <v>0.68034722222222221</v>
      </c>
      <c r="M222" s="135">
        <v>44175</v>
      </c>
      <c r="N222" s="143" t="s">
        <v>5736</v>
      </c>
      <c r="O222" s="90">
        <f t="shared" si="46"/>
        <v>142.91666666666674</v>
      </c>
      <c r="P222" s="100">
        <f t="shared" si="47"/>
        <v>428.75000000000023</v>
      </c>
      <c r="Q222" s="48" t="s">
        <v>2035</v>
      </c>
      <c r="R222" s="48" t="s">
        <v>2038</v>
      </c>
    </row>
    <row r="223" spans="1:18" x14ac:dyDescent="0.2">
      <c r="A223" s="214"/>
      <c r="B223" s="221">
        <v>44175.694594907407</v>
      </c>
      <c r="C223" s="98" t="s">
        <v>817</v>
      </c>
      <c r="D223" s="81" t="str">
        <f>VLOOKUP($C223,TOTAL4,2,FALSE)</f>
        <v>HA0041</v>
      </c>
      <c r="E223" s="81" t="str">
        <f>VLOOKUP($C223,TOTAL4,3,FALSE)</f>
        <v>HARARE</v>
      </c>
      <c r="F223" s="82" t="str">
        <f>VLOOKUP(C223,TOTAL4,4,FALSE)</f>
        <v>PLATINUM</v>
      </c>
      <c r="G223" s="52">
        <v>3</v>
      </c>
      <c r="H223" s="142" t="s">
        <v>2033</v>
      </c>
      <c r="I223" s="68" t="s">
        <v>2056</v>
      </c>
      <c r="J223" s="82" t="str">
        <f>VLOOKUP($C223,TOTAL4,5,FALSE)</f>
        <v>KIWA</v>
      </c>
      <c r="K223" s="151">
        <v>0.69459490740740737</v>
      </c>
      <c r="L223" s="151">
        <v>0.79047453703703707</v>
      </c>
      <c r="M223" s="135">
        <v>44175</v>
      </c>
      <c r="N223" s="143" t="s">
        <v>5767</v>
      </c>
      <c r="O223" s="90">
        <f t="shared" si="46"/>
        <v>138.06666666666678</v>
      </c>
      <c r="P223" s="100">
        <f t="shared" si="47"/>
        <v>414.20000000000033</v>
      </c>
      <c r="Q223" s="48" t="s">
        <v>2035</v>
      </c>
      <c r="R223" s="48" t="s">
        <v>2038</v>
      </c>
    </row>
    <row r="224" spans="1:18" x14ac:dyDescent="0.2">
      <c r="A224" s="97"/>
      <c r="B224" s="216" t="s">
        <v>5641</v>
      </c>
      <c r="C224" s="138" t="s">
        <v>819</v>
      </c>
      <c r="D224" s="134" t="str">
        <f>VLOOKUP($C224,TOTAL3,2,FALSE)</f>
        <v>HA0041</v>
      </c>
      <c r="E224" s="134" t="str">
        <f>VLOOKUP($C224,TOTAL3,3,FALSE)</f>
        <v>HARARE</v>
      </c>
      <c r="F224" s="135" t="str">
        <f>VLOOKUP(C224,TOTAL3,4,FALSE)</f>
        <v>PLATINUM</v>
      </c>
      <c r="G224" s="52">
        <v>3</v>
      </c>
      <c r="H224" s="142" t="s">
        <v>2033</v>
      </c>
      <c r="I224" s="52" t="s">
        <v>2034</v>
      </c>
      <c r="J224" s="135" t="str">
        <f>VLOOKUP($C224,TOTAL3,5,FALSE)</f>
        <v>KIWA</v>
      </c>
      <c r="K224" s="153">
        <v>0.54773148148148143</v>
      </c>
      <c r="L224" s="153">
        <v>0.89119212962962957</v>
      </c>
      <c r="M224" s="254">
        <v>44175</v>
      </c>
      <c r="N224" s="143" t="s">
        <v>5836</v>
      </c>
      <c r="O224" s="90">
        <f t="shared" si="46"/>
        <v>494.58333333333337</v>
      </c>
      <c r="P224" s="100">
        <f t="shared" si="47"/>
        <v>1483.75</v>
      </c>
      <c r="Q224" s="48" t="s">
        <v>2035</v>
      </c>
      <c r="R224" s="48" t="s">
        <v>2038</v>
      </c>
    </row>
    <row r="225" spans="1:18" x14ac:dyDescent="0.2">
      <c r="A225" s="97"/>
      <c r="B225" s="216" t="s">
        <v>5639</v>
      </c>
      <c r="C225" s="138" t="s">
        <v>820</v>
      </c>
      <c r="D225" s="134" t="str">
        <f>VLOOKUP($C225,TOTAL3,2,FALSE)</f>
        <v>HA0041</v>
      </c>
      <c r="E225" s="134" t="str">
        <f>VLOOKUP($C225,TOTAL3,3,FALSE)</f>
        <v>HARARE</v>
      </c>
      <c r="F225" s="135" t="str">
        <f>VLOOKUP(C225,TOTAL3,4,FALSE)</f>
        <v>PLATINUM</v>
      </c>
      <c r="G225" s="52">
        <v>3</v>
      </c>
      <c r="H225" s="142" t="s">
        <v>2033</v>
      </c>
      <c r="I225" s="52" t="s">
        <v>2034</v>
      </c>
      <c r="J225" s="135" t="str">
        <f>VLOOKUP($C225,TOTAL3,5,FALSE)</f>
        <v>KIWA</v>
      </c>
      <c r="K225" s="153">
        <v>0.54768518518518516</v>
      </c>
      <c r="L225" s="153">
        <v>0.89103009259259258</v>
      </c>
      <c r="M225" s="254">
        <v>44175</v>
      </c>
      <c r="N225" s="143" t="s">
        <v>5834</v>
      </c>
      <c r="O225" s="90">
        <f t="shared" si="46"/>
        <v>494.41666666666674</v>
      </c>
      <c r="P225" s="100">
        <f t="shared" si="47"/>
        <v>1483.2500000000002</v>
      </c>
      <c r="Q225" s="48" t="s">
        <v>2035</v>
      </c>
      <c r="R225" s="48" t="s">
        <v>2038</v>
      </c>
    </row>
    <row r="226" spans="1:18" x14ac:dyDescent="0.2">
      <c r="A226" s="124"/>
      <c r="B226" s="121">
        <v>44173.487291666665</v>
      </c>
      <c r="C226" s="48" t="s">
        <v>821</v>
      </c>
      <c r="D226" s="81" t="str">
        <f>VLOOKUP($C226,TOTAL4,2,FALSE)</f>
        <v>HA5032</v>
      </c>
      <c r="E226" s="81" t="str">
        <f>VLOOKUP($C226,TOTAL4,3,FALSE)</f>
        <v>HARARE</v>
      </c>
      <c r="F226" s="82" t="str">
        <f>VLOOKUP(C226,TOTAL4,4,FALSE)</f>
        <v>PLATINUM</v>
      </c>
      <c r="G226" s="52">
        <v>3</v>
      </c>
      <c r="H226" s="84" t="s">
        <v>2033</v>
      </c>
      <c r="I226" s="68" t="s">
        <v>2060</v>
      </c>
      <c r="J226" s="82" t="str">
        <f>VLOOKUP($C226,TOTAL4,5,FALSE)</f>
        <v>MODESTA</v>
      </c>
      <c r="K226" s="88">
        <v>0</v>
      </c>
      <c r="L226" s="88">
        <v>0.99930555555555556</v>
      </c>
      <c r="M226" s="135">
        <v>44175</v>
      </c>
      <c r="N226" s="143" t="s">
        <v>4916</v>
      </c>
      <c r="O226" s="191">
        <f t="shared" si="46"/>
        <v>1439</v>
      </c>
      <c r="P226" s="100">
        <f t="shared" si="47"/>
        <v>4317</v>
      </c>
      <c r="Q226" s="68" t="s">
        <v>2035</v>
      </c>
      <c r="R226" s="68" t="s">
        <v>2036</v>
      </c>
    </row>
    <row r="227" spans="1:18" x14ac:dyDescent="0.2">
      <c r="A227" s="97"/>
      <c r="B227" s="192" t="s">
        <v>5451</v>
      </c>
      <c r="C227" s="87" t="s">
        <v>823</v>
      </c>
      <c r="D227" s="134" t="str">
        <f>VLOOKUP($C227,TOTAL3,2,FALSE)</f>
        <v>HA5032</v>
      </c>
      <c r="E227" s="134" t="str">
        <f>VLOOKUP($C227,TOTAL3,3,FALSE)</f>
        <v>HARARE</v>
      </c>
      <c r="F227" s="135" t="str">
        <f>VLOOKUP(C227,TOTAL3,4,FALSE)</f>
        <v>PLATINUM</v>
      </c>
      <c r="G227" s="52">
        <v>3</v>
      </c>
      <c r="H227" s="84" t="s">
        <v>2033</v>
      </c>
      <c r="I227" s="52" t="s">
        <v>5161</v>
      </c>
      <c r="J227" s="135" t="str">
        <f>VLOOKUP($C227,TOTAL3,5,FALSE)</f>
        <v>MODESTA</v>
      </c>
      <c r="K227" s="88">
        <v>0</v>
      </c>
      <c r="L227" s="153">
        <v>0.99945601851851851</v>
      </c>
      <c r="M227" s="254">
        <v>44175</v>
      </c>
      <c r="N227" s="143" t="s">
        <v>5452</v>
      </c>
      <c r="O227" s="90">
        <f t="shared" si="46"/>
        <v>1439.2166666666667</v>
      </c>
      <c r="P227" s="100">
        <f t="shared" si="47"/>
        <v>4317.6499999999996</v>
      </c>
      <c r="Q227" s="48" t="s">
        <v>2035</v>
      </c>
      <c r="R227" s="48" t="s">
        <v>2036</v>
      </c>
    </row>
    <row r="228" spans="1:18" x14ac:dyDescent="0.2">
      <c r="A228" s="97"/>
      <c r="B228" s="137" t="s">
        <v>3347</v>
      </c>
      <c r="C228" s="48" t="s">
        <v>824</v>
      </c>
      <c r="D228" s="134" t="str">
        <f>VLOOKUP($C228,TOTAL3,2,FALSE)</f>
        <v>MA0126</v>
      </c>
      <c r="E228" s="134" t="str">
        <f>VLOOKUP($C228,TOTAL3,3,FALSE)</f>
        <v>MANICALAND</v>
      </c>
      <c r="F228" s="135" t="str">
        <f>VLOOKUP(C228,TOTAL3,4,FALSE)</f>
        <v>PLATINUM</v>
      </c>
      <c r="G228" s="52">
        <v>3</v>
      </c>
      <c r="H228" s="142" t="s">
        <v>2033</v>
      </c>
      <c r="I228" s="52" t="s">
        <v>5161</v>
      </c>
      <c r="J228" s="135" t="str">
        <f>VLOOKUP($C228,TOTAL3,5,FALSE)</f>
        <v>MANGWIRO</v>
      </c>
      <c r="K228" s="88">
        <v>0</v>
      </c>
      <c r="L228" s="153">
        <v>0.99945601851851851</v>
      </c>
      <c r="M228" s="254">
        <v>44175</v>
      </c>
      <c r="N228" s="143" t="s">
        <v>5453</v>
      </c>
      <c r="O228" s="90">
        <f t="shared" si="46"/>
        <v>1439.2166666666667</v>
      </c>
      <c r="P228" s="100">
        <f t="shared" si="47"/>
        <v>4317.6499999999996</v>
      </c>
      <c r="Q228" s="48" t="s">
        <v>2035</v>
      </c>
      <c r="R228" s="48" t="s">
        <v>2036</v>
      </c>
    </row>
    <row r="229" spans="1:18" x14ac:dyDescent="0.2">
      <c r="A229" s="214"/>
      <c r="B229" s="221">
        <v>44175.517395833333</v>
      </c>
      <c r="C229" s="98" t="s">
        <v>828</v>
      </c>
      <c r="D229" s="81" t="str">
        <f>VLOOKUP($C229,TOTAL4,2,FALSE)</f>
        <v>HA5062</v>
      </c>
      <c r="E229" s="81" t="str">
        <f>VLOOKUP($C229,TOTAL4,3,FALSE)</f>
        <v>HARARE</v>
      </c>
      <c r="F229" s="82" t="str">
        <f>VLOOKUP(C229,TOTAL4,4,FALSE)</f>
        <v>SILVER</v>
      </c>
      <c r="G229" s="52">
        <v>3</v>
      </c>
      <c r="H229" s="84" t="s">
        <v>2033</v>
      </c>
      <c r="I229" s="68" t="s">
        <v>2040</v>
      </c>
      <c r="J229" s="82" t="str">
        <f>VLOOKUP($C229,TOTAL4,5,FALSE)</f>
        <v>KIWA</v>
      </c>
      <c r="K229" s="153">
        <v>0.51739583333333339</v>
      </c>
      <c r="L229" s="88">
        <v>0.99930555555555556</v>
      </c>
      <c r="M229" s="135">
        <v>44175</v>
      </c>
      <c r="N229" s="143" t="s">
        <v>5724</v>
      </c>
      <c r="O229" s="191">
        <f t="shared" si="46"/>
        <v>693.94999999999993</v>
      </c>
      <c r="P229" s="100">
        <f t="shared" si="47"/>
        <v>2081.85</v>
      </c>
      <c r="Q229" s="68" t="s">
        <v>2035</v>
      </c>
      <c r="R229" s="68" t="s">
        <v>2036</v>
      </c>
    </row>
    <row r="230" spans="1:18" x14ac:dyDescent="0.2">
      <c r="A230" s="97"/>
      <c r="B230" s="186">
        <v>44174.826886574076</v>
      </c>
      <c r="C230" s="5" t="s">
        <v>830</v>
      </c>
      <c r="D230" s="134" t="str">
        <f>VLOOKUP($C230,TOTAL3,2,FALSE)</f>
        <v>HA5062</v>
      </c>
      <c r="E230" s="134" t="str">
        <f>VLOOKUP($C230,TOTAL3,3,FALSE)</f>
        <v>HARARE</v>
      </c>
      <c r="F230" s="135" t="str">
        <f>VLOOKUP(C230,TOTAL3,4,FALSE)</f>
        <v>SILVER</v>
      </c>
      <c r="G230" s="52">
        <v>3</v>
      </c>
      <c r="H230" s="142" t="s">
        <v>2033</v>
      </c>
      <c r="I230" s="52" t="s">
        <v>2034</v>
      </c>
      <c r="J230" s="135" t="str">
        <f>VLOOKUP($C230,TOTAL3,5,FALSE)</f>
        <v>KIWA</v>
      </c>
      <c r="K230" s="88">
        <v>0</v>
      </c>
      <c r="L230" s="153">
        <v>0.99945601851851851</v>
      </c>
      <c r="M230" s="254">
        <v>44175</v>
      </c>
      <c r="N230" s="143" t="s">
        <v>5210</v>
      </c>
      <c r="O230" s="90">
        <f t="shared" si="46"/>
        <v>1439.2166666666667</v>
      </c>
      <c r="P230" s="100">
        <f t="shared" si="47"/>
        <v>4317.6499999999996</v>
      </c>
      <c r="Q230" s="48" t="s">
        <v>2035</v>
      </c>
      <c r="R230" s="48" t="s">
        <v>2036</v>
      </c>
    </row>
    <row r="231" spans="1:18" x14ac:dyDescent="0.2">
      <c r="A231" s="97"/>
      <c r="B231" s="221">
        <v>44174.607361111113</v>
      </c>
      <c r="C231" s="98" t="s">
        <v>837</v>
      </c>
      <c r="D231" s="81" t="str">
        <f>VLOOKUP($C231,TOTAL4,2,FALSE)</f>
        <v>BU3107</v>
      </c>
      <c r="E231" s="81" t="str">
        <f>VLOOKUP($C231,TOTAL4,3,FALSE)</f>
        <v>BULAWAYO</v>
      </c>
      <c r="F231" s="82" t="str">
        <f>VLOOKUP(C231,TOTAL4,4,FALSE)</f>
        <v>SILVER</v>
      </c>
      <c r="G231" s="52">
        <v>3</v>
      </c>
      <c r="H231" s="142" t="s">
        <v>2033</v>
      </c>
      <c r="I231" s="68" t="s">
        <v>2057</v>
      </c>
      <c r="J231" s="82" t="str">
        <f>VLOOKUP($C231,TOTAL4,5,FALSE)</f>
        <v>SOFIA</v>
      </c>
      <c r="K231" s="88">
        <v>0</v>
      </c>
      <c r="L231" s="88">
        <v>0.38263888888888892</v>
      </c>
      <c r="M231" s="135">
        <v>44175</v>
      </c>
      <c r="N231" s="143" t="s">
        <v>5590</v>
      </c>
      <c r="O231" s="90">
        <f t="shared" si="46"/>
        <v>551</v>
      </c>
      <c r="P231" s="100">
        <f t="shared" si="47"/>
        <v>1653</v>
      </c>
      <c r="Q231" s="48" t="s">
        <v>2035</v>
      </c>
      <c r="R231" s="48" t="s">
        <v>2038</v>
      </c>
    </row>
    <row r="232" spans="1:18" x14ac:dyDescent="0.2">
      <c r="A232" s="97"/>
      <c r="B232" s="137" t="s">
        <v>2051</v>
      </c>
      <c r="C232" s="87" t="s">
        <v>842</v>
      </c>
      <c r="D232" s="134" t="str">
        <f>VLOOKUP($C232,TOTAL3,2,FALSE)</f>
        <v>HA0042</v>
      </c>
      <c r="E232" s="134" t="str">
        <f>VLOOKUP($C232,TOTAL3,3,FALSE)</f>
        <v>HARARE</v>
      </c>
      <c r="F232" s="135" t="str">
        <f>VLOOKUP(C232,TOTAL3,4,FALSE)</f>
        <v>PLATINUM</v>
      </c>
      <c r="G232" s="52">
        <v>3</v>
      </c>
      <c r="H232" s="84" t="s">
        <v>2033</v>
      </c>
      <c r="I232" s="52" t="s">
        <v>5161</v>
      </c>
      <c r="J232" s="135" t="str">
        <f>VLOOKUP($C232,TOTAL3,5,FALSE)</f>
        <v>MODESTA</v>
      </c>
      <c r="K232" s="88">
        <v>0</v>
      </c>
      <c r="L232" s="153">
        <v>0.99945601851851851</v>
      </c>
      <c r="M232" s="254">
        <v>44175</v>
      </c>
      <c r="N232" s="143" t="s">
        <v>5405</v>
      </c>
      <c r="O232" s="90">
        <f t="shared" si="46"/>
        <v>1439.2166666666667</v>
      </c>
      <c r="P232" s="100">
        <f t="shared" si="47"/>
        <v>4317.6499999999996</v>
      </c>
      <c r="Q232" s="48" t="s">
        <v>2035</v>
      </c>
      <c r="R232" s="48" t="s">
        <v>2036</v>
      </c>
    </row>
    <row r="233" spans="1:18" x14ac:dyDescent="0.2">
      <c r="A233" s="214"/>
      <c r="B233" s="221">
        <v>44175.517488425925</v>
      </c>
      <c r="C233" s="98" t="s">
        <v>846</v>
      </c>
      <c r="D233" s="81" t="str">
        <f>VLOOKUP($C233,TOTAL4,2,FALSE)</f>
        <v>HA5070</v>
      </c>
      <c r="E233" s="81" t="str">
        <f>VLOOKUP($C233,TOTAL4,3,FALSE)</f>
        <v>HARARE</v>
      </c>
      <c r="F233" s="82" t="str">
        <f>VLOOKUP(C233,TOTAL4,4,FALSE)</f>
        <v>GOLD</v>
      </c>
      <c r="G233" s="52">
        <v>3</v>
      </c>
      <c r="H233" s="84" t="s">
        <v>2033</v>
      </c>
      <c r="I233" s="68" t="s">
        <v>2040</v>
      </c>
      <c r="J233" s="82" t="str">
        <f>VLOOKUP($C233,TOTAL4,5,FALSE)</f>
        <v>KIWA</v>
      </c>
      <c r="K233" s="153">
        <v>0.51748842592592592</v>
      </c>
      <c r="L233" s="88">
        <v>0.99930555555555556</v>
      </c>
      <c r="M233" s="135">
        <v>44175</v>
      </c>
      <c r="N233" s="143" t="s">
        <v>5725</v>
      </c>
      <c r="O233" s="191">
        <f t="shared" si="46"/>
        <v>693.81666666666672</v>
      </c>
      <c r="P233" s="100">
        <f t="shared" si="47"/>
        <v>2081.4500000000003</v>
      </c>
      <c r="Q233" s="68" t="s">
        <v>2035</v>
      </c>
      <c r="R233" s="68" t="s">
        <v>2036</v>
      </c>
    </row>
    <row r="234" spans="1:18" x14ac:dyDescent="0.2">
      <c r="A234" s="97"/>
      <c r="B234" s="216" t="s">
        <v>5633</v>
      </c>
      <c r="C234" s="138" t="s">
        <v>848</v>
      </c>
      <c r="D234" s="134" t="str">
        <f>VLOOKUP($C234,TOTAL3,2,FALSE)</f>
        <v>HA5070</v>
      </c>
      <c r="E234" s="134" t="str">
        <f>VLOOKUP($C234,TOTAL3,3,FALSE)</f>
        <v>HARARE</v>
      </c>
      <c r="F234" s="135" t="str">
        <f>VLOOKUP(C234,TOTAL3,4,FALSE)</f>
        <v>GOLD</v>
      </c>
      <c r="G234" s="52">
        <v>3</v>
      </c>
      <c r="H234" s="142" t="s">
        <v>2033</v>
      </c>
      <c r="I234" s="52" t="s">
        <v>2034</v>
      </c>
      <c r="J234" s="135" t="str">
        <f>VLOOKUP($C234,TOTAL3,5,FALSE)</f>
        <v>KIWA</v>
      </c>
      <c r="K234" s="153">
        <v>0.4841550925925926</v>
      </c>
      <c r="L234" s="153">
        <v>0.99945601851851851</v>
      </c>
      <c r="M234" s="254">
        <v>44175</v>
      </c>
      <c r="N234" s="143" t="s">
        <v>5828</v>
      </c>
      <c r="O234" s="90">
        <f t="shared" si="46"/>
        <v>742.0333333333333</v>
      </c>
      <c r="P234" s="100">
        <f t="shared" si="47"/>
        <v>2226.1</v>
      </c>
      <c r="Q234" s="48" t="s">
        <v>2035</v>
      </c>
      <c r="R234" s="48" t="s">
        <v>2036</v>
      </c>
    </row>
    <row r="235" spans="1:18" x14ac:dyDescent="0.2">
      <c r="A235" s="97"/>
      <c r="B235" s="186">
        <v>44174.899583333332</v>
      </c>
      <c r="C235" s="5" t="s">
        <v>849</v>
      </c>
      <c r="D235" s="134" t="str">
        <f>VLOOKUP($C235,TOTAL3,2,FALSE)</f>
        <v>HA6058</v>
      </c>
      <c r="E235" s="134" t="str">
        <f>VLOOKUP($C235,TOTAL3,3,FALSE)</f>
        <v>HARARE</v>
      </c>
      <c r="F235" s="135" t="str">
        <f>VLOOKUP(C235,TOTAL3,4,FALSE)</f>
        <v>PLATINUM</v>
      </c>
      <c r="G235" s="52">
        <v>3</v>
      </c>
      <c r="H235" s="84" t="s">
        <v>2033</v>
      </c>
      <c r="I235" s="52" t="s">
        <v>2034</v>
      </c>
      <c r="J235" s="135" t="str">
        <f>VLOOKUP($C235,TOTAL3,5,FALSE)</f>
        <v>ARCHIE</v>
      </c>
      <c r="K235" s="88">
        <v>0</v>
      </c>
      <c r="L235" s="196">
        <v>0.59236111111111112</v>
      </c>
      <c r="M235" s="186">
        <v>44175</v>
      </c>
      <c r="N235" s="143" t="s">
        <v>5454</v>
      </c>
      <c r="O235" s="90">
        <f t="shared" si="46"/>
        <v>853</v>
      </c>
      <c r="P235" s="100">
        <f t="shared" si="47"/>
        <v>2559</v>
      </c>
      <c r="Q235" s="48" t="s">
        <v>2035</v>
      </c>
      <c r="R235" s="48" t="s">
        <v>2038</v>
      </c>
    </row>
    <row r="236" spans="1:18" x14ac:dyDescent="0.2">
      <c r="A236" s="97"/>
      <c r="B236" s="186">
        <v>44174.901979166665</v>
      </c>
      <c r="C236" s="5" t="s">
        <v>851</v>
      </c>
      <c r="D236" s="134" t="str">
        <f>VLOOKUP($C236,TOTAL3,2,FALSE)</f>
        <v>HA6058</v>
      </c>
      <c r="E236" s="134" t="str">
        <f>VLOOKUP($C236,TOTAL3,3,FALSE)</f>
        <v>HARARE</v>
      </c>
      <c r="F236" s="135" t="str">
        <f>VLOOKUP(C236,TOTAL3,4,FALSE)</f>
        <v>PLATINUM</v>
      </c>
      <c r="G236" s="52">
        <v>3</v>
      </c>
      <c r="H236" s="84" t="s">
        <v>2033</v>
      </c>
      <c r="I236" s="52" t="s">
        <v>2034</v>
      </c>
      <c r="J236" s="135" t="str">
        <f>VLOOKUP($C236,TOTAL3,5,FALSE)</f>
        <v>ARCHIE</v>
      </c>
      <c r="K236" s="88">
        <v>0</v>
      </c>
      <c r="L236" s="196">
        <v>0.59513888888888888</v>
      </c>
      <c r="M236" s="186">
        <v>44175</v>
      </c>
      <c r="N236" s="143" t="s">
        <v>5455</v>
      </c>
      <c r="O236" s="90">
        <f t="shared" si="46"/>
        <v>857</v>
      </c>
      <c r="P236" s="100">
        <f t="shared" si="47"/>
        <v>2571</v>
      </c>
      <c r="Q236" s="48" t="s">
        <v>2035</v>
      </c>
      <c r="R236" s="48" t="s">
        <v>2038</v>
      </c>
    </row>
    <row r="237" spans="1:18" x14ac:dyDescent="0.2">
      <c r="A237" s="97"/>
      <c r="B237" s="186">
        <v>44174.824224537035</v>
      </c>
      <c r="C237" s="5" t="s">
        <v>852</v>
      </c>
      <c r="D237" s="134" t="str">
        <f>VLOOKUP($C237,TOTAL3,2,FALSE)</f>
        <v>MA7014</v>
      </c>
      <c r="E237" s="134" t="str">
        <f>VLOOKUP($C237,TOTAL3,3,FALSE)</f>
        <v>MANICALAND</v>
      </c>
      <c r="F237" s="135" t="str">
        <f>VLOOKUP(C237,TOTAL3,4,FALSE)</f>
        <v>SILVER</v>
      </c>
      <c r="G237" s="52">
        <v>3</v>
      </c>
      <c r="H237" s="84" t="s">
        <v>2033</v>
      </c>
      <c r="I237" s="52" t="s">
        <v>2034</v>
      </c>
      <c r="J237" s="135" t="str">
        <f>VLOOKUP($C237,TOTAL3,5,FALSE)</f>
        <v>MAPFUMBA</v>
      </c>
      <c r="K237" s="196">
        <v>0</v>
      </c>
      <c r="L237" s="196">
        <v>0.15586805555555555</v>
      </c>
      <c r="M237" s="186">
        <v>44175</v>
      </c>
      <c r="N237" s="143" t="s">
        <v>5805</v>
      </c>
      <c r="O237" s="90">
        <f t="shared" si="46"/>
        <v>224.45</v>
      </c>
      <c r="P237" s="100">
        <f t="shared" si="47"/>
        <v>673.34999999999991</v>
      </c>
      <c r="Q237" s="48" t="s">
        <v>2035</v>
      </c>
      <c r="R237" s="48" t="s">
        <v>2038</v>
      </c>
    </row>
    <row r="238" spans="1:18" x14ac:dyDescent="0.2">
      <c r="A238" s="97"/>
      <c r="B238" s="141" t="s">
        <v>5676</v>
      </c>
      <c r="C238" s="138" t="s">
        <v>852</v>
      </c>
      <c r="D238" s="134" t="str">
        <f>VLOOKUP($C238,TOTAL3,2,FALSE)</f>
        <v>MA7014</v>
      </c>
      <c r="E238" s="134" t="str">
        <f>VLOOKUP($C238,TOTAL3,3,FALSE)</f>
        <v>MANICALAND</v>
      </c>
      <c r="F238" s="135" t="str">
        <f>VLOOKUP(C238,TOTAL3,4,FALSE)</f>
        <v>SILVER</v>
      </c>
      <c r="G238" s="52">
        <v>3</v>
      </c>
      <c r="H238" s="142" t="s">
        <v>2033</v>
      </c>
      <c r="I238" s="52" t="s">
        <v>2034</v>
      </c>
      <c r="J238" s="135" t="str">
        <f>VLOOKUP($C238,TOTAL3,5,FALSE)</f>
        <v>MAPFUMBA</v>
      </c>
      <c r="K238" s="88">
        <v>0.84413194444444439</v>
      </c>
      <c r="L238" s="153">
        <v>0.99945601851851851</v>
      </c>
      <c r="M238" s="254">
        <v>44175</v>
      </c>
      <c r="N238" s="143" t="s">
        <v>5845</v>
      </c>
      <c r="O238" s="90">
        <f t="shared" si="46"/>
        <v>223.66666666666671</v>
      </c>
      <c r="P238" s="100">
        <f t="shared" si="47"/>
        <v>671.00000000000011</v>
      </c>
      <c r="Q238" s="48" t="s">
        <v>2035</v>
      </c>
      <c r="R238" s="48" t="s">
        <v>2036</v>
      </c>
    </row>
    <row r="239" spans="1:18" x14ac:dyDescent="0.2">
      <c r="A239" s="210"/>
      <c r="B239" s="121">
        <v>44169.427627314813</v>
      </c>
      <c r="C239" s="48" t="s">
        <v>858</v>
      </c>
      <c r="D239" s="81" t="str">
        <f>VLOOKUP($C239,TOTAL4,2,FALSE)</f>
        <v>MN5204</v>
      </c>
      <c r="E239" s="81" t="str">
        <f>VLOOKUP($C239,TOTAL4,3,FALSE)</f>
        <v>MAT NORTH</v>
      </c>
      <c r="F239" s="82" t="str">
        <f>VLOOKUP(C239,TOTAL4,4,FALSE)</f>
        <v>SILVER</v>
      </c>
      <c r="G239" s="52">
        <v>3</v>
      </c>
      <c r="H239" s="84" t="s">
        <v>2033</v>
      </c>
      <c r="I239" s="68" t="s">
        <v>2058</v>
      </c>
      <c r="J239" s="82" t="str">
        <f>VLOOKUP($C239,TOTAL4,5,FALSE)</f>
        <v>MAKETO</v>
      </c>
      <c r="K239" s="88">
        <v>0</v>
      </c>
      <c r="L239" s="88">
        <v>0.99930555555555556</v>
      </c>
      <c r="M239" s="135">
        <v>44175</v>
      </c>
      <c r="N239" s="143" t="s">
        <v>4859</v>
      </c>
      <c r="O239" s="191">
        <f t="shared" si="46"/>
        <v>1439</v>
      </c>
      <c r="P239" s="100">
        <f t="shared" si="47"/>
        <v>4317</v>
      </c>
      <c r="Q239" s="68" t="s">
        <v>2035</v>
      </c>
      <c r="R239" s="68" t="s">
        <v>2036</v>
      </c>
    </row>
    <row r="240" spans="1:18" x14ac:dyDescent="0.2">
      <c r="A240" s="97"/>
      <c r="B240" s="186">
        <v>44174.582233796296</v>
      </c>
      <c r="C240" s="5" t="s">
        <v>865</v>
      </c>
      <c r="D240" s="134" t="str">
        <f>VLOOKUP($C240,TOTAL3,2,FALSE)</f>
        <v>HA3013</v>
      </c>
      <c r="E240" s="134" t="str">
        <f>VLOOKUP($C240,TOTAL3,3,FALSE)</f>
        <v>HARARE</v>
      </c>
      <c r="F240" s="135" t="str">
        <f>VLOOKUP(C240,TOTAL3,4,FALSE)</f>
        <v>PLATINUM</v>
      </c>
      <c r="G240" s="52">
        <v>3</v>
      </c>
      <c r="H240" s="84" t="s">
        <v>2033</v>
      </c>
      <c r="I240" s="52" t="s">
        <v>2034</v>
      </c>
      <c r="J240" s="135" t="str">
        <f>VLOOKUP($C240,TOTAL3,5,FALSE)</f>
        <v>RICHARD</v>
      </c>
      <c r="K240" s="88">
        <v>0</v>
      </c>
      <c r="L240" s="153">
        <v>0.75195601851851857</v>
      </c>
      <c r="M240" s="254">
        <v>44175</v>
      </c>
      <c r="N240" s="143" t="s">
        <v>5457</v>
      </c>
      <c r="O240" s="90">
        <f t="shared" si="46"/>
        <v>1082.8166666666668</v>
      </c>
      <c r="P240" s="100">
        <f t="shared" si="47"/>
        <v>3248.4500000000007</v>
      </c>
      <c r="Q240" s="48" t="s">
        <v>2035</v>
      </c>
      <c r="R240" s="48" t="s">
        <v>2038</v>
      </c>
    </row>
    <row r="241" spans="1:18" x14ac:dyDescent="0.2">
      <c r="A241" s="97"/>
      <c r="B241" s="186">
        <v>44174.584594907406</v>
      </c>
      <c r="C241" s="5" t="s">
        <v>867</v>
      </c>
      <c r="D241" s="134" t="str">
        <f>VLOOKUP($C241,TOTAL3,2,FALSE)</f>
        <v>HA3013</v>
      </c>
      <c r="E241" s="134" t="str">
        <f>VLOOKUP($C241,TOTAL3,3,FALSE)</f>
        <v>HARARE</v>
      </c>
      <c r="F241" s="135" t="str">
        <f>VLOOKUP(C241,TOTAL3,4,FALSE)</f>
        <v>PLATINUM</v>
      </c>
      <c r="G241" s="52">
        <v>3</v>
      </c>
      <c r="H241" s="84" t="s">
        <v>2033</v>
      </c>
      <c r="I241" s="52" t="s">
        <v>2034</v>
      </c>
      <c r="J241" s="135" t="str">
        <f>VLOOKUP($C241,TOTAL3,5,FALSE)</f>
        <v>RICHARD</v>
      </c>
      <c r="K241" s="88">
        <v>0</v>
      </c>
      <c r="L241" s="153">
        <v>0.75484953703703705</v>
      </c>
      <c r="M241" s="254">
        <v>44175</v>
      </c>
      <c r="N241" s="143" t="s">
        <v>5458</v>
      </c>
      <c r="O241" s="90">
        <f t="shared" si="46"/>
        <v>1086.9833333333333</v>
      </c>
      <c r="P241" s="100">
        <f t="shared" si="47"/>
        <v>3260.95</v>
      </c>
      <c r="Q241" s="48" t="s">
        <v>2035</v>
      </c>
      <c r="R241" s="48" t="s">
        <v>2038</v>
      </c>
    </row>
    <row r="242" spans="1:18" x14ac:dyDescent="0.2">
      <c r="A242" s="210"/>
      <c r="B242" s="121">
        <v>44169.991597222222</v>
      </c>
      <c r="C242" s="48" t="s">
        <v>870</v>
      </c>
      <c r="D242" s="81" t="str">
        <f>VLOOKUP($C242,TOTAL4,2,FALSE)</f>
        <v>MS5264</v>
      </c>
      <c r="E242" s="81" t="str">
        <f>VLOOKUP($C242,TOTAL4,3,FALSE)</f>
        <v>MAT SOUTH</v>
      </c>
      <c r="F242" s="82" t="str">
        <f>VLOOKUP(C242,TOTAL4,4,FALSE)</f>
        <v>PLATINUM</v>
      </c>
      <c r="G242" s="52">
        <v>3</v>
      </c>
      <c r="H242" s="84" t="s">
        <v>2033</v>
      </c>
      <c r="I242" s="68" t="s">
        <v>2058</v>
      </c>
      <c r="J242" s="82" t="str">
        <f>VLOOKUP($C242,TOTAL4,5,FALSE)</f>
        <v>BEN</v>
      </c>
      <c r="K242" s="88">
        <v>0</v>
      </c>
      <c r="L242" s="88">
        <v>0.99930555555555556</v>
      </c>
      <c r="M242" s="135">
        <v>44175</v>
      </c>
      <c r="N242" s="143" t="s">
        <v>4861</v>
      </c>
      <c r="O242" s="191">
        <f t="shared" si="46"/>
        <v>1439</v>
      </c>
      <c r="P242" s="100">
        <f t="shared" si="47"/>
        <v>4317</v>
      </c>
      <c r="Q242" s="68" t="s">
        <v>2035</v>
      </c>
      <c r="R242" s="68" t="s">
        <v>2036</v>
      </c>
    </row>
    <row r="243" spans="1:18" x14ac:dyDescent="0.2">
      <c r="A243" s="210"/>
      <c r="B243" s="121">
        <v>44134.215995370374</v>
      </c>
      <c r="C243" s="48" t="s">
        <v>872</v>
      </c>
      <c r="D243" s="81" t="str">
        <f>VLOOKUP($C243,TOTAL4,2,FALSE)</f>
        <v>MS5264</v>
      </c>
      <c r="E243" s="81" t="str">
        <f>VLOOKUP($C243,TOTAL4,3,FALSE)</f>
        <v>MAT SOUTH</v>
      </c>
      <c r="F243" s="82" t="str">
        <f>VLOOKUP(C243,TOTAL4,4,FALSE)</f>
        <v>PLATINUM</v>
      </c>
      <c r="G243" s="52">
        <v>3</v>
      </c>
      <c r="H243" s="84" t="s">
        <v>2033</v>
      </c>
      <c r="I243" s="68" t="s">
        <v>2058</v>
      </c>
      <c r="J243" s="82" t="str">
        <f>VLOOKUP($C243,TOTAL4,5,FALSE)</f>
        <v>BEN</v>
      </c>
      <c r="K243" s="88">
        <v>0</v>
      </c>
      <c r="L243" s="88">
        <v>0.99930555555555556</v>
      </c>
      <c r="M243" s="135">
        <v>44175</v>
      </c>
      <c r="N243" s="143" t="s">
        <v>4862</v>
      </c>
      <c r="O243" s="191">
        <f t="shared" si="46"/>
        <v>1439</v>
      </c>
      <c r="P243" s="100">
        <f t="shared" si="47"/>
        <v>4317</v>
      </c>
      <c r="Q243" s="68" t="s">
        <v>2035</v>
      </c>
      <c r="R243" s="68" t="s">
        <v>2036</v>
      </c>
    </row>
    <row r="244" spans="1:18" x14ac:dyDescent="0.2">
      <c r="A244" s="210">
        <v>283</v>
      </c>
      <c r="B244" s="121">
        <v>43636.052777777775</v>
      </c>
      <c r="C244" s="52" t="str">
        <f>VLOOKUP(A244,nsn,2,FALSE)</f>
        <v>Hwange Power-G</v>
      </c>
      <c r="D244" s="207" t="s">
        <v>873</v>
      </c>
      <c r="E244" s="134" t="str">
        <f>VLOOKUP($C244,TOTAL3,3,FALSE)</f>
        <v>MAT NORTH</v>
      </c>
      <c r="F244" s="135" t="str">
        <f>VLOOKUP(C244,TOTAL3,4,FALSE)</f>
        <v>SILVER</v>
      </c>
      <c r="G244" s="52">
        <v>3</v>
      </c>
      <c r="H244" s="142" t="s">
        <v>2033</v>
      </c>
      <c r="I244" s="52" t="s">
        <v>2055</v>
      </c>
      <c r="J244" s="52" t="str">
        <f>VLOOKUP(A244,nsn,3,FALSE)</f>
        <v>HARRIET</v>
      </c>
      <c r="K244" s="88">
        <v>0</v>
      </c>
      <c r="L244" s="88">
        <v>0.99930555555555556</v>
      </c>
      <c r="M244" s="135">
        <v>44175</v>
      </c>
      <c r="N244" s="143" t="s">
        <v>2158</v>
      </c>
      <c r="O244" s="90">
        <f t="shared" si="46"/>
        <v>1439</v>
      </c>
      <c r="P244" s="100">
        <f t="shared" si="47"/>
        <v>4317</v>
      </c>
      <c r="Q244" s="52" t="s">
        <v>2035</v>
      </c>
      <c r="R244" s="52" t="s">
        <v>2036</v>
      </c>
    </row>
    <row r="245" spans="1:18" x14ac:dyDescent="0.2">
      <c r="A245" s="78">
        <v>85</v>
      </c>
      <c r="B245" s="121">
        <v>44175.354861111111</v>
      </c>
      <c r="C245" s="52" t="str">
        <f>VLOOKUP(A245,nsn,2,FALSE)</f>
        <v>Imbizo-G</v>
      </c>
      <c r="D245" s="134" t="str">
        <f>VLOOKUP($C245,TOTAL3,2,FALSE)</f>
        <v>BU0172</v>
      </c>
      <c r="E245" s="134" t="str">
        <f>VLOOKUP($C245,TOTAL3,3,FALSE)</f>
        <v>BULAWAYO</v>
      </c>
      <c r="F245" s="135" t="str">
        <f>VLOOKUP(C245,TOTAL3,4,FALSE)</f>
        <v>SILVER</v>
      </c>
      <c r="G245" s="52">
        <v>3</v>
      </c>
      <c r="H245" s="142" t="s">
        <v>2033</v>
      </c>
      <c r="I245" s="212" t="s">
        <v>2057</v>
      </c>
      <c r="J245" s="52" t="str">
        <f>VLOOKUP(A245,nsn,3,FALSE)</f>
        <v>STELLA</v>
      </c>
      <c r="K245" s="88">
        <v>0.35486111111111113</v>
      </c>
      <c r="L245" s="88">
        <v>0.99930555555555556</v>
      </c>
      <c r="M245" s="135">
        <v>44175</v>
      </c>
      <c r="N245" s="143" t="s">
        <v>2724</v>
      </c>
      <c r="O245" s="90">
        <f t="shared" si="46"/>
        <v>928</v>
      </c>
      <c r="P245" s="100">
        <f t="shared" si="47"/>
        <v>2784</v>
      </c>
      <c r="Q245" s="52" t="s">
        <v>2035</v>
      </c>
      <c r="R245" s="52" t="s">
        <v>2036</v>
      </c>
    </row>
    <row r="246" spans="1:18" x14ac:dyDescent="0.2">
      <c r="A246" s="210">
        <v>818</v>
      </c>
      <c r="B246" s="121">
        <v>44069.581944444442</v>
      </c>
      <c r="C246" s="52" t="str">
        <f>VLOOKUP(A246,nsn,2,FALSE)</f>
        <v>INKOSIKAZI-G</v>
      </c>
      <c r="D246" s="134" t="str">
        <f>VLOOKUP($C246,TOTAL3,2,FALSE)</f>
        <v>MN7015</v>
      </c>
      <c r="E246" s="134" t="str">
        <f>VLOOKUP($C246,TOTAL3,3,FALSE)</f>
        <v>MAT NORTH</v>
      </c>
      <c r="F246" s="135" t="str">
        <f>VLOOKUP(C246,TOTAL3,4,FALSE)</f>
        <v>BRONZE</v>
      </c>
      <c r="G246" s="52">
        <v>3</v>
      </c>
      <c r="H246" s="142" t="s">
        <v>2033</v>
      </c>
      <c r="I246" s="212" t="s">
        <v>2055</v>
      </c>
      <c r="J246" s="52" t="str">
        <f>VLOOKUP(A246,nsn,3,FALSE)</f>
        <v>BHEKANI</v>
      </c>
      <c r="K246" s="88">
        <v>0</v>
      </c>
      <c r="L246" s="88">
        <v>0.99930555555555556</v>
      </c>
      <c r="M246" s="135">
        <v>44175</v>
      </c>
      <c r="N246" s="143" t="s">
        <v>2668</v>
      </c>
      <c r="O246" s="90">
        <f t="shared" si="46"/>
        <v>1439</v>
      </c>
      <c r="P246" s="100">
        <f t="shared" si="47"/>
        <v>4317</v>
      </c>
      <c r="Q246" s="52" t="s">
        <v>2035</v>
      </c>
      <c r="R246" s="52" t="s">
        <v>2036</v>
      </c>
    </row>
    <row r="247" spans="1:18" x14ac:dyDescent="0.2">
      <c r="A247" s="97"/>
      <c r="B247" s="137" t="s">
        <v>2044</v>
      </c>
      <c r="C247" s="87" t="s">
        <v>896</v>
      </c>
      <c r="D247" s="134" t="str">
        <f>VLOOKUP($C247,TOTAL3,2,FALSE)</f>
        <v>MA5156</v>
      </c>
      <c r="E247" s="134" t="str">
        <f>VLOOKUP($C247,TOTAL3,3,FALSE)</f>
        <v>MANICALAND</v>
      </c>
      <c r="F247" s="135" t="str">
        <f>VLOOKUP(C247,TOTAL3,4,FALSE)</f>
        <v>SILVER</v>
      </c>
      <c r="G247" s="52">
        <v>3</v>
      </c>
      <c r="H247" s="142" t="s">
        <v>2033</v>
      </c>
      <c r="I247" s="52" t="s">
        <v>5161</v>
      </c>
      <c r="J247" s="135" t="str">
        <f>VLOOKUP($C247,TOTAL3,5,FALSE)</f>
        <v>MANGWIRO</v>
      </c>
      <c r="K247" s="88">
        <v>0</v>
      </c>
      <c r="L247" s="153">
        <v>0.99945601851851851</v>
      </c>
      <c r="M247" s="254">
        <v>44175</v>
      </c>
      <c r="N247" s="143" t="s">
        <v>5459</v>
      </c>
      <c r="O247" s="90">
        <f t="shared" si="46"/>
        <v>1439.2166666666667</v>
      </c>
      <c r="P247" s="100">
        <f t="shared" si="47"/>
        <v>4317.6499999999996</v>
      </c>
      <c r="Q247" s="48" t="s">
        <v>2035</v>
      </c>
      <c r="R247" s="48" t="s">
        <v>2036</v>
      </c>
    </row>
    <row r="248" spans="1:18" x14ac:dyDescent="0.2">
      <c r="A248" s="97"/>
      <c r="B248" s="186">
        <v>44174.902002314811</v>
      </c>
      <c r="C248" s="5" t="s">
        <v>4334</v>
      </c>
      <c r="D248" s="134" t="e">
        <f>VLOOKUP($C248,TOTAL3,2,FALSE)</f>
        <v>#N/A</v>
      </c>
      <c r="E248" s="134" t="e">
        <f>VLOOKUP($C248,TOTAL3,3,FALSE)</f>
        <v>#N/A</v>
      </c>
      <c r="F248" s="135" t="e">
        <f>VLOOKUP(C248,TOTAL3,4,FALSE)</f>
        <v>#N/A</v>
      </c>
      <c r="G248" s="52">
        <v>3</v>
      </c>
      <c r="H248" s="84" t="s">
        <v>2033</v>
      </c>
      <c r="I248" s="52" t="s">
        <v>2034</v>
      </c>
      <c r="J248" s="135" t="e">
        <f>VLOOKUP($C248,TOTAL3,5,FALSE)</f>
        <v>#N/A</v>
      </c>
      <c r="K248" s="88">
        <v>0</v>
      </c>
      <c r="L248" s="196">
        <v>0.59513888888888888</v>
      </c>
      <c r="M248" s="186">
        <v>44175</v>
      </c>
      <c r="N248" s="143" t="s">
        <v>5460</v>
      </c>
      <c r="O248" s="90">
        <f t="shared" si="46"/>
        <v>857</v>
      </c>
      <c r="P248" s="100">
        <f t="shared" si="47"/>
        <v>2571</v>
      </c>
      <c r="Q248" s="48" t="s">
        <v>2035</v>
      </c>
      <c r="R248" s="48" t="s">
        <v>2038</v>
      </c>
    </row>
    <row r="249" spans="1:18" x14ac:dyDescent="0.2">
      <c r="A249" s="210"/>
      <c r="B249" s="121">
        <v>44157.711724537039</v>
      </c>
      <c r="C249" s="48" t="s">
        <v>904</v>
      </c>
      <c r="D249" s="81" t="str">
        <f>VLOOKUP($C249,TOTAL4,2,FALSE)</f>
        <v>MS5129</v>
      </c>
      <c r="E249" s="81" t="str">
        <f>VLOOKUP($C249,TOTAL4,3,FALSE)</f>
        <v>MAT SOUTH</v>
      </c>
      <c r="F249" s="82" t="str">
        <f>VLOOKUP(C249,TOTAL4,4,FALSE)</f>
        <v>SILVER</v>
      </c>
      <c r="G249" s="52">
        <v>3</v>
      </c>
      <c r="H249" s="84" t="s">
        <v>2033</v>
      </c>
      <c r="I249" s="68" t="s">
        <v>2058</v>
      </c>
      <c r="J249" s="82" t="str">
        <f>VLOOKUP($C249,TOTAL4,5,FALSE)</f>
        <v>BEN</v>
      </c>
      <c r="K249" s="88">
        <v>0</v>
      </c>
      <c r="L249" s="88">
        <v>0.99930555555555556</v>
      </c>
      <c r="M249" s="135">
        <v>44175</v>
      </c>
      <c r="N249" s="143" t="s">
        <v>4864</v>
      </c>
      <c r="O249" s="191">
        <f t="shared" si="46"/>
        <v>1439</v>
      </c>
      <c r="P249" s="100">
        <f t="shared" si="47"/>
        <v>4317</v>
      </c>
      <c r="Q249" s="68" t="s">
        <v>2035</v>
      </c>
      <c r="R249" s="68" t="s">
        <v>2036</v>
      </c>
    </row>
    <row r="250" spans="1:18" x14ac:dyDescent="0.2">
      <c r="A250" s="97"/>
      <c r="B250" s="186">
        <v>44175.032858796294</v>
      </c>
      <c r="C250" s="5" t="s">
        <v>913</v>
      </c>
      <c r="D250" s="134" t="str">
        <f t="shared" ref="D250:D264" si="52">VLOOKUP($C250,TOTAL3,2,FALSE)</f>
        <v>MW6033</v>
      </c>
      <c r="E250" s="134" t="str">
        <f t="shared" ref="E250:E264" si="53">VLOOKUP($C250,TOTAL3,3,FALSE)</f>
        <v>MASH WEST</v>
      </c>
      <c r="F250" s="135" t="str">
        <f t="shared" ref="F250:F264" si="54">VLOOKUP(C250,TOTAL3,4,FALSE)</f>
        <v>PLATINUM</v>
      </c>
      <c r="G250" s="52">
        <v>3</v>
      </c>
      <c r="H250" s="142" t="s">
        <v>2033</v>
      </c>
      <c r="I250" s="52" t="s">
        <v>2034</v>
      </c>
      <c r="J250" s="135" t="str">
        <f>VLOOKUP($C250,TOTAL3,5,FALSE)</f>
        <v>NGIRAZI</v>
      </c>
      <c r="K250" s="196">
        <v>3.2858796296296296E-2</v>
      </c>
      <c r="L250" s="196">
        <v>0.22856481481481483</v>
      </c>
      <c r="M250" s="186">
        <v>44175</v>
      </c>
      <c r="N250" s="143" t="s">
        <v>5816</v>
      </c>
      <c r="O250" s="90">
        <f t="shared" si="46"/>
        <v>281.81666666666672</v>
      </c>
      <c r="P250" s="100">
        <f t="shared" si="47"/>
        <v>845.45000000000016</v>
      </c>
      <c r="Q250" s="48" t="s">
        <v>2035</v>
      </c>
      <c r="R250" s="48" t="s">
        <v>2038</v>
      </c>
    </row>
    <row r="251" spans="1:18" x14ac:dyDescent="0.2">
      <c r="A251" s="97"/>
      <c r="B251" s="186">
        <v>44175.035150462965</v>
      </c>
      <c r="C251" s="5" t="s">
        <v>917</v>
      </c>
      <c r="D251" s="134" t="str">
        <f t="shared" si="52"/>
        <v>MW6033</v>
      </c>
      <c r="E251" s="134" t="str">
        <f t="shared" si="53"/>
        <v>MASH WEST</v>
      </c>
      <c r="F251" s="135" t="str">
        <f t="shared" si="54"/>
        <v>PLATINUM</v>
      </c>
      <c r="G251" s="52">
        <v>3</v>
      </c>
      <c r="H251" s="142" t="s">
        <v>2033</v>
      </c>
      <c r="I251" s="52" t="s">
        <v>2034</v>
      </c>
      <c r="J251" s="135" t="str">
        <f>VLOOKUP($C251,TOTAL3,5,FALSE)</f>
        <v>NGIRZAI</v>
      </c>
      <c r="K251" s="196">
        <v>3.515046296296296E-2</v>
      </c>
      <c r="L251" s="196">
        <v>0.55208333333333337</v>
      </c>
      <c r="M251" s="186">
        <v>44175</v>
      </c>
      <c r="N251" s="143" t="s">
        <v>5817</v>
      </c>
      <c r="O251" s="90">
        <f t="shared" si="46"/>
        <v>744.38333333333344</v>
      </c>
      <c r="P251" s="100">
        <f t="shared" si="47"/>
        <v>2233.1500000000005</v>
      </c>
      <c r="Q251" s="48" t="s">
        <v>2035</v>
      </c>
      <c r="R251" s="48" t="s">
        <v>2038</v>
      </c>
    </row>
    <row r="252" spans="1:18" x14ac:dyDescent="0.2">
      <c r="A252" s="210">
        <v>223</v>
      </c>
      <c r="B252" s="121">
        <v>44155.618750000001</v>
      </c>
      <c r="C252" s="52" t="str">
        <f>VLOOKUP(A252,nsn,2,FALSE)</f>
        <v>Kamativi-G</v>
      </c>
      <c r="D252" s="134" t="str">
        <f t="shared" si="52"/>
        <v>MN0320</v>
      </c>
      <c r="E252" s="134" t="str">
        <f t="shared" si="53"/>
        <v>MAT NORTH</v>
      </c>
      <c r="F252" s="135" t="str">
        <f t="shared" si="54"/>
        <v>BRONZE</v>
      </c>
      <c r="G252" s="52">
        <v>3</v>
      </c>
      <c r="H252" s="142" t="s">
        <v>2033</v>
      </c>
      <c r="I252" s="212" t="s">
        <v>2055</v>
      </c>
      <c r="J252" s="52" t="str">
        <f>VLOOKUP(A252,nsn,3,FALSE)</f>
        <v>HARRIET</v>
      </c>
      <c r="K252" s="88">
        <v>0</v>
      </c>
      <c r="L252" s="88">
        <v>0.99930555555555556</v>
      </c>
      <c r="M252" s="135">
        <v>44175</v>
      </c>
      <c r="N252" s="143" t="s">
        <v>2158</v>
      </c>
      <c r="O252" s="90">
        <f t="shared" si="46"/>
        <v>1439</v>
      </c>
      <c r="P252" s="100">
        <f t="shared" si="47"/>
        <v>4317</v>
      </c>
      <c r="Q252" s="52" t="s">
        <v>2035</v>
      </c>
      <c r="R252" s="52" t="s">
        <v>2036</v>
      </c>
    </row>
    <row r="253" spans="1:18" x14ac:dyDescent="0.2">
      <c r="A253" s="97"/>
      <c r="B253" s="137" t="s">
        <v>3432</v>
      </c>
      <c r="C253" s="48" t="s">
        <v>931</v>
      </c>
      <c r="D253" s="134" t="str">
        <f t="shared" si="52"/>
        <v>MC5027</v>
      </c>
      <c r="E253" s="134" t="str">
        <f t="shared" si="53"/>
        <v>MASH CENTRAL</v>
      </c>
      <c r="F253" s="135" t="str">
        <f t="shared" si="54"/>
        <v>PLATINUM</v>
      </c>
      <c r="G253" s="52">
        <v>3</v>
      </c>
      <c r="H253" s="142" t="s">
        <v>2033</v>
      </c>
      <c r="I253" s="52" t="s">
        <v>5161</v>
      </c>
      <c r="J253" s="135" t="str">
        <f t="shared" ref="J253:J261" si="55">VLOOKUP($C253,TOTAL3,5,FALSE)</f>
        <v>ARTWELL</v>
      </c>
      <c r="K253" s="88">
        <v>0</v>
      </c>
      <c r="L253" s="153">
        <v>0.99945601851851851</v>
      </c>
      <c r="M253" s="254">
        <v>44175</v>
      </c>
      <c r="N253" s="143" t="s">
        <v>5461</v>
      </c>
      <c r="O253" s="90">
        <f t="shared" si="46"/>
        <v>1439.2166666666667</v>
      </c>
      <c r="P253" s="100">
        <f t="shared" si="47"/>
        <v>4317.6499999999996</v>
      </c>
      <c r="Q253" s="48" t="s">
        <v>2035</v>
      </c>
      <c r="R253" s="48" t="s">
        <v>2036</v>
      </c>
    </row>
    <row r="254" spans="1:18" x14ac:dyDescent="0.2">
      <c r="A254" s="97"/>
      <c r="B254" s="137" t="s">
        <v>2124</v>
      </c>
      <c r="C254" s="87" t="s">
        <v>933</v>
      </c>
      <c r="D254" s="134" t="str">
        <f t="shared" si="52"/>
        <v>MC5027</v>
      </c>
      <c r="E254" s="134" t="str">
        <f t="shared" si="53"/>
        <v>MASH CENTRAL</v>
      </c>
      <c r="F254" s="135" t="str">
        <f t="shared" si="54"/>
        <v>PLATINUM</v>
      </c>
      <c r="G254" s="52">
        <v>3</v>
      </c>
      <c r="H254" s="84" t="s">
        <v>2033</v>
      </c>
      <c r="I254" s="52" t="s">
        <v>5161</v>
      </c>
      <c r="J254" s="135" t="str">
        <f t="shared" si="55"/>
        <v>ARTWELL</v>
      </c>
      <c r="K254" s="88">
        <v>0</v>
      </c>
      <c r="L254" s="153">
        <v>0.99945601851851851</v>
      </c>
      <c r="M254" s="254">
        <v>44175</v>
      </c>
      <c r="N254" s="143" t="s">
        <v>5462</v>
      </c>
      <c r="O254" s="90">
        <f t="shared" si="46"/>
        <v>1439.2166666666667</v>
      </c>
      <c r="P254" s="100">
        <f t="shared" si="47"/>
        <v>4317.6499999999996</v>
      </c>
      <c r="Q254" s="48" t="s">
        <v>2035</v>
      </c>
      <c r="R254" s="48" t="s">
        <v>2036</v>
      </c>
    </row>
    <row r="255" spans="1:18" x14ac:dyDescent="0.2">
      <c r="A255" s="97"/>
      <c r="B255" s="137" t="s">
        <v>2208</v>
      </c>
      <c r="C255" s="87" t="s">
        <v>934</v>
      </c>
      <c r="D255" s="134" t="str">
        <f t="shared" si="52"/>
        <v>MC6009</v>
      </c>
      <c r="E255" s="134" t="str">
        <f t="shared" si="53"/>
        <v>MASH CENTRAL</v>
      </c>
      <c r="F255" s="135" t="str">
        <f t="shared" si="54"/>
        <v>PLATINUM</v>
      </c>
      <c r="G255" s="52">
        <v>3</v>
      </c>
      <c r="H255" s="84" t="s">
        <v>2033</v>
      </c>
      <c r="I255" s="52" t="s">
        <v>5161</v>
      </c>
      <c r="J255" s="135" t="str">
        <f t="shared" si="55"/>
        <v>KIWA</v>
      </c>
      <c r="K255" s="88">
        <v>0</v>
      </c>
      <c r="L255" s="153">
        <v>0.99945601851851851</v>
      </c>
      <c r="M255" s="254">
        <v>44175</v>
      </c>
      <c r="N255" s="143" t="s">
        <v>5463</v>
      </c>
      <c r="O255" s="90">
        <f t="shared" si="46"/>
        <v>1439.2166666666667</v>
      </c>
      <c r="P255" s="100">
        <f t="shared" si="47"/>
        <v>4317.6499999999996</v>
      </c>
      <c r="Q255" s="48" t="s">
        <v>2035</v>
      </c>
      <c r="R255" s="48" t="s">
        <v>2036</v>
      </c>
    </row>
    <row r="256" spans="1:18" x14ac:dyDescent="0.2">
      <c r="A256" s="97"/>
      <c r="B256" s="186">
        <v>44174.713194444441</v>
      </c>
      <c r="C256" s="5" t="s">
        <v>936</v>
      </c>
      <c r="D256" s="134" t="str">
        <f t="shared" si="52"/>
        <v>MW0050</v>
      </c>
      <c r="E256" s="134" t="str">
        <f t="shared" si="53"/>
        <v>MASH WEST</v>
      </c>
      <c r="F256" s="135" t="str">
        <f t="shared" si="54"/>
        <v>SILVER</v>
      </c>
      <c r="G256" s="52">
        <v>3</v>
      </c>
      <c r="H256" s="142" t="s">
        <v>2033</v>
      </c>
      <c r="I256" s="52" t="s">
        <v>2034</v>
      </c>
      <c r="J256" s="135" t="str">
        <f t="shared" si="55"/>
        <v>ARTWELL</v>
      </c>
      <c r="K256" s="88">
        <v>0</v>
      </c>
      <c r="L256" s="153">
        <v>0.99945601851851851</v>
      </c>
      <c r="M256" s="254">
        <v>44175</v>
      </c>
      <c r="N256" s="143" t="s">
        <v>5464</v>
      </c>
      <c r="O256" s="90">
        <f t="shared" si="46"/>
        <v>1439.2166666666667</v>
      </c>
      <c r="P256" s="100">
        <f t="shared" si="47"/>
        <v>4317.6499999999996</v>
      </c>
      <c r="Q256" s="48" t="s">
        <v>2035</v>
      </c>
      <c r="R256" s="48" t="s">
        <v>2036</v>
      </c>
    </row>
    <row r="257" spans="1:18" x14ac:dyDescent="0.2">
      <c r="A257" s="97"/>
      <c r="B257" s="137" t="s">
        <v>2273</v>
      </c>
      <c r="C257" s="87" t="s">
        <v>938</v>
      </c>
      <c r="D257" s="134" t="str">
        <f t="shared" si="52"/>
        <v>MW0050</v>
      </c>
      <c r="E257" s="134" t="str">
        <f t="shared" si="53"/>
        <v>MASH WEST</v>
      </c>
      <c r="F257" s="135" t="str">
        <f t="shared" si="54"/>
        <v>SILVER</v>
      </c>
      <c r="G257" s="52">
        <v>3</v>
      </c>
      <c r="H257" s="84" t="s">
        <v>2033</v>
      </c>
      <c r="I257" s="52" t="s">
        <v>5161</v>
      </c>
      <c r="J257" s="135" t="str">
        <f t="shared" si="55"/>
        <v>ARTWELL</v>
      </c>
      <c r="K257" s="88">
        <v>0</v>
      </c>
      <c r="L257" s="153">
        <v>0.99945601851851851</v>
      </c>
      <c r="M257" s="254">
        <v>44175</v>
      </c>
      <c r="N257" s="143" t="s">
        <v>5465</v>
      </c>
      <c r="O257" s="90">
        <f t="shared" si="46"/>
        <v>1439.2166666666667</v>
      </c>
      <c r="P257" s="100">
        <f t="shared" si="47"/>
        <v>4317.6499999999996</v>
      </c>
      <c r="Q257" s="48" t="s">
        <v>2035</v>
      </c>
      <c r="R257" s="48" t="s">
        <v>2036</v>
      </c>
    </row>
    <row r="258" spans="1:18" x14ac:dyDescent="0.2">
      <c r="A258" s="97"/>
      <c r="B258" s="186">
        <v>44174.713182870371</v>
      </c>
      <c r="C258" s="5" t="s">
        <v>939</v>
      </c>
      <c r="D258" s="134" t="str">
        <f t="shared" si="52"/>
        <v>MW0051</v>
      </c>
      <c r="E258" s="134" t="str">
        <f t="shared" si="53"/>
        <v>MASH WEST</v>
      </c>
      <c r="F258" s="135" t="str">
        <f t="shared" si="54"/>
        <v>PLATINUM</v>
      </c>
      <c r="G258" s="52">
        <v>3</v>
      </c>
      <c r="H258" s="142" t="s">
        <v>2033</v>
      </c>
      <c r="I258" s="52" t="s">
        <v>2034</v>
      </c>
      <c r="J258" s="135" t="str">
        <f t="shared" si="55"/>
        <v>ARTWELL</v>
      </c>
      <c r="K258" s="88">
        <v>0</v>
      </c>
      <c r="L258" s="153">
        <v>0.99945601851851851</v>
      </c>
      <c r="M258" s="254">
        <v>44175</v>
      </c>
      <c r="N258" s="143" t="s">
        <v>5466</v>
      </c>
      <c r="O258" s="90">
        <f t="shared" ref="O258:O321" si="56">(L258-K258)*60*24</f>
        <v>1439.2166666666667</v>
      </c>
      <c r="P258" s="100">
        <f t="shared" ref="P258:P321" si="57">O258*G258</f>
        <v>4317.6499999999996</v>
      </c>
      <c r="Q258" s="48" t="s">
        <v>2035</v>
      </c>
      <c r="R258" s="48" t="s">
        <v>2036</v>
      </c>
    </row>
    <row r="259" spans="1:18" x14ac:dyDescent="0.2">
      <c r="A259" s="97"/>
      <c r="B259" s="137" t="s">
        <v>2272</v>
      </c>
      <c r="C259" s="87" t="s">
        <v>941</v>
      </c>
      <c r="D259" s="134" t="str">
        <f t="shared" si="52"/>
        <v>MW0051</v>
      </c>
      <c r="E259" s="134" t="str">
        <f t="shared" si="53"/>
        <v>MASH WEST</v>
      </c>
      <c r="F259" s="135" t="str">
        <f t="shared" si="54"/>
        <v>PLATINUM</v>
      </c>
      <c r="G259" s="52">
        <v>3</v>
      </c>
      <c r="H259" s="84" t="s">
        <v>2033</v>
      </c>
      <c r="I259" s="52" t="s">
        <v>5161</v>
      </c>
      <c r="J259" s="135" t="str">
        <f t="shared" si="55"/>
        <v>ARTWELL</v>
      </c>
      <c r="K259" s="88">
        <v>0</v>
      </c>
      <c r="L259" s="153">
        <v>0.99945601851851851</v>
      </c>
      <c r="M259" s="254">
        <v>44175</v>
      </c>
      <c r="N259" s="143" t="s">
        <v>5467</v>
      </c>
      <c r="O259" s="90">
        <f t="shared" si="56"/>
        <v>1439.2166666666667</v>
      </c>
      <c r="P259" s="100">
        <f t="shared" si="57"/>
        <v>4317.6499999999996</v>
      </c>
      <c r="Q259" s="48" t="s">
        <v>2035</v>
      </c>
      <c r="R259" s="48" t="s">
        <v>2036</v>
      </c>
    </row>
    <row r="260" spans="1:18" x14ac:dyDescent="0.2">
      <c r="A260" s="97"/>
      <c r="B260" s="216" t="s">
        <v>5648</v>
      </c>
      <c r="C260" s="138" t="s">
        <v>942</v>
      </c>
      <c r="D260" s="134" t="str">
        <f t="shared" si="52"/>
        <v>MW0052</v>
      </c>
      <c r="E260" s="134" t="str">
        <f t="shared" si="53"/>
        <v>MASH WEST</v>
      </c>
      <c r="F260" s="135" t="str">
        <f t="shared" si="54"/>
        <v>PLATINUM</v>
      </c>
      <c r="G260" s="52">
        <v>3</v>
      </c>
      <c r="H260" s="142" t="s">
        <v>2033</v>
      </c>
      <c r="I260" s="52" t="s">
        <v>2034</v>
      </c>
      <c r="J260" s="135" t="str">
        <f t="shared" si="55"/>
        <v>ARTWELL</v>
      </c>
      <c r="K260" s="153">
        <v>0.56332175925925931</v>
      </c>
      <c r="L260" s="153">
        <v>0.5756944444444444</v>
      </c>
      <c r="M260" s="186">
        <v>44175</v>
      </c>
      <c r="N260" s="143" t="s">
        <v>5843</v>
      </c>
      <c r="O260" s="90">
        <f t="shared" si="56"/>
        <v>17.816666666666521</v>
      </c>
      <c r="P260" s="100">
        <f t="shared" si="57"/>
        <v>53.449999999999562</v>
      </c>
      <c r="Q260" s="48" t="s">
        <v>2035</v>
      </c>
      <c r="R260" s="48" t="s">
        <v>2038</v>
      </c>
    </row>
    <row r="261" spans="1:18" x14ac:dyDescent="0.2">
      <c r="A261" s="97"/>
      <c r="B261" s="137" t="s">
        <v>2348</v>
      </c>
      <c r="C261" s="87" t="s">
        <v>944</v>
      </c>
      <c r="D261" s="134" t="str">
        <f t="shared" si="52"/>
        <v>MW0052</v>
      </c>
      <c r="E261" s="134" t="str">
        <f t="shared" si="53"/>
        <v>MASH WEST</v>
      </c>
      <c r="F261" s="135" t="str">
        <f t="shared" si="54"/>
        <v>PLATINUM</v>
      </c>
      <c r="G261" s="52">
        <v>3</v>
      </c>
      <c r="H261" s="84" t="s">
        <v>2033</v>
      </c>
      <c r="I261" s="52" t="s">
        <v>5161</v>
      </c>
      <c r="J261" s="135" t="str">
        <f t="shared" si="55"/>
        <v>ARTWELL</v>
      </c>
      <c r="K261" s="88">
        <v>0</v>
      </c>
      <c r="L261" s="153">
        <v>0.99945601851851851</v>
      </c>
      <c r="M261" s="254">
        <v>44175</v>
      </c>
      <c r="N261" s="143" t="s">
        <v>5468</v>
      </c>
      <c r="O261" s="90">
        <f t="shared" si="56"/>
        <v>1439.2166666666667</v>
      </c>
      <c r="P261" s="100">
        <f t="shared" si="57"/>
        <v>4317.6499999999996</v>
      </c>
      <c r="Q261" s="48" t="s">
        <v>2035</v>
      </c>
      <c r="R261" s="48" t="s">
        <v>2036</v>
      </c>
    </row>
    <row r="262" spans="1:18" x14ac:dyDescent="0.2">
      <c r="A262" s="210">
        <v>58</v>
      </c>
      <c r="B262" s="121">
        <v>44158.458333333336</v>
      </c>
      <c r="C262" s="52" t="str">
        <f>VLOOKUP(A262,nsn,2,FALSE)</f>
        <v>KAZUNGULA REP-G</v>
      </c>
      <c r="D262" s="134" t="str">
        <f t="shared" si="52"/>
        <v>MN7016</v>
      </c>
      <c r="E262" s="134" t="str">
        <f t="shared" si="53"/>
        <v>MAT NORTH</v>
      </c>
      <c r="F262" s="135" t="str">
        <f t="shared" si="54"/>
        <v>BRONZE</v>
      </c>
      <c r="G262" s="52">
        <v>3</v>
      </c>
      <c r="H262" s="142" t="s">
        <v>2033</v>
      </c>
      <c r="I262" s="212" t="s">
        <v>2055</v>
      </c>
      <c r="J262" s="52" t="str">
        <f>VLOOKUP(A262,nsn,3,FALSE)</f>
        <v>HARRIET</v>
      </c>
      <c r="K262" s="88">
        <v>0</v>
      </c>
      <c r="L262" s="88">
        <v>0.99930555555555556</v>
      </c>
      <c r="M262" s="135">
        <v>44175</v>
      </c>
      <c r="N262" s="143" t="s">
        <v>2178</v>
      </c>
      <c r="O262" s="90">
        <f t="shared" si="56"/>
        <v>1439</v>
      </c>
      <c r="P262" s="100">
        <f t="shared" si="57"/>
        <v>4317</v>
      </c>
      <c r="Q262" s="52" t="s">
        <v>2035</v>
      </c>
      <c r="R262" s="52" t="s">
        <v>2036</v>
      </c>
    </row>
    <row r="263" spans="1:18" x14ac:dyDescent="0.2">
      <c r="A263" s="210">
        <v>978</v>
      </c>
      <c r="B263" s="121">
        <v>44158.533333333333</v>
      </c>
      <c r="C263" s="52" t="str">
        <f>VLOOKUP(A263,nsn,2,FALSE)</f>
        <v>KAZUNGULA-G</v>
      </c>
      <c r="D263" s="134" t="str">
        <f t="shared" si="52"/>
        <v>MN7017</v>
      </c>
      <c r="E263" s="134" t="str">
        <f t="shared" si="53"/>
        <v>MAT NORTH</v>
      </c>
      <c r="F263" s="135" t="str">
        <f t="shared" si="54"/>
        <v>BRONZE</v>
      </c>
      <c r="G263" s="52">
        <v>3</v>
      </c>
      <c r="H263" s="142" t="s">
        <v>2033</v>
      </c>
      <c r="I263" s="212" t="s">
        <v>2055</v>
      </c>
      <c r="J263" s="52" t="str">
        <f>VLOOKUP(A263,nsn,3,FALSE)</f>
        <v>HARRIET</v>
      </c>
      <c r="K263" s="88">
        <v>0</v>
      </c>
      <c r="L263" s="88">
        <v>0.99930555555555556</v>
      </c>
      <c r="M263" s="135">
        <v>44175</v>
      </c>
      <c r="N263" s="143" t="s">
        <v>2695</v>
      </c>
      <c r="O263" s="90">
        <f t="shared" si="56"/>
        <v>1439</v>
      </c>
      <c r="P263" s="100">
        <f t="shared" si="57"/>
        <v>4317</v>
      </c>
      <c r="Q263" s="52" t="s">
        <v>2035</v>
      </c>
      <c r="R263" s="52" t="s">
        <v>2036</v>
      </c>
    </row>
    <row r="264" spans="1:18" x14ac:dyDescent="0.2">
      <c r="A264" s="78">
        <v>713</v>
      </c>
      <c r="B264" s="121">
        <v>44175.756944444445</v>
      </c>
      <c r="C264" s="52" t="str">
        <f>VLOOKUP(A264,nsn,2,FALSE)</f>
        <v>Kensington-G</v>
      </c>
      <c r="D264" s="134" t="str">
        <f t="shared" si="52"/>
        <v>BU3085</v>
      </c>
      <c r="E264" s="134" t="str">
        <f t="shared" si="53"/>
        <v>BULAWAYO</v>
      </c>
      <c r="F264" s="135" t="str">
        <f t="shared" si="54"/>
        <v>SILVER</v>
      </c>
      <c r="G264" s="52">
        <v>3</v>
      </c>
      <c r="H264" s="142" t="s">
        <v>2033</v>
      </c>
      <c r="I264" s="212" t="s">
        <v>2056</v>
      </c>
      <c r="J264" s="52" t="str">
        <f>VLOOKUP(A264,nsn,3,FALSE)</f>
        <v>MAKETO</v>
      </c>
      <c r="K264" s="88">
        <v>0.75694444444444453</v>
      </c>
      <c r="L264" s="88">
        <v>0.99930555555555556</v>
      </c>
      <c r="M264" s="135">
        <v>44175</v>
      </c>
      <c r="N264" s="143" t="s">
        <v>2678</v>
      </c>
      <c r="O264" s="90">
        <f t="shared" si="56"/>
        <v>348.99999999999989</v>
      </c>
      <c r="P264" s="100">
        <f t="shared" si="57"/>
        <v>1046.9999999999995</v>
      </c>
      <c r="Q264" s="52" t="s">
        <v>2035</v>
      </c>
      <c r="R264" s="52" t="s">
        <v>2036</v>
      </c>
    </row>
    <row r="265" spans="1:18" x14ac:dyDescent="0.2">
      <c r="A265" s="214"/>
      <c r="B265" s="221">
        <v>44175.394548611112</v>
      </c>
      <c r="C265" s="98" t="s">
        <v>956</v>
      </c>
      <c r="D265" s="81" t="str">
        <f>VLOOKUP($C265,TOTAL4,2,FALSE)</f>
        <v>MS0313</v>
      </c>
      <c r="E265" s="81" t="str">
        <f>VLOOKUP($C265,TOTAL4,3,FALSE)</f>
        <v>MAT SOUTH</v>
      </c>
      <c r="F265" s="82" t="str">
        <f>VLOOKUP(C265,TOTAL4,4,FALSE)</f>
        <v>SILVER</v>
      </c>
      <c r="G265" s="52">
        <v>3</v>
      </c>
      <c r="H265" s="142" t="s">
        <v>2033</v>
      </c>
      <c r="I265" s="68" t="s">
        <v>2040</v>
      </c>
      <c r="J265" s="82" t="str">
        <f>VLOOKUP($C265,TOTAL4,5,FALSE)</f>
        <v>SOFIA</v>
      </c>
      <c r="K265" s="153">
        <v>0.39454861111111111</v>
      </c>
      <c r="L265" s="153">
        <v>0.40347222222222223</v>
      </c>
      <c r="M265" s="135">
        <v>44175</v>
      </c>
      <c r="N265" s="143" t="s">
        <v>5713</v>
      </c>
      <c r="O265" s="90">
        <f t="shared" si="56"/>
        <v>12.85000000000001</v>
      </c>
      <c r="P265" s="100">
        <f t="shared" si="57"/>
        <v>38.550000000000033</v>
      </c>
      <c r="Q265" s="48" t="s">
        <v>2035</v>
      </c>
      <c r="R265" s="48" t="s">
        <v>2038</v>
      </c>
    </row>
    <row r="266" spans="1:18" x14ac:dyDescent="0.2">
      <c r="A266" s="214"/>
      <c r="B266" s="221">
        <v>44175.394074074073</v>
      </c>
      <c r="C266" s="98" t="s">
        <v>956</v>
      </c>
      <c r="D266" s="81" t="str">
        <f>VLOOKUP($C266,TOTAL4,2,FALSE)</f>
        <v>MS0313</v>
      </c>
      <c r="E266" s="81" t="str">
        <f>VLOOKUP($C266,TOTAL4,3,FALSE)</f>
        <v>MAT SOUTH</v>
      </c>
      <c r="F266" s="82" t="str">
        <f>VLOOKUP(C266,TOTAL4,4,FALSE)</f>
        <v>SILVER</v>
      </c>
      <c r="G266" s="52">
        <v>3</v>
      </c>
      <c r="H266" s="142" t="s">
        <v>2033</v>
      </c>
      <c r="I266" s="68" t="s">
        <v>2056</v>
      </c>
      <c r="J266" s="82" t="str">
        <f>VLOOKUP($C266,TOTAL4,5,FALSE)</f>
        <v>SOFIA</v>
      </c>
      <c r="K266" s="151">
        <v>0.39407407407407408</v>
      </c>
      <c r="L266" s="151">
        <v>0.80633101851851852</v>
      </c>
      <c r="M266" s="135">
        <v>44175</v>
      </c>
      <c r="N266" s="143" t="s">
        <v>5770</v>
      </c>
      <c r="O266" s="90">
        <f t="shared" si="56"/>
        <v>593.65</v>
      </c>
      <c r="P266" s="100">
        <f t="shared" si="57"/>
        <v>1780.9499999999998</v>
      </c>
      <c r="Q266" s="48" t="s">
        <v>2035</v>
      </c>
      <c r="R266" s="48" t="s">
        <v>2038</v>
      </c>
    </row>
    <row r="267" spans="1:18" x14ac:dyDescent="0.2">
      <c r="A267" s="214"/>
      <c r="B267" s="221">
        <v>44175.929097222222</v>
      </c>
      <c r="C267" s="98" t="s">
        <v>961</v>
      </c>
      <c r="D267" s="81" t="str">
        <f>VLOOKUP($C267,TOTAL4,2,FALSE)</f>
        <v>HA0376</v>
      </c>
      <c r="E267" s="81" t="str">
        <f>VLOOKUP($C267,TOTAL4,3,FALSE)</f>
        <v>HARARE</v>
      </c>
      <c r="F267" s="82" t="str">
        <f>VLOOKUP(C267,TOTAL4,4,FALSE)</f>
        <v>PLATINUM</v>
      </c>
      <c r="G267" s="52">
        <v>3</v>
      </c>
      <c r="H267" s="142" t="s">
        <v>2033</v>
      </c>
      <c r="I267" s="68" t="s">
        <v>2056</v>
      </c>
      <c r="J267" s="82" t="str">
        <f>VLOOKUP($C267,TOTAL4,5,FALSE)</f>
        <v>MODESTA</v>
      </c>
      <c r="K267" s="151">
        <v>0.92909722222222213</v>
      </c>
      <c r="L267" s="151">
        <v>0.93489583333333337</v>
      </c>
      <c r="M267" s="135">
        <v>44175</v>
      </c>
      <c r="N267" s="143" t="s">
        <v>5793</v>
      </c>
      <c r="O267" s="90">
        <f t="shared" si="56"/>
        <v>8.3500000000001862</v>
      </c>
      <c r="P267" s="100">
        <f t="shared" si="57"/>
        <v>25.050000000000558</v>
      </c>
      <c r="Q267" s="48" t="s">
        <v>2035</v>
      </c>
      <c r="R267" s="48" t="s">
        <v>2038</v>
      </c>
    </row>
    <row r="268" spans="1:18" x14ac:dyDescent="0.2">
      <c r="A268" s="97"/>
      <c r="B268" s="192" t="s">
        <v>5048</v>
      </c>
      <c r="C268" s="87" t="s">
        <v>963</v>
      </c>
      <c r="D268" s="134" t="str">
        <f t="shared" ref="D268:D278" si="58">VLOOKUP($C268,TOTAL3,2,FALSE)</f>
        <v>HA0376</v>
      </c>
      <c r="E268" s="134" t="str">
        <f t="shared" ref="E268:E279" si="59">VLOOKUP($C268,TOTAL3,3,FALSE)</f>
        <v>HARARE</v>
      </c>
      <c r="F268" s="135" t="str">
        <f t="shared" ref="F268:F279" si="60">VLOOKUP(C268,TOTAL3,4,FALSE)</f>
        <v>PLATINUM</v>
      </c>
      <c r="G268" s="52">
        <v>3</v>
      </c>
      <c r="H268" s="142" t="s">
        <v>2033</v>
      </c>
      <c r="I268" s="52" t="s">
        <v>5161</v>
      </c>
      <c r="J268" s="135" t="str">
        <f t="shared" ref="J268:J278" si="61">VLOOKUP($C268,TOTAL3,5,FALSE)</f>
        <v>MODESTA</v>
      </c>
      <c r="K268" s="88">
        <v>0</v>
      </c>
      <c r="L268" s="153">
        <v>0.90501157407407407</v>
      </c>
      <c r="M268" s="254">
        <v>44175</v>
      </c>
      <c r="N268" s="143" t="s">
        <v>5469</v>
      </c>
      <c r="O268" s="90">
        <f t="shared" si="56"/>
        <v>1303.2166666666667</v>
      </c>
      <c r="P268" s="100">
        <f t="shared" si="57"/>
        <v>3909.65</v>
      </c>
      <c r="Q268" s="48" t="s">
        <v>2035</v>
      </c>
      <c r="R268" s="48" t="s">
        <v>2038</v>
      </c>
    </row>
    <row r="269" spans="1:18" x14ac:dyDescent="0.2">
      <c r="A269" s="97"/>
      <c r="B269" s="137" t="s">
        <v>4578</v>
      </c>
      <c r="C269" s="48" t="s">
        <v>967</v>
      </c>
      <c r="D269" s="134" t="str">
        <f t="shared" si="58"/>
        <v>ME0130</v>
      </c>
      <c r="E269" s="134" t="str">
        <f t="shared" si="59"/>
        <v>MASH EAST</v>
      </c>
      <c r="F269" s="135" t="str">
        <f t="shared" si="60"/>
        <v>PLATINUM</v>
      </c>
      <c r="G269" s="52">
        <v>3</v>
      </c>
      <c r="H269" s="207" t="s">
        <v>2033</v>
      </c>
      <c r="I269" s="52" t="s">
        <v>5161</v>
      </c>
      <c r="J269" s="135" t="str">
        <f t="shared" si="61"/>
        <v>WASHI</v>
      </c>
      <c r="K269" s="88">
        <v>0</v>
      </c>
      <c r="L269" s="153">
        <v>0.99945601851851851</v>
      </c>
      <c r="M269" s="254">
        <v>44175</v>
      </c>
      <c r="N269" s="143" t="s">
        <v>5470</v>
      </c>
      <c r="O269" s="90">
        <f t="shared" si="56"/>
        <v>1439.2166666666667</v>
      </c>
      <c r="P269" s="100">
        <f t="shared" si="57"/>
        <v>4317.6499999999996</v>
      </c>
      <c r="Q269" s="48" t="s">
        <v>2035</v>
      </c>
      <c r="R269" s="48" t="s">
        <v>2036</v>
      </c>
    </row>
    <row r="270" spans="1:18" x14ac:dyDescent="0.2">
      <c r="A270" s="97"/>
      <c r="B270" s="137" t="s">
        <v>5471</v>
      </c>
      <c r="C270" s="48" t="s">
        <v>969</v>
      </c>
      <c r="D270" s="134" t="str">
        <f t="shared" si="58"/>
        <v>MA0404</v>
      </c>
      <c r="E270" s="134" t="str">
        <f t="shared" si="59"/>
        <v>MANICALAND</v>
      </c>
      <c r="F270" s="135" t="str">
        <f t="shared" si="60"/>
        <v>SILVER</v>
      </c>
      <c r="G270" s="52">
        <v>3</v>
      </c>
      <c r="H270" s="84" t="s">
        <v>2033</v>
      </c>
      <c r="I270" s="52" t="s">
        <v>5161</v>
      </c>
      <c r="J270" s="135" t="str">
        <f t="shared" si="61"/>
        <v>MANGWIRO</v>
      </c>
      <c r="K270" s="88">
        <v>0</v>
      </c>
      <c r="L270" s="196">
        <v>0.46111111111111108</v>
      </c>
      <c r="M270" s="186">
        <v>44175</v>
      </c>
      <c r="N270" s="143" t="s">
        <v>5472</v>
      </c>
      <c r="O270" s="90">
        <f t="shared" si="56"/>
        <v>664</v>
      </c>
      <c r="P270" s="100">
        <f t="shared" si="57"/>
        <v>1992</v>
      </c>
      <c r="Q270" s="48" t="s">
        <v>2035</v>
      </c>
      <c r="R270" s="48" t="s">
        <v>2038</v>
      </c>
    </row>
    <row r="271" spans="1:18" x14ac:dyDescent="0.2">
      <c r="A271" s="97"/>
      <c r="B271" s="216" t="s">
        <v>5661</v>
      </c>
      <c r="C271" s="138" t="s">
        <v>974</v>
      </c>
      <c r="D271" s="134" t="str">
        <f t="shared" si="58"/>
        <v>HA0057</v>
      </c>
      <c r="E271" s="134" t="str">
        <f t="shared" si="59"/>
        <v>HARARE</v>
      </c>
      <c r="F271" s="135" t="str">
        <f t="shared" si="60"/>
        <v>GOLD</v>
      </c>
      <c r="G271" s="52">
        <v>3</v>
      </c>
      <c r="H271" s="142" t="s">
        <v>2033</v>
      </c>
      <c r="I271" s="52" t="s">
        <v>2034</v>
      </c>
      <c r="J271" s="135" t="str">
        <f t="shared" si="61"/>
        <v>MODESTA</v>
      </c>
      <c r="K271" s="153">
        <v>0.59934027777777776</v>
      </c>
      <c r="L271" s="153">
        <v>0.87111111111111106</v>
      </c>
      <c r="M271" s="254">
        <v>44175</v>
      </c>
      <c r="N271" s="143" t="s">
        <v>5814</v>
      </c>
      <c r="O271" s="90">
        <f t="shared" si="56"/>
        <v>391.34999999999997</v>
      </c>
      <c r="P271" s="100">
        <f t="shared" si="57"/>
        <v>1174.05</v>
      </c>
      <c r="Q271" s="48" t="s">
        <v>2035</v>
      </c>
      <c r="R271" s="48" t="s">
        <v>2038</v>
      </c>
    </row>
    <row r="272" spans="1:18" x14ac:dyDescent="0.2">
      <c r="A272" s="97"/>
      <c r="B272" s="216" t="s">
        <v>5655</v>
      </c>
      <c r="C272" s="138" t="s">
        <v>976</v>
      </c>
      <c r="D272" s="134" t="str">
        <f t="shared" si="58"/>
        <v>HA0057</v>
      </c>
      <c r="E272" s="134" t="str">
        <f t="shared" si="59"/>
        <v>HARARE</v>
      </c>
      <c r="F272" s="135" t="str">
        <f t="shared" si="60"/>
        <v>PLATINUM</v>
      </c>
      <c r="G272" s="52">
        <v>3</v>
      </c>
      <c r="H272" s="142" t="s">
        <v>2033</v>
      </c>
      <c r="I272" s="52" t="s">
        <v>2034</v>
      </c>
      <c r="J272" s="135" t="str">
        <f t="shared" si="61"/>
        <v>MODESTA</v>
      </c>
      <c r="K272" s="153">
        <v>0.59712962962962968</v>
      </c>
      <c r="L272" s="153">
        <v>0.87004629629629626</v>
      </c>
      <c r="M272" s="254">
        <v>44175</v>
      </c>
      <c r="N272" s="143" t="s">
        <v>5849</v>
      </c>
      <c r="O272" s="90">
        <f t="shared" si="56"/>
        <v>392.99999999999989</v>
      </c>
      <c r="P272" s="100">
        <f t="shared" si="57"/>
        <v>1178.9999999999995</v>
      </c>
      <c r="Q272" s="48" t="s">
        <v>2035</v>
      </c>
      <c r="R272" s="48" t="s">
        <v>2038</v>
      </c>
    </row>
    <row r="273" spans="1:18" x14ac:dyDescent="0.2">
      <c r="A273" s="97"/>
      <c r="B273" s="216" t="s">
        <v>5657</v>
      </c>
      <c r="C273" s="138" t="s">
        <v>977</v>
      </c>
      <c r="D273" s="134" t="str">
        <f t="shared" si="58"/>
        <v>HA0057</v>
      </c>
      <c r="E273" s="134" t="str">
        <f t="shared" si="59"/>
        <v>HARARE</v>
      </c>
      <c r="F273" s="135" t="str">
        <f t="shared" si="60"/>
        <v>PLATINUM</v>
      </c>
      <c r="G273" s="52">
        <v>3</v>
      </c>
      <c r="H273" s="142" t="s">
        <v>2033</v>
      </c>
      <c r="I273" s="52" t="s">
        <v>2034</v>
      </c>
      <c r="J273" s="135" t="str">
        <f t="shared" si="61"/>
        <v>MODESTA</v>
      </c>
      <c r="K273" s="153">
        <v>0.59715277777777775</v>
      </c>
      <c r="L273" s="153">
        <v>0.87006944444444445</v>
      </c>
      <c r="M273" s="254">
        <v>44175</v>
      </c>
      <c r="N273" s="143" t="s">
        <v>5851</v>
      </c>
      <c r="O273" s="90">
        <f t="shared" si="56"/>
        <v>393</v>
      </c>
      <c r="P273" s="100">
        <f t="shared" si="57"/>
        <v>1179</v>
      </c>
      <c r="Q273" s="48" t="s">
        <v>2035</v>
      </c>
      <c r="R273" s="48" t="s">
        <v>2038</v>
      </c>
    </row>
    <row r="274" spans="1:18" x14ac:dyDescent="0.2">
      <c r="A274" s="97"/>
      <c r="B274" s="216" t="s">
        <v>5661</v>
      </c>
      <c r="C274" s="138" t="s">
        <v>978</v>
      </c>
      <c r="D274" s="134" t="str">
        <f t="shared" si="58"/>
        <v>HA0057</v>
      </c>
      <c r="E274" s="134" t="str">
        <f t="shared" si="59"/>
        <v>HARARE</v>
      </c>
      <c r="F274" s="135" t="str">
        <f t="shared" si="60"/>
        <v>PLATINUM</v>
      </c>
      <c r="G274" s="52">
        <v>3</v>
      </c>
      <c r="H274" s="142" t="s">
        <v>2033</v>
      </c>
      <c r="I274" s="52" t="s">
        <v>2034</v>
      </c>
      <c r="J274" s="135" t="str">
        <f t="shared" si="61"/>
        <v>MODESTA</v>
      </c>
      <c r="K274" s="153">
        <v>0.59934027777777776</v>
      </c>
      <c r="L274" s="153">
        <v>0.87207175925925917</v>
      </c>
      <c r="M274" s="254">
        <v>44175</v>
      </c>
      <c r="N274" s="143" t="s">
        <v>5813</v>
      </c>
      <c r="O274" s="90">
        <f t="shared" si="56"/>
        <v>392.73333333333323</v>
      </c>
      <c r="P274" s="100">
        <f t="shared" si="57"/>
        <v>1178.1999999999998</v>
      </c>
      <c r="Q274" s="48" t="s">
        <v>2035</v>
      </c>
      <c r="R274" s="48" t="s">
        <v>2038</v>
      </c>
    </row>
    <row r="275" spans="1:18" x14ac:dyDescent="0.2">
      <c r="A275" s="97"/>
      <c r="B275" s="216" t="s">
        <v>5663</v>
      </c>
      <c r="C275" s="138" t="s">
        <v>979</v>
      </c>
      <c r="D275" s="134" t="str">
        <f t="shared" si="58"/>
        <v>HA1752</v>
      </c>
      <c r="E275" s="134" t="str">
        <f t="shared" si="59"/>
        <v>HARARE</v>
      </c>
      <c r="F275" s="135" t="str">
        <f t="shared" si="60"/>
        <v>PLATINUM</v>
      </c>
      <c r="G275" s="52">
        <v>3</v>
      </c>
      <c r="H275" s="142" t="s">
        <v>2033</v>
      </c>
      <c r="I275" s="52" t="s">
        <v>2034</v>
      </c>
      <c r="J275" s="135" t="str">
        <f t="shared" si="61"/>
        <v>MODESTA</v>
      </c>
      <c r="K275" s="153">
        <v>0.59937499999999999</v>
      </c>
      <c r="L275" s="153">
        <v>0.87114583333333329</v>
      </c>
      <c r="M275" s="254">
        <v>44175</v>
      </c>
      <c r="N275" s="143" t="s">
        <v>5854</v>
      </c>
      <c r="O275" s="90">
        <f t="shared" si="56"/>
        <v>391.34999999999997</v>
      </c>
      <c r="P275" s="100">
        <f t="shared" si="57"/>
        <v>1174.05</v>
      </c>
      <c r="Q275" s="48" t="s">
        <v>2035</v>
      </c>
      <c r="R275" s="48" t="s">
        <v>2038</v>
      </c>
    </row>
    <row r="276" spans="1:18" x14ac:dyDescent="0.2">
      <c r="A276" s="97"/>
      <c r="B276" s="216" t="s">
        <v>5660</v>
      </c>
      <c r="C276" s="138" t="s">
        <v>981</v>
      </c>
      <c r="D276" s="134" t="str">
        <f t="shared" si="58"/>
        <v>HA3015</v>
      </c>
      <c r="E276" s="134" t="str">
        <f t="shared" si="59"/>
        <v>HARARE</v>
      </c>
      <c r="F276" s="135" t="str">
        <f t="shared" si="60"/>
        <v>PLATINUM</v>
      </c>
      <c r="G276" s="52">
        <v>3</v>
      </c>
      <c r="H276" s="142" t="s">
        <v>2033</v>
      </c>
      <c r="I276" s="52" t="s">
        <v>2034</v>
      </c>
      <c r="J276" s="135" t="str">
        <f t="shared" si="61"/>
        <v>NGIRAZI</v>
      </c>
      <c r="K276" s="153">
        <v>0.59819444444444447</v>
      </c>
      <c r="L276" s="153">
        <v>0.86891203703703701</v>
      </c>
      <c r="M276" s="254">
        <v>44175</v>
      </c>
      <c r="N276" s="143" t="s">
        <v>5800</v>
      </c>
      <c r="O276" s="90">
        <f t="shared" si="56"/>
        <v>389.83333333333326</v>
      </c>
      <c r="P276" s="100">
        <f t="shared" si="57"/>
        <v>1169.4999999999998</v>
      </c>
      <c r="Q276" s="48" t="s">
        <v>2035</v>
      </c>
      <c r="R276" s="48" t="s">
        <v>2038</v>
      </c>
    </row>
    <row r="277" spans="1:18" x14ac:dyDescent="0.2">
      <c r="A277" s="97"/>
      <c r="B277" s="216" t="s">
        <v>5659</v>
      </c>
      <c r="C277" s="138" t="s">
        <v>983</v>
      </c>
      <c r="D277" s="134" t="str">
        <f t="shared" si="58"/>
        <v>HA3015</v>
      </c>
      <c r="E277" s="134" t="str">
        <f t="shared" si="59"/>
        <v>HARARE</v>
      </c>
      <c r="F277" s="135" t="str">
        <f t="shared" si="60"/>
        <v>PLATINUM</v>
      </c>
      <c r="G277" s="52">
        <v>3</v>
      </c>
      <c r="H277" s="142" t="s">
        <v>2033</v>
      </c>
      <c r="I277" s="52" t="s">
        <v>2034</v>
      </c>
      <c r="J277" s="135" t="str">
        <f t="shared" si="61"/>
        <v>NGIRAZI</v>
      </c>
      <c r="K277" s="153">
        <v>0.59813657407407406</v>
      </c>
      <c r="L277" s="153">
        <v>0.86891203703703701</v>
      </c>
      <c r="M277" s="254">
        <v>44175</v>
      </c>
      <c r="N277" s="143" t="s">
        <v>5801</v>
      </c>
      <c r="O277" s="90">
        <f t="shared" si="56"/>
        <v>389.91666666666669</v>
      </c>
      <c r="P277" s="100">
        <f t="shared" si="57"/>
        <v>1169.75</v>
      </c>
      <c r="Q277" s="48" t="s">
        <v>2035</v>
      </c>
      <c r="R277" s="48" t="s">
        <v>2038</v>
      </c>
    </row>
    <row r="278" spans="1:18" x14ac:dyDescent="0.2">
      <c r="A278" s="97"/>
      <c r="B278" s="216" t="s">
        <v>5664</v>
      </c>
      <c r="C278" s="138" t="s">
        <v>984</v>
      </c>
      <c r="D278" s="134" t="str">
        <f t="shared" si="58"/>
        <v>HA3015</v>
      </c>
      <c r="E278" s="134" t="str">
        <f t="shared" si="59"/>
        <v>HARARE</v>
      </c>
      <c r="F278" s="135" t="str">
        <f t="shared" si="60"/>
        <v>PLATINUM</v>
      </c>
      <c r="G278" s="52">
        <v>3</v>
      </c>
      <c r="H278" s="142" t="s">
        <v>2033</v>
      </c>
      <c r="I278" s="52" t="s">
        <v>2034</v>
      </c>
      <c r="J278" s="135" t="str">
        <f t="shared" si="61"/>
        <v>NGIRAZI</v>
      </c>
      <c r="K278" s="153">
        <v>0.60043981481481479</v>
      </c>
      <c r="L278" s="153">
        <v>0.6118055555555556</v>
      </c>
      <c r="M278" s="186">
        <v>44175</v>
      </c>
      <c r="N278" s="143" t="s">
        <v>5809</v>
      </c>
      <c r="O278" s="90">
        <f t="shared" si="56"/>
        <v>16.366666666666774</v>
      </c>
      <c r="P278" s="100">
        <f t="shared" si="57"/>
        <v>49.100000000000321</v>
      </c>
      <c r="Q278" s="48" t="s">
        <v>2035</v>
      </c>
      <c r="R278" s="48" t="s">
        <v>2038</v>
      </c>
    </row>
    <row r="279" spans="1:18" x14ac:dyDescent="0.2">
      <c r="A279" s="210">
        <v>286</v>
      </c>
      <c r="B279" s="121">
        <v>43635.490665972226</v>
      </c>
      <c r="C279" s="52" t="str">
        <f>VLOOKUP(A279,nsn,2,FALSE)</f>
        <v>Kwanele-G</v>
      </c>
      <c r="D279" s="207" t="s">
        <v>989</v>
      </c>
      <c r="E279" s="134" t="str">
        <f t="shared" si="59"/>
        <v>MAT NORTH</v>
      </c>
      <c r="F279" s="135" t="str">
        <f t="shared" si="60"/>
        <v>BRONZE</v>
      </c>
      <c r="G279" s="52">
        <v>3</v>
      </c>
      <c r="H279" s="142" t="s">
        <v>2033</v>
      </c>
      <c r="I279" s="52" t="s">
        <v>2055</v>
      </c>
      <c r="J279" s="52" t="str">
        <f>VLOOKUP(A279,nsn,3,FALSE)</f>
        <v>HARRIET</v>
      </c>
      <c r="K279" s="88">
        <v>0</v>
      </c>
      <c r="L279" s="88">
        <v>0.99930555555555556</v>
      </c>
      <c r="M279" s="135">
        <v>44175</v>
      </c>
      <c r="N279" s="143" t="s">
        <v>2159</v>
      </c>
      <c r="O279" s="90">
        <f t="shared" si="56"/>
        <v>1439</v>
      </c>
      <c r="P279" s="100">
        <f t="shared" si="57"/>
        <v>4317</v>
      </c>
      <c r="Q279" s="52" t="s">
        <v>2035</v>
      </c>
      <c r="R279" s="52" t="s">
        <v>2036</v>
      </c>
    </row>
    <row r="280" spans="1:18" x14ac:dyDescent="0.2">
      <c r="A280" s="210"/>
      <c r="B280" s="121">
        <v>44077.473043981481</v>
      </c>
      <c r="C280" s="48" t="s">
        <v>990</v>
      </c>
      <c r="D280" s="81" t="str">
        <f>VLOOKUP($C280,TOTAL4,2,FALSE)</f>
        <v>MN6021</v>
      </c>
      <c r="E280" s="81" t="str">
        <f>VLOOKUP($C280,TOTAL4,3,FALSE)</f>
        <v>MAT NORTH</v>
      </c>
      <c r="F280" s="82" t="str">
        <f>VLOOKUP(C280,TOTAL4,4,FALSE)</f>
        <v>BRONZE</v>
      </c>
      <c r="G280" s="52">
        <v>3</v>
      </c>
      <c r="H280" s="84" t="s">
        <v>2033</v>
      </c>
      <c r="I280" s="68" t="s">
        <v>2058</v>
      </c>
      <c r="J280" s="82" t="str">
        <f>VLOOKUP($C280,TOTAL4,5,FALSE)</f>
        <v>HARRIET</v>
      </c>
      <c r="K280" s="88">
        <v>0</v>
      </c>
      <c r="L280" s="88">
        <v>0.99930555555555556</v>
      </c>
      <c r="M280" s="135">
        <v>44175</v>
      </c>
      <c r="N280" s="143" t="s">
        <v>4865</v>
      </c>
      <c r="O280" s="191">
        <f t="shared" si="56"/>
        <v>1439</v>
      </c>
      <c r="P280" s="100">
        <f t="shared" si="57"/>
        <v>4317</v>
      </c>
      <c r="Q280" s="68" t="s">
        <v>2035</v>
      </c>
      <c r="R280" s="68" t="s">
        <v>2036</v>
      </c>
    </row>
    <row r="281" spans="1:18" x14ac:dyDescent="0.2">
      <c r="A281" s="97"/>
      <c r="B281" s="186">
        <v>44174.897986111115</v>
      </c>
      <c r="C281" s="5" t="s">
        <v>993</v>
      </c>
      <c r="D281" s="134" t="str">
        <f>VLOOKUP($C281,TOTAL3,2,FALSE)</f>
        <v>MD0058</v>
      </c>
      <c r="E281" s="134" t="str">
        <f>VLOOKUP($C281,TOTAL3,3,FALSE)</f>
        <v>MIDLANDS</v>
      </c>
      <c r="F281" s="135" t="str">
        <f>VLOOKUP(C281,TOTAL3,4,FALSE)</f>
        <v>GOLD</v>
      </c>
      <c r="G281" s="52">
        <v>3</v>
      </c>
      <c r="H281" s="84" t="s">
        <v>2033</v>
      </c>
      <c r="I281" s="52" t="s">
        <v>2034</v>
      </c>
      <c r="J281" s="135" t="str">
        <f>VLOOKUP($C281,TOTAL3,5,FALSE)</f>
        <v>CHIKWAVAVA</v>
      </c>
      <c r="K281" s="88">
        <v>0</v>
      </c>
      <c r="L281" s="153">
        <v>0.83223379629629635</v>
      </c>
      <c r="M281" s="254">
        <v>44175</v>
      </c>
      <c r="N281" s="143" t="s">
        <v>5473</v>
      </c>
      <c r="O281" s="90">
        <f t="shared" si="56"/>
        <v>1198.4166666666667</v>
      </c>
      <c r="P281" s="100">
        <f t="shared" si="57"/>
        <v>3595.25</v>
      </c>
      <c r="Q281" s="48" t="s">
        <v>2035</v>
      </c>
      <c r="R281" s="48" t="s">
        <v>2038</v>
      </c>
    </row>
    <row r="282" spans="1:18" x14ac:dyDescent="0.2">
      <c r="A282" s="97"/>
      <c r="B282" s="221">
        <v>44174.70853009259</v>
      </c>
      <c r="C282" s="98" t="s">
        <v>995</v>
      </c>
      <c r="D282" s="81" t="str">
        <f>VLOOKUP($C282,TOTAL4,2,FALSE)</f>
        <v>HA6034</v>
      </c>
      <c r="E282" s="81" t="str">
        <f>VLOOKUP($C282,TOTAL4,3,FALSE)</f>
        <v>HARARE</v>
      </c>
      <c r="F282" s="82" t="str">
        <f>VLOOKUP(C282,TOTAL4,4,FALSE)</f>
        <v>PLATINUM</v>
      </c>
      <c r="G282" s="52">
        <v>3</v>
      </c>
      <c r="H282" s="84" t="s">
        <v>2033</v>
      </c>
      <c r="I282" s="68" t="s">
        <v>2040</v>
      </c>
      <c r="J282" s="82" t="str">
        <f>VLOOKUP($C282,TOTAL4,5,FALSE)</f>
        <v>DHLAKAMA</v>
      </c>
      <c r="K282" s="88">
        <v>0</v>
      </c>
      <c r="L282" s="88">
        <v>0.99930555555555556</v>
      </c>
      <c r="M282" s="135">
        <v>44175</v>
      </c>
      <c r="N282" s="143" t="s">
        <v>5592</v>
      </c>
      <c r="O282" s="191">
        <f t="shared" si="56"/>
        <v>1439</v>
      </c>
      <c r="P282" s="100">
        <f t="shared" si="57"/>
        <v>4317</v>
      </c>
      <c r="Q282" s="68" t="s">
        <v>2035</v>
      </c>
      <c r="R282" s="68" t="s">
        <v>2036</v>
      </c>
    </row>
    <row r="283" spans="1:18" x14ac:dyDescent="0.2">
      <c r="A283" s="97"/>
      <c r="B283" s="186">
        <v>44174.67523148148</v>
      </c>
      <c r="C283" s="5" t="s">
        <v>997</v>
      </c>
      <c r="D283" s="134" t="str">
        <f>VLOOKUP($C283,TOTAL3,2,FALSE)</f>
        <v>HA6034</v>
      </c>
      <c r="E283" s="134" t="str">
        <f>VLOOKUP($C283,TOTAL3,3,FALSE)</f>
        <v>HARARE</v>
      </c>
      <c r="F283" s="135" t="str">
        <f>VLOOKUP(C283,TOTAL3,4,FALSE)</f>
        <v>PLATINUM</v>
      </c>
      <c r="G283" s="52">
        <v>3</v>
      </c>
      <c r="H283" s="84" t="s">
        <v>2033</v>
      </c>
      <c r="I283" s="52" t="s">
        <v>2034</v>
      </c>
      <c r="J283" s="135" t="str">
        <f>VLOOKUP($C283,TOTAL3,5,FALSE)</f>
        <v>DHLAKAMA</v>
      </c>
      <c r="K283" s="88">
        <v>0</v>
      </c>
      <c r="L283" s="153">
        <v>0.99945601851851851</v>
      </c>
      <c r="M283" s="254">
        <v>44175</v>
      </c>
      <c r="N283" s="143" t="s">
        <v>5474</v>
      </c>
      <c r="O283" s="90">
        <f t="shared" si="56"/>
        <v>1439.2166666666667</v>
      </c>
      <c r="P283" s="100">
        <f t="shared" si="57"/>
        <v>4317.6499999999996</v>
      </c>
      <c r="Q283" s="48" t="s">
        <v>2035</v>
      </c>
      <c r="R283" s="48" t="s">
        <v>2036</v>
      </c>
    </row>
    <row r="284" spans="1:18" x14ac:dyDescent="0.2">
      <c r="A284" s="210"/>
      <c r="B284" s="121">
        <v>44153.311412037037</v>
      </c>
      <c r="C284" s="48" t="s">
        <v>999</v>
      </c>
      <c r="D284" s="81" t="str">
        <f>VLOOKUP($C284,TOTAL4,2,FALSE)</f>
        <v>MD0321</v>
      </c>
      <c r="E284" s="81" t="str">
        <f>VLOOKUP($C284,TOTAL4,3,FALSE)</f>
        <v>MIDLANDS</v>
      </c>
      <c r="F284" s="82" t="str">
        <f>VLOOKUP(C284,TOTAL4,4,FALSE)</f>
        <v>GOLD</v>
      </c>
      <c r="G284" s="52">
        <v>3</v>
      </c>
      <c r="H284" s="84" t="s">
        <v>2033</v>
      </c>
      <c r="I284" s="68" t="s">
        <v>2058</v>
      </c>
      <c r="J284" s="82" t="str">
        <f>VLOOKUP($C284,TOTAL4,5,FALSE)</f>
        <v>CHARI</v>
      </c>
      <c r="K284" s="88">
        <v>0</v>
      </c>
      <c r="L284" s="88">
        <v>0.99930555555555556</v>
      </c>
      <c r="M284" s="135">
        <v>44175</v>
      </c>
      <c r="N284" s="143" t="s">
        <v>4866</v>
      </c>
      <c r="O284" s="191">
        <f t="shared" si="56"/>
        <v>1439</v>
      </c>
      <c r="P284" s="100">
        <f t="shared" si="57"/>
        <v>4317</v>
      </c>
      <c r="Q284" s="68" t="s">
        <v>2035</v>
      </c>
      <c r="R284" s="68" t="s">
        <v>2036</v>
      </c>
    </row>
    <row r="285" spans="1:18" x14ac:dyDescent="0.2">
      <c r="A285" s="97"/>
      <c r="B285" s="121">
        <v>44174.147800925923</v>
      </c>
      <c r="C285" s="48" t="s">
        <v>1003</v>
      </c>
      <c r="D285" s="81" t="str">
        <f>VLOOKUP($C285,TOTAL4,2,FALSE)</f>
        <v>HA5066</v>
      </c>
      <c r="E285" s="81" t="str">
        <f>VLOOKUP($C285,TOTAL4,3,FALSE)</f>
        <v>HARARE</v>
      </c>
      <c r="F285" s="82" t="str">
        <f>VLOOKUP(C285,TOTAL4,4,FALSE)</f>
        <v>GOLD</v>
      </c>
      <c r="G285" s="52">
        <v>3</v>
      </c>
      <c r="H285" s="142" t="s">
        <v>2033</v>
      </c>
      <c r="I285" s="68" t="s">
        <v>2056</v>
      </c>
      <c r="J285" s="82" t="str">
        <f>VLOOKUP($C285,TOTAL4,5,FALSE)</f>
        <v>DHLAKAMA</v>
      </c>
      <c r="K285" s="88">
        <v>0</v>
      </c>
      <c r="L285" s="88">
        <v>0.37847222222222227</v>
      </c>
      <c r="M285" s="135">
        <v>44175</v>
      </c>
      <c r="N285" s="143" t="s">
        <v>5556</v>
      </c>
      <c r="O285" s="90">
        <f t="shared" si="56"/>
        <v>545</v>
      </c>
      <c r="P285" s="100">
        <f t="shared" si="57"/>
        <v>1635</v>
      </c>
      <c r="Q285" s="48" t="s">
        <v>2035</v>
      </c>
      <c r="R285" s="48" t="s">
        <v>2038</v>
      </c>
    </row>
    <row r="286" spans="1:18" x14ac:dyDescent="0.2">
      <c r="A286" s="214"/>
      <c r="B286" s="221">
        <v>44175.634675925925</v>
      </c>
      <c r="C286" s="98" t="s">
        <v>1003</v>
      </c>
      <c r="D286" s="81" t="str">
        <f>VLOOKUP($C286,TOTAL4,2,FALSE)</f>
        <v>HA5066</v>
      </c>
      <c r="E286" s="81" t="str">
        <f>VLOOKUP($C286,TOTAL4,3,FALSE)</f>
        <v>HARARE</v>
      </c>
      <c r="F286" s="82" t="str">
        <f>VLOOKUP(C286,TOTAL4,4,FALSE)</f>
        <v>GOLD</v>
      </c>
      <c r="G286" s="52">
        <v>3</v>
      </c>
      <c r="H286" s="142" t="s">
        <v>2033</v>
      </c>
      <c r="I286" s="68" t="s">
        <v>2056</v>
      </c>
      <c r="J286" s="82" t="str">
        <f>VLOOKUP($C286,TOTAL4,5,FALSE)</f>
        <v>DHLAKAMA</v>
      </c>
      <c r="K286" s="151">
        <v>0.63467592592592592</v>
      </c>
      <c r="L286" s="151">
        <v>0.76605324074074066</v>
      </c>
      <c r="M286" s="135">
        <v>44175</v>
      </c>
      <c r="N286" s="143" t="s">
        <v>5759</v>
      </c>
      <c r="O286" s="90">
        <f t="shared" si="56"/>
        <v>189.18333333333322</v>
      </c>
      <c r="P286" s="100">
        <f t="shared" si="57"/>
        <v>567.54999999999973</v>
      </c>
      <c r="Q286" s="48" t="s">
        <v>2035</v>
      </c>
      <c r="R286" s="48" t="s">
        <v>2038</v>
      </c>
    </row>
    <row r="287" spans="1:18" x14ac:dyDescent="0.2">
      <c r="A287" s="97"/>
      <c r="B287" s="216" t="s">
        <v>5635</v>
      </c>
      <c r="C287" s="138" t="s">
        <v>1009</v>
      </c>
      <c r="D287" s="134" t="str">
        <f>VLOOKUP($C287,TOTAL3,2,FALSE)</f>
        <v>ME7076</v>
      </c>
      <c r="E287" s="134" t="str">
        <f>VLOOKUP($C287,TOTAL3,3,FALSE)</f>
        <v>MASH EAST</v>
      </c>
      <c r="F287" s="135" t="str">
        <f>VLOOKUP(C287,TOTAL3,4,FALSE)</f>
        <v>GOLD</v>
      </c>
      <c r="G287" s="52">
        <v>3</v>
      </c>
      <c r="H287" s="142" t="s">
        <v>2033</v>
      </c>
      <c r="I287" s="52" t="s">
        <v>2034</v>
      </c>
      <c r="J287" s="135" t="str">
        <f>VLOOKUP($C287,TOTAL3,5,FALSE)</f>
        <v>DHLAKAMA</v>
      </c>
      <c r="K287" s="153">
        <v>0.50488425925925928</v>
      </c>
      <c r="L287" s="153">
        <v>0.57708333333333328</v>
      </c>
      <c r="M287" s="186">
        <v>44175</v>
      </c>
      <c r="N287" s="143" t="s">
        <v>5830</v>
      </c>
      <c r="O287" s="90">
        <f t="shared" si="56"/>
        <v>103.96666666666657</v>
      </c>
      <c r="P287" s="100">
        <f t="shared" si="57"/>
        <v>311.89999999999969</v>
      </c>
      <c r="Q287" s="48" t="s">
        <v>2035</v>
      </c>
      <c r="R287" s="48" t="s">
        <v>2038</v>
      </c>
    </row>
    <row r="288" spans="1:18" x14ac:dyDescent="0.2">
      <c r="A288" s="214"/>
      <c r="B288" s="221">
        <v>44175.538206018522</v>
      </c>
      <c r="C288" s="98" t="s">
        <v>1011</v>
      </c>
      <c r="D288" s="81" t="str">
        <f>VLOOKUP($C288,TOTAL4,2,FALSE)</f>
        <v>ME7076</v>
      </c>
      <c r="E288" s="81" t="str">
        <f>VLOOKUP($C288,TOTAL4,3,FALSE)</f>
        <v>MASH EAST</v>
      </c>
      <c r="F288" s="82" t="str">
        <f>VLOOKUP(C288,TOTAL4,4,FALSE)</f>
        <v>GOLD</v>
      </c>
      <c r="G288" s="52">
        <v>3</v>
      </c>
      <c r="H288" s="142" t="s">
        <v>2033</v>
      </c>
      <c r="I288" s="68" t="s">
        <v>2056</v>
      </c>
      <c r="J288" s="82" t="str">
        <f>VLOOKUP($C288,TOTAL4,5,FALSE)</f>
        <v>DHLAKAMA</v>
      </c>
      <c r="K288" s="151">
        <v>0.53820601851851857</v>
      </c>
      <c r="L288" s="151">
        <v>0.61072916666666666</v>
      </c>
      <c r="M288" s="135">
        <v>44175</v>
      </c>
      <c r="N288" s="143" t="s">
        <v>5715</v>
      </c>
      <c r="O288" s="90">
        <f t="shared" si="56"/>
        <v>104.43333333333325</v>
      </c>
      <c r="P288" s="100">
        <f t="shared" si="57"/>
        <v>313.29999999999973</v>
      </c>
      <c r="Q288" s="48" t="s">
        <v>2035</v>
      </c>
      <c r="R288" s="48" t="s">
        <v>2038</v>
      </c>
    </row>
    <row r="289" spans="1:18" x14ac:dyDescent="0.2">
      <c r="A289" s="214"/>
      <c r="B289" s="221">
        <v>44175.629895833335</v>
      </c>
      <c r="C289" s="98" t="s">
        <v>1011</v>
      </c>
      <c r="D289" s="81" t="str">
        <f>VLOOKUP($C289,TOTAL4,2,FALSE)</f>
        <v>ME7076</v>
      </c>
      <c r="E289" s="81" t="str">
        <f>VLOOKUP($C289,TOTAL4,3,FALSE)</f>
        <v>MASH EAST</v>
      </c>
      <c r="F289" s="82" t="str">
        <f>VLOOKUP(C289,TOTAL4,4,FALSE)</f>
        <v>GOLD</v>
      </c>
      <c r="G289" s="52">
        <v>3</v>
      </c>
      <c r="H289" s="142" t="s">
        <v>2033</v>
      </c>
      <c r="I289" s="68" t="s">
        <v>2056</v>
      </c>
      <c r="J289" s="82" t="str">
        <f>VLOOKUP($C289,TOTAL4,5,FALSE)</f>
        <v>DHLAKAMA</v>
      </c>
      <c r="K289" s="151">
        <v>0.62989583333333332</v>
      </c>
      <c r="L289" s="151">
        <v>0.6396412037037037</v>
      </c>
      <c r="M289" s="135">
        <v>44175</v>
      </c>
      <c r="N289" s="143" t="s">
        <v>5723</v>
      </c>
      <c r="O289" s="90">
        <f t="shared" si="56"/>
        <v>14.033333333333342</v>
      </c>
      <c r="P289" s="100">
        <f t="shared" si="57"/>
        <v>42.100000000000023</v>
      </c>
      <c r="Q289" s="48" t="s">
        <v>2035</v>
      </c>
      <c r="R289" s="48" t="s">
        <v>2038</v>
      </c>
    </row>
    <row r="290" spans="1:18" x14ac:dyDescent="0.2">
      <c r="A290" s="97"/>
      <c r="B290" s="186">
        <v>44174.826874999999</v>
      </c>
      <c r="C290" s="5" t="s">
        <v>1014</v>
      </c>
      <c r="D290" s="134" t="str">
        <f>VLOOKUP($C290,TOTAL3,2,FALSE)</f>
        <v>HA0059</v>
      </c>
      <c r="E290" s="134" t="str">
        <f>VLOOKUP($C290,TOTAL3,3,FALSE)</f>
        <v>HARARE</v>
      </c>
      <c r="F290" s="135" t="str">
        <f>VLOOKUP(C290,TOTAL3,4,FALSE)</f>
        <v>PLATINUM</v>
      </c>
      <c r="G290" s="52">
        <v>3</v>
      </c>
      <c r="H290" s="142" t="s">
        <v>2033</v>
      </c>
      <c r="I290" s="52" t="s">
        <v>2034</v>
      </c>
      <c r="J290" s="135" t="str">
        <f>VLOOKUP($C290,TOTAL3,5,FALSE)</f>
        <v>KIWA</v>
      </c>
      <c r="K290" s="88">
        <v>0</v>
      </c>
      <c r="L290" s="153">
        <v>0.70997685185185189</v>
      </c>
      <c r="M290" s="254">
        <v>44175</v>
      </c>
      <c r="N290" s="143" t="s">
        <v>5475</v>
      </c>
      <c r="O290" s="90">
        <f t="shared" si="56"/>
        <v>1022.3666666666667</v>
      </c>
      <c r="P290" s="100">
        <f t="shared" si="57"/>
        <v>3067.1</v>
      </c>
      <c r="Q290" s="48" t="s">
        <v>2035</v>
      </c>
      <c r="R290" s="48" t="s">
        <v>2038</v>
      </c>
    </row>
    <row r="291" spans="1:18" x14ac:dyDescent="0.2">
      <c r="A291" s="97"/>
      <c r="B291" s="137" t="s">
        <v>2350</v>
      </c>
      <c r="C291" s="87" t="s">
        <v>1015</v>
      </c>
      <c r="D291" s="134" t="str">
        <f>VLOOKUP($C291,TOTAL3,2,FALSE)</f>
        <v>MW5010</v>
      </c>
      <c r="E291" s="134" t="str">
        <f>VLOOKUP($C291,TOTAL3,3,FALSE)</f>
        <v>MASH WEST</v>
      </c>
      <c r="F291" s="135" t="str">
        <f>VLOOKUP(C291,TOTAL3,4,FALSE)</f>
        <v>PLATINUM</v>
      </c>
      <c r="G291" s="52">
        <v>3</v>
      </c>
      <c r="H291" s="142" t="s">
        <v>2033</v>
      </c>
      <c r="I291" s="52" t="s">
        <v>5161</v>
      </c>
      <c r="J291" s="135" t="str">
        <f>VLOOKUP($C291,TOTAL3,5,FALSE)</f>
        <v>ARTWELL</v>
      </c>
      <c r="K291" s="88">
        <v>0</v>
      </c>
      <c r="L291" s="153">
        <v>0.99945601851851851</v>
      </c>
      <c r="M291" s="254">
        <v>44175</v>
      </c>
      <c r="N291" s="143" t="s">
        <v>5476</v>
      </c>
      <c r="O291" s="90">
        <f t="shared" si="56"/>
        <v>1439.2166666666667</v>
      </c>
      <c r="P291" s="100">
        <f t="shared" si="57"/>
        <v>4317.6499999999996</v>
      </c>
      <c r="Q291" s="48" t="s">
        <v>2035</v>
      </c>
      <c r="R291" s="48" t="s">
        <v>2036</v>
      </c>
    </row>
    <row r="292" spans="1:18" x14ac:dyDescent="0.2">
      <c r="A292" s="97"/>
      <c r="B292" s="137" t="s">
        <v>2351</v>
      </c>
      <c r="C292" s="87" t="s">
        <v>1017</v>
      </c>
      <c r="D292" s="134" t="str">
        <f>VLOOKUP($C292,TOTAL3,2,FALSE)</f>
        <v>MW5010</v>
      </c>
      <c r="E292" s="134" t="str">
        <f>VLOOKUP($C292,TOTAL3,3,FALSE)</f>
        <v>MASH WEST</v>
      </c>
      <c r="F292" s="135" t="str">
        <f>VLOOKUP(C292,TOTAL3,4,FALSE)</f>
        <v>PLATINUM</v>
      </c>
      <c r="G292" s="52">
        <v>3</v>
      </c>
      <c r="H292" s="142" t="s">
        <v>2033</v>
      </c>
      <c r="I292" s="52" t="s">
        <v>5161</v>
      </c>
      <c r="J292" s="135" t="str">
        <f>VLOOKUP($C292,TOTAL3,5,FALSE)</f>
        <v>ARTWELL</v>
      </c>
      <c r="K292" s="88">
        <v>0</v>
      </c>
      <c r="L292" s="153">
        <v>0.99945601851851851</v>
      </c>
      <c r="M292" s="254">
        <v>44175</v>
      </c>
      <c r="N292" s="143" t="s">
        <v>5477</v>
      </c>
      <c r="O292" s="90">
        <f t="shared" si="56"/>
        <v>1439.2166666666667</v>
      </c>
      <c r="P292" s="100">
        <f t="shared" si="57"/>
        <v>4317.6499999999996</v>
      </c>
      <c r="Q292" s="48" t="s">
        <v>2035</v>
      </c>
      <c r="R292" s="48" t="s">
        <v>2036</v>
      </c>
    </row>
    <row r="293" spans="1:18" x14ac:dyDescent="0.2">
      <c r="A293" s="214"/>
      <c r="B293" s="194" t="s">
        <v>5701</v>
      </c>
      <c r="C293" s="138" t="s">
        <v>1018</v>
      </c>
      <c r="D293" s="134" t="str">
        <f>VLOOKUP($C293,TOTAL3,2,FALSE)</f>
        <v>HA1734</v>
      </c>
      <c r="E293" s="134" t="str">
        <f>VLOOKUP($C293,TOTAL3,3,FALSE)</f>
        <v>HARARE</v>
      </c>
      <c r="F293" s="135" t="str">
        <f>VLOOKUP(C293,TOTAL3,4,FALSE)</f>
        <v>PLATINUM</v>
      </c>
      <c r="G293" s="52">
        <v>3</v>
      </c>
      <c r="H293" s="142" t="s">
        <v>2033</v>
      </c>
      <c r="I293" s="52" t="s">
        <v>2034</v>
      </c>
      <c r="J293" s="135" t="str">
        <f>VLOOKUP($C293,TOTAL3,5,FALSE)</f>
        <v>MODESTA</v>
      </c>
      <c r="K293" s="88">
        <v>0.66160879629629632</v>
      </c>
      <c r="L293" s="153">
        <v>0.99945601851851851</v>
      </c>
      <c r="M293" s="254">
        <v>44175</v>
      </c>
      <c r="N293" s="143" t="s">
        <v>5859</v>
      </c>
      <c r="O293" s="90">
        <f t="shared" si="56"/>
        <v>486.5</v>
      </c>
      <c r="P293" s="100">
        <f t="shared" si="57"/>
        <v>1459.5</v>
      </c>
      <c r="Q293" s="48" t="s">
        <v>2035</v>
      </c>
      <c r="R293" s="48" t="s">
        <v>2036</v>
      </c>
    </row>
    <row r="294" spans="1:18" x14ac:dyDescent="0.2">
      <c r="A294" s="210"/>
      <c r="B294" s="121">
        <v>44155.922650462962</v>
      </c>
      <c r="C294" s="48" t="s">
        <v>1028</v>
      </c>
      <c r="D294" s="81" t="str">
        <f>VLOOKUP($C294,TOTAL4,2,FALSE)</f>
        <v>MD0410</v>
      </c>
      <c r="E294" s="81" t="str">
        <f>VLOOKUP($C294,TOTAL4,3,FALSE)</f>
        <v>MIDLANDS</v>
      </c>
      <c r="F294" s="82" t="str">
        <f>VLOOKUP(C294,TOTAL4,4,FALSE)</f>
        <v>SILVER</v>
      </c>
      <c r="G294" s="52">
        <v>3</v>
      </c>
      <c r="H294" s="84" t="s">
        <v>2033</v>
      </c>
      <c r="I294" s="68" t="s">
        <v>2058</v>
      </c>
      <c r="J294" s="82" t="str">
        <f>VLOOKUP($C294,TOTAL4,5,FALSE)</f>
        <v>STELLA</v>
      </c>
      <c r="K294" s="88">
        <v>0</v>
      </c>
      <c r="L294" s="88">
        <v>0.99930555555555556</v>
      </c>
      <c r="M294" s="135">
        <v>44175</v>
      </c>
      <c r="N294" s="143" t="s">
        <v>4867</v>
      </c>
      <c r="O294" s="191">
        <f t="shared" si="56"/>
        <v>1439</v>
      </c>
      <c r="P294" s="100">
        <f t="shared" si="57"/>
        <v>4317</v>
      </c>
      <c r="Q294" s="68" t="s">
        <v>2035</v>
      </c>
      <c r="R294" s="68" t="s">
        <v>2036</v>
      </c>
    </row>
    <row r="295" spans="1:18" x14ac:dyDescent="0.2">
      <c r="A295" s="210"/>
      <c r="B295" s="121">
        <v>44155.923067129632</v>
      </c>
      <c r="C295" s="48" t="s">
        <v>1030</v>
      </c>
      <c r="D295" s="81" t="str">
        <f>VLOOKUP($C295,TOTAL4,2,FALSE)</f>
        <v>MD0411</v>
      </c>
      <c r="E295" s="81" t="str">
        <f>VLOOKUP($C295,TOTAL4,3,FALSE)</f>
        <v>MIDLANDS</v>
      </c>
      <c r="F295" s="82" t="str">
        <f>VLOOKUP(C295,TOTAL4,4,FALSE)</f>
        <v>SILVER</v>
      </c>
      <c r="G295" s="52">
        <v>3</v>
      </c>
      <c r="H295" s="84" t="s">
        <v>2033</v>
      </c>
      <c r="I295" s="68" t="s">
        <v>2058</v>
      </c>
      <c r="J295" s="82" t="str">
        <f>VLOOKUP($C295,TOTAL4,5,FALSE)</f>
        <v>STELLA</v>
      </c>
      <c r="K295" s="88">
        <v>0</v>
      </c>
      <c r="L295" s="88">
        <v>0.99930555555555556</v>
      </c>
      <c r="M295" s="135">
        <v>44175</v>
      </c>
      <c r="N295" s="143" t="s">
        <v>4868</v>
      </c>
      <c r="O295" s="191">
        <f t="shared" si="56"/>
        <v>1439</v>
      </c>
      <c r="P295" s="100">
        <f t="shared" si="57"/>
        <v>4317</v>
      </c>
      <c r="Q295" s="68" t="s">
        <v>2035</v>
      </c>
      <c r="R295" s="68" t="s">
        <v>2036</v>
      </c>
    </row>
    <row r="296" spans="1:18" x14ac:dyDescent="0.2">
      <c r="A296" s="210">
        <v>984</v>
      </c>
      <c r="B296" s="121">
        <v>44069.581944444442</v>
      </c>
      <c r="C296" s="52" t="str">
        <f>VLOOKUP(A296,nsn,2,FALSE)</f>
        <v>LUKOSI-G</v>
      </c>
      <c r="D296" s="134" t="str">
        <f>VLOOKUP($C296,TOTAL3,2,FALSE)</f>
        <v>MN7018</v>
      </c>
      <c r="E296" s="134" t="str">
        <f>VLOOKUP($C296,TOTAL3,3,FALSE)</f>
        <v>MAT NORTH</v>
      </c>
      <c r="F296" s="135" t="str">
        <f>VLOOKUP(C296,TOTAL3,4,FALSE)</f>
        <v>BRONZE</v>
      </c>
      <c r="G296" s="52">
        <v>3</v>
      </c>
      <c r="H296" s="142" t="s">
        <v>2033</v>
      </c>
      <c r="I296" s="212" t="s">
        <v>2055</v>
      </c>
      <c r="J296" s="52" t="str">
        <f>VLOOKUP(A296,nsn,3,FALSE)</f>
        <v>HARRIET</v>
      </c>
      <c r="K296" s="88">
        <v>0</v>
      </c>
      <c r="L296" s="88">
        <v>0.99930555555555556</v>
      </c>
      <c r="M296" s="135">
        <v>44175</v>
      </c>
      <c r="N296" s="143" t="s">
        <v>2722</v>
      </c>
      <c r="O296" s="90">
        <f t="shared" si="56"/>
        <v>1439</v>
      </c>
      <c r="P296" s="100">
        <f t="shared" si="57"/>
        <v>4317</v>
      </c>
      <c r="Q296" s="52" t="s">
        <v>2035</v>
      </c>
      <c r="R296" s="52" t="s">
        <v>2036</v>
      </c>
    </row>
    <row r="297" spans="1:18" x14ac:dyDescent="0.2">
      <c r="A297" s="214"/>
      <c r="B297" s="221">
        <v>44175.663391203707</v>
      </c>
      <c r="C297" s="98" t="s">
        <v>1043</v>
      </c>
      <c r="D297" s="81" t="str">
        <f>VLOOKUP($C297,TOTAL4,2,FALSE)</f>
        <v>MS7020</v>
      </c>
      <c r="E297" s="81" t="str">
        <f>VLOOKUP($C297,TOTAL4,3,FALSE)</f>
        <v>MAT SOUTH</v>
      </c>
      <c r="F297" s="82" t="str">
        <f>VLOOKUP(C297,TOTAL4,4,FALSE)</f>
        <v>SILVER</v>
      </c>
      <c r="G297" s="52">
        <v>3</v>
      </c>
      <c r="H297" s="142" t="s">
        <v>2033</v>
      </c>
      <c r="I297" s="68" t="s">
        <v>2056</v>
      </c>
      <c r="J297" s="82" t="str">
        <f>VLOOKUP($C297,TOTAL4,5,FALSE)</f>
        <v>BEN</v>
      </c>
      <c r="K297" s="151">
        <v>0.66339120370370364</v>
      </c>
      <c r="L297" s="151">
        <v>0.87107638888888894</v>
      </c>
      <c r="M297" s="135">
        <v>44175</v>
      </c>
      <c r="N297" s="143" t="s">
        <v>5789</v>
      </c>
      <c r="O297" s="90">
        <f t="shared" si="56"/>
        <v>299.06666666666683</v>
      </c>
      <c r="P297" s="100">
        <f t="shared" si="57"/>
        <v>897.2000000000005</v>
      </c>
      <c r="Q297" s="48" t="s">
        <v>2035</v>
      </c>
      <c r="R297" s="48" t="s">
        <v>2038</v>
      </c>
    </row>
    <row r="298" spans="1:18" x14ac:dyDescent="0.2">
      <c r="A298" s="214"/>
      <c r="B298" s="221">
        <v>44175.478518518517</v>
      </c>
      <c r="C298" s="98" t="s">
        <v>1045</v>
      </c>
      <c r="D298" s="81" t="str">
        <f>VLOOKUP($C298,TOTAL4,2,FALSE)</f>
        <v>BU0062</v>
      </c>
      <c r="E298" s="81" t="str">
        <f>VLOOKUP($C298,TOTAL4,3,FALSE)</f>
        <v>BULAWAYO</v>
      </c>
      <c r="F298" s="82" t="str">
        <f>VLOOKUP(C298,TOTAL4,4,FALSE)</f>
        <v>GOLD</v>
      </c>
      <c r="G298" s="52">
        <v>3</v>
      </c>
      <c r="H298" s="84" t="s">
        <v>2033</v>
      </c>
      <c r="I298" s="68" t="s">
        <v>2040</v>
      </c>
      <c r="J298" s="82" t="str">
        <f>VLOOKUP($C298,TOTAL4,5,FALSE)</f>
        <v>BHEKANI</v>
      </c>
      <c r="K298" s="153">
        <v>0.47851851851851851</v>
      </c>
      <c r="L298" s="88">
        <v>0.99930555555555556</v>
      </c>
      <c r="M298" s="135">
        <v>44175</v>
      </c>
      <c r="N298" s="143" t="s">
        <v>5738</v>
      </c>
      <c r="O298" s="191">
        <f t="shared" si="56"/>
        <v>749.93333333333339</v>
      </c>
      <c r="P298" s="100">
        <f t="shared" si="57"/>
        <v>2249.8000000000002</v>
      </c>
      <c r="Q298" s="68" t="s">
        <v>2035</v>
      </c>
      <c r="R298" s="68" t="s">
        <v>2036</v>
      </c>
    </row>
    <row r="299" spans="1:18" x14ac:dyDescent="0.2">
      <c r="A299" s="210">
        <v>151</v>
      </c>
      <c r="B299" s="121">
        <v>44175.477777777778</v>
      </c>
      <c r="C299" s="52" t="str">
        <f>VLOOKUP(A299,nsn,2,FALSE)</f>
        <v>Luveve-G</v>
      </c>
      <c r="D299" s="134" t="s">
        <v>5554</v>
      </c>
      <c r="E299" s="134" t="str">
        <f>VLOOKUP($C299,TOTAL3,3,FALSE)</f>
        <v>BULAWAYO</v>
      </c>
      <c r="F299" s="135" t="str">
        <f>VLOOKUP(C299,TOTAL3,4,FALSE)</f>
        <v>GOLD</v>
      </c>
      <c r="G299" s="52">
        <v>3</v>
      </c>
      <c r="H299" s="142" t="s">
        <v>2033</v>
      </c>
      <c r="I299" s="212" t="s">
        <v>2057</v>
      </c>
      <c r="J299" s="52" t="str">
        <f>VLOOKUP(A299,nsn,3,FALSE)</f>
        <v>BHEKANI</v>
      </c>
      <c r="K299" s="88">
        <v>0.4777777777777778</v>
      </c>
      <c r="L299" s="88">
        <v>0.99930555555555556</v>
      </c>
      <c r="M299" s="135">
        <v>44175</v>
      </c>
      <c r="N299" s="143" t="s">
        <v>2674</v>
      </c>
      <c r="O299" s="90">
        <f t="shared" si="56"/>
        <v>751</v>
      </c>
      <c r="P299" s="100">
        <f t="shared" si="57"/>
        <v>2253</v>
      </c>
      <c r="Q299" s="52" t="s">
        <v>2035</v>
      </c>
      <c r="R299" s="52" t="s">
        <v>2036</v>
      </c>
    </row>
    <row r="300" spans="1:18" x14ac:dyDescent="0.2">
      <c r="A300" s="214"/>
      <c r="B300" s="221">
        <v>44175.663055555553</v>
      </c>
      <c r="C300" s="98" t="s">
        <v>1050</v>
      </c>
      <c r="D300" s="81" t="str">
        <f>VLOOKUP($C300,TOTAL4,2,FALSE)</f>
        <v>HA0228</v>
      </c>
      <c r="E300" s="81" t="str">
        <f>VLOOKUP($C300,TOTAL4,3,FALSE)</f>
        <v>HARARE</v>
      </c>
      <c r="F300" s="82" t="str">
        <f>VLOOKUP(C300,TOTAL4,4,FALSE)</f>
        <v>PLATINUM</v>
      </c>
      <c r="G300" s="52">
        <v>3</v>
      </c>
      <c r="H300" s="142" t="s">
        <v>2033</v>
      </c>
      <c r="I300" s="68" t="s">
        <v>2056</v>
      </c>
      <c r="J300" s="82" t="str">
        <f>VLOOKUP($C300,TOTAL4,5,FALSE)</f>
        <v>MASIMBA</v>
      </c>
      <c r="K300" s="151">
        <v>0.66305555555555562</v>
      </c>
      <c r="L300" s="151">
        <v>0.77980324074074081</v>
      </c>
      <c r="M300" s="135">
        <v>44175</v>
      </c>
      <c r="N300" s="143" t="s">
        <v>5760</v>
      </c>
      <c r="O300" s="90">
        <f t="shared" si="56"/>
        <v>168.11666666666667</v>
      </c>
      <c r="P300" s="100">
        <f t="shared" si="57"/>
        <v>504.35</v>
      </c>
      <c r="Q300" s="48" t="s">
        <v>2035</v>
      </c>
      <c r="R300" s="48" t="s">
        <v>2038</v>
      </c>
    </row>
    <row r="301" spans="1:18" x14ac:dyDescent="0.2">
      <c r="A301" s="97"/>
      <c r="B301" s="186">
        <v>44174.796215277776</v>
      </c>
      <c r="C301" s="5" t="s">
        <v>1055</v>
      </c>
      <c r="D301" s="134" t="str">
        <f>VLOOKUP($C301,TOTAL3,2,FALSE)</f>
        <v>ME7207</v>
      </c>
      <c r="E301" s="134" t="str">
        <f t="shared" ref="E301:E307" si="62">VLOOKUP($C301,TOTAL3,3,FALSE)</f>
        <v>MASH EAST</v>
      </c>
      <c r="F301" s="135" t="str">
        <f t="shared" ref="F301:F307" si="63">VLOOKUP(C301,TOTAL3,4,FALSE)</f>
        <v>SILVER</v>
      </c>
      <c r="G301" s="52">
        <v>3</v>
      </c>
      <c r="H301" s="84" t="s">
        <v>2033</v>
      </c>
      <c r="I301" s="52" t="s">
        <v>2034</v>
      </c>
      <c r="J301" s="135" t="str">
        <f>VLOOKUP($C301,TOTAL3,5,FALSE)</f>
        <v>RICHARD</v>
      </c>
      <c r="K301" s="88">
        <v>0</v>
      </c>
      <c r="L301" s="153">
        <v>0.37474537037037042</v>
      </c>
      <c r="M301" s="254">
        <v>44175</v>
      </c>
      <c r="N301" s="143" t="s">
        <v>5478</v>
      </c>
      <c r="O301" s="90">
        <f t="shared" si="56"/>
        <v>539.63333333333344</v>
      </c>
      <c r="P301" s="100">
        <f t="shared" si="57"/>
        <v>1618.9000000000003</v>
      </c>
      <c r="Q301" s="48" t="s">
        <v>2035</v>
      </c>
      <c r="R301" s="48" t="s">
        <v>2038</v>
      </c>
    </row>
    <row r="302" spans="1:18" x14ac:dyDescent="0.2">
      <c r="A302" s="97"/>
      <c r="B302" s="186">
        <v>44175.006805555553</v>
      </c>
      <c r="C302" s="5" t="s">
        <v>1060</v>
      </c>
      <c r="D302" s="134" t="str">
        <f>VLOOKUP($C302,TOTAL3,2,FALSE)</f>
        <v>HA3016</v>
      </c>
      <c r="E302" s="134" t="str">
        <f t="shared" si="62"/>
        <v>HARARE</v>
      </c>
      <c r="F302" s="135" t="str">
        <f t="shared" si="63"/>
        <v>PLATINUM</v>
      </c>
      <c r="G302" s="52">
        <v>3</v>
      </c>
      <c r="H302" s="84" t="s">
        <v>2033</v>
      </c>
      <c r="I302" s="52" t="s">
        <v>2034</v>
      </c>
      <c r="J302" s="135" t="str">
        <f>VLOOKUP($C302,TOTAL3,5,FALSE)</f>
        <v>DHLKAMA</v>
      </c>
      <c r="K302" s="196">
        <v>0</v>
      </c>
      <c r="L302" s="196">
        <v>7.1643518518518514E-3</v>
      </c>
      <c r="M302" s="186">
        <v>44175</v>
      </c>
      <c r="N302" s="143" t="s">
        <v>5801</v>
      </c>
      <c r="O302" s="90">
        <f t="shared" si="56"/>
        <v>10.316666666666666</v>
      </c>
      <c r="P302" s="100">
        <f t="shared" si="57"/>
        <v>30.95</v>
      </c>
      <c r="Q302" s="48" t="s">
        <v>2035</v>
      </c>
      <c r="R302" s="48" t="s">
        <v>2038</v>
      </c>
    </row>
    <row r="303" spans="1:18" x14ac:dyDescent="0.2">
      <c r="A303" s="97"/>
      <c r="B303" s="186">
        <v>44174.850069444445</v>
      </c>
      <c r="C303" s="5" t="s">
        <v>1064</v>
      </c>
      <c r="D303" s="134" t="str">
        <f>VLOOKUP($C303,TOTAL3,2,FALSE)</f>
        <v>ME0405</v>
      </c>
      <c r="E303" s="134" t="str">
        <f t="shared" si="62"/>
        <v>MASH EAST</v>
      </c>
      <c r="F303" s="135" t="str">
        <f t="shared" si="63"/>
        <v>PLATINUM</v>
      </c>
      <c r="G303" s="52">
        <v>3</v>
      </c>
      <c r="H303" s="142" t="s">
        <v>2033</v>
      </c>
      <c r="I303" s="52" t="s">
        <v>2034</v>
      </c>
      <c r="J303" s="135" t="str">
        <f>VLOOKUP($C303,TOTAL3,5,FALSE)</f>
        <v>DHLAKAMA</v>
      </c>
      <c r="K303" s="88">
        <v>0</v>
      </c>
      <c r="L303" s="153">
        <v>0.69989583333333327</v>
      </c>
      <c r="M303" s="254">
        <v>44175</v>
      </c>
      <c r="N303" s="143" t="s">
        <v>5408</v>
      </c>
      <c r="O303" s="90">
        <f t="shared" si="56"/>
        <v>1007.8499999999999</v>
      </c>
      <c r="P303" s="100">
        <f t="shared" si="57"/>
        <v>3023.5499999999997</v>
      </c>
      <c r="Q303" s="48" t="s">
        <v>2035</v>
      </c>
      <c r="R303" s="48" t="s">
        <v>2038</v>
      </c>
    </row>
    <row r="304" spans="1:18" x14ac:dyDescent="0.2">
      <c r="A304" s="97"/>
      <c r="B304" s="186">
        <v>44174.660231481481</v>
      </c>
      <c r="C304" s="5" t="s">
        <v>1065</v>
      </c>
      <c r="D304" s="134" t="str">
        <f>VLOOKUP($C304,TOTAL3,2,FALSE)</f>
        <v>HA6041</v>
      </c>
      <c r="E304" s="134" t="str">
        <f t="shared" si="62"/>
        <v>HARARE</v>
      </c>
      <c r="F304" s="135" t="str">
        <f t="shared" si="63"/>
        <v>PLATINUM</v>
      </c>
      <c r="G304" s="52">
        <v>3</v>
      </c>
      <c r="H304" s="207" t="s">
        <v>2033</v>
      </c>
      <c r="I304" s="52" t="s">
        <v>2034</v>
      </c>
      <c r="J304" s="135" t="str">
        <f>VLOOKUP($C304,TOTAL3,5,FALSE)</f>
        <v>ARCHIE</v>
      </c>
      <c r="K304" s="88">
        <v>0</v>
      </c>
      <c r="L304" s="153">
        <v>0.82781249999999995</v>
      </c>
      <c r="M304" s="254">
        <v>44175</v>
      </c>
      <c r="N304" s="143" t="s">
        <v>5480</v>
      </c>
      <c r="O304" s="90">
        <f t="shared" si="56"/>
        <v>1192.05</v>
      </c>
      <c r="P304" s="100">
        <f t="shared" si="57"/>
        <v>3576.1499999999996</v>
      </c>
      <c r="Q304" s="48" t="s">
        <v>2035</v>
      </c>
      <c r="R304" s="48" t="s">
        <v>2038</v>
      </c>
    </row>
    <row r="305" spans="1:18" x14ac:dyDescent="0.2">
      <c r="A305" s="97"/>
      <c r="B305" s="186">
        <v>44174.662557870368</v>
      </c>
      <c r="C305" s="5" t="s">
        <v>1068</v>
      </c>
      <c r="D305" s="134" t="str">
        <f>VLOOKUP($C305,TOTAL3,2,FALSE)</f>
        <v>HA6041</v>
      </c>
      <c r="E305" s="134" t="str">
        <f t="shared" si="62"/>
        <v>HARARE</v>
      </c>
      <c r="F305" s="135" t="str">
        <f t="shared" si="63"/>
        <v>PLATINUM</v>
      </c>
      <c r="G305" s="52">
        <v>3</v>
      </c>
      <c r="H305" s="142" t="s">
        <v>2033</v>
      </c>
      <c r="I305" s="52" t="s">
        <v>2034</v>
      </c>
      <c r="J305" s="135" t="str">
        <f>VLOOKUP($C305,TOTAL3,5,FALSE)</f>
        <v>ARCHIE</v>
      </c>
      <c r="K305" s="88">
        <v>0</v>
      </c>
      <c r="L305" s="153">
        <v>0.82305555555555554</v>
      </c>
      <c r="M305" s="254">
        <v>44175</v>
      </c>
      <c r="N305" s="143" t="s">
        <v>5481</v>
      </c>
      <c r="O305" s="90">
        <f t="shared" si="56"/>
        <v>1185.2</v>
      </c>
      <c r="P305" s="100">
        <f t="shared" si="57"/>
        <v>3555.6000000000004</v>
      </c>
      <c r="Q305" s="48" t="s">
        <v>2035</v>
      </c>
      <c r="R305" s="48" t="s">
        <v>2038</v>
      </c>
    </row>
    <row r="306" spans="1:18" x14ac:dyDescent="0.2">
      <c r="A306" s="210">
        <v>289</v>
      </c>
      <c r="B306" s="121">
        <v>43636.405769675926</v>
      </c>
      <c r="C306" s="52" t="str">
        <f>VLOOKUP(A306,nsn,2,FALSE)</f>
        <v>Madumapisa-G</v>
      </c>
      <c r="D306" s="207" t="s">
        <v>1070</v>
      </c>
      <c r="E306" s="134" t="str">
        <f t="shared" si="62"/>
        <v>MAT NORTH</v>
      </c>
      <c r="F306" s="135" t="str">
        <f t="shared" si="63"/>
        <v>BRONZE</v>
      </c>
      <c r="G306" s="52">
        <v>3</v>
      </c>
      <c r="H306" s="142" t="s">
        <v>2033</v>
      </c>
      <c r="I306" s="52" t="s">
        <v>2055</v>
      </c>
      <c r="J306" s="52" t="str">
        <f>VLOOKUP(A306,nsn,3,FALSE)</f>
        <v>HARRIET</v>
      </c>
      <c r="K306" s="88">
        <v>0</v>
      </c>
      <c r="L306" s="88">
        <v>0.99930555555555556</v>
      </c>
      <c r="M306" s="135">
        <v>44175</v>
      </c>
      <c r="N306" s="143" t="s">
        <v>2160</v>
      </c>
      <c r="O306" s="90">
        <f t="shared" si="56"/>
        <v>1439</v>
      </c>
      <c r="P306" s="100">
        <f t="shared" si="57"/>
        <v>4317</v>
      </c>
      <c r="Q306" s="52" t="s">
        <v>2035</v>
      </c>
      <c r="R306" s="52" t="s">
        <v>2036</v>
      </c>
    </row>
    <row r="307" spans="1:18" x14ac:dyDescent="0.2">
      <c r="A307" s="97"/>
      <c r="B307" s="216" t="s">
        <v>5645</v>
      </c>
      <c r="C307" s="138" t="s">
        <v>1073</v>
      </c>
      <c r="D307" s="134" t="str">
        <f>VLOOKUP($C307,TOTAL3,2,FALSE)</f>
        <v>MW5213</v>
      </c>
      <c r="E307" s="134" t="str">
        <f t="shared" si="62"/>
        <v>MASH WEST</v>
      </c>
      <c r="F307" s="135" t="str">
        <f t="shared" si="63"/>
        <v>PLATINUM</v>
      </c>
      <c r="G307" s="52">
        <v>3</v>
      </c>
      <c r="H307" s="142" t="s">
        <v>2033</v>
      </c>
      <c r="I307" s="52" t="s">
        <v>2034</v>
      </c>
      <c r="J307" s="135" t="str">
        <f>VLOOKUP($C307,TOTAL3,5,FALSE)</f>
        <v>ARTWELL</v>
      </c>
      <c r="K307" s="153">
        <v>0.56207175925925923</v>
      </c>
      <c r="L307" s="153">
        <v>0.5756944444444444</v>
      </c>
      <c r="M307" s="186">
        <v>44175</v>
      </c>
      <c r="N307" s="143" t="s">
        <v>5840</v>
      </c>
      <c r="O307" s="90">
        <f t="shared" si="56"/>
        <v>19.616666666666642</v>
      </c>
      <c r="P307" s="100">
        <f t="shared" si="57"/>
        <v>58.849999999999923</v>
      </c>
      <c r="Q307" s="48" t="s">
        <v>2035</v>
      </c>
      <c r="R307" s="48" t="s">
        <v>2038</v>
      </c>
    </row>
    <row r="308" spans="1:18" x14ac:dyDescent="0.2">
      <c r="A308" s="124"/>
      <c r="B308" s="121">
        <v>44173.547349537039</v>
      </c>
      <c r="C308" s="48" t="s">
        <v>1077</v>
      </c>
      <c r="D308" s="81" t="str">
        <f>VLOOKUP($C308,TOTAL4,2,FALSE)</f>
        <v>BU5089</v>
      </c>
      <c r="E308" s="81" t="str">
        <f>VLOOKUP($C308,TOTAL4,3,FALSE)</f>
        <v>BULAWAYO</v>
      </c>
      <c r="F308" s="82" t="str">
        <f>VLOOKUP(C308,TOTAL4,4,FALSE)</f>
        <v>SILVER</v>
      </c>
      <c r="G308" s="52">
        <v>3</v>
      </c>
      <c r="H308" s="84" t="s">
        <v>2033</v>
      </c>
      <c r="I308" s="68" t="s">
        <v>2060</v>
      </c>
      <c r="J308" s="82" t="str">
        <f>VLOOKUP($C308,TOTAL4,5,FALSE)</f>
        <v>MAKETO</v>
      </c>
      <c r="K308" s="88">
        <v>0</v>
      </c>
      <c r="L308" s="88">
        <v>0.99930555555555556</v>
      </c>
      <c r="M308" s="135">
        <v>44175</v>
      </c>
      <c r="N308" s="143" t="s">
        <v>4914</v>
      </c>
      <c r="O308" s="191">
        <f t="shared" si="56"/>
        <v>1439</v>
      </c>
      <c r="P308" s="100">
        <f t="shared" si="57"/>
        <v>4317</v>
      </c>
      <c r="Q308" s="68" t="s">
        <v>2035</v>
      </c>
      <c r="R308" s="68" t="s">
        <v>2036</v>
      </c>
    </row>
    <row r="309" spans="1:18" x14ac:dyDescent="0.2">
      <c r="A309" s="210">
        <v>924</v>
      </c>
      <c r="B309" s="121">
        <v>44175.802083333336</v>
      </c>
      <c r="C309" s="52" t="str">
        <f>VLOOKUP(A309,nsn,2,FALSE)</f>
        <v>Mahatshula-G</v>
      </c>
      <c r="D309" s="134" t="s">
        <v>5619</v>
      </c>
      <c r="E309" s="134" t="str">
        <f>VLOOKUP($C309,TOTAL3,3,FALSE)</f>
        <v>BULAWAYO</v>
      </c>
      <c r="F309" s="135" t="str">
        <f>VLOOKUP(C309,TOTAL3,4,FALSE)</f>
        <v>SILVER</v>
      </c>
      <c r="G309" s="52">
        <v>3</v>
      </c>
      <c r="H309" s="142" t="s">
        <v>2033</v>
      </c>
      <c r="I309" s="212" t="s">
        <v>2056</v>
      </c>
      <c r="J309" s="52" t="str">
        <f>VLOOKUP(A309,nsn,3,FALSE)</f>
        <v>MAKETO</v>
      </c>
      <c r="K309" s="88">
        <v>0.80208333333333337</v>
      </c>
      <c r="L309" s="88">
        <v>0.99930555555555556</v>
      </c>
      <c r="M309" s="135">
        <v>44175</v>
      </c>
      <c r="N309" s="143" t="s">
        <v>2685</v>
      </c>
      <c r="O309" s="90">
        <f t="shared" si="56"/>
        <v>284</v>
      </c>
      <c r="P309" s="100">
        <f t="shared" si="57"/>
        <v>852</v>
      </c>
      <c r="Q309" s="52" t="s">
        <v>2035</v>
      </c>
      <c r="R309" s="52" t="s">
        <v>2036</v>
      </c>
    </row>
    <row r="310" spans="1:18" x14ac:dyDescent="0.2">
      <c r="A310" s="210"/>
      <c r="B310" s="121">
        <v>44153.311689814815</v>
      </c>
      <c r="C310" s="48" t="s">
        <v>1081</v>
      </c>
      <c r="D310" s="81" t="str">
        <f>VLOOKUP($C310,TOTAL4,2,FALSE)</f>
        <v>MA6013</v>
      </c>
      <c r="E310" s="81" t="str">
        <f>VLOOKUP($C310,TOTAL4,3,FALSE)</f>
        <v>MANICALAND</v>
      </c>
      <c r="F310" s="82" t="str">
        <f>VLOOKUP(C310,TOTAL4,4,FALSE)</f>
        <v>SILVER</v>
      </c>
      <c r="G310" s="52">
        <v>3</v>
      </c>
      <c r="H310" s="84" t="s">
        <v>2033</v>
      </c>
      <c r="I310" s="68" t="s">
        <v>2058</v>
      </c>
      <c r="J310" s="82" t="str">
        <f>VLOOKUP($C310,TOTAL4,5,FALSE)</f>
        <v>PARDON</v>
      </c>
      <c r="K310" s="88">
        <v>0</v>
      </c>
      <c r="L310" s="88">
        <v>0.99930555555555556</v>
      </c>
      <c r="M310" s="135">
        <v>44175</v>
      </c>
      <c r="N310" s="143" t="s">
        <v>4869</v>
      </c>
      <c r="O310" s="191">
        <f t="shared" si="56"/>
        <v>1439</v>
      </c>
      <c r="P310" s="100">
        <f t="shared" si="57"/>
        <v>4317</v>
      </c>
      <c r="Q310" s="68" t="s">
        <v>2035</v>
      </c>
      <c r="R310" s="68" t="s">
        <v>2036</v>
      </c>
    </row>
    <row r="311" spans="1:18" x14ac:dyDescent="0.2">
      <c r="A311" s="97"/>
      <c r="B311" s="137" t="s">
        <v>2353</v>
      </c>
      <c r="C311" s="87" t="s">
        <v>1082</v>
      </c>
      <c r="D311" s="134" t="str">
        <f>VLOOKUP($C311,TOTAL3,2,FALSE)</f>
        <v>MW6031</v>
      </c>
      <c r="E311" s="134" t="str">
        <f>VLOOKUP($C311,TOTAL3,3,FALSE)</f>
        <v>MASH WEST</v>
      </c>
      <c r="F311" s="135" t="str">
        <f>VLOOKUP(C311,TOTAL3,4,FALSE)</f>
        <v>GOLD</v>
      </c>
      <c r="G311" s="52">
        <v>3</v>
      </c>
      <c r="H311" s="84" t="s">
        <v>2033</v>
      </c>
      <c r="I311" s="52" t="s">
        <v>5161</v>
      </c>
      <c r="J311" s="135" t="str">
        <f>VLOOKUP($C311,TOTAL3,5,FALSE)</f>
        <v>ARTWELL</v>
      </c>
      <c r="K311" s="88">
        <v>0</v>
      </c>
      <c r="L311" s="153">
        <v>0.99945601851851851</v>
      </c>
      <c r="M311" s="254">
        <v>44175</v>
      </c>
      <c r="N311" s="143" t="s">
        <v>5483</v>
      </c>
      <c r="O311" s="90">
        <f t="shared" si="56"/>
        <v>1439.2166666666667</v>
      </c>
      <c r="P311" s="100">
        <f t="shared" si="57"/>
        <v>4317.6499999999996</v>
      </c>
      <c r="Q311" s="48" t="s">
        <v>2035</v>
      </c>
      <c r="R311" s="48" t="s">
        <v>2036</v>
      </c>
    </row>
    <row r="312" spans="1:18" x14ac:dyDescent="0.2">
      <c r="A312" s="97"/>
      <c r="B312" s="137" t="s">
        <v>2354</v>
      </c>
      <c r="C312" s="87" t="s">
        <v>1084</v>
      </c>
      <c r="D312" s="134" t="str">
        <f>VLOOKUP($C312,TOTAL3,2,FALSE)</f>
        <v>MW6031</v>
      </c>
      <c r="E312" s="134" t="str">
        <f>VLOOKUP($C312,TOTAL3,3,FALSE)</f>
        <v>MASH WEST</v>
      </c>
      <c r="F312" s="135" t="str">
        <f>VLOOKUP(C312,TOTAL3,4,FALSE)</f>
        <v>GOLD</v>
      </c>
      <c r="G312" s="52">
        <v>3</v>
      </c>
      <c r="H312" s="84" t="s">
        <v>2033</v>
      </c>
      <c r="I312" s="52" t="s">
        <v>5161</v>
      </c>
      <c r="J312" s="135" t="str">
        <f>VLOOKUP($C312,TOTAL3,5,FALSE)</f>
        <v>ARTWELL</v>
      </c>
      <c r="K312" s="88">
        <v>0</v>
      </c>
      <c r="L312" s="153">
        <v>0.99945601851851851</v>
      </c>
      <c r="M312" s="254">
        <v>44175</v>
      </c>
      <c r="N312" s="143" t="s">
        <v>5484</v>
      </c>
      <c r="O312" s="90">
        <f t="shared" si="56"/>
        <v>1439.2166666666667</v>
      </c>
      <c r="P312" s="100">
        <f t="shared" si="57"/>
        <v>4317.6499999999996</v>
      </c>
      <c r="Q312" s="48" t="s">
        <v>2035</v>
      </c>
      <c r="R312" s="48" t="s">
        <v>2036</v>
      </c>
    </row>
    <row r="313" spans="1:18" x14ac:dyDescent="0.2">
      <c r="A313" s="97"/>
      <c r="B313" s="137" t="s">
        <v>5689</v>
      </c>
      <c r="C313" s="138" t="s">
        <v>1085</v>
      </c>
      <c r="D313" s="134" t="str">
        <f>VLOOKUP($C313,TOTAL3,2,FALSE)</f>
        <v>ME9009</v>
      </c>
      <c r="E313" s="134" t="str">
        <f>VLOOKUP($C313,TOTAL3,3,FALSE)</f>
        <v>MASH EAST</v>
      </c>
      <c r="F313" s="135" t="str">
        <f>VLOOKUP(C313,TOTAL3,4,FALSE)</f>
        <v>PLATINUM</v>
      </c>
      <c r="G313" s="52">
        <v>3</v>
      </c>
      <c r="H313" s="142" t="s">
        <v>2033</v>
      </c>
      <c r="I313" s="52" t="s">
        <v>2034</v>
      </c>
      <c r="J313" s="135" t="str">
        <f>VLOOKUP($C313,TOTAL3,5,FALSE)</f>
        <v>RICHARD</v>
      </c>
      <c r="K313" s="88">
        <v>0.72880787037037031</v>
      </c>
      <c r="L313" s="153">
        <v>0.99945601851851851</v>
      </c>
      <c r="M313" s="254">
        <v>44175</v>
      </c>
      <c r="N313" s="143" t="s">
        <v>5830</v>
      </c>
      <c r="O313" s="90">
        <f t="shared" si="56"/>
        <v>389.73333333333335</v>
      </c>
      <c r="P313" s="100">
        <f t="shared" si="57"/>
        <v>1169.2</v>
      </c>
      <c r="Q313" s="48" t="s">
        <v>2035</v>
      </c>
      <c r="R313" s="48" t="s">
        <v>2036</v>
      </c>
    </row>
    <row r="314" spans="1:18" x14ac:dyDescent="0.2">
      <c r="A314" s="214"/>
      <c r="B314" s="221">
        <v>44174.685474537036</v>
      </c>
      <c r="C314" s="98" t="s">
        <v>1093</v>
      </c>
      <c r="D314" s="81" t="str">
        <f>VLOOKUP($C314,TOTAL4,2,FALSE)</f>
        <v>HA5054</v>
      </c>
      <c r="E314" s="81" t="str">
        <f>VLOOKUP($C314,TOTAL4,3,FALSE)</f>
        <v>HARARE</v>
      </c>
      <c r="F314" s="82" t="str">
        <f>VLOOKUP(C314,TOTAL4,4,FALSE)</f>
        <v>PLATINUM</v>
      </c>
      <c r="G314" s="52">
        <v>3</v>
      </c>
      <c r="H314" s="142" t="s">
        <v>2033</v>
      </c>
      <c r="I314" s="68" t="s">
        <v>2056</v>
      </c>
      <c r="J314" s="82" t="str">
        <f>VLOOKUP($C314,TOTAL4,5,FALSE)</f>
        <v>RICHARD</v>
      </c>
      <c r="K314" s="151">
        <v>0.68547453703703709</v>
      </c>
      <c r="L314" s="151">
        <v>0.73296296296296293</v>
      </c>
      <c r="M314" s="135">
        <v>44175</v>
      </c>
      <c r="N314" s="143" t="s">
        <v>5751</v>
      </c>
      <c r="O314" s="90">
        <f t="shared" si="56"/>
        <v>68.383333333333212</v>
      </c>
      <c r="P314" s="100">
        <f t="shared" si="57"/>
        <v>205.14999999999964</v>
      </c>
      <c r="Q314" s="48" t="s">
        <v>2035</v>
      </c>
      <c r="R314" s="48" t="s">
        <v>2038</v>
      </c>
    </row>
    <row r="315" spans="1:18" x14ac:dyDescent="0.2">
      <c r="A315" s="97"/>
      <c r="B315" s="186">
        <v>44174.652083333334</v>
      </c>
      <c r="C315" s="5" t="s">
        <v>1095</v>
      </c>
      <c r="D315" s="134" t="str">
        <f>VLOOKUP($C315,TOTAL3,2,FALSE)</f>
        <v>HA5054</v>
      </c>
      <c r="E315" s="134" t="str">
        <f>VLOOKUP($C315,TOTAL3,3,FALSE)</f>
        <v>HARARE</v>
      </c>
      <c r="F315" s="135" t="str">
        <f>VLOOKUP(C315,TOTAL3,4,FALSE)</f>
        <v>PLATINUM</v>
      </c>
      <c r="G315" s="52">
        <v>3</v>
      </c>
      <c r="H315" s="142" t="s">
        <v>2033</v>
      </c>
      <c r="I315" s="52" t="s">
        <v>2034</v>
      </c>
      <c r="J315" s="135" t="str">
        <f>VLOOKUP($C315,TOTAL3,5,FALSE)</f>
        <v>RICHARD</v>
      </c>
      <c r="K315" s="88">
        <v>0</v>
      </c>
      <c r="L315" s="153">
        <v>0.7025231481481482</v>
      </c>
      <c r="M315" s="254">
        <v>44175</v>
      </c>
      <c r="N315" s="143" t="s">
        <v>5423</v>
      </c>
      <c r="O315" s="90">
        <f t="shared" si="56"/>
        <v>1011.6333333333333</v>
      </c>
      <c r="P315" s="100">
        <f t="shared" si="57"/>
        <v>3034.9</v>
      </c>
      <c r="Q315" s="48" t="s">
        <v>2035</v>
      </c>
      <c r="R315" s="48" t="s">
        <v>2038</v>
      </c>
    </row>
    <row r="316" spans="1:18" x14ac:dyDescent="0.2">
      <c r="A316" s="210">
        <v>954</v>
      </c>
      <c r="B316" s="121">
        <v>44175.802083333336</v>
      </c>
      <c r="C316" s="52" t="str">
        <f>VLOOKUP(A316,nsn,2,FALSE)</f>
        <v>Makokoba2-G</v>
      </c>
      <c r="D316" s="134" t="s">
        <v>1078</v>
      </c>
      <c r="E316" s="134" t="str">
        <f>VLOOKUP($C316,TOTAL3,3,FALSE)</f>
        <v>BULAWAYO</v>
      </c>
      <c r="F316" s="135" t="str">
        <f>VLOOKUP(C316,TOTAL3,4,FALSE)</f>
        <v>PLATINUM</v>
      </c>
      <c r="G316" s="52">
        <v>3</v>
      </c>
      <c r="H316" s="142" t="s">
        <v>2033</v>
      </c>
      <c r="I316" s="212" t="s">
        <v>2056</v>
      </c>
      <c r="J316" s="52" t="str">
        <f>VLOOKUP(A316,nsn,3,FALSE)</f>
        <v>SOFIA</v>
      </c>
      <c r="K316" s="88">
        <v>0.80208333333333337</v>
      </c>
      <c r="L316" s="88">
        <v>0.99930555555555556</v>
      </c>
      <c r="M316" s="135">
        <v>44175</v>
      </c>
      <c r="N316" s="143" t="s">
        <v>2686</v>
      </c>
      <c r="O316" s="90">
        <f t="shared" si="56"/>
        <v>284</v>
      </c>
      <c r="P316" s="100">
        <f t="shared" si="57"/>
        <v>852</v>
      </c>
      <c r="Q316" s="52" t="s">
        <v>2035</v>
      </c>
      <c r="R316" s="52" t="s">
        <v>2036</v>
      </c>
    </row>
    <row r="317" spans="1:18" x14ac:dyDescent="0.2">
      <c r="A317" s="97"/>
      <c r="B317" s="186">
        <v>44174.713206018518</v>
      </c>
      <c r="C317" s="5" t="s">
        <v>1099</v>
      </c>
      <c r="D317" s="134" t="str">
        <f>VLOOKUP($C317,TOTAL3,2,FALSE)</f>
        <v>MW5214</v>
      </c>
      <c r="E317" s="134" t="str">
        <f>VLOOKUP($C317,TOTAL3,3,FALSE)</f>
        <v>MASH WEST</v>
      </c>
      <c r="F317" s="135" t="str">
        <f>VLOOKUP(C317,TOTAL3,4,FALSE)</f>
        <v>SILVER</v>
      </c>
      <c r="G317" s="52">
        <v>3</v>
      </c>
      <c r="H317" s="142" t="s">
        <v>2033</v>
      </c>
      <c r="I317" s="52" t="s">
        <v>2034</v>
      </c>
      <c r="J317" s="135" t="str">
        <f>VLOOKUP($C317,TOTAL3,5,FALSE)</f>
        <v>ARTWELL</v>
      </c>
      <c r="K317" s="88">
        <v>0</v>
      </c>
      <c r="L317" s="153">
        <v>0.99945601851851851</v>
      </c>
      <c r="M317" s="254">
        <v>44175</v>
      </c>
      <c r="N317" s="143" t="s">
        <v>5485</v>
      </c>
      <c r="O317" s="90">
        <f t="shared" si="56"/>
        <v>1439.2166666666667</v>
      </c>
      <c r="P317" s="100">
        <f t="shared" si="57"/>
        <v>4317.6499999999996</v>
      </c>
      <c r="Q317" s="48" t="s">
        <v>2035</v>
      </c>
      <c r="R317" s="48" t="s">
        <v>2036</v>
      </c>
    </row>
    <row r="318" spans="1:18" x14ac:dyDescent="0.2">
      <c r="A318" s="210"/>
      <c r="B318" s="121">
        <v>44151.769432870373</v>
      </c>
      <c r="C318" s="48" t="s">
        <v>1103</v>
      </c>
      <c r="D318" s="81" t="str">
        <f>VLOOKUP($C318,TOTAL4,2,FALSE)</f>
        <v>HA6067</v>
      </c>
      <c r="E318" s="81" t="str">
        <f>VLOOKUP($C318,TOTAL4,3,FALSE)</f>
        <v>HARARE</v>
      </c>
      <c r="F318" s="82" t="str">
        <f>VLOOKUP(C318,TOTAL4,4,FALSE)</f>
        <v>GOLD</v>
      </c>
      <c r="G318" s="52">
        <v>3</v>
      </c>
      <c r="H318" s="84" t="s">
        <v>2033</v>
      </c>
      <c r="I318" s="68" t="s">
        <v>2058</v>
      </c>
      <c r="J318" s="82" t="str">
        <f>VLOOKUP($C318,TOTAL4,5,FALSE)</f>
        <v>PRIVLEDGE</v>
      </c>
      <c r="K318" s="88">
        <v>0</v>
      </c>
      <c r="L318" s="88">
        <v>0.99930555555555556</v>
      </c>
      <c r="M318" s="135">
        <v>44175</v>
      </c>
      <c r="N318" s="143" t="s">
        <v>4870</v>
      </c>
      <c r="O318" s="191">
        <f t="shared" si="56"/>
        <v>1439</v>
      </c>
      <c r="P318" s="100">
        <f t="shared" si="57"/>
        <v>4317</v>
      </c>
      <c r="Q318" s="68" t="s">
        <v>2035</v>
      </c>
      <c r="R318" s="68" t="s">
        <v>2036</v>
      </c>
    </row>
    <row r="319" spans="1:18" x14ac:dyDescent="0.2">
      <c r="A319" s="97"/>
      <c r="B319" s="137" t="s">
        <v>2105</v>
      </c>
      <c r="C319" s="87" t="s">
        <v>1106</v>
      </c>
      <c r="D319" s="134" t="str">
        <f>VLOOKUP($C319,TOTAL3,2,FALSE)</f>
        <v>HA6067</v>
      </c>
      <c r="E319" s="134" t="str">
        <f>VLOOKUP($C319,TOTAL3,3,FALSE)</f>
        <v>HARARE</v>
      </c>
      <c r="F319" s="135" t="str">
        <f>VLOOKUP(C319,TOTAL3,4,FALSE)</f>
        <v>GOLD</v>
      </c>
      <c r="G319" s="52">
        <v>3</v>
      </c>
      <c r="H319" s="142" t="s">
        <v>2033</v>
      </c>
      <c r="I319" s="52" t="s">
        <v>5161</v>
      </c>
      <c r="J319" s="135" t="str">
        <f>VLOOKUP($C319,TOTAL3,5,FALSE)</f>
        <v>PRIVLEDGE</v>
      </c>
      <c r="K319" s="88">
        <v>0</v>
      </c>
      <c r="L319" s="153">
        <v>0.99945601851851851</v>
      </c>
      <c r="M319" s="254">
        <v>44175</v>
      </c>
      <c r="N319" s="143" t="s">
        <v>5425</v>
      </c>
      <c r="O319" s="90">
        <f t="shared" si="56"/>
        <v>1439.2166666666667</v>
      </c>
      <c r="P319" s="100">
        <f t="shared" si="57"/>
        <v>4317.6499999999996</v>
      </c>
      <c r="Q319" s="48" t="s">
        <v>2035</v>
      </c>
      <c r="R319" s="48" t="s">
        <v>2036</v>
      </c>
    </row>
    <row r="320" spans="1:18" x14ac:dyDescent="0.2">
      <c r="A320" s="210"/>
      <c r="B320" s="121">
        <v>44151.767928240741</v>
      </c>
      <c r="C320" s="48" t="s">
        <v>4584</v>
      </c>
      <c r="D320" s="81" t="e">
        <f>VLOOKUP($C320,TOTAL4,2,FALSE)</f>
        <v>#N/A</v>
      </c>
      <c r="E320" s="81" t="e">
        <f>VLOOKUP($C320,TOTAL4,3,FALSE)</f>
        <v>#N/A</v>
      </c>
      <c r="F320" s="82" t="e">
        <f>VLOOKUP(C320,TOTAL4,4,FALSE)</f>
        <v>#N/A</v>
      </c>
      <c r="G320" s="52">
        <v>3</v>
      </c>
      <c r="H320" s="84" t="s">
        <v>2033</v>
      </c>
      <c r="I320" s="68" t="s">
        <v>2058</v>
      </c>
      <c r="J320" s="82" t="e">
        <f>VLOOKUP($C320,TOTAL4,5,FALSE)</f>
        <v>#N/A</v>
      </c>
      <c r="K320" s="88">
        <v>0</v>
      </c>
      <c r="L320" s="88">
        <v>0.99930555555555556</v>
      </c>
      <c r="M320" s="135">
        <v>44175</v>
      </c>
      <c r="N320" s="143" t="s">
        <v>4871</v>
      </c>
      <c r="O320" s="191">
        <f t="shared" si="56"/>
        <v>1439</v>
      </c>
      <c r="P320" s="100">
        <f t="shared" si="57"/>
        <v>4317</v>
      </c>
      <c r="Q320" s="68" t="s">
        <v>2035</v>
      </c>
      <c r="R320" s="68" t="s">
        <v>2036</v>
      </c>
    </row>
    <row r="321" spans="1:18" x14ac:dyDescent="0.2">
      <c r="A321" s="210"/>
      <c r="B321" s="121">
        <v>44155.609965277778</v>
      </c>
      <c r="C321" s="48" t="s">
        <v>1107</v>
      </c>
      <c r="D321" s="81" t="str">
        <f>VLOOKUP($C321,TOTAL4,2,FALSE)</f>
        <v>BU5091</v>
      </c>
      <c r="E321" s="81" t="str">
        <f>VLOOKUP($C321,TOTAL4,3,FALSE)</f>
        <v>BULAWAYO</v>
      </c>
      <c r="F321" s="82" t="str">
        <f>VLOOKUP(C321,TOTAL4,4,FALSE)</f>
        <v>SILVER</v>
      </c>
      <c r="G321" s="52">
        <v>3</v>
      </c>
      <c r="H321" s="84" t="s">
        <v>2033</v>
      </c>
      <c r="I321" s="68" t="s">
        <v>2058</v>
      </c>
      <c r="J321" s="82" t="str">
        <f>VLOOKUP($C321,TOTAL4,5,FALSE)</f>
        <v>SOFIA</v>
      </c>
      <c r="K321" s="88">
        <v>0</v>
      </c>
      <c r="L321" s="88">
        <v>0.99930555555555556</v>
      </c>
      <c r="M321" s="135">
        <v>44175</v>
      </c>
      <c r="N321" s="143" t="s">
        <v>4872</v>
      </c>
      <c r="O321" s="191">
        <f t="shared" si="56"/>
        <v>1439</v>
      </c>
      <c r="P321" s="100">
        <f t="shared" si="57"/>
        <v>4317</v>
      </c>
      <c r="Q321" s="68" t="s">
        <v>2035</v>
      </c>
      <c r="R321" s="68" t="s">
        <v>2036</v>
      </c>
    </row>
    <row r="322" spans="1:18" x14ac:dyDescent="0.2">
      <c r="A322" s="210"/>
      <c r="B322" s="121">
        <v>44153.311412037037</v>
      </c>
      <c r="C322" s="48" t="s">
        <v>1109</v>
      </c>
      <c r="D322" s="81" t="str">
        <f>VLOOKUP($C322,TOTAL4,2,FALSE)</f>
        <v>MV7053</v>
      </c>
      <c r="E322" s="81" t="str">
        <f>VLOOKUP($C322,TOTAL4,3,FALSE)</f>
        <v>MASVINGO</v>
      </c>
      <c r="F322" s="82" t="str">
        <f>VLOOKUP(C322,TOTAL4,4,FALSE)</f>
        <v>BRONZE</v>
      </c>
      <c r="G322" s="52">
        <v>3</v>
      </c>
      <c r="H322" s="84" t="s">
        <v>2033</v>
      </c>
      <c r="I322" s="68" t="s">
        <v>2058</v>
      </c>
      <c r="J322" s="82" t="str">
        <f>VLOOKUP($C322,TOTAL4,5,FALSE)</f>
        <v>BEN</v>
      </c>
      <c r="K322" s="88">
        <v>0</v>
      </c>
      <c r="L322" s="88">
        <v>0.99930555555555556</v>
      </c>
      <c r="M322" s="135">
        <v>44175</v>
      </c>
      <c r="N322" s="143" t="s">
        <v>4873</v>
      </c>
      <c r="O322" s="191">
        <f t="shared" ref="O322:O385" si="64">(L322-K322)*60*24</f>
        <v>1439</v>
      </c>
      <c r="P322" s="100">
        <f t="shared" ref="P322:P385" si="65">O322*G322</f>
        <v>4317</v>
      </c>
      <c r="Q322" s="68" t="s">
        <v>2035</v>
      </c>
      <c r="R322" s="68" t="s">
        <v>2036</v>
      </c>
    </row>
    <row r="323" spans="1:18" x14ac:dyDescent="0.2">
      <c r="A323" s="210">
        <v>41</v>
      </c>
      <c r="B323" s="121">
        <v>44069.582638888889</v>
      </c>
      <c r="C323" s="52" t="str">
        <f>VLOOKUP(A323,nsn,2,FALSE)</f>
        <v>MALOTA-G</v>
      </c>
      <c r="D323" s="207" t="s">
        <v>1111</v>
      </c>
      <c r="E323" s="134" t="str">
        <f>VLOOKUP($C323,TOTAL3,3,FALSE)</f>
        <v>MAT NORTH</v>
      </c>
      <c r="F323" s="135" t="str">
        <f>VLOOKUP(C323,TOTAL3,4,FALSE)</f>
        <v>BRONZE</v>
      </c>
      <c r="G323" s="52">
        <v>3</v>
      </c>
      <c r="H323" s="142" t="s">
        <v>2033</v>
      </c>
      <c r="I323" s="52" t="s">
        <v>2055</v>
      </c>
      <c r="J323" s="52" t="str">
        <f>VLOOKUP(A323,nsn,3,FALSE)</f>
        <v>HARRIET</v>
      </c>
      <c r="K323" s="88">
        <v>0</v>
      </c>
      <c r="L323" s="88">
        <v>0.99930555555555556</v>
      </c>
      <c r="M323" s="135">
        <v>44175</v>
      </c>
      <c r="N323" s="143" t="s">
        <v>2174</v>
      </c>
      <c r="O323" s="90">
        <f t="shared" si="64"/>
        <v>1439</v>
      </c>
      <c r="P323" s="100">
        <f t="shared" si="65"/>
        <v>4317</v>
      </c>
      <c r="Q323" s="52" t="s">
        <v>2035</v>
      </c>
      <c r="R323" s="52" t="s">
        <v>2036</v>
      </c>
    </row>
    <row r="324" spans="1:18" x14ac:dyDescent="0.2">
      <c r="A324" s="124"/>
      <c r="B324" s="221">
        <v>44175.221875000003</v>
      </c>
      <c r="C324" s="98" t="s">
        <v>1117</v>
      </c>
      <c r="D324" s="81" t="str">
        <f>VLOOKUP($C324,TOTAL4,2,FALSE)</f>
        <v>MS7057</v>
      </c>
      <c r="E324" s="81" t="str">
        <f>VLOOKUP($C324,TOTAL4,3,FALSE)</f>
        <v>MAT SOUTH</v>
      </c>
      <c r="F324" s="82" t="str">
        <f>VLOOKUP(C324,TOTAL4,4,FALSE)</f>
        <v>SILVER</v>
      </c>
      <c r="G324" s="52">
        <v>3</v>
      </c>
      <c r="H324" s="142" t="s">
        <v>2033</v>
      </c>
      <c r="I324" s="68" t="s">
        <v>2040</v>
      </c>
      <c r="J324" s="82" t="str">
        <f>VLOOKUP($C324,TOTAL4,5,FALSE)</f>
        <v>MASAIRA</v>
      </c>
      <c r="K324" s="153">
        <v>0.22187500000000002</v>
      </c>
      <c r="L324" s="251">
        <v>0.60277777777777775</v>
      </c>
      <c r="M324" s="255">
        <v>44175</v>
      </c>
      <c r="N324" s="143" t="s">
        <v>5595</v>
      </c>
      <c r="O324" s="90">
        <f t="shared" si="64"/>
        <v>548.49999999999989</v>
      </c>
      <c r="P324" s="100">
        <f t="shared" si="65"/>
        <v>1645.4999999999995</v>
      </c>
      <c r="Q324" s="48" t="s">
        <v>2035</v>
      </c>
      <c r="R324" s="48" t="s">
        <v>2038</v>
      </c>
    </row>
    <row r="325" spans="1:18" x14ac:dyDescent="0.2">
      <c r="A325" s="210"/>
      <c r="B325" s="121">
        <v>44153.311412037037</v>
      </c>
      <c r="C325" s="48" t="s">
        <v>1121</v>
      </c>
      <c r="D325" s="81" t="str">
        <f>VLOOKUP($C325,TOTAL4,2,FALSE)</f>
        <v>MV5141</v>
      </c>
      <c r="E325" s="81" t="str">
        <f>VLOOKUP($C325,TOTAL4,3,FALSE)</f>
        <v>MASVINGO</v>
      </c>
      <c r="F325" s="82" t="str">
        <f>VLOOKUP(C325,TOTAL4,4,FALSE)</f>
        <v>GOLD</v>
      </c>
      <c r="G325" s="52">
        <v>3</v>
      </c>
      <c r="H325" s="84" t="s">
        <v>2033</v>
      </c>
      <c r="I325" s="68" t="s">
        <v>2058</v>
      </c>
      <c r="J325" s="82" t="str">
        <f>VLOOKUP($C325,TOTAL4,5,FALSE)</f>
        <v>CECIL</v>
      </c>
      <c r="K325" s="88">
        <v>0</v>
      </c>
      <c r="L325" s="88">
        <v>0.99930555555555556</v>
      </c>
      <c r="M325" s="135">
        <v>44175</v>
      </c>
      <c r="N325" s="143" t="s">
        <v>4876</v>
      </c>
      <c r="O325" s="191">
        <f t="shared" si="64"/>
        <v>1439</v>
      </c>
      <c r="P325" s="100">
        <f t="shared" si="65"/>
        <v>4317</v>
      </c>
      <c r="Q325" s="68" t="s">
        <v>2035</v>
      </c>
      <c r="R325" s="68" t="s">
        <v>2036</v>
      </c>
    </row>
    <row r="326" spans="1:18" x14ac:dyDescent="0.2">
      <c r="A326" s="214"/>
      <c r="B326" s="221">
        <v>44175.672372685185</v>
      </c>
      <c r="C326" s="98" t="s">
        <v>1124</v>
      </c>
      <c r="D326" s="81" t="str">
        <f>VLOOKUP($C326,TOTAL4,2,FALSE)</f>
        <v>MV5246</v>
      </c>
      <c r="E326" s="81" t="str">
        <f>VLOOKUP($C326,TOTAL4,3,FALSE)</f>
        <v>MASVINGO</v>
      </c>
      <c r="F326" s="82" t="str">
        <f>VLOOKUP(C326,TOTAL4,4,FALSE)</f>
        <v>GOLD</v>
      </c>
      <c r="G326" s="52">
        <v>3</v>
      </c>
      <c r="H326" s="142" t="s">
        <v>2033</v>
      </c>
      <c r="I326" s="68" t="s">
        <v>2056</v>
      </c>
      <c r="J326" s="82" t="str">
        <f>VLOOKUP($C326,TOTAL4,5,FALSE)</f>
        <v>PARDON</v>
      </c>
      <c r="K326" s="151">
        <v>0.67237268518518523</v>
      </c>
      <c r="L326" s="151">
        <v>0.70775462962962965</v>
      </c>
      <c r="M326" s="135">
        <v>44175</v>
      </c>
      <c r="N326" s="143" t="s">
        <v>5713</v>
      </c>
      <c r="O326" s="90">
        <f t="shared" si="64"/>
        <v>50.949999999999974</v>
      </c>
      <c r="P326" s="100">
        <f t="shared" si="65"/>
        <v>152.84999999999991</v>
      </c>
      <c r="Q326" s="48" t="s">
        <v>2035</v>
      </c>
      <c r="R326" s="48" t="s">
        <v>2038</v>
      </c>
    </row>
    <row r="327" spans="1:18" x14ac:dyDescent="0.2">
      <c r="A327" s="214"/>
      <c r="B327" s="221">
        <v>44175.740659722222</v>
      </c>
      <c r="C327" s="98" t="s">
        <v>1124</v>
      </c>
      <c r="D327" s="81" t="str">
        <f>VLOOKUP($C327,TOTAL4,2,FALSE)</f>
        <v>MV5246</v>
      </c>
      <c r="E327" s="81" t="str">
        <f>VLOOKUP($C327,TOTAL4,3,FALSE)</f>
        <v>MASVINGO</v>
      </c>
      <c r="F327" s="82" t="str">
        <f>VLOOKUP(C327,TOTAL4,4,FALSE)</f>
        <v>GOLD</v>
      </c>
      <c r="G327" s="52">
        <v>3</v>
      </c>
      <c r="H327" s="142" t="s">
        <v>2033</v>
      </c>
      <c r="I327" s="68" t="s">
        <v>2056</v>
      </c>
      <c r="J327" s="82" t="str">
        <f>VLOOKUP($C327,TOTAL4,5,FALSE)</f>
        <v>PARDON</v>
      </c>
      <c r="K327" s="151">
        <v>0.74065972222222232</v>
      </c>
      <c r="L327" s="151">
        <v>0.82775462962962953</v>
      </c>
      <c r="M327" s="135">
        <v>44175</v>
      </c>
      <c r="N327" s="143" t="s">
        <v>5777</v>
      </c>
      <c r="O327" s="90">
        <f t="shared" si="64"/>
        <v>125.4166666666664</v>
      </c>
      <c r="P327" s="100">
        <f t="shared" si="65"/>
        <v>376.2499999999992</v>
      </c>
      <c r="Q327" s="48" t="s">
        <v>2035</v>
      </c>
      <c r="R327" s="48" t="s">
        <v>2038</v>
      </c>
    </row>
    <row r="328" spans="1:18" x14ac:dyDescent="0.2">
      <c r="A328" s="78">
        <v>175</v>
      </c>
      <c r="B328" s="121">
        <v>44175.619444444441</v>
      </c>
      <c r="C328" s="52" t="str">
        <f>VLOOKUP(A328,nsn,2,FALSE)</f>
        <v>Manningdale-G</v>
      </c>
      <c r="D328" s="134" t="s">
        <v>5555</v>
      </c>
      <c r="E328" s="134" t="str">
        <f>VLOOKUP($C328,TOTAL3,3,FALSE)</f>
        <v>BULAWAYO</v>
      </c>
      <c r="F328" s="135" t="str">
        <f>VLOOKUP(C328,TOTAL3,4,FALSE)</f>
        <v>BRONZE</v>
      </c>
      <c r="G328" s="52">
        <v>3</v>
      </c>
      <c r="H328" s="142" t="s">
        <v>2033</v>
      </c>
      <c r="I328" s="212" t="s">
        <v>2057</v>
      </c>
      <c r="J328" s="52" t="str">
        <f>VLOOKUP(A328,nsn,3,FALSE)</f>
        <v>MAKETO</v>
      </c>
      <c r="K328" s="88">
        <v>0.61944444444444446</v>
      </c>
      <c r="L328" s="88">
        <v>0.72222222222222221</v>
      </c>
      <c r="M328" s="135">
        <v>44175</v>
      </c>
      <c r="N328" s="143" t="s">
        <v>2686</v>
      </c>
      <c r="O328" s="90">
        <f t="shared" si="64"/>
        <v>147.99999999999994</v>
      </c>
      <c r="P328" s="100">
        <f t="shared" si="65"/>
        <v>443.99999999999983</v>
      </c>
      <c r="Q328" s="48" t="s">
        <v>2035</v>
      </c>
      <c r="R328" s="48" t="s">
        <v>2038</v>
      </c>
    </row>
    <row r="329" spans="1:18" x14ac:dyDescent="0.2">
      <c r="A329" s="97"/>
      <c r="B329" s="221">
        <v>44174.69462962963</v>
      </c>
      <c r="C329" s="98" t="s">
        <v>1127</v>
      </c>
      <c r="D329" s="81" t="str">
        <f>VLOOKUP($C329,TOTAL4,2,FALSE)</f>
        <v>MD5231</v>
      </c>
      <c r="E329" s="81" t="str">
        <f>VLOOKUP($C329,TOTAL4,3,FALSE)</f>
        <v>MIDLANDS</v>
      </c>
      <c r="F329" s="82" t="str">
        <f>VLOOKUP(C329,TOTAL4,4,FALSE)</f>
        <v>SILVER</v>
      </c>
      <c r="G329" s="52">
        <v>3</v>
      </c>
      <c r="H329" s="84" t="s">
        <v>2033</v>
      </c>
      <c r="I329" s="68" t="s">
        <v>2040</v>
      </c>
      <c r="J329" s="82" t="str">
        <f>VLOOKUP($C329,TOTAL4,5,FALSE)</f>
        <v>CHIKWAVAVA</v>
      </c>
      <c r="K329" s="88">
        <v>0</v>
      </c>
      <c r="L329" s="88">
        <v>0.99930555555555556</v>
      </c>
      <c r="M329" s="135">
        <v>44175</v>
      </c>
      <c r="N329" s="143" t="s">
        <v>5594</v>
      </c>
      <c r="O329" s="191">
        <f t="shared" si="64"/>
        <v>1439</v>
      </c>
      <c r="P329" s="100">
        <f t="shared" si="65"/>
        <v>4317</v>
      </c>
      <c r="Q329" s="68" t="s">
        <v>2035</v>
      </c>
      <c r="R329" s="68" t="s">
        <v>2036</v>
      </c>
    </row>
    <row r="330" spans="1:18" x14ac:dyDescent="0.2">
      <c r="A330" s="97"/>
      <c r="B330" s="221">
        <v>44174.694571759261</v>
      </c>
      <c r="C330" s="98" t="s">
        <v>1129</v>
      </c>
      <c r="D330" s="81" t="str">
        <f>VLOOKUP($C330,TOTAL4,2,FALSE)</f>
        <v>MD6016</v>
      </c>
      <c r="E330" s="81" t="str">
        <f>VLOOKUP($C330,TOTAL4,3,FALSE)</f>
        <v>MIDLANDS</v>
      </c>
      <c r="F330" s="82" t="str">
        <f>VLOOKUP(C330,TOTAL4,4,FALSE)</f>
        <v>PLATINUM</v>
      </c>
      <c r="G330" s="52">
        <v>3</v>
      </c>
      <c r="H330" s="84" t="s">
        <v>2033</v>
      </c>
      <c r="I330" s="68" t="s">
        <v>2040</v>
      </c>
      <c r="J330" s="82" t="str">
        <f>VLOOKUP($C330,TOTAL4,5,FALSE)</f>
        <v>CHIKWAVAVA</v>
      </c>
      <c r="K330" s="88">
        <v>0</v>
      </c>
      <c r="L330" s="88">
        <v>0.99930555555555556</v>
      </c>
      <c r="M330" s="135">
        <v>44175</v>
      </c>
      <c r="N330" s="143" t="s">
        <v>5595</v>
      </c>
      <c r="O330" s="191">
        <f t="shared" si="64"/>
        <v>1439</v>
      </c>
      <c r="P330" s="100">
        <f t="shared" si="65"/>
        <v>4317</v>
      </c>
      <c r="Q330" s="68" t="s">
        <v>2035</v>
      </c>
      <c r="R330" s="68" t="s">
        <v>2036</v>
      </c>
    </row>
    <row r="331" spans="1:18" x14ac:dyDescent="0.2">
      <c r="A331" s="97"/>
      <c r="B331" s="221">
        <v>44174.697222222225</v>
      </c>
      <c r="C331" s="98" t="s">
        <v>1132</v>
      </c>
      <c r="D331" s="81" t="str">
        <f>VLOOKUP($C331,TOTAL4,2,FALSE)</f>
        <v>MD6016</v>
      </c>
      <c r="E331" s="81" t="str">
        <f>VLOOKUP($C331,TOTAL4,3,FALSE)</f>
        <v>MIDLANDS</v>
      </c>
      <c r="F331" s="82" t="str">
        <f>VLOOKUP(C331,TOTAL4,4,FALSE)</f>
        <v>PLATINUM</v>
      </c>
      <c r="G331" s="52">
        <v>3</v>
      </c>
      <c r="H331" s="84" t="s">
        <v>2033</v>
      </c>
      <c r="I331" s="68" t="s">
        <v>2040</v>
      </c>
      <c r="J331" s="82" t="str">
        <f>VLOOKUP($C331,TOTAL4,5,FALSE)</f>
        <v>CHIKWAVAVA</v>
      </c>
      <c r="K331" s="88">
        <v>0</v>
      </c>
      <c r="L331" s="88">
        <v>0.99930555555555556</v>
      </c>
      <c r="M331" s="135">
        <v>44175</v>
      </c>
      <c r="N331" s="143" t="s">
        <v>5596</v>
      </c>
      <c r="O331" s="191">
        <f t="shared" si="64"/>
        <v>1439</v>
      </c>
      <c r="P331" s="100">
        <f t="shared" si="65"/>
        <v>4317</v>
      </c>
      <c r="Q331" s="68" t="s">
        <v>2035</v>
      </c>
      <c r="R331" s="68" t="s">
        <v>2036</v>
      </c>
    </row>
    <row r="332" spans="1:18" x14ac:dyDescent="0.2">
      <c r="A332" s="214"/>
      <c r="B332" s="221">
        <v>44175.394548611112</v>
      </c>
      <c r="C332" s="98" t="s">
        <v>1133</v>
      </c>
      <c r="D332" s="81" t="str">
        <f>VLOOKUP($C332,TOTAL4,2,FALSE)</f>
        <v>MS0397</v>
      </c>
      <c r="E332" s="81" t="str">
        <f>VLOOKUP($C332,TOTAL4,3,FALSE)</f>
        <v>MAT SOUTH</v>
      </c>
      <c r="F332" s="82" t="str">
        <f>VLOOKUP(C332,TOTAL4,4,FALSE)</f>
        <v>SILVER</v>
      </c>
      <c r="G332" s="52">
        <v>3</v>
      </c>
      <c r="H332" s="142" t="s">
        <v>2033</v>
      </c>
      <c r="I332" s="68" t="s">
        <v>2040</v>
      </c>
      <c r="J332" s="82" t="str">
        <f>VLOOKUP($C332,TOTAL4,5,FALSE)</f>
        <v>SOFIA</v>
      </c>
      <c r="K332" s="153">
        <v>0.39454861111111111</v>
      </c>
      <c r="L332" s="153">
        <v>0.40347222222222223</v>
      </c>
      <c r="M332" s="135">
        <v>44175</v>
      </c>
      <c r="N332" s="143" t="s">
        <v>5714</v>
      </c>
      <c r="O332" s="90">
        <f t="shared" si="64"/>
        <v>12.85000000000001</v>
      </c>
      <c r="P332" s="100">
        <f t="shared" si="65"/>
        <v>38.550000000000033</v>
      </c>
      <c r="Q332" s="48" t="s">
        <v>2035</v>
      </c>
      <c r="R332" s="48" t="s">
        <v>2038</v>
      </c>
    </row>
    <row r="333" spans="1:18" x14ac:dyDescent="0.2">
      <c r="A333" s="210">
        <v>47</v>
      </c>
      <c r="B333" s="121">
        <v>44069.574999999997</v>
      </c>
      <c r="C333" s="52" t="str">
        <f>VLOOKUP(A333,nsn,2,FALSE)</f>
        <v>MARAPOSA-G</v>
      </c>
      <c r="D333" s="207" t="s">
        <v>1139</v>
      </c>
      <c r="E333" s="134" t="str">
        <f>VLOOKUP($C333,TOTAL3,3,FALSE)</f>
        <v>MAT SOUTH</v>
      </c>
      <c r="F333" s="135" t="str">
        <f>VLOOKUP(C333,TOTAL3,4,FALSE)</f>
        <v>BRONZE</v>
      </c>
      <c r="G333" s="52">
        <v>3</v>
      </c>
      <c r="H333" s="142" t="s">
        <v>2033</v>
      </c>
      <c r="I333" s="52" t="s">
        <v>2056</v>
      </c>
      <c r="J333" s="52" t="str">
        <f>VLOOKUP(A333,nsn,3,FALSE)</f>
        <v>BHEKANI</v>
      </c>
      <c r="K333" s="88">
        <v>0</v>
      </c>
      <c r="L333" s="88">
        <v>0.99930555555555556</v>
      </c>
      <c r="M333" s="135">
        <v>44175</v>
      </c>
      <c r="N333" s="143" t="s">
        <v>2176</v>
      </c>
      <c r="O333" s="90">
        <f t="shared" si="64"/>
        <v>1439</v>
      </c>
      <c r="P333" s="100">
        <f t="shared" si="65"/>
        <v>4317</v>
      </c>
      <c r="Q333" s="52" t="s">
        <v>2035</v>
      </c>
      <c r="R333" s="52" t="s">
        <v>2036</v>
      </c>
    </row>
    <row r="334" spans="1:18" x14ac:dyDescent="0.2">
      <c r="A334" s="97"/>
      <c r="B334" s="137" t="s">
        <v>2239</v>
      </c>
      <c r="C334" s="87" t="s">
        <v>1149</v>
      </c>
      <c r="D334" s="134" t="str">
        <f>VLOOKUP($C334,TOTAL3,2,FALSE)</f>
        <v>MW5215</v>
      </c>
      <c r="E334" s="134" t="str">
        <f>VLOOKUP($C334,TOTAL3,3,FALSE)</f>
        <v>MASH WEST</v>
      </c>
      <c r="F334" s="135" t="str">
        <f>VLOOKUP(C334,TOTAL3,4,FALSE)</f>
        <v>BRONZE</v>
      </c>
      <c r="G334" s="52">
        <v>3</v>
      </c>
      <c r="H334" s="142" t="s">
        <v>2033</v>
      </c>
      <c r="I334" s="52" t="s">
        <v>5161</v>
      </c>
      <c r="J334" s="135" t="str">
        <f>VLOOKUP($C334,TOTAL3,5,FALSE)</f>
        <v>ARTWELL</v>
      </c>
      <c r="K334" s="88">
        <v>0</v>
      </c>
      <c r="L334" s="153">
        <v>0.99945601851851851</v>
      </c>
      <c r="M334" s="254">
        <v>44175</v>
      </c>
      <c r="N334" s="143" t="s">
        <v>5486</v>
      </c>
      <c r="O334" s="90">
        <f t="shared" si="64"/>
        <v>1439.2166666666667</v>
      </c>
      <c r="P334" s="100">
        <f t="shared" si="65"/>
        <v>4317.6499999999996</v>
      </c>
      <c r="Q334" s="48" t="s">
        <v>2035</v>
      </c>
      <c r="R334" s="48" t="s">
        <v>2036</v>
      </c>
    </row>
    <row r="335" spans="1:18" x14ac:dyDescent="0.2">
      <c r="A335" s="210"/>
      <c r="B335" s="121">
        <v>44153.311921296299</v>
      </c>
      <c r="C335" s="48" t="s">
        <v>1163</v>
      </c>
      <c r="D335" s="81" t="str">
        <f t="shared" ref="D335:D342" si="66">VLOOKUP($C335,TOTAL4,2,FALSE)</f>
        <v>MV5142</v>
      </c>
      <c r="E335" s="81" t="str">
        <f t="shared" ref="E335:E342" si="67">VLOOKUP($C335,TOTAL4,3,FALSE)</f>
        <v>MASVINGO</v>
      </c>
      <c r="F335" s="82" t="str">
        <f t="shared" ref="F335:F342" si="68">VLOOKUP(C335,TOTAL4,4,FALSE)</f>
        <v>SILVER</v>
      </c>
      <c r="G335" s="52">
        <v>3</v>
      </c>
      <c r="H335" s="84" t="s">
        <v>2033</v>
      </c>
      <c r="I335" s="68" t="s">
        <v>2058</v>
      </c>
      <c r="J335" s="82" t="str">
        <f t="shared" ref="J335:J342" si="69">VLOOKUP($C335,TOTAL4,5,FALSE)</f>
        <v>CECIL</v>
      </c>
      <c r="K335" s="88">
        <v>0</v>
      </c>
      <c r="L335" s="88">
        <v>0.99930555555555556</v>
      </c>
      <c r="M335" s="135">
        <v>44175</v>
      </c>
      <c r="N335" s="143" t="s">
        <v>4878</v>
      </c>
      <c r="O335" s="191">
        <f t="shared" si="64"/>
        <v>1439</v>
      </c>
      <c r="P335" s="100">
        <f t="shared" si="65"/>
        <v>4317</v>
      </c>
      <c r="Q335" s="68" t="s">
        <v>2035</v>
      </c>
      <c r="R335" s="68" t="s">
        <v>2036</v>
      </c>
    </row>
    <row r="336" spans="1:18" x14ac:dyDescent="0.2">
      <c r="A336" s="210"/>
      <c r="B336" s="121">
        <v>44153.311412037037</v>
      </c>
      <c r="C336" s="48" t="s">
        <v>1165</v>
      </c>
      <c r="D336" s="81" t="str">
        <f t="shared" si="66"/>
        <v>MV5251</v>
      </c>
      <c r="E336" s="81" t="str">
        <f t="shared" si="67"/>
        <v>MASVINGO</v>
      </c>
      <c r="F336" s="82" t="str">
        <f t="shared" si="68"/>
        <v>SILVER</v>
      </c>
      <c r="G336" s="52">
        <v>3</v>
      </c>
      <c r="H336" s="84" t="s">
        <v>2033</v>
      </c>
      <c r="I336" s="68" t="s">
        <v>2058</v>
      </c>
      <c r="J336" s="82" t="str">
        <f t="shared" si="69"/>
        <v>PARDON</v>
      </c>
      <c r="K336" s="88">
        <v>0</v>
      </c>
      <c r="L336" s="88">
        <v>0.99930555555555556</v>
      </c>
      <c r="M336" s="135">
        <v>44175</v>
      </c>
      <c r="N336" s="143" t="s">
        <v>4879</v>
      </c>
      <c r="O336" s="191">
        <f t="shared" si="64"/>
        <v>1439</v>
      </c>
      <c r="P336" s="100">
        <f t="shared" si="65"/>
        <v>4317</v>
      </c>
      <c r="Q336" s="68" t="s">
        <v>2035</v>
      </c>
      <c r="R336" s="68" t="s">
        <v>2036</v>
      </c>
    </row>
    <row r="337" spans="1:18" x14ac:dyDescent="0.2">
      <c r="A337" s="124"/>
      <c r="B337" s="121">
        <v>44173.549398148149</v>
      </c>
      <c r="C337" s="48" t="s">
        <v>1172</v>
      </c>
      <c r="D337" s="81" t="str">
        <f t="shared" si="66"/>
        <v>MV0065</v>
      </c>
      <c r="E337" s="81" t="str">
        <f t="shared" si="67"/>
        <v>MASVINGO</v>
      </c>
      <c r="F337" s="82" t="str">
        <f t="shared" si="68"/>
        <v>PLATINUM</v>
      </c>
      <c r="G337" s="52">
        <v>3</v>
      </c>
      <c r="H337" s="84" t="s">
        <v>2033</v>
      </c>
      <c r="I337" s="68" t="s">
        <v>2060</v>
      </c>
      <c r="J337" s="82" t="str">
        <f t="shared" si="69"/>
        <v>CECIL</v>
      </c>
      <c r="K337" s="88">
        <v>0</v>
      </c>
      <c r="L337" s="88">
        <v>0.99930555555555556</v>
      </c>
      <c r="M337" s="135">
        <v>44175</v>
      </c>
      <c r="N337" s="143" t="s">
        <v>4830</v>
      </c>
      <c r="O337" s="191">
        <f t="shared" si="64"/>
        <v>1439</v>
      </c>
      <c r="P337" s="100">
        <f t="shared" si="65"/>
        <v>4317</v>
      </c>
      <c r="Q337" s="68" t="s">
        <v>2035</v>
      </c>
      <c r="R337" s="68" t="s">
        <v>2036</v>
      </c>
    </row>
    <row r="338" spans="1:18" x14ac:dyDescent="0.2">
      <c r="A338" s="214"/>
      <c r="B338" s="221">
        <v>44175.693912037037</v>
      </c>
      <c r="C338" s="98" t="s">
        <v>1176</v>
      </c>
      <c r="D338" s="81" t="str">
        <f t="shared" si="66"/>
        <v>MV0133</v>
      </c>
      <c r="E338" s="81" t="str">
        <f t="shared" si="67"/>
        <v>MASVINGO</v>
      </c>
      <c r="F338" s="82" t="str">
        <f t="shared" si="68"/>
        <v>GOLD</v>
      </c>
      <c r="G338" s="52">
        <v>3</v>
      </c>
      <c r="H338" s="142" t="s">
        <v>2033</v>
      </c>
      <c r="I338" s="68" t="s">
        <v>2056</v>
      </c>
      <c r="J338" s="82" t="str">
        <f t="shared" si="69"/>
        <v>CECIL</v>
      </c>
      <c r="K338" s="151">
        <v>0.69391203703703708</v>
      </c>
      <c r="L338" s="151">
        <v>0.74679398148148157</v>
      </c>
      <c r="M338" s="135">
        <v>44175</v>
      </c>
      <c r="N338" s="143" t="s">
        <v>5756</v>
      </c>
      <c r="O338" s="90">
        <f t="shared" si="64"/>
        <v>76.150000000000077</v>
      </c>
      <c r="P338" s="100">
        <f t="shared" si="65"/>
        <v>228.45000000000022</v>
      </c>
      <c r="Q338" s="48" t="s">
        <v>2035</v>
      </c>
      <c r="R338" s="48" t="s">
        <v>2038</v>
      </c>
    </row>
    <row r="339" spans="1:18" x14ac:dyDescent="0.2">
      <c r="A339" s="124"/>
      <c r="B339" s="121">
        <v>44173.579988425925</v>
      </c>
      <c r="C339" s="48" t="s">
        <v>2084</v>
      </c>
      <c r="D339" s="81" t="e">
        <f t="shared" si="66"/>
        <v>#N/A</v>
      </c>
      <c r="E339" s="81" t="e">
        <f t="shared" si="67"/>
        <v>#N/A</v>
      </c>
      <c r="F339" s="82" t="e">
        <f t="shared" si="68"/>
        <v>#N/A</v>
      </c>
      <c r="G339" s="52">
        <v>3</v>
      </c>
      <c r="H339" s="84" t="s">
        <v>2033</v>
      </c>
      <c r="I339" s="68" t="s">
        <v>2060</v>
      </c>
      <c r="J339" s="82" t="e">
        <f t="shared" si="69"/>
        <v>#N/A</v>
      </c>
      <c r="K339" s="88">
        <v>0</v>
      </c>
      <c r="L339" s="88">
        <v>0.99930555555555556</v>
      </c>
      <c r="M339" s="135">
        <v>44175</v>
      </c>
      <c r="N339" s="143" t="s">
        <v>4886</v>
      </c>
      <c r="O339" s="191">
        <f t="shared" si="64"/>
        <v>1439</v>
      </c>
      <c r="P339" s="100">
        <f t="shared" si="65"/>
        <v>4317</v>
      </c>
      <c r="Q339" s="68" t="s">
        <v>2035</v>
      </c>
      <c r="R339" s="68" t="s">
        <v>2036</v>
      </c>
    </row>
    <row r="340" spans="1:18" x14ac:dyDescent="0.2">
      <c r="A340" s="210"/>
      <c r="B340" s="121">
        <v>44110.27103009259</v>
      </c>
      <c r="C340" s="48" t="s">
        <v>1177</v>
      </c>
      <c r="D340" s="81" t="str">
        <f t="shared" si="66"/>
        <v>MD5322</v>
      </c>
      <c r="E340" s="81" t="str">
        <f t="shared" si="67"/>
        <v>MIDLANDS</v>
      </c>
      <c r="F340" s="82" t="str">
        <f t="shared" si="68"/>
        <v>BRONZE</v>
      </c>
      <c r="G340" s="52">
        <v>3</v>
      </c>
      <c r="H340" s="84" t="s">
        <v>2033</v>
      </c>
      <c r="I340" s="68" t="s">
        <v>2058</v>
      </c>
      <c r="J340" s="82" t="str">
        <f t="shared" si="69"/>
        <v>CHARI</v>
      </c>
      <c r="K340" s="88">
        <v>0</v>
      </c>
      <c r="L340" s="88">
        <v>0.99930555555555556</v>
      </c>
      <c r="M340" s="135">
        <v>44175</v>
      </c>
      <c r="N340" s="143" t="s">
        <v>4880</v>
      </c>
      <c r="O340" s="191">
        <f t="shared" si="64"/>
        <v>1439</v>
      </c>
      <c r="P340" s="100">
        <f t="shared" si="65"/>
        <v>4317</v>
      </c>
      <c r="Q340" s="68" t="s">
        <v>2035</v>
      </c>
      <c r="R340" s="68" t="s">
        <v>2036</v>
      </c>
    </row>
    <row r="341" spans="1:18" x14ac:dyDescent="0.2">
      <c r="A341" s="214"/>
      <c r="B341" s="221">
        <v>44175.663217592592</v>
      </c>
      <c r="C341" s="98" t="s">
        <v>1179</v>
      </c>
      <c r="D341" s="81" t="str">
        <f t="shared" si="66"/>
        <v>MV3087</v>
      </c>
      <c r="E341" s="81" t="str">
        <f t="shared" si="67"/>
        <v>MASVINGO</v>
      </c>
      <c r="F341" s="82" t="str">
        <f t="shared" si="68"/>
        <v>BRONZE</v>
      </c>
      <c r="G341" s="52">
        <v>3</v>
      </c>
      <c r="H341" s="142" t="s">
        <v>2033</v>
      </c>
      <c r="I341" s="68" t="s">
        <v>2056</v>
      </c>
      <c r="J341" s="82" t="str">
        <f t="shared" si="69"/>
        <v>BEN</v>
      </c>
      <c r="K341" s="151">
        <v>0.66321759259259261</v>
      </c>
      <c r="L341" s="151">
        <v>0.87101851851851853</v>
      </c>
      <c r="M341" s="135">
        <v>44175</v>
      </c>
      <c r="N341" s="143" t="s">
        <v>5785</v>
      </c>
      <c r="O341" s="90">
        <f t="shared" si="64"/>
        <v>299.23333333333335</v>
      </c>
      <c r="P341" s="100">
        <f t="shared" si="65"/>
        <v>897.7</v>
      </c>
      <c r="Q341" s="48" t="s">
        <v>2035</v>
      </c>
      <c r="R341" s="48" t="s">
        <v>2038</v>
      </c>
    </row>
    <row r="342" spans="1:18" x14ac:dyDescent="0.2">
      <c r="A342" s="214"/>
      <c r="B342" s="221">
        <v>44175.663391203707</v>
      </c>
      <c r="C342" s="98" t="s">
        <v>1181</v>
      </c>
      <c r="D342" s="81" t="str">
        <f t="shared" si="66"/>
        <v>MV3090</v>
      </c>
      <c r="E342" s="81" t="str">
        <f t="shared" si="67"/>
        <v>MASVINGO</v>
      </c>
      <c r="F342" s="82" t="str">
        <f t="shared" si="68"/>
        <v>BRONZE</v>
      </c>
      <c r="G342" s="52">
        <v>3</v>
      </c>
      <c r="H342" s="142" t="s">
        <v>2033</v>
      </c>
      <c r="I342" s="68" t="s">
        <v>2056</v>
      </c>
      <c r="J342" s="82" t="str">
        <f t="shared" si="69"/>
        <v>BEN</v>
      </c>
      <c r="K342" s="151">
        <v>0.66339120370370364</v>
      </c>
      <c r="L342" s="151">
        <v>0.87107638888888894</v>
      </c>
      <c r="M342" s="135">
        <v>44175</v>
      </c>
      <c r="N342" s="143" t="s">
        <v>5790</v>
      </c>
      <c r="O342" s="90">
        <f t="shared" si="64"/>
        <v>299.06666666666683</v>
      </c>
      <c r="P342" s="100">
        <f t="shared" si="65"/>
        <v>897.2000000000005</v>
      </c>
      <c r="Q342" s="48" t="s">
        <v>2035</v>
      </c>
      <c r="R342" s="48" t="s">
        <v>2038</v>
      </c>
    </row>
    <row r="343" spans="1:18" x14ac:dyDescent="0.2">
      <c r="A343" s="210">
        <v>61</v>
      </c>
      <c r="B343" s="121">
        <v>44167.796527777777</v>
      </c>
      <c r="C343" s="52" t="str">
        <f>VLOOKUP(A343,nsn,2,FALSE)</f>
        <v>MATETSITURNOFF-G</v>
      </c>
      <c r="D343" s="134" t="str">
        <f>VLOOKUP($C343,TOTAL3,2,FALSE)</f>
        <v>MN7035</v>
      </c>
      <c r="E343" s="134" t="str">
        <f>VLOOKUP($C343,TOTAL3,3,FALSE)</f>
        <v>MAT NORTH</v>
      </c>
      <c r="F343" s="135" t="str">
        <f>VLOOKUP(C343,TOTAL3,4,FALSE)</f>
        <v>BRONZE</v>
      </c>
      <c r="G343" s="52">
        <v>3</v>
      </c>
      <c r="H343" s="142" t="s">
        <v>2033</v>
      </c>
      <c r="I343" s="212" t="s">
        <v>2058</v>
      </c>
      <c r="J343" s="52" t="str">
        <f>VLOOKUP(A343,nsn,3,FALSE)</f>
        <v>HARRIET</v>
      </c>
      <c r="K343" s="88">
        <v>0</v>
      </c>
      <c r="L343" s="88">
        <v>0.99930555555555556</v>
      </c>
      <c r="M343" s="135">
        <v>44175</v>
      </c>
      <c r="N343" s="143" t="s">
        <v>2179</v>
      </c>
      <c r="O343" s="90">
        <f t="shared" si="64"/>
        <v>1439</v>
      </c>
      <c r="P343" s="100">
        <f t="shared" si="65"/>
        <v>4317</v>
      </c>
      <c r="Q343" s="52" t="s">
        <v>2035</v>
      </c>
      <c r="R343" s="52" t="s">
        <v>2036</v>
      </c>
    </row>
    <row r="344" spans="1:18" x14ac:dyDescent="0.2">
      <c r="A344" s="97"/>
      <c r="B344" s="137" t="s">
        <v>2209</v>
      </c>
      <c r="C344" s="87" t="s">
        <v>1189</v>
      </c>
      <c r="D344" s="134" t="str">
        <f>VLOOKUP($C344,TOTAL3,2,FALSE)</f>
        <v>MC5029</v>
      </c>
      <c r="E344" s="134" t="str">
        <f>VLOOKUP($C344,TOTAL3,3,FALSE)</f>
        <v>MASH CENTRAL</v>
      </c>
      <c r="F344" s="135" t="str">
        <f>VLOOKUP(C344,TOTAL3,4,FALSE)</f>
        <v>PLATINUM</v>
      </c>
      <c r="G344" s="52">
        <v>3</v>
      </c>
      <c r="H344" s="84" t="s">
        <v>2033</v>
      </c>
      <c r="I344" s="52" t="s">
        <v>5161</v>
      </c>
      <c r="J344" s="135" t="str">
        <f>VLOOKUP($C344,TOTAL3,5,FALSE)</f>
        <v>MUTYANDA</v>
      </c>
      <c r="K344" s="88">
        <v>0</v>
      </c>
      <c r="L344" s="153">
        <v>0.99945601851851851</v>
      </c>
      <c r="M344" s="254">
        <v>44175</v>
      </c>
      <c r="N344" s="143" t="s">
        <v>5478</v>
      </c>
      <c r="O344" s="90">
        <f t="shared" si="64"/>
        <v>1439.2166666666667</v>
      </c>
      <c r="P344" s="100">
        <f t="shared" si="65"/>
        <v>4317.6499999999996</v>
      </c>
      <c r="Q344" s="48" t="s">
        <v>2035</v>
      </c>
      <c r="R344" s="48" t="s">
        <v>2036</v>
      </c>
    </row>
    <row r="345" spans="1:18" x14ac:dyDescent="0.2">
      <c r="A345" s="210"/>
      <c r="B345" s="121">
        <v>44153.311412037037</v>
      </c>
      <c r="C345" s="48" t="s">
        <v>1191</v>
      </c>
      <c r="D345" s="81" t="str">
        <f>VLOOKUP($C345,TOTAL4,2,FALSE)</f>
        <v>MS0347</v>
      </c>
      <c r="E345" s="81" t="str">
        <f>VLOOKUP($C345,TOTAL4,3,FALSE)</f>
        <v>MAT SOUTH</v>
      </c>
      <c r="F345" s="82" t="str">
        <f>VLOOKUP(C345,TOTAL4,4,FALSE)</f>
        <v>SILVER</v>
      </c>
      <c r="G345" s="52">
        <v>3</v>
      </c>
      <c r="H345" s="84" t="s">
        <v>2033</v>
      </c>
      <c r="I345" s="68" t="s">
        <v>2058</v>
      </c>
      <c r="J345" s="82" t="str">
        <f>VLOOKUP($C345,TOTAL4,5,FALSE)</f>
        <v>SIFA</v>
      </c>
      <c r="K345" s="88">
        <v>0</v>
      </c>
      <c r="L345" s="88">
        <v>0.99930555555555556</v>
      </c>
      <c r="M345" s="135">
        <v>44175</v>
      </c>
      <c r="N345" s="143" t="s">
        <v>4882</v>
      </c>
      <c r="O345" s="191">
        <f t="shared" si="64"/>
        <v>1439</v>
      </c>
      <c r="P345" s="100">
        <f t="shared" si="65"/>
        <v>4317</v>
      </c>
      <c r="Q345" s="68" t="s">
        <v>2035</v>
      </c>
      <c r="R345" s="68" t="s">
        <v>2036</v>
      </c>
    </row>
    <row r="346" spans="1:18" x14ac:dyDescent="0.2">
      <c r="A346" s="97"/>
      <c r="B346" s="137" t="s">
        <v>2106</v>
      </c>
      <c r="C346" s="87" t="s">
        <v>1199</v>
      </c>
      <c r="D346" s="134" t="str">
        <f t="shared" ref="D346:D351" si="70">VLOOKUP($C346,TOTAL3,2,FALSE)</f>
        <v>MC7025</v>
      </c>
      <c r="E346" s="134" t="str">
        <f t="shared" ref="E346:E351" si="71">VLOOKUP($C346,TOTAL3,3,FALSE)</f>
        <v>MASH CENTRAL</v>
      </c>
      <c r="F346" s="135" t="str">
        <f t="shared" ref="F346:F351" si="72">VLOOKUP(C346,TOTAL3,4,FALSE)</f>
        <v>PLATINUM</v>
      </c>
      <c r="G346" s="52">
        <v>3</v>
      </c>
      <c r="H346" s="142" t="s">
        <v>2033</v>
      </c>
      <c r="I346" s="52" t="s">
        <v>5161</v>
      </c>
      <c r="J346" s="135" t="str">
        <f t="shared" ref="J346:J351" si="73">VLOOKUP($C346,TOTAL3,5,FALSE)</f>
        <v>ARCHIE</v>
      </c>
      <c r="K346" s="88">
        <v>0</v>
      </c>
      <c r="L346" s="153">
        <v>0.99945601851851851</v>
      </c>
      <c r="M346" s="254">
        <v>44175</v>
      </c>
      <c r="N346" s="143" t="s">
        <v>5390</v>
      </c>
      <c r="O346" s="90">
        <f t="shared" si="64"/>
        <v>1439.2166666666667</v>
      </c>
      <c r="P346" s="100">
        <f t="shared" si="65"/>
        <v>4317.6499999999996</v>
      </c>
      <c r="Q346" s="48" t="s">
        <v>2035</v>
      </c>
      <c r="R346" s="48" t="s">
        <v>2036</v>
      </c>
    </row>
    <row r="347" spans="1:18" x14ac:dyDescent="0.2">
      <c r="A347" s="97"/>
      <c r="B347" s="137" t="s">
        <v>2107</v>
      </c>
      <c r="C347" s="87" t="s">
        <v>1201</v>
      </c>
      <c r="D347" s="134" t="str">
        <f t="shared" si="70"/>
        <v>MC7025</v>
      </c>
      <c r="E347" s="134" t="str">
        <f t="shared" si="71"/>
        <v>MASH CENTRAL</v>
      </c>
      <c r="F347" s="135" t="str">
        <f t="shared" si="72"/>
        <v>PLATINUM</v>
      </c>
      <c r="G347" s="52">
        <v>3</v>
      </c>
      <c r="H347" s="142" t="s">
        <v>2033</v>
      </c>
      <c r="I347" s="52" t="s">
        <v>5161</v>
      </c>
      <c r="J347" s="135" t="str">
        <f t="shared" si="73"/>
        <v>ARCHIE</v>
      </c>
      <c r="K347" s="88">
        <v>0</v>
      </c>
      <c r="L347" s="153">
        <v>0.99945601851851851</v>
      </c>
      <c r="M347" s="254">
        <v>44175</v>
      </c>
      <c r="N347" s="143" t="s">
        <v>5392</v>
      </c>
      <c r="O347" s="90">
        <f t="shared" si="64"/>
        <v>1439.2166666666667</v>
      </c>
      <c r="P347" s="100">
        <f t="shared" si="65"/>
        <v>4317.6499999999996</v>
      </c>
      <c r="Q347" s="48" t="s">
        <v>2035</v>
      </c>
      <c r="R347" s="48" t="s">
        <v>2036</v>
      </c>
    </row>
    <row r="348" spans="1:18" x14ac:dyDescent="0.2">
      <c r="A348" s="97"/>
      <c r="B348" s="186">
        <v>44174.687106481484</v>
      </c>
      <c r="C348" s="5" t="s">
        <v>1202</v>
      </c>
      <c r="D348" s="134" t="str">
        <f t="shared" si="70"/>
        <v>MW5268</v>
      </c>
      <c r="E348" s="134" t="str">
        <f t="shared" si="71"/>
        <v>MASH WEST</v>
      </c>
      <c r="F348" s="135" t="str">
        <f t="shared" si="72"/>
        <v>SILVER</v>
      </c>
      <c r="G348" s="52">
        <v>3</v>
      </c>
      <c r="H348" s="84" t="s">
        <v>2033</v>
      </c>
      <c r="I348" s="52" t="s">
        <v>2034</v>
      </c>
      <c r="J348" s="135" t="str">
        <f t="shared" si="73"/>
        <v>ARTWELL</v>
      </c>
      <c r="K348" s="88">
        <v>0</v>
      </c>
      <c r="L348" s="153">
        <v>0.99945601851851851</v>
      </c>
      <c r="M348" s="254">
        <v>44175</v>
      </c>
      <c r="N348" s="143" t="s">
        <v>5219</v>
      </c>
      <c r="O348" s="90">
        <f t="shared" si="64"/>
        <v>1439.2166666666667</v>
      </c>
      <c r="P348" s="100">
        <f t="shared" si="65"/>
        <v>4317.6499999999996</v>
      </c>
      <c r="Q348" s="48" t="s">
        <v>2035</v>
      </c>
      <c r="R348" s="48" t="s">
        <v>2036</v>
      </c>
    </row>
    <row r="349" spans="1:18" x14ac:dyDescent="0.2">
      <c r="A349" s="97"/>
      <c r="B349" s="137" t="s">
        <v>5487</v>
      </c>
      <c r="C349" s="48" t="s">
        <v>1204</v>
      </c>
      <c r="D349" s="134" t="str">
        <f t="shared" si="70"/>
        <v>HA0066</v>
      </c>
      <c r="E349" s="134" t="str">
        <f t="shared" si="71"/>
        <v>HARARE</v>
      </c>
      <c r="F349" s="135" t="str">
        <f t="shared" si="72"/>
        <v>PLATINUM</v>
      </c>
      <c r="G349" s="52">
        <v>3</v>
      </c>
      <c r="H349" s="84" t="s">
        <v>2033</v>
      </c>
      <c r="I349" s="52" t="s">
        <v>5161</v>
      </c>
      <c r="J349" s="135" t="str">
        <f t="shared" si="73"/>
        <v>ARCHIE</v>
      </c>
      <c r="K349" s="88">
        <v>0</v>
      </c>
      <c r="L349" s="153">
        <v>0.66467592592592595</v>
      </c>
      <c r="M349" s="254">
        <v>44175</v>
      </c>
      <c r="N349" s="143" t="s">
        <v>5488</v>
      </c>
      <c r="O349" s="90">
        <f t="shared" si="64"/>
        <v>957.13333333333344</v>
      </c>
      <c r="P349" s="100">
        <f t="shared" si="65"/>
        <v>2871.4000000000005</v>
      </c>
      <c r="Q349" s="48" t="s">
        <v>2035</v>
      </c>
      <c r="R349" s="48" t="s">
        <v>2038</v>
      </c>
    </row>
    <row r="350" spans="1:18" x14ac:dyDescent="0.2">
      <c r="A350" s="97"/>
      <c r="B350" s="137" t="s">
        <v>5489</v>
      </c>
      <c r="C350" s="48" t="s">
        <v>1206</v>
      </c>
      <c r="D350" s="134" t="str">
        <f t="shared" si="70"/>
        <v>HA0066</v>
      </c>
      <c r="E350" s="134" t="str">
        <f t="shared" si="71"/>
        <v>HARARE</v>
      </c>
      <c r="F350" s="135" t="str">
        <f t="shared" si="72"/>
        <v>PLATINUM</v>
      </c>
      <c r="G350" s="52">
        <v>3</v>
      </c>
      <c r="H350" s="84" t="s">
        <v>2033</v>
      </c>
      <c r="I350" s="52" t="s">
        <v>5161</v>
      </c>
      <c r="J350" s="135" t="str">
        <f t="shared" si="73"/>
        <v>ARCHIE</v>
      </c>
      <c r="K350" s="88">
        <v>0</v>
      </c>
      <c r="L350" s="153">
        <v>0.66341435185185182</v>
      </c>
      <c r="M350" s="254">
        <v>44175</v>
      </c>
      <c r="N350" s="143" t="s">
        <v>5490</v>
      </c>
      <c r="O350" s="90">
        <f t="shared" si="64"/>
        <v>955.31666666666661</v>
      </c>
      <c r="P350" s="100">
        <f t="shared" si="65"/>
        <v>2865.95</v>
      </c>
      <c r="Q350" s="48" t="s">
        <v>2035</v>
      </c>
      <c r="R350" s="48" t="s">
        <v>2038</v>
      </c>
    </row>
    <row r="351" spans="1:18" x14ac:dyDescent="0.2">
      <c r="A351" s="97"/>
      <c r="B351" s="137" t="s">
        <v>5491</v>
      </c>
      <c r="C351" s="48" t="s">
        <v>1207</v>
      </c>
      <c r="D351" s="134" t="str">
        <f t="shared" si="70"/>
        <v>HA0066</v>
      </c>
      <c r="E351" s="134" t="str">
        <f t="shared" si="71"/>
        <v>HARARE</v>
      </c>
      <c r="F351" s="135" t="str">
        <f t="shared" si="72"/>
        <v>PLATINUM</v>
      </c>
      <c r="G351" s="52">
        <v>3</v>
      </c>
      <c r="H351" s="84" t="s">
        <v>2033</v>
      </c>
      <c r="I351" s="52" t="s">
        <v>5161</v>
      </c>
      <c r="J351" s="135" t="str">
        <f t="shared" si="73"/>
        <v>ARCHIE</v>
      </c>
      <c r="K351" s="88">
        <v>0</v>
      </c>
      <c r="L351" s="153">
        <v>0.66208333333333336</v>
      </c>
      <c r="M351" s="254">
        <v>44175</v>
      </c>
      <c r="N351" s="143" t="s">
        <v>5492</v>
      </c>
      <c r="O351" s="90">
        <f t="shared" si="64"/>
        <v>953.40000000000009</v>
      </c>
      <c r="P351" s="100">
        <f t="shared" si="65"/>
        <v>2860.2000000000003</v>
      </c>
      <c r="Q351" s="48" t="s">
        <v>2035</v>
      </c>
      <c r="R351" s="48" t="s">
        <v>2038</v>
      </c>
    </row>
    <row r="352" spans="1:18" x14ac:dyDescent="0.2">
      <c r="A352" s="210"/>
      <c r="B352" s="121">
        <v>44153.311689814815</v>
      </c>
      <c r="C352" s="48" t="s">
        <v>1208</v>
      </c>
      <c r="D352" s="81" t="str">
        <f>VLOOKUP($C352,TOTAL4,2,FALSE)</f>
        <v>MD5196</v>
      </c>
      <c r="E352" s="81" t="str">
        <f>VLOOKUP($C352,TOTAL4,3,FALSE)</f>
        <v>MIDLANDS</v>
      </c>
      <c r="F352" s="82" t="str">
        <f>VLOOKUP(C352,TOTAL4,4,FALSE)</f>
        <v>BRONZE</v>
      </c>
      <c r="G352" s="52">
        <v>3</v>
      </c>
      <c r="H352" s="84" t="s">
        <v>2033</v>
      </c>
      <c r="I352" s="68" t="s">
        <v>2058</v>
      </c>
      <c r="J352" s="82" t="str">
        <f>VLOOKUP($C352,TOTAL4,5,FALSE)</f>
        <v>CHARI</v>
      </c>
      <c r="K352" s="88">
        <v>0</v>
      </c>
      <c r="L352" s="88">
        <v>0.99930555555555556</v>
      </c>
      <c r="M352" s="135">
        <v>44175</v>
      </c>
      <c r="N352" s="143" t="s">
        <v>4883</v>
      </c>
      <c r="O352" s="191">
        <f t="shared" si="64"/>
        <v>1439</v>
      </c>
      <c r="P352" s="100">
        <f t="shared" si="65"/>
        <v>4317</v>
      </c>
      <c r="Q352" s="68" t="s">
        <v>2035</v>
      </c>
      <c r="R352" s="68" t="s">
        <v>2036</v>
      </c>
    </row>
    <row r="353" spans="1:18" x14ac:dyDescent="0.2">
      <c r="A353" s="210"/>
      <c r="B353" s="121">
        <v>44153.311412037037</v>
      </c>
      <c r="C353" s="48" t="s">
        <v>1223</v>
      </c>
      <c r="D353" s="81" t="str">
        <f>VLOOKUP($C353,TOTAL4,2,FALSE)</f>
        <v>MS7027</v>
      </c>
      <c r="E353" s="81" t="str">
        <f>VLOOKUP($C353,TOTAL4,3,FALSE)</f>
        <v>MAT SOUTH</v>
      </c>
      <c r="F353" s="82" t="str">
        <f>VLOOKUP(C353,TOTAL4,4,FALSE)</f>
        <v>BRONZE</v>
      </c>
      <c r="G353" s="52">
        <v>3</v>
      </c>
      <c r="H353" s="84" t="s">
        <v>2033</v>
      </c>
      <c r="I353" s="68" t="s">
        <v>2058</v>
      </c>
      <c r="J353" s="82" t="str">
        <f>VLOOKUP($C353,TOTAL4,5,FALSE)</f>
        <v>SIFA</v>
      </c>
      <c r="K353" s="88">
        <v>0</v>
      </c>
      <c r="L353" s="88">
        <v>0.99930555555555556</v>
      </c>
      <c r="M353" s="135">
        <v>44175</v>
      </c>
      <c r="N353" s="143" t="s">
        <v>4885</v>
      </c>
      <c r="O353" s="191">
        <f t="shared" si="64"/>
        <v>1439</v>
      </c>
      <c r="P353" s="100">
        <f t="shared" si="65"/>
        <v>4317</v>
      </c>
      <c r="Q353" s="68" t="s">
        <v>2035</v>
      </c>
      <c r="R353" s="68" t="s">
        <v>2036</v>
      </c>
    </row>
    <row r="354" spans="1:18" x14ac:dyDescent="0.2">
      <c r="A354" s="97"/>
      <c r="B354" s="186">
        <v>44174.723495370374</v>
      </c>
      <c r="C354" s="5" t="s">
        <v>1236</v>
      </c>
      <c r="D354" s="134" t="str">
        <f>VLOOKUP($C354,TOTAL3,2,FALSE)</f>
        <v>HA0067</v>
      </c>
      <c r="E354" s="134" t="str">
        <f>VLOOKUP($C354,TOTAL3,3,FALSE)</f>
        <v>HARARE</v>
      </c>
      <c r="F354" s="135" t="str">
        <f>VLOOKUP(C354,TOTAL3,4,FALSE)</f>
        <v>PLATINUM</v>
      </c>
      <c r="G354" s="52">
        <v>3</v>
      </c>
      <c r="H354" s="142" t="s">
        <v>2033</v>
      </c>
      <c r="I354" s="52" t="s">
        <v>2034</v>
      </c>
      <c r="J354" s="135" t="str">
        <f>VLOOKUP($C354,TOTAL3,5,FALSE)</f>
        <v>ENIA</v>
      </c>
      <c r="K354" s="88">
        <v>0</v>
      </c>
      <c r="L354" s="153">
        <v>0.99945601851851851</v>
      </c>
      <c r="M354" s="254">
        <v>44175</v>
      </c>
      <c r="N354" s="143" t="s">
        <v>5493</v>
      </c>
      <c r="O354" s="90">
        <f t="shared" si="64"/>
        <v>1439.2166666666667</v>
      </c>
      <c r="P354" s="100">
        <f t="shared" si="65"/>
        <v>4317.6499999999996</v>
      </c>
      <c r="Q354" s="48" t="s">
        <v>2035</v>
      </c>
      <c r="R354" s="48" t="s">
        <v>2036</v>
      </c>
    </row>
    <row r="355" spans="1:18" x14ac:dyDescent="0.2">
      <c r="A355" s="210"/>
      <c r="B355" s="137" t="s">
        <v>5706</v>
      </c>
      <c r="C355" s="138" t="s">
        <v>1238</v>
      </c>
      <c r="D355" s="134" t="str">
        <f>VLOOKUP($C355,TOTAL3,2,FALSE)</f>
        <v>HA0067</v>
      </c>
      <c r="E355" s="134" t="str">
        <f>VLOOKUP($C355,TOTAL3,3,FALSE)</f>
        <v>HARARE</v>
      </c>
      <c r="F355" s="135" t="str">
        <f>VLOOKUP(C355,TOTAL3,4,FALSE)</f>
        <v>PLATINUM</v>
      </c>
      <c r="G355" s="52">
        <v>3</v>
      </c>
      <c r="H355" s="142" t="s">
        <v>2033</v>
      </c>
      <c r="I355" s="52" t="s">
        <v>2034</v>
      </c>
      <c r="J355" s="135" t="str">
        <f>VLOOKUP($C355,TOTAL3,5,FALSE)</f>
        <v>ENIA</v>
      </c>
      <c r="K355" s="88">
        <v>0.65380787037037036</v>
      </c>
      <c r="L355" s="153">
        <v>0.99945601851851851</v>
      </c>
      <c r="M355" s="254">
        <v>44175</v>
      </c>
      <c r="N355" s="143" t="s">
        <v>5867</v>
      </c>
      <c r="O355" s="90">
        <f t="shared" si="64"/>
        <v>497.73333333333329</v>
      </c>
      <c r="P355" s="100">
        <f t="shared" si="65"/>
        <v>1493.1999999999998</v>
      </c>
      <c r="Q355" s="48" t="s">
        <v>2035</v>
      </c>
      <c r="R355" s="48" t="s">
        <v>2036</v>
      </c>
    </row>
    <row r="356" spans="1:18" x14ac:dyDescent="0.2">
      <c r="A356" s="97"/>
      <c r="B356" s="141" t="s">
        <v>5704</v>
      </c>
      <c r="C356" s="138" t="s">
        <v>1239</v>
      </c>
      <c r="D356" s="134" t="str">
        <f>VLOOKUP($C356,TOTAL3,2,FALSE)</f>
        <v>HA0067</v>
      </c>
      <c r="E356" s="134" t="str">
        <f>VLOOKUP($C356,TOTAL3,3,FALSE)</f>
        <v>HARARE</v>
      </c>
      <c r="F356" s="135" t="str">
        <f>VLOOKUP(C356,TOTAL3,4,FALSE)</f>
        <v>PLATINUM</v>
      </c>
      <c r="G356" s="52">
        <v>3</v>
      </c>
      <c r="H356" s="84" t="s">
        <v>2033</v>
      </c>
      <c r="I356" s="52" t="s">
        <v>2034</v>
      </c>
      <c r="J356" s="135" t="str">
        <f>VLOOKUP($C356,TOTAL3,5,FALSE)</f>
        <v>ENIA</v>
      </c>
      <c r="K356" s="88">
        <v>0.65613425925925928</v>
      </c>
      <c r="L356" s="153">
        <v>0.99945601851851851</v>
      </c>
      <c r="M356" s="254">
        <v>44175</v>
      </c>
      <c r="N356" s="143" t="s">
        <v>5863</v>
      </c>
      <c r="O356" s="90">
        <f t="shared" si="64"/>
        <v>494.38333333333327</v>
      </c>
      <c r="P356" s="100">
        <f t="shared" si="65"/>
        <v>1483.1499999999999</v>
      </c>
      <c r="Q356" s="48" t="s">
        <v>2035</v>
      </c>
      <c r="R356" s="48" t="s">
        <v>2036</v>
      </c>
    </row>
    <row r="357" spans="1:18" x14ac:dyDescent="0.2">
      <c r="A357" s="214"/>
      <c r="B357" s="221">
        <v>44164.402696759258</v>
      </c>
      <c r="C357" s="98" t="s">
        <v>1242</v>
      </c>
      <c r="D357" s="81" t="str">
        <f t="shared" ref="D357:D371" si="74">VLOOKUP($C357,TOTAL4,2,FALSE)</f>
        <v>MS7220</v>
      </c>
      <c r="E357" s="81" t="str">
        <f t="shared" ref="E357:E371" si="75">VLOOKUP($C357,TOTAL4,3,FALSE)</f>
        <v>MIDLANDS</v>
      </c>
      <c r="F357" s="82" t="str">
        <f t="shared" ref="F357:F371" si="76">VLOOKUP(C357,TOTAL4,4,FALSE)</f>
        <v>BRONZE</v>
      </c>
      <c r="G357" s="52">
        <v>3</v>
      </c>
      <c r="H357" s="142" t="s">
        <v>2033</v>
      </c>
      <c r="I357" s="68" t="s">
        <v>2056</v>
      </c>
      <c r="J357" s="82" t="str">
        <f t="shared" ref="J357:J371" si="77">VLOOKUP($C357,TOTAL4,5,FALSE)</f>
        <v>CHARI</v>
      </c>
      <c r="K357" s="151">
        <v>0.40269675925925924</v>
      </c>
      <c r="L357" s="151">
        <v>0.64555555555555555</v>
      </c>
      <c r="M357" s="135">
        <v>44175</v>
      </c>
      <c r="N357" s="143" t="s">
        <v>5728</v>
      </c>
      <c r="O357" s="90">
        <f t="shared" si="64"/>
        <v>349.7166666666667</v>
      </c>
      <c r="P357" s="100">
        <f t="shared" si="65"/>
        <v>1049.1500000000001</v>
      </c>
      <c r="Q357" s="48" t="s">
        <v>2035</v>
      </c>
      <c r="R357" s="48" t="s">
        <v>2038</v>
      </c>
    </row>
    <row r="358" spans="1:18" x14ac:dyDescent="0.2">
      <c r="A358" s="214"/>
      <c r="B358" s="242">
        <v>44175.740891203706</v>
      </c>
      <c r="C358" s="43" t="s">
        <v>1242</v>
      </c>
      <c r="D358" s="81" t="str">
        <f t="shared" si="74"/>
        <v>MS7220</v>
      </c>
      <c r="E358" s="81" t="str">
        <f t="shared" si="75"/>
        <v>MIDLANDS</v>
      </c>
      <c r="F358" s="82" t="str">
        <f t="shared" si="76"/>
        <v>BRONZE</v>
      </c>
      <c r="G358" s="52">
        <v>3</v>
      </c>
      <c r="H358" s="84" t="s">
        <v>2033</v>
      </c>
      <c r="I358" s="68" t="s">
        <v>2056</v>
      </c>
      <c r="J358" s="82" t="str">
        <f t="shared" si="77"/>
        <v>CHARI</v>
      </c>
      <c r="K358" s="151">
        <v>0.74089120370370365</v>
      </c>
      <c r="L358" s="88">
        <v>0.99930555555555556</v>
      </c>
      <c r="M358" s="135">
        <v>44175</v>
      </c>
      <c r="N358" s="143" t="s">
        <v>5797</v>
      </c>
      <c r="O358" s="191">
        <f t="shared" si="64"/>
        <v>372.11666666666679</v>
      </c>
      <c r="P358" s="100">
        <f t="shared" si="65"/>
        <v>1116.3500000000004</v>
      </c>
      <c r="Q358" s="68" t="s">
        <v>2035</v>
      </c>
      <c r="R358" s="68" t="s">
        <v>2036</v>
      </c>
    </row>
    <row r="359" spans="1:18" x14ac:dyDescent="0.2">
      <c r="A359" s="214"/>
      <c r="B359" s="221">
        <v>44175.62300925926</v>
      </c>
      <c r="C359" s="98" t="s">
        <v>1244</v>
      </c>
      <c r="D359" s="81" t="str">
        <f t="shared" si="74"/>
        <v>MS7221</v>
      </c>
      <c r="E359" s="81" t="str">
        <f t="shared" si="75"/>
        <v>MIDLANDS</v>
      </c>
      <c r="F359" s="82" t="str">
        <f t="shared" si="76"/>
        <v>BRONZE</v>
      </c>
      <c r="G359" s="52">
        <v>3</v>
      </c>
      <c r="H359" s="142" t="s">
        <v>2033</v>
      </c>
      <c r="I359" s="68" t="s">
        <v>2056</v>
      </c>
      <c r="J359" s="82" t="str">
        <f t="shared" si="77"/>
        <v>CHARI</v>
      </c>
      <c r="K359" s="151">
        <v>0.62300925925925921</v>
      </c>
      <c r="L359" s="151">
        <v>0.64255787037037038</v>
      </c>
      <c r="M359" s="135">
        <v>44175</v>
      </c>
      <c r="N359" s="143" t="s">
        <v>5726</v>
      </c>
      <c r="O359" s="90">
        <f t="shared" si="64"/>
        <v>28.150000000000084</v>
      </c>
      <c r="P359" s="100">
        <f t="shared" si="65"/>
        <v>84.450000000000244</v>
      </c>
      <c r="Q359" s="48" t="s">
        <v>2035</v>
      </c>
      <c r="R359" s="48" t="s">
        <v>2038</v>
      </c>
    </row>
    <row r="360" spans="1:18" x14ac:dyDescent="0.2">
      <c r="A360" s="214"/>
      <c r="B360" s="221">
        <v>44175.652604166666</v>
      </c>
      <c r="C360" s="98" t="s">
        <v>1244</v>
      </c>
      <c r="D360" s="81" t="str">
        <f t="shared" si="74"/>
        <v>MS7221</v>
      </c>
      <c r="E360" s="81" t="str">
        <f t="shared" si="75"/>
        <v>MIDLANDS</v>
      </c>
      <c r="F360" s="82" t="str">
        <f t="shared" si="76"/>
        <v>BRONZE</v>
      </c>
      <c r="G360" s="52">
        <v>3</v>
      </c>
      <c r="H360" s="142" t="s">
        <v>2033</v>
      </c>
      <c r="I360" s="68" t="s">
        <v>2056</v>
      </c>
      <c r="J360" s="82" t="str">
        <f t="shared" si="77"/>
        <v>CHARI</v>
      </c>
      <c r="K360" s="151">
        <v>0.65260416666666665</v>
      </c>
      <c r="L360" s="151">
        <v>0.66224537037037035</v>
      </c>
      <c r="M360" s="135">
        <v>44175</v>
      </c>
      <c r="N360" s="143" t="s">
        <v>5732</v>
      </c>
      <c r="O360" s="90">
        <f t="shared" si="64"/>
        <v>13.883333333333319</v>
      </c>
      <c r="P360" s="100">
        <f t="shared" si="65"/>
        <v>41.649999999999956</v>
      </c>
      <c r="Q360" s="48" t="s">
        <v>2035</v>
      </c>
      <c r="R360" s="48" t="s">
        <v>2038</v>
      </c>
    </row>
    <row r="361" spans="1:18" x14ac:dyDescent="0.2">
      <c r="A361" s="214"/>
      <c r="B361" s="221">
        <v>44175.668645833335</v>
      </c>
      <c r="C361" s="98" t="s">
        <v>1244</v>
      </c>
      <c r="D361" s="81" t="str">
        <f t="shared" si="74"/>
        <v>MS7221</v>
      </c>
      <c r="E361" s="81" t="str">
        <f t="shared" si="75"/>
        <v>MIDLANDS</v>
      </c>
      <c r="F361" s="82" t="str">
        <f t="shared" si="76"/>
        <v>BRONZE</v>
      </c>
      <c r="G361" s="52">
        <v>3</v>
      </c>
      <c r="H361" s="142" t="s">
        <v>2033</v>
      </c>
      <c r="I361" s="68" t="s">
        <v>2056</v>
      </c>
      <c r="J361" s="82" t="str">
        <f t="shared" si="77"/>
        <v>CHARI</v>
      </c>
      <c r="K361" s="151">
        <v>0.66864583333333327</v>
      </c>
      <c r="L361" s="151">
        <v>0.67564814814814822</v>
      </c>
      <c r="M361" s="135">
        <v>44175</v>
      </c>
      <c r="N361" s="143" t="s">
        <v>5733</v>
      </c>
      <c r="O361" s="90">
        <f t="shared" si="64"/>
        <v>10.083333333333524</v>
      </c>
      <c r="P361" s="100">
        <f t="shared" si="65"/>
        <v>30.250000000000572</v>
      </c>
      <c r="Q361" s="48" t="s">
        <v>2035</v>
      </c>
      <c r="R361" s="48" t="s">
        <v>2038</v>
      </c>
    </row>
    <row r="362" spans="1:18" x14ac:dyDescent="0.2">
      <c r="A362" s="214"/>
      <c r="B362" s="221">
        <v>44175.620775462965</v>
      </c>
      <c r="C362" s="98" t="s">
        <v>1254</v>
      </c>
      <c r="D362" s="81" t="str">
        <f t="shared" si="74"/>
        <v>MD0068</v>
      </c>
      <c r="E362" s="81" t="str">
        <f t="shared" si="75"/>
        <v>MIDLANDS</v>
      </c>
      <c r="F362" s="82" t="str">
        <f t="shared" si="76"/>
        <v>PLATINUM</v>
      </c>
      <c r="G362" s="52">
        <v>3</v>
      </c>
      <c r="H362" s="142" t="s">
        <v>2033</v>
      </c>
      <c r="I362" s="68" t="s">
        <v>2056</v>
      </c>
      <c r="J362" s="82" t="str">
        <f t="shared" si="77"/>
        <v>CHARI</v>
      </c>
      <c r="K362" s="151">
        <v>0.62077546296296293</v>
      </c>
      <c r="L362" s="151">
        <v>0.64028935185185187</v>
      </c>
      <c r="M362" s="135">
        <v>44175</v>
      </c>
      <c r="N362" s="143" t="s">
        <v>5724</v>
      </c>
      <c r="O362" s="90">
        <f t="shared" si="64"/>
        <v>28.100000000000076</v>
      </c>
      <c r="P362" s="100">
        <f t="shared" si="65"/>
        <v>84.300000000000225</v>
      </c>
      <c r="Q362" s="48" t="s">
        <v>2035</v>
      </c>
      <c r="R362" s="48" t="s">
        <v>2038</v>
      </c>
    </row>
    <row r="363" spans="1:18" x14ac:dyDescent="0.2">
      <c r="A363" s="214"/>
      <c r="B363" s="221">
        <v>44175.64984953704</v>
      </c>
      <c r="C363" s="98" t="s">
        <v>1254</v>
      </c>
      <c r="D363" s="81" t="str">
        <f t="shared" si="74"/>
        <v>MD0068</v>
      </c>
      <c r="E363" s="81" t="str">
        <f t="shared" si="75"/>
        <v>MIDLANDS</v>
      </c>
      <c r="F363" s="82" t="str">
        <f t="shared" si="76"/>
        <v>PLATINUM</v>
      </c>
      <c r="G363" s="52">
        <v>3</v>
      </c>
      <c r="H363" s="142" t="s">
        <v>2033</v>
      </c>
      <c r="I363" s="68" t="s">
        <v>2056</v>
      </c>
      <c r="J363" s="82" t="str">
        <f t="shared" si="77"/>
        <v>CHARI</v>
      </c>
      <c r="K363" s="151">
        <v>0.64984953703703707</v>
      </c>
      <c r="L363" s="151">
        <v>0.65991898148148154</v>
      </c>
      <c r="M363" s="135">
        <v>44175</v>
      </c>
      <c r="N363" s="143" t="s">
        <v>5730</v>
      </c>
      <c r="O363" s="90">
        <f t="shared" si="64"/>
        <v>14.500000000000028</v>
      </c>
      <c r="P363" s="100">
        <f t="shared" si="65"/>
        <v>43.500000000000085</v>
      </c>
      <c r="Q363" s="48" t="s">
        <v>2035</v>
      </c>
      <c r="R363" s="48" t="s">
        <v>2038</v>
      </c>
    </row>
    <row r="364" spans="1:18" x14ac:dyDescent="0.2">
      <c r="A364" s="214"/>
      <c r="B364" s="221">
        <v>44175.666180555556</v>
      </c>
      <c r="C364" s="98" t="s">
        <v>1254</v>
      </c>
      <c r="D364" s="81" t="str">
        <f t="shared" si="74"/>
        <v>MD0068</v>
      </c>
      <c r="E364" s="81" t="str">
        <f t="shared" si="75"/>
        <v>MIDLANDS</v>
      </c>
      <c r="F364" s="82" t="str">
        <f t="shared" si="76"/>
        <v>PLATINUM</v>
      </c>
      <c r="G364" s="52">
        <v>3</v>
      </c>
      <c r="H364" s="142" t="s">
        <v>2033</v>
      </c>
      <c r="I364" s="68" t="s">
        <v>2056</v>
      </c>
      <c r="J364" s="82" t="str">
        <f t="shared" si="77"/>
        <v>CHARI</v>
      </c>
      <c r="K364" s="151">
        <v>0.66618055555555555</v>
      </c>
      <c r="L364" s="151">
        <v>0.68690972222222213</v>
      </c>
      <c r="M364" s="135">
        <v>44175</v>
      </c>
      <c r="N364" s="143" t="s">
        <v>5738</v>
      </c>
      <c r="O364" s="90">
        <f t="shared" si="64"/>
        <v>29.84999999999987</v>
      </c>
      <c r="P364" s="100">
        <f t="shared" si="65"/>
        <v>89.549999999999613</v>
      </c>
      <c r="Q364" s="48" t="s">
        <v>2035</v>
      </c>
      <c r="R364" s="48" t="s">
        <v>2038</v>
      </c>
    </row>
    <row r="365" spans="1:18" x14ac:dyDescent="0.2">
      <c r="A365" s="214"/>
      <c r="B365" s="221">
        <v>44175.62159722222</v>
      </c>
      <c r="C365" s="98" t="s">
        <v>2101</v>
      </c>
      <c r="D365" s="81" t="str">
        <f t="shared" si="74"/>
        <v>MD0068</v>
      </c>
      <c r="E365" s="81" t="str">
        <f t="shared" si="75"/>
        <v>MIDLANDS</v>
      </c>
      <c r="F365" s="82" t="str">
        <f t="shared" si="76"/>
        <v>PLATINUM</v>
      </c>
      <c r="G365" s="52">
        <v>3</v>
      </c>
      <c r="H365" s="84" t="s">
        <v>2033</v>
      </c>
      <c r="I365" s="68" t="s">
        <v>2040</v>
      </c>
      <c r="J365" s="82">
        <f t="shared" si="77"/>
        <v>0</v>
      </c>
      <c r="K365" s="153">
        <v>0.62159722222222225</v>
      </c>
      <c r="L365" s="88">
        <v>0.99930555555555556</v>
      </c>
      <c r="M365" s="135">
        <v>44175</v>
      </c>
      <c r="N365" s="143" t="s">
        <v>5593</v>
      </c>
      <c r="O365" s="191">
        <f t="shared" si="64"/>
        <v>543.9</v>
      </c>
      <c r="P365" s="100">
        <f t="shared" si="65"/>
        <v>1631.6999999999998</v>
      </c>
      <c r="Q365" s="68" t="s">
        <v>2035</v>
      </c>
      <c r="R365" s="68" t="s">
        <v>2036</v>
      </c>
    </row>
    <row r="366" spans="1:18" x14ac:dyDescent="0.2">
      <c r="A366" s="124"/>
      <c r="B366" s="121">
        <v>44153.311689814815</v>
      </c>
      <c r="C366" s="48" t="s">
        <v>1259</v>
      </c>
      <c r="D366" s="81" t="str">
        <f t="shared" si="74"/>
        <v>MV5144</v>
      </c>
      <c r="E366" s="81" t="str">
        <f t="shared" si="75"/>
        <v>MASVINGO</v>
      </c>
      <c r="F366" s="82" t="str">
        <f t="shared" si="76"/>
        <v>SILVER</v>
      </c>
      <c r="G366" s="52">
        <v>3</v>
      </c>
      <c r="H366" s="84" t="s">
        <v>2033</v>
      </c>
      <c r="I366" s="68" t="s">
        <v>2058</v>
      </c>
      <c r="J366" s="82" t="str">
        <f t="shared" si="77"/>
        <v>PARDON</v>
      </c>
      <c r="K366" s="88">
        <v>0</v>
      </c>
      <c r="L366" s="88">
        <v>0.99930555555555556</v>
      </c>
      <c r="M366" s="135">
        <v>44175</v>
      </c>
      <c r="N366" s="143" t="s">
        <v>4888</v>
      </c>
      <c r="O366" s="191">
        <f t="shared" si="64"/>
        <v>1439</v>
      </c>
      <c r="P366" s="100">
        <f t="shared" si="65"/>
        <v>4317</v>
      </c>
      <c r="Q366" s="68" t="s">
        <v>2035</v>
      </c>
      <c r="R366" s="68" t="s">
        <v>2036</v>
      </c>
    </row>
    <row r="367" spans="1:18" x14ac:dyDescent="0.2">
      <c r="A367" s="214"/>
      <c r="B367" s="221">
        <v>44175.618148148147</v>
      </c>
      <c r="C367" s="98" t="s">
        <v>1263</v>
      </c>
      <c r="D367" s="81" t="str">
        <f t="shared" si="74"/>
        <v>MV7050</v>
      </c>
      <c r="E367" s="81" t="str">
        <f t="shared" si="75"/>
        <v>MASVINGO</v>
      </c>
      <c r="F367" s="82" t="str">
        <f t="shared" si="76"/>
        <v>SILVER</v>
      </c>
      <c r="G367" s="52">
        <v>3</v>
      </c>
      <c r="H367" s="84" t="s">
        <v>2033</v>
      </c>
      <c r="I367" s="68" t="s">
        <v>2040</v>
      </c>
      <c r="J367" s="82" t="str">
        <f t="shared" si="77"/>
        <v>CECIL</v>
      </c>
      <c r="K367" s="153">
        <v>0.61814814814814811</v>
      </c>
      <c r="L367" s="88">
        <v>0.99930555555555556</v>
      </c>
      <c r="M367" s="135">
        <v>44175</v>
      </c>
      <c r="N367" s="143" t="s">
        <v>5798</v>
      </c>
      <c r="O367" s="191">
        <f t="shared" si="64"/>
        <v>548.86666666666679</v>
      </c>
      <c r="P367" s="100">
        <f t="shared" si="65"/>
        <v>1646.6000000000004</v>
      </c>
      <c r="Q367" s="68" t="s">
        <v>2035</v>
      </c>
      <c r="R367" s="68" t="s">
        <v>2036</v>
      </c>
    </row>
    <row r="368" spans="1:18" x14ac:dyDescent="0.2">
      <c r="A368" s="214"/>
      <c r="B368" s="221">
        <v>44175.618761574071</v>
      </c>
      <c r="C368" s="98" t="s">
        <v>1265</v>
      </c>
      <c r="D368" s="81" t="str">
        <f t="shared" si="74"/>
        <v>MV7050</v>
      </c>
      <c r="E368" s="81" t="str">
        <f t="shared" si="75"/>
        <v>MASVINGO</v>
      </c>
      <c r="F368" s="82" t="str">
        <f t="shared" si="76"/>
        <v>SILVER</v>
      </c>
      <c r="G368" s="52">
        <v>3</v>
      </c>
      <c r="H368" s="84" t="s">
        <v>2033</v>
      </c>
      <c r="I368" s="68" t="s">
        <v>2040</v>
      </c>
      <c r="J368" s="82" t="str">
        <f t="shared" si="77"/>
        <v>CECIL</v>
      </c>
      <c r="K368" s="153">
        <v>0.61876157407407406</v>
      </c>
      <c r="L368" s="88">
        <v>0.99930555555555556</v>
      </c>
      <c r="M368" s="135">
        <v>44175</v>
      </c>
      <c r="N368" s="143" t="s">
        <v>5799</v>
      </c>
      <c r="O368" s="191">
        <f t="shared" si="64"/>
        <v>547.98333333333335</v>
      </c>
      <c r="P368" s="100">
        <f t="shared" si="65"/>
        <v>1643.95</v>
      </c>
      <c r="Q368" s="68" t="s">
        <v>2035</v>
      </c>
      <c r="R368" s="68" t="s">
        <v>2036</v>
      </c>
    </row>
    <row r="369" spans="1:18" x14ac:dyDescent="0.2">
      <c r="A369" s="210"/>
      <c r="B369" s="121">
        <v>44064.500925925924</v>
      </c>
      <c r="C369" s="48" t="s">
        <v>1269</v>
      </c>
      <c r="D369" s="81" t="str">
        <f t="shared" si="74"/>
        <v>BU0138</v>
      </c>
      <c r="E369" s="81" t="str">
        <f t="shared" si="75"/>
        <v>BULAWAYO</v>
      </c>
      <c r="F369" s="82" t="str">
        <f t="shared" si="76"/>
        <v>PLATINUM</v>
      </c>
      <c r="G369" s="52">
        <v>3</v>
      </c>
      <c r="H369" s="84" t="s">
        <v>2033</v>
      </c>
      <c r="I369" s="68" t="s">
        <v>2058</v>
      </c>
      <c r="J369" s="82" t="str">
        <f t="shared" si="77"/>
        <v>MAKETO</v>
      </c>
      <c r="K369" s="88">
        <v>0</v>
      </c>
      <c r="L369" s="88">
        <v>0.99930555555555556</v>
      </c>
      <c r="M369" s="135">
        <v>44175</v>
      </c>
      <c r="N369" s="143" t="s">
        <v>4811</v>
      </c>
      <c r="O369" s="191">
        <f t="shared" si="64"/>
        <v>1439</v>
      </c>
      <c r="P369" s="100">
        <f t="shared" si="65"/>
        <v>4317</v>
      </c>
      <c r="Q369" s="68" t="s">
        <v>2035</v>
      </c>
      <c r="R369" s="68" t="s">
        <v>2036</v>
      </c>
    </row>
    <row r="370" spans="1:18" x14ac:dyDescent="0.2">
      <c r="A370" s="214"/>
      <c r="B370" s="221">
        <v>44175.552615740744</v>
      </c>
      <c r="C370" s="98" t="s">
        <v>1275</v>
      </c>
      <c r="D370" s="81" t="str">
        <f t="shared" si="74"/>
        <v>MD7132</v>
      </c>
      <c r="E370" s="81" t="str">
        <f t="shared" si="75"/>
        <v>MIDLANDS</v>
      </c>
      <c r="F370" s="82" t="str">
        <f t="shared" si="76"/>
        <v>GOLD</v>
      </c>
      <c r="G370" s="52">
        <v>3</v>
      </c>
      <c r="H370" s="142" t="s">
        <v>2033</v>
      </c>
      <c r="I370" s="68" t="s">
        <v>2056</v>
      </c>
      <c r="J370" s="82" t="str">
        <f t="shared" si="77"/>
        <v>CHARI</v>
      </c>
      <c r="K370" s="151">
        <v>0.55261574074074071</v>
      </c>
      <c r="L370" s="151">
        <v>0.61248842592592589</v>
      </c>
      <c r="M370" s="135">
        <v>44175</v>
      </c>
      <c r="N370" s="143" t="s">
        <v>5718</v>
      </c>
      <c r="O370" s="90">
        <f t="shared" si="64"/>
        <v>86.216666666666669</v>
      </c>
      <c r="P370" s="100">
        <f t="shared" si="65"/>
        <v>258.64999999999998</v>
      </c>
      <c r="Q370" s="48" t="s">
        <v>2035</v>
      </c>
      <c r="R370" s="48" t="s">
        <v>2038</v>
      </c>
    </row>
    <row r="371" spans="1:18" x14ac:dyDescent="0.2">
      <c r="A371" s="97"/>
      <c r="B371" s="221">
        <v>44174.594884259262</v>
      </c>
      <c r="C371" s="98" t="s">
        <v>1281</v>
      </c>
      <c r="D371" s="81" t="str">
        <f t="shared" si="74"/>
        <v>MD5189</v>
      </c>
      <c r="E371" s="81" t="str">
        <f t="shared" si="75"/>
        <v>MIDLANDS</v>
      </c>
      <c r="F371" s="82" t="str">
        <f t="shared" si="76"/>
        <v>PLATINUM</v>
      </c>
      <c r="G371" s="52">
        <v>3</v>
      </c>
      <c r="H371" s="142" t="s">
        <v>2033</v>
      </c>
      <c r="I371" s="68" t="s">
        <v>2057</v>
      </c>
      <c r="J371" s="82" t="str">
        <f t="shared" si="77"/>
        <v>CHARI</v>
      </c>
      <c r="K371" s="88">
        <v>0</v>
      </c>
      <c r="L371" s="88">
        <v>0.32777777777777778</v>
      </c>
      <c r="M371" s="135">
        <v>44175</v>
      </c>
      <c r="N371" s="143" t="s">
        <v>5597</v>
      </c>
      <c r="O371" s="90">
        <f t="shared" si="64"/>
        <v>472</v>
      </c>
      <c r="P371" s="100">
        <f t="shared" si="65"/>
        <v>1416</v>
      </c>
      <c r="Q371" s="48" t="s">
        <v>2035</v>
      </c>
      <c r="R371" s="48" t="s">
        <v>2038</v>
      </c>
    </row>
    <row r="372" spans="1:18" x14ac:dyDescent="0.2">
      <c r="A372" s="97"/>
      <c r="B372" s="186">
        <v>44174.775567129633</v>
      </c>
      <c r="C372" s="5" t="s">
        <v>1282</v>
      </c>
      <c r="D372" s="134" t="str">
        <f t="shared" ref="D372:D380" si="78">VLOOKUP($C372,TOTAL3,2,FALSE)</f>
        <v>ME5183</v>
      </c>
      <c r="E372" s="134" t="str">
        <f t="shared" ref="E372:E380" si="79">VLOOKUP($C372,TOTAL3,3,FALSE)</f>
        <v>MASH EAST</v>
      </c>
      <c r="F372" s="135" t="str">
        <f t="shared" ref="F372:F380" si="80">VLOOKUP(C372,TOTAL3,4,FALSE)</f>
        <v>PLATINUM</v>
      </c>
      <c r="G372" s="52">
        <v>3</v>
      </c>
      <c r="H372" s="84" t="s">
        <v>2033</v>
      </c>
      <c r="I372" s="52" t="s">
        <v>2034</v>
      </c>
      <c r="J372" s="135" t="str">
        <f t="shared" ref="J372:J380" si="81">VLOOKUP($C372,TOTAL3,5,FALSE)</f>
        <v>WASHI</v>
      </c>
      <c r="K372" s="88">
        <v>0</v>
      </c>
      <c r="L372" s="153">
        <v>0.99945601851851851</v>
      </c>
      <c r="M372" s="254">
        <v>44175</v>
      </c>
      <c r="N372" s="143" t="s">
        <v>5494</v>
      </c>
      <c r="O372" s="90">
        <f t="shared" si="64"/>
        <v>1439.2166666666667</v>
      </c>
      <c r="P372" s="100">
        <f t="shared" si="65"/>
        <v>4317.6499999999996</v>
      </c>
      <c r="Q372" s="48" t="s">
        <v>2035</v>
      </c>
      <c r="R372" s="48" t="s">
        <v>2036</v>
      </c>
    </row>
    <row r="373" spans="1:18" x14ac:dyDescent="0.2">
      <c r="A373" s="97"/>
      <c r="B373" s="216" t="s">
        <v>5649</v>
      </c>
      <c r="C373" s="138" t="s">
        <v>1284</v>
      </c>
      <c r="D373" s="134" t="str">
        <f t="shared" si="78"/>
        <v>MC1757</v>
      </c>
      <c r="E373" s="134" t="str">
        <f t="shared" si="79"/>
        <v>MASH CENTRAL</v>
      </c>
      <c r="F373" s="135" t="str">
        <f t="shared" si="80"/>
        <v>PLATINUM</v>
      </c>
      <c r="G373" s="52">
        <v>3</v>
      </c>
      <c r="H373" s="142" t="s">
        <v>2033</v>
      </c>
      <c r="I373" s="52" t="s">
        <v>2034</v>
      </c>
      <c r="J373" s="135" t="str">
        <f t="shared" si="81"/>
        <v>KIWA</v>
      </c>
      <c r="K373" s="153">
        <v>0.5720601851851852</v>
      </c>
      <c r="L373" s="153">
        <v>0.99945601851851851</v>
      </c>
      <c r="M373" s="254">
        <v>44175</v>
      </c>
      <c r="N373" s="143" t="s">
        <v>5845</v>
      </c>
      <c r="O373" s="90">
        <f t="shared" si="64"/>
        <v>615.44999999999993</v>
      </c>
      <c r="P373" s="100">
        <f t="shared" si="65"/>
        <v>1846.35</v>
      </c>
      <c r="Q373" s="48" t="s">
        <v>2035</v>
      </c>
      <c r="R373" s="48" t="s">
        <v>2036</v>
      </c>
    </row>
    <row r="374" spans="1:18" x14ac:dyDescent="0.2">
      <c r="A374" s="97"/>
      <c r="B374" s="216" t="s">
        <v>5665</v>
      </c>
      <c r="C374" s="138" t="s">
        <v>1286</v>
      </c>
      <c r="D374" s="134" t="str">
        <f t="shared" si="78"/>
        <v>MC1757</v>
      </c>
      <c r="E374" s="134" t="str">
        <f t="shared" si="79"/>
        <v>MASH CENTRAL</v>
      </c>
      <c r="F374" s="135" t="str">
        <f t="shared" si="80"/>
        <v>PLATINUM</v>
      </c>
      <c r="G374" s="52">
        <v>3</v>
      </c>
      <c r="H374" s="142" t="s">
        <v>2033</v>
      </c>
      <c r="I374" s="52" t="s">
        <v>2034</v>
      </c>
      <c r="J374" s="135" t="str">
        <f t="shared" si="81"/>
        <v>KIWA</v>
      </c>
      <c r="K374" s="153">
        <v>0.60385416666666669</v>
      </c>
      <c r="L374" s="153">
        <v>0.99945601851851851</v>
      </c>
      <c r="M374" s="254">
        <v>44175</v>
      </c>
      <c r="N374" s="143" t="s">
        <v>5808</v>
      </c>
      <c r="O374" s="90">
        <f t="shared" si="64"/>
        <v>569.66666666666652</v>
      </c>
      <c r="P374" s="100">
        <f t="shared" si="65"/>
        <v>1708.9999999999995</v>
      </c>
      <c r="Q374" s="48" t="s">
        <v>2035</v>
      </c>
      <c r="R374" s="48" t="s">
        <v>2036</v>
      </c>
    </row>
    <row r="375" spans="1:18" x14ac:dyDescent="0.2">
      <c r="A375" s="97"/>
      <c r="B375" s="137" t="s">
        <v>2048</v>
      </c>
      <c r="C375" s="87" t="s">
        <v>1287</v>
      </c>
      <c r="D375" s="134" t="str">
        <f t="shared" si="78"/>
        <v>MW5222</v>
      </c>
      <c r="E375" s="134" t="str">
        <f t="shared" si="79"/>
        <v>MASH WEST</v>
      </c>
      <c r="F375" s="135" t="str">
        <f t="shared" si="80"/>
        <v>PLATINUM</v>
      </c>
      <c r="G375" s="52">
        <v>3</v>
      </c>
      <c r="H375" s="142" t="s">
        <v>2033</v>
      </c>
      <c r="I375" s="52" t="s">
        <v>5161</v>
      </c>
      <c r="J375" s="135" t="str">
        <f t="shared" si="81"/>
        <v>MASIMBA</v>
      </c>
      <c r="K375" s="88">
        <v>0</v>
      </c>
      <c r="L375" s="153">
        <v>0.99945601851851851</v>
      </c>
      <c r="M375" s="254">
        <v>44175</v>
      </c>
      <c r="N375" s="143" t="s">
        <v>5435</v>
      </c>
      <c r="O375" s="90">
        <f t="shared" si="64"/>
        <v>1439.2166666666667</v>
      </c>
      <c r="P375" s="100">
        <f t="shared" si="65"/>
        <v>4317.6499999999996</v>
      </c>
      <c r="Q375" s="48" t="s">
        <v>2035</v>
      </c>
      <c r="R375" s="48" t="s">
        <v>2036</v>
      </c>
    </row>
    <row r="376" spans="1:18" x14ac:dyDescent="0.2">
      <c r="A376" s="97"/>
      <c r="B376" s="137" t="s">
        <v>2046</v>
      </c>
      <c r="C376" s="87" t="s">
        <v>1289</v>
      </c>
      <c r="D376" s="134" t="str">
        <f t="shared" si="78"/>
        <v>MW5222</v>
      </c>
      <c r="E376" s="134" t="str">
        <f t="shared" si="79"/>
        <v>MASH WEST</v>
      </c>
      <c r="F376" s="135" t="str">
        <f t="shared" si="80"/>
        <v>PLATINUM</v>
      </c>
      <c r="G376" s="52">
        <v>3</v>
      </c>
      <c r="H376" s="207" t="s">
        <v>2033</v>
      </c>
      <c r="I376" s="52" t="s">
        <v>5161</v>
      </c>
      <c r="J376" s="135" t="str">
        <f t="shared" si="81"/>
        <v>MASIMBA</v>
      </c>
      <c r="K376" s="88">
        <v>0</v>
      </c>
      <c r="L376" s="153">
        <v>0.99945601851851851</v>
      </c>
      <c r="M376" s="254">
        <v>44175</v>
      </c>
      <c r="N376" s="143" t="s">
        <v>5393</v>
      </c>
      <c r="O376" s="90">
        <f t="shared" si="64"/>
        <v>1439.2166666666667</v>
      </c>
      <c r="P376" s="100">
        <f t="shared" si="65"/>
        <v>4317.6499999999996</v>
      </c>
      <c r="Q376" s="48" t="s">
        <v>2035</v>
      </c>
      <c r="R376" s="48" t="s">
        <v>2036</v>
      </c>
    </row>
    <row r="377" spans="1:18" x14ac:dyDescent="0.2">
      <c r="A377" s="97"/>
      <c r="B377" s="192" t="s">
        <v>2095</v>
      </c>
      <c r="C377" s="87" t="s">
        <v>1296</v>
      </c>
      <c r="D377" s="134" t="str">
        <f t="shared" si="78"/>
        <v>MA5170</v>
      </c>
      <c r="E377" s="134" t="str">
        <f t="shared" si="79"/>
        <v>MANICALAND</v>
      </c>
      <c r="F377" s="135" t="str">
        <f t="shared" si="80"/>
        <v>PLATINUM</v>
      </c>
      <c r="G377" s="52">
        <v>3</v>
      </c>
      <c r="H377" s="142" t="s">
        <v>2033</v>
      </c>
      <c r="I377" s="52" t="s">
        <v>5161</v>
      </c>
      <c r="J377" s="135" t="str">
        <f t="shared" si="81"/>
        <v>MAPFUMBA</v>
      </c>
      <c r="K377" s="88">
        <v>0</v>
      </c>
      <c r="L377" s="153">
        <v>0.99945601851851851</v>
      </c>
      <c r="M377" s="254">
        <v>44175</v>
      </c>
      <c r="N377" s="143" t="s">
        <v>5458</v>
      </c>
      <c r="O377" s="90">
        <f t="shared" si="64"/>
        <v>1439.2166666666667</v>
      </c>
      <c r="P377" s="100">
        <f t="shared" si="65"/>
        <v>4317.6499999999996</v>
      </c>
      <c r="Q377" s="48" t="s">
        <v>2035</v>
      </c>
      <c r="R377" s="48" t="s">
        <v>2036</v>
      </c>
    </row>
    <row r="378" spans="1:18" x14ac:dyDescent="0.2">
      <c r="A378" s="97"/>
      <c r="B378" s="186">
        <v>44174.902222222219</v>
      </c>
      <c r="C378" s="5" t="s">
        <v>1297</v>
      </c>
      <c r="D378" s="134" t="str">
        <f t="shared" si="78"/>
        <v>MA5169</v>
      </c>
      <c r="E378" s="134" t="str">
        <f t="shared" si="79"/>
        <v>MANICALAND</v>
      </c>
      <c r="F378" s="135" t="str">
        <f t="shared" si="80"/>
        <v>GOLD</v>
      </c>
      <c r="G378" s="52">
        <v>3</v>
      </c>
      <c r="H378" s="84" t="s">
        <v>2033</v>
      </c>
      <c r="I378" s="52" t="s">
        <v>2034</v>
      </c>
      <c r="J378" s="135" t="str">
        <f t="shared" si="81"/>
        <v>MAPFUMBA</v>
      </c>
      <c r="K378" s="196">
        <v>0</v>
      </c>
      <c r="L378" s="196">
        <v>0.2091898148148148</v>
      </c>
      <c r="M378" s="186">
        <v>44175</v>
      </c>
      <c r="N378" s="143" t="s">
        <v>5814</v>
      </c>
      <c r="O378" s="90">
        <f t="shared" si="64"/>
        <v>301.23333333333329</v>
      </c>
      <c r="P378" s="100">
        <f t="shared" si="65"/>
        <v>903.69999999999982</v>
      </c>
      <c r="Q378" s="48" t="s">
        <v>2035</v>
      </c>
      <c r="R378" s="48" t="s">
        <v>2038</v>
      </c>
    </row>
    <row r="379" spans="1:18" x14ac:dyDescent="0.2">
      <c r="A379" s="124"/>
      <c r="B379" s="137" t="s">
        <v>5693</v>
      </c>
      <c r="C379" s="138" t="s">
        <v>1297</v>
      </c>
      <c r="D379" s="134" t="str">
        <f t="shared" si="78"/>
        <v>MA5169</v>
      </c>
      <c r="E379" s="134" t="str">
        <f t="shared" si="79"/>
        <v>MANICALAND</v>
      </c>
      <c r="F379" s="135" t="str">
        <f t="shared" si="80"/>
        <v>GOLD</v>
      </c>
      <c r="G379" s="52">
        <v>3</v>
      </c>
      <c r="H379" s="142" t="s">
        <v>2033</v>
      </c>
      <c r="I379" s="52" t="s">
        <v>2034</v>
      </c>
      <c r="J379" s="135" t="str">
        <f t="shared" si="81"/>
        <v>MAPFUMBA</v>
      </c>
      <c r="K379" s="88">
        <v>0.70065972222222228</v>
      </c>
      <c r="L379" s="153">
        <v>0.99945601851851851</v>
      </c>
      <c r="M379" s="254">
        <v>44175</v>
      </c>
      <c r="N379" s="143" t="s">
        <v>5827</v>
      </c>
      <c r="O379" s="90">
        <f t="shared" si="64"/>
        <v>430.26666666666654</v>
      </c>
      <c r="P379" s="100">
        <f t="shared" si="65"/>
        <v>1290.7999999999997</v>
      </c>
      <c r="Q379" s="48" t="s">
        <v>2035</v>
      </c>
      <c r="R379" s="48" t="s">
        <v>2036</v>
      </c>
    </row>
    <row r="380" spans="1:18" x14ac:dyDescent="0.2">
      <c r="A380" s="210"/>
      <c r="B380" s="137" t="s">
        <v>5698</v>
      </c>
      <c r="C380" s="138" t="s">
        <v>1301</v>
      </c>
      <c r="D380" s="134" t="str">
        <f t="shared" si="78"/>
        <v>MW0315</v>
      </c>
      <c r="E380" s="134" t="str">
        <f t="shared" si="79"/>
        <v>MASH WEST</v>
      </c>
      <c r="F380" s="135" t="str">
        <f t="shared" si="80"/>
        <v>GOLD</v>
      </c>
      <c r="G380" s="52">
        <v>3</v>
      </c>
      <c r="H380" s="142" t="s">
        <v>2033</v>
      </c>
      <c r="I380" s="52" t="s">
        <v>2034</v>
      </c>
      <c r="J380" s="135" t="str">
        <f t="shared" si="81"/>
        <v>LESLIE</v>
      </c>
      <c r="K380" s="88">
        <v>0.66714120370370367</v>
      </c>
      <c r="L380" s="153">
        <v>0.99945601851851851</v>
      </c>
      <c r="M380" s="254">
        <v>44175</v>
      </c>
      <c r="N380" s="143" t="s">
        <v>5822</v>
      </c>
      <c r="O380" s="90">
        <f t="shared" si="64"/>
        <v>478.53333333333336</v>
      </c>
      <c r="P380" s="100">
        <f t="shared" si="65"/>
        <v>1435.6000000000001</v>
      </c>
      <c r="Q380" s="48" t="s">
        <v>2035</v>
      </c>
      <c r="R380" s="48" t="s">
        <v>2036</v>
      </c>
    </row>
    <row r="381" spans="1:18" x14ac:dyDescent="0.2">
      <c r="A381" s="124"/>
      <c r="B381" s="121">
        <v>44153.311689814815</v>
      </c>
      <c r="C381" s="48" t="s">
        <v>1303</v>
      </c>
      <c r="D381" s="81" t="str">
        <f>VLOOKUP($C381,TOTAL4,2,FALSE)</f>
        <v>MV7051</v>
      </c>
      <c r="E381" s="81" t="str">
        <f>VLOOKUP($C381,TOTAL4,3,FALSE)</f>
        <v>MASVINGO</v>
      </c>
      <c r="F381" s="82" t="str">
        <f>VLOOKUP(C381,TOTAL4,4,FALSE)</f>
        <v>SILVER</v>
      </c>
      <c r="G381" s="52">
        <v>3</v>
      </c>
      <c r="H381" s="84" t="s">
        <v>2033</v>
      </c>
      <c r="I381" s="68" t="s">
        <v>2058</v>
      </c>
      <c r="J381" s="82" t="str">
        <f>VLOOKUP($C381,TOTAL4,5,FALSE)</f>
        <v>CECIL</v>
      </c>
      <c r="K381" s="88">
        <v>0</v>
      </c>
      <c r="L381" s="88">
        <v>0.99930555555555556</v>
      </c>
      <c r="M381" s="135">
        <v>44175</v>
      </c>
      <c r="N381" s="143" t="s">
        <v>4890</v>
      </c>
      <c r="O381" s="191">
        <f t="shared" si="64"/>
        <v>1439</v>
      </c>
      <c r="P381" s="100">
        <f t="shared" si="65"/>
        <v>4317</v>
      </c>
      <c r="Q381" s="68" t="s">
        <v>2035</v>
      </c>
      <c r="R381" s="68" t="s">
        <v>2036</v>
      </c>
    </row>
    <row r="382" spans="1:18" x14ac:dyDescent="0.2">
      <c r="A382" s="97"/>
      <c r="B382" s="186">
        <v>44174.789699074077</v>
      </c>
      <c r="C382" s="5" t="s">
        <v>1313</v>
      </c>
      <c r="D382" s="134" t="str">
        <f>VLOOKUP($C382,TOTAL3,2,FALSE)</f>
        <v>ME0139</v>
      </c>
      <c r="E382" s="134" t="str">
        <f>VLOOKUP($C382,TOTAL3,3,FALSE)</f>
        <v>MASH EAST</v>
      </c>
      <c r="F382" s="135" t="str">
        <f>VLOOKUP(C382,TOTAL3,4,FALSE)</f>
        <v>PLATINUM</v>
      </c>
      <c r="G382" s="52">
        <v>3</v>
      </c>
      <c r="H382" s="84" t="s">
        <v>2033</v>
      </c>
      <c r="I382" s="52" t="s">
        <v>2034</v>
      </c>
      <c r="J382" s="135" t="str">
        <f>VLOOKUP($C382,TOTAL3,5,FALSE)</f>
        <v>WASHI</v>
      </c>
      <c r="K382" s="196">
        <v>0</v>
      </c>
      <c r="L382" s="196">
        <v>0.19121527777777778</v>
      </c>
      <c r="M382" s="186">
        <v>44175</v>
      </c>
      <c r="N382" s="143" t="s">
        <v>5809</v>
      </c>
      <c r="O382" s="90">
        <f t="shared" si="64"/>
        <v>275.35000000000002</v>
      </c>
      <c r="P382" s="100">
        <f t="shared" si="65"/>
        <v>826.05000000000007</v>
      </c>
      <c r="Q382" s="48" t="s">
        <v>2035</v>
      </c>
      <c r="R382" s="48" t="s">
        <v>2038</v>
      </c>
    </row>
    <row r="383" spans="1:18" x14ac:dyDescent="0.2">
      <c r="A383" s="97"/>
      <c r="B383" s="216" t="s">
        <v>5658</v>
      </c>
      <c r="C383" s="138" t="s">
        <v>1315</v>
      </c>
      <c r="D383" s="134" t="str">
        <f>VLOOKUP($C383,TOTAL3,2,FALSE)</f>
        <v>HA0072</v>
      </c>
      <c r="E383" s="134" t="str">
        <f>VLOOKUP($C383,TOTAL3,3,FALSE)</f>
        <v>HARARE</v>
      </c>
      <c r="F383" s="135" t="str">
        <f>VLOOKUP(C383,TOTAL3,4,FALSE)</f>
        <v>PLATINUM</v>
      </c>
      <c r="G383" s="52">
        <v>3</v>
      </c>
      <c r="H383" s="142" t="s">
        <v>2033</v>
      </c>
      <c r="I383" s="52" t="s">
        <v>2034</v>
      </c>
      <c r="J383" s="135" t="str">
        <f>VLOOKUP($C383,TOTAL3,5,FALSE)</f>
        <v>MODESTA</v>
      </c>
      <c r="K383" s="153">
        <v>0.59722222222222221</v>
      </c>
      <c r="L383" s="153">
        <v>0.87003472222222233</v>
      </c>
      <c r="M383" s="254">
        <v>44175</v>
      </c>
      <c r="N383" s="143" t="s">
        <v>5853</v>
      </c>
      <c r="O383" s="90">
        <f t="shared" si="64"/>
        <v>392.85000000000014</v>
      </c>
      <c r="P383" s="100">
        <f t="shared" si="65"/>
        <v>1178.5500000000004</v>
      </c>
      <c r="Q383" s="48" t="s">
        <v>2035</v>
      </c>
      <c r="R383" s="48" t="s">
        <v>2038</v>
      </c>
    </row>
    <row r="384" spans="1:18" x14ac:dyDescent="0.2">
      <c r="A384" s="97"/>
      <c r="B384" s="216" t="s">
        <v>5657</v>
      </c>
      <c r="C384" s="138" t="s">
        <v>1317</v>
      </c>
      <c r="D384" s="134" t="str">
        <f>VLOOKUP($C384,TOTAL3,2,FALSE)</f>
        <v>HA0072</v>
      </c>
      <c r="E384" s="134" t="str">
        <f>VLOOKUP($C384,TOTAL3,3,FALSE)</f>
        <v>HARARE</v>
      </c>
      <c r="F384" s="135" t="str">
        <f>VLOOKUP(C384,TOTAL3,4,FALSE)</f>
        <v>PLATINUM</v>
      </c>
      <c r="G384" s="52">
        <v>3</v>
      </c>
      <c r="H384" s="142" t="s">
        <v>2033</v>
      </c>
      <c r="I384" s="52" t="s">
        <v>2034</v>
      </c>
      <c r="J384" s="135" t="str">
        <f>VLOOKUP($C384,TOTAL3,5,FALSE)</f>
        <v>MODESTA</v>
      </c>
      <c r="K384" s="153">
        <v>0.59715277777777775</v>
      </c>
      <c r="L384" s="153">
        <v>0.87006944444444445</v>
      </c>
      <c r="M384" s="254">
        <v>44175</v>
      </c>
      <c r="N384" s="143" t="s">
        <v>5852</v>
      </c>
      <c r="O384" s="90">
        <f t="shared" si="64"/>
        <v>393</v>
      </c>
      <c r="P384" s="100">
        <f t="shared" si="65"/>
        <v>1179</v>
      </c>
      <c r="Q384" s="48" t="s">
        <v>2035</v>
      </c>
      <c r="R384" s="48" t="s">
        <v>2038</v>
      </c>
    </row>
    <row r="385" spans="1:18" x14ac:dyDescent="0.2">
      <c r="A385" s="97"/>
      <c r="B385" s="216" t="s">
        <v>5663</v>
      </c>
      <c r="C385" s="138" t="s">
        <v>1318</v>
      </c>
      <c r="D385" s="134" t="str">
        <f>VLOOKUP($C385,TOTAL3,2,FALSE)</f>
        <v>HA0072</v>
      </c>
      <c r="E385" s="134" t="str">
        <f>VLOOKUP($C385,TOTAL3,3,FALSE)</f>
        <v>HARARE</v>
      </c>
      <c r="F385" s="135" t="str">
        <f>VLOOKUP(C385,TOTAL3,4,FALSE)</f>
        <v>PLATINUM</v>
      </c>
      <c r="G385" s="52">
        <v>3</v>
      </c>
      <c r="H385" s="142" t="s">
        <v>2033</v>
      </c>
      <c r="I385" s="52" t="s">
        <v>2034</v>
      </c>
      <c r="J385" s="135" t="str">
        <f>VLOOKUP($C385,TOTAL3,5,FALSE)</f>
        <v>MODESTA</v>
      </c>
      <c r="K385" s="153">
        <v>0.59937499999999999</v>
      </c>
      <c r="L385" s="153">
        <v>0.87223379629629638</v>
      </c>
      <c r="M385" s="254">
        <v>44175</v>
      </c>
      <c r="N385" s="143" t="s">
        <v>5819</v>
      </c>
      <c r="O385" s="90">
        <f t="shared" si="64"/>
        <v>392.91666666666674</v>
      </c>
      <c r="P385" s="100">
        <f t="shared" si="65"/>
        <v>1178.7500000000002</v>
      </c>
      <c r="Q385" s="48" t="s">
        <v>2035</v>
      </c>
      <c r="R385" s="48" t="s">
        <v>2038</v>
      </c>
    </row>
    <row r="386" spans="1:18" x14ac:dyDescent="0.2">
      <c r="A386" s="124"/>
      <c r="B386" s="121">
        <v>44153.311921296299</v>
      </c>
      <c r="C386" s="48" t="s">
        <v>1319</v>
      </c>
      <c r="D386" s="81" t="str">
        <f>VLOOKUP($C386,TOTAL4,2,FALSE)</f>
        <v>MD5388</v>
      </c>
      <c r="E386" s="81" t="str">
        <f>VLOOKUP($C386,TOTAL4,3,FALSE)</f>
        <v>MIDLANDS</v>
      </c>
      <c r="F386" s="82" t="str">
        <f>VLOOKUP(C386,TOTAL4,4,FALSE)</f>
        <v>GOLD</v>
      </c>
      <c r="G386" s="52">
        <v>3</v>
      </c>
      <c r="H386" s="84" t="s">
        <v>2033</v>
      </c>
      <c r="I386" s="68" t="s">
        <v>2058</v>
      </c>
      <c r="J386" s="82" t="str">
        <f>VLOOKUP($C386,TOTAL4,5,FALSE)</f>
        <v>CHARI</v>
      </c>
      <c r="K386" s="88">
        <v>0</v>
      </c>
      <c r="L386" s="88">
        <v>0.99930555555555556</v>
      </c>
      <c r="M386" s="135">
        <v>44175</v>
      </c>
      <c r="N386" s="143" t="s">
        <v>4891</v>
      </c>
      <c r="O386" s="191">
        <f t="shared" ref="O386:O449" si="82">(L386-K386)*60*24</f>
        <v>1439</v>
      </c>
      <c r="P386" s="100">
        <f t="shared" ref="P386:P449" si="83">O386*G386</f>
        <v>4317</v>
      </c>
      <c r="Q386" s="68" t="s">
        <v>2035</v>
      </c>
      <c r="R386" s="68" t="s">
        <v>2036</v>
      </c>
    </row>
    <row r="387" spans="1:18" x14ac:dyDescent="0.2">
      <c r="A387" s="97"/>
      <c r="B387" s="137" t="s">
        <v>2358</v>
      </c>
      <c r="C387" s="48" t="s">
        <v>1324</v>
      </c>
      <c r="D387" s="134" t="str">
        <f>VLOOKUP($C387,TOTAL3,2,FALSE)</f>
        <v>HA6072</v>
      </c>
      <c r="E387" s="134" t="str">
        <f>VLOOKUP($C387,TOTAL3,3,FALSE)</f>
        <v>HARARE</v>
      </c>
      <c r="F387" s="135" t="str">
        <f>VLOOKUP(C387,TOTAL3,4,FALSE)</f>
        <v>PLATINUM</v>
      </c>
      <c r="G387" s="52">
        <v>3</v>
      </c>
      <c r="H387" s="142" t="s">
        <v>2033</v>
      </c>
      <c r="I387" s="52" t="s">
        <v>5161</v>
      </c>
      <c r="J387" s="135" t="str">
        <f>VLOOKUP($C387,TOTAL3,5,FALSE)</f>
        <v>LESLIE</v>
      </c>
      <c r="K387" s="88">
        <v>0</v>
      </c>
      <c r="L387" s="153">
        <v>0.99945601851851851</v>
      </c>
      <c r="M387" s="254">
        <v>44175</v>
      </c>
      <c r="N387" s="143" t="s">
        <v>5497</v>
      </c>
      <c r="O387" s="90">
        <f t="shared" si="82"/>
        <v>1439.2166666666667</v>
      </c>
      <c r="P387" s="100">
        <f t="shared" si="83"/>
        <v>4317.6499999999996</v>
      </c>
      <c r="Q387" s="48" t="s">
        <v>2035</v>
      </c>
      <c r="R387" s="48" t="s">
        <v>2036</v>
      </c>
    </row>
    <row r="388" spans="1:18" x14ac:dyDescent="0.2">
      <c r="A388" s="124"/>
      <c r="B388" s="121">
        <v>44157.711724537039</v>
      </c>
      <c r="C388" s="48" t="s">
        <v>1326</v>
      </c>
      <c r="D388" s="81" t="str">
        <f>VLOOKUP($C388,TOTAL4,2,FALSE)</f>
        <v>MS5131</v>
      </c>
      <c r="E388" s="81" t="str">
        <f>VLOOKUP($C388,TOTAL4,3,FALSE)</f>
        <v>MAT SOUTH</v>
      </c>
      <c r="F388" s="82" t="str">
        <f>VLOOKUP(C388,TOTAL4,4,FALSE)</f>
        <v>BRONZE</v>
      </c>
      <c r="G388" s="52">
        <v>3</v>
      </c>
      <c r="H388" s="84" t="s">
        <v>2033</v>
      </c>
      <c r="I388" s="68" t="s">
        <v>2058</v>
      </c>
      <c r="J388" s="82" t="str">
        <f>VLOOKUP($C388,TOTAL4,5,FALSE)</f>
        <v>BEN</v>
      </c>
      <c r="K388" s="88">
        <v>0</v>
      </c>
      <c r="L388" s="88">
        <v>0.99930555555555556</v>
      </c>
      <c r="M388" s="135">
        <v>44175</v>
      </c>
      <c r="N388" s="143" t="s">
        <v>4892</v>
      </c>
      <c r="O388" s="191">
        <f t="shared" si="82"/>
        <v>1439</v>
      </c>
      <c r="P388" s="100">
        <f t="shared" si="83"/>
        <v>4317</v>
      </c>
      <c r="Q388" s="68" t="s">
        <v>2035</v>
      </c>
      <c r="R388" s="68" t="s">
        <v>2036</v>
      </c>
    </row>
    <row r="389" spans="1:18" x14ac:dyDescent="0.2">
      <c r="A389" s="97"/>
      <c r="B389" s="192" t="s">
        <v>5498</v>
      </c>
      <c r="C389" s="87" t="s">
        <v>1328</v>
      </c>
      <c r="D389" s="134" t="str">
        <f>VLOOKUP($C389,TOTAL3,2,FALSE)</f>
        <v>MA0141</v>
      </c>
      <c r="E389" s="134" t="str">
        <f>VLOOKUP($C389,TOTAL3,3,FALSE)</f>
        <v>MANICALAND</v>
      </c>
      <c r="F389" s="135" t="str">
        <f>VLOOKUP(C389,TOTAL3,4,FALSE)</f>
        <v>GOLD</v>
      </c>
      <c r="G389" s="52">
        <v>3</v>
      </c>
      <c r="H389" s="142" t="s">
        <v>2033</v>
      </c>
      <c r="I389" s="52" t="s">
        <v>5161</v>
      </c>
      <c r="J389" s="135" t="str">
        <f>VLOOKUP($C389,TOTAL3,5,FALSE)</f>
        <v>MANGWIRO</v>
      </c>
      <c r="K389" s="88">
        <v>0</v>
      </c>
      <c r="L389" s="153">
        <v>0.99945601851851851</v>
      </c>
      <c r="M389" s="254">
        <v>44175</v>
      </c>
      <c r="N389" s="143" t="s">
        <v>5499</v>
      </c>
      <c r="O389" s="90">
        <f t="shared" si="82"/>
        <v>1439.2166666666667</v>
      </c>
      <c r="P389" s="100">
        <f t="shared" si="83"/>
        <v>4317.6499999999996</v>
      </c>
      <c r="Q389" s="48" t="s">
        <v>2035</v>
      </c>
      <c r="R389" s="48" t="s">
        <v>2036</v>
      </c>
    </row>
    <row r="390" spans="1:18" x14ac:dyDescent="0.2">
      <c r="A390" s="97"/>
      <c r="B390" s="137" t="s">
        <v>5500</v>
      </c>
      <c r="C390" s="48" t="s">
        <v>1334</v>
      </c>
      <c r="D390" s="134" t="str">
        <f>VLOOKUP($C390,TOTAL3,2,FALSE)</f>
        <v>ME1742</v>
      </c>
      <c r="E390" s="134" t="str">
        <f>VLOOKUP($C390,TOTAL3,3,FALSE)</f>
        <v>MASH EAST</v>
      </c>
      <c r="F390" s="135" t="str">
        <f>VLOOKUP(C390,TOTAL3,4,FALSE)</f>
        <v>SILVER</v>
      </c>
      <c r="G390" s="52">
        <v>3</v>
      </c>
      <c r="H390" s="142" t="s">
        <v>2033</v>
      </c>
      <c r="I390" s="52" t="s">
        <v>5161</v>
      </c>
      <c r="J390" s="135" t="str">
        <f>VLOOKUP($C390,TOTAL3,5,FALSE)</f>
        <v>WASHI</v>
      </c>
      <c r="K390" s="88">
        <v>0</v>
      </c>
      <c r="L390" s="153">
        <v>0.99945601851851851</v>
      </c>
      <c r="M390" s="254">
        <v>44175</v>
      </c>
      <c r="N390" s="143" t="s">
        <v>5501</v>
      </c>
      <c r="O390" s="90">
        <f t="shared" si="82"/>
        <v>1439.2166666666667</v>
      </c>
      <c r="P390" s="100">
        <f t="shared" si="83"/>
        <v>4317.6499999999996</v>
      </c>
      <c r="Q390" s="48" t="s">
        <v>2035</v>
      </c>
      <c r="R390" s="48" t="s">
        <v>2036</v>
      </c>
    </row>
    <row r="391" spans="1:18" x14ac:dyDescent="0.2">
      <c r="A391" s="124"/>
      <c r="B391" s="121">
        <v>44110.27103009259</v>
      </c>
      <c r="C391" s="48" t="s">
        <v>1340</v>
      </c>
      <c r="D391" s="81" t="str">
        <f>VLOOKUP($C391,TOTAL4,2,FALSE)</f>
        <v>MD7028</v>
      </c>
      <c r="E391" s="81" t="str">
        <f>VLOOKUP($C391,TOTAL4,3,FALSE)</f>
        <v>MIDLANDS</v>
      </c>
      <c r="F391" s="82" t="str">
        <f>VLOOKUP(C391,TOTAL4,4,FALSE)</f>
        <v>BRONZE</v>
      </c>
      <c r="G391" s="52">
        <v>3</v>
      </c>
      <c r="H391" s="84" t="s">
        <v>2033</v>
      </c>
      <c r="I391" s="68" t="s">
        <v>2058</v>
      </c>
      <c r="J391" s="82" t="str">
        <f>VLOOKUP($C391,TOTAL4,5,FALSE)</f>
        <v>CHARI</v>
      </c>
      <c r="K391" s="88">
        <v>0</v>
      </c>
      <c r="L391" s="88">
        <v>0.99930555555555556</v>
      </c>
      <c r="M391" s="135">
        <v>44175</v>
      </c>
      <c r="N391" s="143" t="s">
        <v>4893</v>
      </c>
      <c r="O391" s="191">
        <f t="shared" si="82"/>
        <v>1439</v>
      </c>
      <c r="P391" s="100">
        <f t="shared" si="83"/>
        <v>4317</v>
      </c>
      <c r="Q391" s="68" t="s">
        <v>2035</v>
      </c>
      <c r="R391" s="68" t="s">
        <v>2036</v>
      </c>
    </row>
    <row r="392" spans="1:18" x14ac:dyDescent="0.2">
      <c r="A392" s="124"/>
      <c r="B392" s="121">
        <v>44153.311689814815</v>
      </c>
      <c r="C392" s="48" t="s">
        <v>1342</v>
      </c>
      <c r="D392" s="81" t="str">
        <f>VLOOKUP($C392,TOTAL4,2,FALSE)</f>
        <v>MV7019</v>
      </c>
      <c r="E392" s="81" t="str">
        <f>VLOOKUP($C392,TOTAL4,3,FALSE)</f>
        <v>MASVINGO</v>
      </c>
      <c r="F392" s="82" t="str">
        <f>VLOOKUP(C392,TOTAL4,4,FALSE)</f>
        <v>SILVER</v>
      </c>
      <c r="G392" s="52">
        <v>3</v>
      </c>
      <c r="H392" s="84" t="s">
        <v>2033</v>
      </c>
      <c r="I392" s="68" t="s">
        <v>2058</v>
      </c>
      <c r="J392" s="82" t="str">
        <f>VLOOKUP($C392,TOTAL4,5,FALSE)</f>
        <v>PARDON</v>
      </c>
      <c r="K392" s="88">
        <v>0</v>
      </c>
      <c r="L392" s="88">
        <v>0.99930555555555556</v>
      </c>
      <c r="M392" s="135">
        <v>44175</v>
      </c>
      <c r="N392" s="143" t="s">
        <v>4894</v>
      </c>
      <c r="O392" s="191">
        <f t="shared" si="82"/>
        <v>1439</v>
      </c>
      <c r="P392" s="100">
        <f t="shared" si="83"/>
        <v>4317</v>
      </c>
      <c r="Q392" s="68" t="s">
        <v>2035</v>
      </c>
      <c r="R392" s="68" t="s">
        <v>2036</v>
      </c>
    </row>
    <row r="393" spans="1:18" x14ac:dyDescent="0.2">
      <c r="A393" s="124"/>
      <c r="B393" s="121">
        <v>44153.311412037037</v>
      </c>
      <c r="C393" s="48" t="s">
        <v>1344</v>
      </c>
      <c r="D393" s="81" t="str">
        <f>VLOOKUP($C393,TOTAL4,2,FALSE)</f>
        <v>MV7029</v>
      </c>
      <c r="E393" s="81" t="str">
        <f>VLOOKUP($C393,TOTAL4,3,FALSE)</f>
        <v>MASVINGO</v>
      </c>
      <c r="F393" s="82" t="str">
        <f>VLOOKUP(C393,TOTAL4,4,FALSE)</f>
        <v>SILVER</v>
      </c>
      <c r="G393" s="52">
        <v>3</v>
      </c>
      <c r="H393" s="84" t="s">
        <v>2033</v>
      </c>
      <c r="I393" s="68" t="s">
        <v>2058</v>
      </c>
      <c r="J393" s="82" t="str">
        <f>VLOOKUP($C393,TOTAL4,5,FALSE)</f>
        <v>CECIL</v>
      </c>
      <c r="K393" s="88">
        <v>0</v>
      </c>
      <c r="L393" s="88">
        <v>0.99930555555555556</v>
      </c>
      <c r="M393" s="135">
        <v>44175</v>
      </c>
      <c r="N393" s="143" t="s">
        <v>4895</v>
      </c>
      <c r="O393" s="191">
        <f t="shared" si="82"/>
        <v>1439</v>
      </c>
      <c r="P393" s="100">
        <f t="shared" si="83"/>
        <v>4317</v>
      </c>
      <c r="Q393" s="68" t="s">
        <v>2035</v>
      </c>
      <c r="R393" s="68" t="s">
        <v>2036</v>
      </c>
    </row>
    <row r="394" spans="1:18" x14ac:dyDescent="0.2">
      <c r="A394" s="97"/>
      <c r="B394" s="137" t="s">
        <v>3429</v>
      </c>
      <c r="C394" s="48" t="s">
        <v>1346</v>
      </c>
      <c r="D394" s="134" t="str">
        <f t="shared" ref="D394:D399" si="84">VLOOKUP($C394,TOTAL3,2,FALSE)</f>
        <v>MC5210</v>
      </c>
      <c r="E394" s="134" t="str">
        <f t="shared" ref="E394:E399" si="85">VLOOKUP($C394,TOTAL3,3,FALSE)</f>
        <v>MASH CENTRAL</v>
      </c>
      <c r="F394" s="135" t="str">
        <f t="shared" ref="F394:F399" si="86">VLOOKUP(C394,TOTAL3,4,FALSE)</f>
        <v>PLATINUM</v>
      </c>
      <c r="G394" s="52">
        <v>3</v>
      </c>
      <c r="H394" s="84" t="s">
        <v>2033</v>
      </c>
      <c r="I394" s="52" t="s">
        <v>5161</v>
      </c>
      <c r="J394" s="135" t="str">
        <f t="shared" ref="J394:J399" si="87">VLOOKUP($C394,TOTAL3,5,FALSE)</f>
        <v>ARTWELL</v>
      </c>
      <c r="K394" s="88">
        <v>0</v>
      </c>
      <c r="L394" s="153">
        <v>0.99945601851851851</v>
      </c>
      <c r="M394" s="254">
        <v>44175</v>
      </c>
      <c r="N394" s="143" t="s">
        <v>5502</v>
      </c>
      <c r="O394" s="90">
        <f t="shared" si="82"/>
        <v>1439.2166666666667</v>
      </c>
      <c r="P394" s="100">
        <f t="shared" si="83"/>
        <v>4317.6499999999996</v>
      </c>
      <c r="Q394" s="48" t="s">
        <v>2035</v>
      </c>
      <c r="R394" s="48" t="s">
        <v>2036</v>
      </c>
    </row>
    <row r="395" spans="1:18" x14ac:dyDescent="0.2">
      <c r="A395" s="97"/>
      <c r="B395" s="186">
        <v>44174.852696759262</v>
      </c>
      <c r="C395" s="5" t="s">
        <v>1348</v>
      </c>
      <c r="D395" s="134" t="str">
        <f t="shared" si="84"/>
        <v>HA3020</v>
      </c>
      <c r="E395" s="134" t="str">
        <f t="shared" si="85"/>
        <v>HARARE</v>
      </c>
      <c r="F395" s="135" t="str">
        <f t="shared" si="86"/>
        <v>PLATINUM</v>
      </c>
      <c r="G395" s="52">
        <v>3</v>
      </c>
      <c r="H395" s="84" t="s">
        <v>2033</v>
      </c>
      <c r="I395" s="52" t="s">
        <v>2034</v>
      </c>
      <c r="J395" s="135" t="str">
        <f t="shared" si="87"/>
        <v>ARCHIE</v>
      </c>
      <c r="K395" s="88">
        <v>0</v>
      </c>
      <c r="L395" s="196">
        <v>0.61736111111111114</v>
      </c>
      <c r="M395" s="186">
        <v>44175</v>
      </c>
      <c r="N395" s="143" t="s">
        <v>5503</v>
      </c>
      <c r="O395" s="90">
        <f t="shared" si="82"/>
        <v>889.00000000000011</v>
      </c>
      <c r="P395" s="100">
        <f t="shared" si="83"/>
        <v>2667.0000000000005</v>
      </c>
      <c r="Q395" s="48" t="s">
        <v>2035</v>
      </c>
      <c r="R395" s="48" t="s">
        <v>2038</v>
      </c>
    </row>
    <row r="396" spans="1:18" x14ac:dyDescent="0.2">
      <c r="A396" s="97"/>
      <c r="B396" s="186">
        <v>44174.852696759262</v>
      </c>
      <c r="C396" s="5" t="s">
        <v>1350</v>
      </c>
      <c r="D396" s="134" t="str">
        <f t="shared" si="84"/>
        <v>HA3020</v>
      </c>
      <c r="E396" s="134" t="str">
        <f t="shared" si="85"/>
        <v>HARARE</v>
      </c>
      <c r="F396" s="135" t="str">
        <f t="shared" si="86"/>
        <v>PLATINUM</v>
      </c>
      <c r="G396" s="52">
        <v>3</v>
      </c>
      <c r="H396" s="84" t="s">
        <v>2033</v>
      </c>
      <c r="I396" s="52" t="s">
        <v>2034</v>
      </c>
      <c r="J396" s="135" t="str">
        <f t="shared" si="87"/>
        <v>ARCHIE</v>
      </c>
      <c r="K396" s="88">
        <v>0</v>
      </c>
      <c r="L396" s="196">
        <v>0.61805555555555558</v>
      </c>
      <c r="M396" s="186">
        <v>44175</v>
      </c>
      <c r="N396" s="143" t="s">
        <v>5504</v>
      </c>
      <c r="O396" s="90">
        <f t="shared" si="82"/>
        <v>890</v>
      </c>
      <c r="P396" s="100">
        <f t="shared" si="83"/>
        <v>2670</v>
      </c>
      <c r="Q396" s="48" t="s">
        <v>2035</v>
      </c>
      <c r="R396" s="48" t="s">
        <v>2038</v>
      </c>
    </row>
    <row r="397" spans="1:18" x14ac:dyDescent="0.2">
      <c r="A397" s="97"/>
      <c r="B397" s="186">
        <v>44174.855034722219</v>
      </c>
      <c r="C397" s="5" t="s">
        <v>1351</v>
      </c>
      <c r="D397" s="134" t="str">
        <f t="shared" si="84"/>
        <v>HA3020</v>
      </c>
      <c r="E397" s="134" t="str">
        <f t="shared" si="85"/>
        <v>HARARE</v>
      </c>
      <c r="F397" s="135" t="str">
        <f t="shared" si="86"/>
        <v>PLATINUM</v>
      </c>
      <c r="G397" s="52">
        <v>3</v>
      </c>
      <c r="H397" s="84" t="s">
        <v>2033</v>
      </c>
      <c r="I397" s="52" t="s">
        <v>2034</v>
      </c>
      <c r="J397" s="135" t="str">
        <f t="shared" si="87"/>
        <v>ARCHIE</v>
      </c>
      <c r="K397" s="88">
        <v>0</v>
      </c>
      <c r="L397" s="153">
        <v>0.47913194444444446</v>
      </c>
      <c r="M397" s="254">
        <v>44175</v>
      </c>
      <c r="N397" s="143" t="s">
        <v>5505</v>
      </c>
      <c r="O397" s="90">
        <f t="shared" si="82"/>
        <v>689.95</v>
      </c>
      <c r="P397" s="100">
        <f t="shared" si="83"/>
        <v>2069.8500000000004</v>
      </c>
      <c r="Q397" s="48" t="s">
        <v>2035</v>
      </c>
      <c r="R397" s="48" t="s">
        <v>2038</v>
      </c>
    </row>
    <row r="398" spans="1:18" x14ac:dyDescent="0.2">
      <c r="A398" s="97"/>
      <c r="B398" s="186">
        <v>44174.85</v>
      </c>
      <c r="C398" s="5" t="s">
        <v>1352</v>
      </c>
      <c r="D398" s="134" t="str">
        <f t="shared" si="84"/>
        <v>MC1769-G</v>
      </c>
      <c r="E398" s="134" t="str">
        <f t="shared" si="85"/>
        <v>MASH CENTRAL</v>
      </c>
      <c r="F398" s="135" t="str">
        <f t="shared" si="86"/>
        <v>BRONZE</v>
      </c>
      <c r="G398" s="52">
        <v>3</v>
      </c>
      <c r="H398" s="142" t="s">
        <v>2033</v>
      </c>
      <c r="I398" s="52" t="s">
        <v>2034</v>
      </c>
      <c r="J398" s="135" t="str">
        <f t="shared" si="87"/>
        <v>NETONE</v>
      </c>
      <c r="K398" s="88">
        <v>0</v>
      </c>
      <c r="L398" s="153">
        <v>0.99945601851851851</v>
      </c>
      <c r="M398" s="254">
        <v>44175</v>
      </c>
      <c r="N398" s="143" t="s">
        <v>5506</v>
      </c>
      <c r="O398" s="90">
        <f t="shared" si="82"/>
        <v>1439.2166666666667</v>
      </c>
      <c r="P398" s="100">
        <f t="shared" si="83"/>
        <v>4317.6499999999996</v>
      </c>
      <c r="Q398" s="48" t="s">
        <v>2035</v>
      </c>
      <c r="R398" s="48" t="s">
        <v>2036</v>
      </c>
    </row>
    <row r="399" spans="1:18" x14ac:dyDescent="0.2">
      <c r="A399" s="97"/>
      <c r="B399" s="192" t="s">
        <v>5070</v>
      </c>
      <c r="C399" s="87" t="s">
        <v>1356</v>
      </c>
      <c r="D399" s="134" t="str">
        <f t="shared" si="84"/>
        <v>MW7063</v>
      </c>
      <c r="E399" s="134" t="str">
        <f t="shared" si="85"/>
        <v>MASH WEST</v>
      </c>
      <c r="F399" s="135" t="str">
        <f t="shared" si="86"/>
        <v>GOLD</v>
      </c>
      <c r="G399" s="52">
        <v>3</v>
      </c>
      <c r="H399" s="84" t="s">
        <v>2033</v>
      </c>
      <c r="I399" s="52" t="s">
        <v>5161</v>
      </c>
      <c r="J399" s="135" t="str">
        <f t="shared" si="87"/>
        <v>ARTWELL</v>
      </c>
      <c r="K399" s="88">
        <v>0</v>
      </c>
      <c r="L399" s="153">
        <v>0.99945601851851851</v>
      </c>
      <c r="M399" s="254">
        <v>44175</v>
      </c>
      <c r="N399" s="143" t="s">
        <v>5507</v>
      </c>
      <c r="O399" s="90">
        <f t="shared" si="82"/>
        <v>1439.2166666666667</v>
      </c>
      <c r="P399" s="100">
        <f t="shared" si="83"/>
        <v>4317.6499999999996</v>
      </c>
      <c r="Q399" s="48" t="s">
        <v>2035</v>
      </c>
      <c r="R399" s="48" t="s">
        <v>2036</v>
      </c>
    </row>
    <row r="400" spans="1:18" x14ac:dyDescent="0.2">
      <c r="A400" s="124"/>
      <c r="B400" s="121">
        <v>44153.311689814815</v>
      </c>
      <c r="C400" s="48" t="s">
        <v>1369</v>
      </c>
      <c r="D400" s="81" t="str">
        <f>VLOOKUP($C400,TOTAL4,2,FALSE)</f>
        <v>MD5158</v>
      </c>
      <c r="E400" s="81" t="str">
        <f>VLOOKUP($C400,TOTAL4,3,FALSE)</f>
        <v>MIDLANDS</v>
      </c>
      <c r="F400" s="82" t="str">
        <f>VLOOKUP(C400,TOTAL4,4,FALSE)</f>
        <v>SILVER</v>
      </c>
      <c r="G400" s="52">
        <v>3</v>
      </c>
      <c r="H400" s="84" t="s">
        <v>2033</v>
      </c>
      <c r="I400" s="68" t="s">
        <v>2058</v>
      </c>
      <c r="J400" s="82" t="str">
        <f>VLOOKUP($C400,TOTAL4,5,FALSE)</f>
        <v>CHIKWAVAVA</v>
      </c>
      <c r="K400" s="88">
        <v>0</v>
      </c>
      <c r="L400" s="88">
        <v>0.99930555555555556</v>
      </c>
      <c r="M400" s="135">
        <v>44175</v>
      </c>
      <c r="N400" s="143" t="s">
        <v>4896</v>
      </c>
      <c r="O400" s="191">
        <f t="shared" si="82"/>
        <v>1439</v>
      </c>
      <c r="P400" s="100">
        <f t="shared" si="83"/>
        <v>4317</v>
      </c>
      <c r="Q400" s="68" t="s">
        <v>2035</v>
      </c>
      <c r="R400" s="68" t="s">
        <v>2036</v>
      </c>
    </row>
    <row r="401" spans="1:18" x14ac:dyDescent="0.2">
      <c r="A401" s="97"/>
      <c r="B401" s="137" t="s">
        <v>3431</v>
      </c>
      <c r="C401" s="48" t="s">
        <v>1376</v>
      </c>
      <c r="D401" s="134" t="str">
        <f>VLOOKUP($C401,TOTAL3,2,FALSE)</f>
        <v>MC5270</v>
      </c>
      <c r="E401" s="134" t="str">
        <f>VLOOKUP($C401,TOTAL3,3,FALSE)</f>
        <v>MASH CENTRAL</v>
      </c>
      <c r="F401" s="135" t="str">
        <f>VLOOKUP(C401,TOTAL3,4,FALSE)</f>
        <v>PLATINUM</v>
      </c>
      <c r="G401" s="52">
        <v>3</v>
      </c>
      <c r="H401" s="207" t="s">
        <v>2033</v>
      </c>
      <c r="I401" s="52" t="s">
        <v>5161</v>
      </c>
      <c r="J401" s="135" t="str">
        <f>VLOOKUP($C401,TOTAL3,5,FALSE)</f>
        <v>ARCHIE</v>
      </c>
      <c r="K401" s="88">
        <v>0</v>
      </c>
      <c r="L401" s="153">
        <v>0.99945601851851851</v>
      </c>
      <c r="M401" s="254">
        <v>44175</v>
      </c>
      <c r="N401" s="143" t="s">
        <v>5508</v>
      </c>
      <c r="O401" s="90">
        <f t="shared" si="82"/>
        <v>1439.2166666666667</v>
      </c>
      <c r="P401" s="100">
        <f t="shared" si="83"/>
        <v>4317.6499999999996</v>
      </c>
      <c r="Q401" s="48" t="s">
        <v>2035</v>
      </c>
      <c r="R401" s="48" t="s">
        <v>2036</v>
      </c>
    </row>
    <row r="402" spans="1:18" x14ac:dyDescent="0.2">
      <c r="A402" s="124"/>
      <c r="B402" s="121">
        <v>44153.311412037037</v>
      </c>
      <c r="C402" s="48" t="s">
        <v>1383</v>
      </c>
      <c r="D402" s="81" t="str">
        <f>VLOOKUP($C402,TOTAL4,2,FALSE)</f>
        <v>MD0143</v>
      </c>
      <c r="E402" s="81" t="str">
        <f>VLOOKUP($C402,TOTAL4,3,FALSE)</f>
        <v>MIDLANDS</v>
      </c>
      <c r="F402" s="82" t="str">
        <f>VLOOKUP(C402,TOTAL4,4,FALSE)</f>
        <v>SILVER</v>
      </c>
      <c r="G402" s="52">
        <v>3</v>
      </c>
      <c r="H402" s="84" t="s">
        <v>2033</v>
      </c>
      <c r="I402" s="68" t="s">
        <v>2058</v>
      </c>
      <c r="J402" s="82" t="str">
        <f>VLOOKUP($C402,TOTAL4,5,FALSE)</f>
        <v>CHARI</v>
      </c>
      <c r="K402" s="88">
        <v>0</v>
      </c>
      <c r="L402" s="88">
        <v>0.99930555555555556</v>
      </c>
      <c r="M402" s="135">
        <v>44175</v>
      </c>
      <c r="N402" s="143" t="s">
        <v>4897</v>
      </c>
      <c r="O402" s="191">
        <f t="shared" si="82"/>
        <v>1439</v>
      </c>
      <c r="P402" s="100">
        <f t="shared" si="83"/>
        <v>4317</v>
      </c>
      <c r="Q402" s="68" t="s">
        <v>2035</v>
      </c>
      <c r="R402" s="68" t="s">
        <v>2036</v>
      </c>
    </row>
    <row r="403" spans="1:18" x14ac:dyDescent="0.2">
      <c r="A403" s="214"/>
      <c r="B403" s="221">
        <v>44175.663217592592</v>
      </c>
      <c r="C403" s="98" t="s">
        <v>1390</v>
      </c>
      <c r="D403" s="81" t="str">
        <f>VLOOKUP($C403,TOTAL4,2,FALSE)</f>
        <v>MV5146</v>
      </c>
      <c r="E403" s="81" t="str">
        <f>VLOOKUP($C403,TOTAL4,3,FALSE)</f>
        <v>MASVINGO</v>
      </c>
      <c r="F403" s="82" t="str">
        <f>VLOOKUP(C403,TOTAL4,4,FALSE)</f>
        <v>SILVER</v>
      </c>
      <c r="G403" s="52">
        <v>3</v>
      </c>
      <c r="H403" s="142" t="s">
        <v>2033</v>
      </c>
      <c r="I403" s="68" t="s">
        <v>2056</v>
      </c>
      <c r="J403" s="82">
        <f>VLOOKUP($C403,TOTAL4,5,FALSE)</f>
        <v>0</v>
      </c>
      <c r="K403" s="151">
        <v>0.66321759259259261</v>
      </c>
      <c r="L403" s="151">
        <v>0.87101851851851853</v>
      </c>
      <c r="M403" s="135">
        <v>44175</v>
      </c>
      <c r="N403" s="143" t="s">
        <v>5786</v>
      </c>
      <c r="O403" s="90">
        <f t="shared" si="82"/>
        <v>299.23333333333335</v>
      </c>
      <c r="P403" s="100">
        <f t="shared" si="83"/>
        <v>897.7</v>
      </c>
      <c r="Q403" s="48" t="s">
        <v>2035</v>
      </c>
      <c r="R403" s="48" t="s">
        <v>2038</v>
      </c>
    </row>
    <row r="404" spans="1:18" x14ac:dyDescent="0.2">
      <c r="A404" s="97"/>
      <c r="B404" s="186">
        <v>44174.902291666665</v>
      </c>
      <c r="C404" s="5" t="s">
        <v>1394</v>
      </c>
      <c r="D404" s="134" t="str">
        <f>VLOOKUP($C404,TOTAL3,2,FALSE)</f>
        <v>MA3022</v>
      </c>
      <c r="E404" s="134" t="str">
        <f>VLOOKUP($C404,TOTAL3,3,FALSE)</f>
        <v>MANICALAND</v>
      </c>
      <c r="F404" s="135" t="str">
        <f>VLOOKUP(C404,TOTAL3,4,FALSE)</f>
        <v>PLATINUM</v>
      </c>
      <c r="G404" s="52">
        <v>3</v>
      </c>
      <c r="H404" s="84" t="s">
        <v>2033</v>
      </c>
      <c r="I404" s="52" t="s">
        <v>2034</v>
      </c>
      <c r="J404" s="135" t="str">
        <f>VLOOKUP($C404,TOTAL3,5,FALSE)</f>
        <v>MANGWIRO</v>
      </c>
      <c r="K404" s="196">
        <v>0</v>
      </c>
      <c r="L404" s="196">
        <v>0.20444444444444443</v>
      </c>
      <c r="M404" s="186">
        <v>44175</v>
      </c>
      <c r="N404" s="143" t="s">
        <v>5811</v>
      </c>
      <c r="O404" s="90">
        <f t="shared" si="82"/>
        <v>294.39999999999998</v>
      </c>
      <c r="P404" s="100">
        <f t="shared" si="83"/>
        <v>883.19999999999993</v>
      </c>
      <c r="Q404" s="48" t="s">
        <v>2035</v>
      </c>
      <c r="R404" s="48" t="s">
        <v>2038</v>
      </c>
    </row>
    <row r="405" spans="1:18" x14ac:dyDescent="0.2">
      <c r="A405" s="124"/>
      <c r="B405" s="137" t="s">
        <v>5667</v>
      </c>
      <c r="C405" s="138" t="s">
        <v>1394</v>
      </c>
      <c r="D405" s="134" t="str">
        <f>VLOOKUP($C405,TOTAL3,2,FALSE)</f>
        <v>MA3022</v>
      </c>
      <c r="E405" s="134" t="str">
        <f>VLOOKUP($C405,TOTAL3,3,FALSE)</f>
        <v>MANICALAND</v>
      </c>
      <c r="F405" s="135" t="str">
        <f>VLOOKUP(C405,TOTAL3,4,FALSE)</f>
        <v>PLATINUM</v>
      </c>
      <c r="G405" s="52">
        <v>3</v>
      </c>
      <c r="H405" s="142" t="s">
        <v>2033</v>
      </c>
      <c r="I405" s="52" t="s">
        <v>2034</v>
      </c>
      <c r="J405" s="135" t="str">
        <f>VLOOKUP($C405,TOTAL3,5,FALSE)</f>
        <v>MANGWIRO</v>
      </c>
      <c r="K405" s="88">
        <v>0.9315162037037038</v>
      </c>
      <c r="L405" s="153">
        <v>0.99945601851851851</v>
      </c>
      <c r="M405" s="254">
        <v>44175</v>
      </c>
      <c r="N405" s="143" t="s">
        <v>5810</v>
      </c>
      <c r="O405" s="90">
        <f t="shared" si="82"/>
        <v>97.833333333333172</v>
      </c>
      <c r="P405" s="100">
        <f t="shared" si="83"/>
        <v>293.49999999999955</v>
      </c>
      <c r="Q405" s="48" t="s">
        <v>2035</v>
      </c>
      <c r="R405" s="48" t="s">
        <v>2036</v>
      </c>
    </row>
    <row r="406" spans="1:18" x14ac:dyDescent="0.2">
      <c r="A406" s="214"/>
      <c r="B406" s="221">
        <v>44175.672372685185</v>
      </c>
      <c r="C406" s="98" t="s">
        <v>1396</v>
      </c>
      <c r="D406" s="81" t="str">
        <f>VLOOKUP($C406,TOTAL4,2,FALSE)</f>
        <v>MV1702</v>
      </c>
      <c r="E406" s="81" t="str">
        <f>VLOOKUP($C406,TOTAL4,3,FALSE)</f>
        <v>MASVINGO</v>
      </c>
      <c r="F406" s="82" t="str">
        <f>VLOOKUP(C406,TOTAL4,4,FALSE)</f>
        <v>BRONZE</v>
      </c>
      <c r="G406" s="52">
        <v>3</v>
      </c>
      <c r="H406" s="142" t="s">
        <v>2033</v>
      </c>
      <c r="I406" s="68" t="s">
        <v>2056</v>
      </c>
      <c r="J406" s="82" t="str">
        <f>VLOOKUP($C406,TOTAL4,5,FALSE)</f>
        <v>CECIL</v>
      </c>
      <c r="K406" s="151">
        <v>0.67237268518518523</v>
      </c>
      <c r="L406" s="151">
        <v>0.70775462962962965</v>
      </c>
      <c r="M406" s="135">
        <v>44175</v>
      </c>
      <c r="N406" s="143" t="s">
        <v>5741</v>
      </c>
      <c r="O406" s="90">
        <f t="shared" si="82"/>
        <v>50.949999999999974</v>
      </c>
      <c r="P406" s="100">
        <f t="shared" si="83"/>
        <v>152.84999999999991</v>
      </c>
      <c r="Q406" s="48" t="s">
        <v>2035</v>
      </c>
      <c r="R406" s="48" t="s">
        <v>2038</v>
      </c>
    </row>
    <row r="407" spans="1:18" x14ac:dyDescent="0.2">
      <c r="A407" s="214"/>
      <c r="B407" s="221">
        <v>44175.740659722222</v>
      </c>
      <c r="C407" s="98" t="s">
        <v>1396</v>
      </c>
      <c r="D407" s="81" t="str">
        <f>VLOOKUP($C407,TOTAL4,2,FALSE)</f>
        <v>MV1702</v>
      </c>
      <c r="E407" s="81" t="str">
        <f>VLOOKUP($C407,TOTAL4,3,FALSE)</f>
        <v>MASVINGO</v>
      </c>
      <c r="F407" s="82" t="str">
        <f>VLOOKUP(C407,TOTAL4,4,FALSE)</f>
        <v>BRONZE</v>
      </c>
      <c r="G407" s="52">
        <v>3</v>
      </c>
      <c r="H407" s="142" t="s">
        <v>2033</v>
      </c>
      <c r="I407" s="68" t="s">
        <v>2056</v>
      </c>
      <c r="J407" s="82" t="str">
        <f>VLOOKUP($C407,TOTAL4,5,FALSE)</f>
        <v>CECIL</v>
      </c>
      <c r="K407" s="151">
        <v>0.74065972222222232</v>
      </c>
      <c r="L407" s="151">
        <v>0.82775462962962953</v>
      </c>
      <c r="M407" s="135">
        <v>44175</v>
      </c>
      <c r="N407" s="143" t="s">
        <v>5778</v>
      </c>
      <c r="O407" s="90">
        <f t="shared" si="82"/>
        <v>125.4166666666664</v>
      </c>
      <c r="P407" s="100">
        <f t="shared" si="83"/>
        <v>376.2499999999992</v>
      </c>
      <c r="Q407" s="48" t="s">
        <v>2035</v>
      </c>
      <c r="R407" s="48" t="s">
        <v>2038</v>
      </c>
    </row>
    <row r="408" spans="1:18" x14ac:dyDescent="0.2">
      <c r="A408" s="124"/>
      <c r="B408" s="121">
        <v>44110.270752314813</v>
      </c>
      <c r="C408" s="48" t="s">
        <v>1398</v>
      </c>
      <c r="D408" s="81" t="str">
        <f>VLOOKUP($C408,TOTAL4,2,FALSE)</f>
        <v>MD1745</v>
      </c>
      <c r="E408" s="81" t="str">
        <f>VLOOKUP($C408,TOTAL4,3,FALSE)</f>
        <v>MIDLANDS</v>
      </c>
      <c r="F408" s="82" t="str">
        <f>VLOOKUP(C408,TOTAL4,4,FALSE)</f>
        <v>GOLD</v>
      </c>
      <c r="G408" s="52">
        <v>3</v>
      </c>
      <c r="H408" s="84" t="s">
        <v>2033</v>
      </c>
      <c r="I408" s="68" t="s">
        <v>2058</v>
      </c>
      <c r="J408" s="82" t="str">
        <f>VLOOKUP($C408,TOTAL4,5,FALSE)</f>
        <v>CHIKWAVAVA</v>
      </c>
      <c r="K408" s="88">
        <v>0</v>
      </c>
      <c r="L408" s="88">
        <v>0.99930555555555556</v>
      </c>
      <c r="M408" s="135">
        <v>44175</v>
      </c>
      <c r="N408" s="143" t="s">
        <v>4899</v>
      </c>
      <c r="O408" s="191">
        <f t="shared" si="82"/>
        <v>1439</v>
      </c>
      <c r="P408" s="100">
        <f t="shared" si="83"/>
        <v>4317</v>
      </c>
      <c r="Q408" s="68" t="s">
        <v>2035</v>
      </c>
      <c r="R408" s="68" t="s">
        <v>2036</v>
      </c>
    </row>
    <row r="409" spans="1:18" x14ac:dyDescent="0.2">
      <c r="A409" s="97"/>
      <c r="B409" s="186">
        <v>44174.585474537038</v>
      </c>
      <c r="C409" s="5" t="s">
        <v>1401</v>
      </c>
      <c r="D409" s="134" t="str">
        <f>VLOOKUP($C409,TOTAL3,2,FALSE)</f>
        <v>MW5272</v>
      </c>
      <c r="E409" s="134" t="str">
        <f>VLOOKUP($C409,TOTAL3,3,FALSE)</f>
        <v>MASH WEST</v>
      </c>
      <c r="F409" s="135" t="str">
        <f>VLOOKUP(C409,TOTAL3,4,FALSE)</f>
        <v>SILVER</v>
      </c>
      <c r="G409" s="52">
        <v>3</v>
      </c>
      <c r="H409" s="84" t="s">
        <v>2033</v>
      </c>
      <c r="I409" s="52" t="s">
        <v>2034</v>
      </c>
      <c r="J409" s="135" t="str">
        <f>VLOOKUP($C409,TOTAL3,5,FALSE)</f>
        <v>LESLIE</v>
      </c>
      <c r="K409" s="88">
        <v>0</v>
      </c>
      <c r="L409" s="196">
        <v>0.28611111111111115</v>
      </c>
      <c r="M409" s="186">
        <v>44175</v>
      </c>
      <c r="N409" s="143" t="s">
        <v>5510</v>
      </c>
      <c r="O409" s="90">
        <f t="shared" si="82"/>
        <v>412</v>
      </c>
      <c r="P409" s="100">
        <f t="shared" si="83"/>
        <v>1236</v>
      </c>
      <c r="Q409" s="48" t="s">
        <v>2035</v>
      </c>
      <c r="R409" s="48" t="s">
        <v>2038</v>
      </c>
    </row>
    <row r="410" spans="1:18" x14ac:dyDescent="0.2">
      <c r="A410" s="214"/>
      <c r="B410" s="194" t="s">
        <v>5691</v>
      </c>
      <c r="C410" s="138" t="s">
        <v>1401</v>
      </c>
      <c r="D410" s="134" t="str">
        <f>VLOOKUP($C410,TOTAL3,2,FALSE)</f>
        <v>MW5272</v>
      </c>
      <c r="E410" s="134" t="str">
        <f>VLOOKUP($C410,TOTAL3,3,FALSE)</f>
        <v>MASH WEST</v>
      </c>
      <c r="F410" s="135" t="str">
        <f>VLOOKUP(C410,TOTAL3,4,FALSE)</f>
        <v>SILVER</v>
      </c>
      <c r="G410" s="52">
        <v>3</v>
      </c>
      <c r="H410" s="142" t="s">
        <v>2033</v>
      </c>
      <c r="I410" s="52" t="s">
        <v>2034</v>
      </c>
      <c r="J410" s="135" t="str">
        <f>VLOOKUP($C410,TOTAL3,5,FALSE)</f>
        <v>LESLIE</v>
      </c>
      <c r="K410" s="88">
        <v>0.71753472222222225</v>
      </c>
      <c r="L410" s="153">
        <v>0.99945601851851851</v>
      </c>
      <c r="M410" s="254">
        <v>44175</v>
      </c>
      <c r="N410" s="143" t="s">
        <v>5828</v>
      </c>
      <c r="O410" s="90">
        <f t="shared" si="82"/>
        <v>405.96666666666658</v>
      </c>
      <c r="P410" s="100">
        <f t="shared" si="83"/>
        <v>1217.8999999999996</v>
      </c>
      <c r="Q410" s="48" t="s">
        <v>2035</v>
      </c>
      <c r="R410" s="48" t="s">
        <v>2036</v>
      </c>
    </row>
    <row r="411" spans="1:18" x14ac:dyDescent="0.2">
      <c r="A411" s="214"/>
      <c r="B411" s="221">
        <v>44175.662986111114</v>
      </c>
      <c r="C411" s="98" t="s">
        <v>1403</v>
      </c>
      <c r="D411" s="81" t="str">
        <f>VLOOKUP($C411,TOTAL4,2,FALSE)</f>
        <v>HA5068</v>
      </c>
      <c r="E411" s="81" t="str">
        <f>VLOOKUP($C411,TOTAL4,3,FALSE)</f>
        <v>HARARE</v>
      </c>
      <c r="F411" s="82" t="str">
        <f>VLOOKUP(C411,TOTAL4,4,FALSE)</f>
        <v>PLATINUM</v>
      </c>
      <c r="G411" s="52">
        <v>3</v>
      </c>
      <c r="H411" s="142" t="s">
        <v>2033</v>
      </c>
      <c r="I411" s="68" t="s">
        <v>2056</v>
      </c>
      <c r="J411" s="82" t="str">
        <f>VLOOKUP($C411,TOTAL4,5,FALSE)</f>
        <v>PRIVILEDGE</v>
      </c>
      <c r="K411" s="151">
        <v>0.66298611111111116</v>
      </c>
      <c r="L411" s="151">
        <v>0.78049768518518514</v>
      </c>
      <c r="M411" s="135">
        <v>44175</v>
      </c>
      <c r="N411" s="143" t="s">
        <v>5761</v>
      </c>
      <c r="O411" s="90">
        <f t="shared" si="82"/>
        <v>169.21666666666653</v>
      </c>
      <c r="P411" s="100">
        <f t="shared" si="83"/>
        <v>507.64999999999958</v>
      </c>
      <c r="Q411" s="48" t="s">
        <v>2035</v>
      </c>
      <c r="R411" s="48" t="s">
        <v>2038</v>
      </c>
    </row>
    <row r="412" spans="1:18" x14ac:dyDescent="0.2">
      <c r="A412" s="214"/>
      <c r="B412" s="221">
        <v>44175.515115740738</v>
      </c>
      <c r="C412" s="98" t="s">
        <v>1405</v>
      </c>
      <c r="D412" s="81" t="str">
        <f>VLOOKUP($C412,TOTAL4,2,FALSE)</f>
        <v>HA5067</v>
      </c>
      <c r="E412" s="81" t="str">
        <f>VLOOKUP($C412,TOTAL4,3,FALSE)</f>
        <v>HARARE</v>
      </c>
      <c r="F412" s="82" t="str">
        <f>VLOOKUP(C412,TOTAL4,4,FALSE)</f>
        <v>PLATINUM</v>
      </c>
      <c r="G412" s="52">
        <v>3</v>
      </c>
      <c r="H412" s="142" t="s">
        <v>2033</v>
      </c>
      <c r="I412" s="68" t="s">
        <v>2056</v>
      </c>
      <c r="J412" s="82" t="str">
        <f>VLOOKUP($C412,TOTAL4,5,FALSE)</f>
        <v>MUTANDA</v>
      </c>
      <c r="K412" s="151">
        <v>0.51511574074074074</v>
      </c>
      <c r="L412" s="151">
        <v>0.66141203703703699</v>
      </c>
      <c r="M412" s="135">
        <v>44175</v>
      </c>
      <c r="N412" s="143" t="s">
        <v>5731</v>
      </c>
      <c r="O412" s="90">
        <f t="shared" si="82"/>
        <v>210.6666666666666</v>
      </c>
      <c r="P412" s="100">
        <f t="shared" si="83"/>
        <v>631.99999999999977</v>
      </c>
      <c r="Q412" s="48" t="s">
        <v>2035</v>
      </c>
      <c r="R412" s="48" t="s">
        <v>2038</v>
      </c>
    </row>
    <row r="413" spans="1:18" x14ac:dyDescent="0.2">
      <c r="A413" s="97"/>
      <c r="B413" s="216" t="s">
        <v>5632</v>
      </c>
      <c r="C413" s="138" t="s">
        <v>1408</v>
      </c>
      <c r="D413" s="134" t="str">
        <f>VLOOKUP($C413,TOTAL3,2,FALSE)</f>
        <v>HA5067</v>
      </c>
      <c r="E413" s="134" t="str">
        <f>VLOOKUP($C413,TOTAL3,3,FALSE)</f>
        <v>HARARE</v>
      </c>
      <c r="F413" s="135" t="str">
        <f>VLOOKUP(C413,TOTAL3,4,FALSE)</f>
        <v>PLATINUM</v>
      </c>
      <c r="G413" s="52">
        <v>3</v>
      </c>
      <c r="H413" s="142" t="s">
        <v>2033</v>
      </c>
      <c r="I413" s="52" t="s">
        <v>2034</v>
      </c>
      <c r="J413" s="135" t="str">
        <f>VLOOKUP($C413,TOTAL3,5,FALSE)</f>
        <v>MUTANDA</v>
      </c>
      <c r="K413" s="153">
        <v>0.48168981481481482</v>
      </c>
      <c r="L413" s="153">
        <v>0.70877314814814818</v>
      </c>
      <c r="M413" s="254">
        <v>44175</v>
      </c>
      <c r="N413" s="143" t="s">
        <v>5827</v>
      </c>
      <c r="O413" s="90">
        <f t="shared" si="82"/>
        <v>327.00000000000006</v>
      </c>
      <c r="P413" s="100">
        <f t="shared" si="83"/>
        <v>981.00000000000023</v>
      </c>
      <c r="Q413" s="48" t="s">
        <v>2035</v>
      </c>
      <c r="R413" s="48" t="s">
        <v>2038</v>
      </c>
    </row>
    <row r="414" spans="1:18" x14ac:dyDescent="0.2">
      <c r="A414" s="97"/>
      <c r="B414" s="221">
        <v>44174.554560185185</v>
      </c>
      <c r="C414" s="98" t="s">
        <v>5598</v>
      </c>
      <c r="D414" s="81" t="e">
        <f>VLOOKUP($C414,TOTAL4,2,FALSE)</f>
        <v>#N/A</v>
      </c>
      <c r="E414" s="81" t="e">
        <f>VLOOKUP($C414,TOTAL4,3,FALSE)</f>
        <v>#N/A</v>
      </c>
      <c r="F414" s="82" t="e">
        <f>VLOOKUP(C414,TOTAL4,4,FALSE)</f>
        <v>#N/A</v>
      </c>
      <c r="G414" s="52">
        <v>3</v>
      </c>
      <c r="H414" s="142" t="s">
        <v>2033</v>
      </c>
      <c r="I414" s="68" t="s">
        <v>2057</v>
      </c>
      <c r="J414" s="82" t="e">
        <f>VLOOKUP($C414,TOTAL4,5,FALSE)</f>
        <v>#N/A</v>
      </c>
      <c r="K414" s="88">
        <v>0</v>
      </c>
      <c r="L414" s="88">
        <v>0.59375</v>
      </c>
      <c r="M414" s="135">
        <v>44175</v>
      </c>
      <c r="N414" s="143" t="s">
        <v>5599</v>
      </c>
      <c r="O414" s="90">
        <f t="shared" si="82"/>
        <v>855</v>
      </c>
      <c r="P414" s="100">
        <f t="shared" si="83"/>
        <v>2565</v>
      </c>
      <c r="Q414" s="48" t="s">
        <v>2035</v>
      </c>
      <c r="R414" s="48" t="s">
        <v>2038</v>
      </c>
    </row>
    <row r="415" spans="1:18" x14ac:dyDescent="0.2">
      <c r="A415" s="97"/>
      <c r="B415" s="216" t="s">
        <v>5623</v>
      </c>
      <c r="C415" s="138" t="s">
        <v>1417</v>
      </c>
      <c r="D415" s="134" t="str">
        <f t="shared" ref="D415:D420" si="88">VLOOKUP($C415,TOTAL3,2,FALSE)</f>
        <v>HA6044</v>
      </c>
      <c r="E415" s="134" t="str">
        <f t="shared" ref="E415:E420" si="89">VLOOKUP($C415,TOTAL3,3,FALSE)</f>
        <v>HARARE</v>
      </c>
      <c r="F415" s="135" t="str">
        <f t="shared" ref="F415:F420" si="90">VLOOKUP(C415,TOTAL3,4,FALSE)</f>
        <v>PLATINUM</v>
      </c>
      <c r="G415" s="52">
        <v>3</v>
      </c>
      <c r="H415" s="142" t="s">
        <v>2033</v>
      </c>
      <c r="I415" s="52" t="s">
        <v>2034</v>
      </c>
      <c r="J415" s="135" t="str">
        <f t="shared" ref="J415:J420" si="91">VLOOKUP($C415,TOTAL3,5,FALSE)</f>
        <v>RICHARD</v>
      </c>
      <c r="K415" s="153">
        <v>0.29258101851851853</v>
      </c>
      <c r="L415" s="153">
        <v>0.87799768518518517</v>
      </c>
      <c r="M415" s="254">
        <v>44175</v>
      </c>
      <c r="N415" s="143" t="s">
        <v>5807</v>
      </c>
      <c r="O415" s="90">
        <f t="shared" si="82"/>
        <v>843</v>
      </c>
      <c r="P415" s="100">
        <f t="shared" si="83"/>
        <v>2529</v>
      </c>
      <c r="Q415" s="48" t="s">
        <v>2035</v>
      </c>
      <c r="R415" s="48" t="s">
        <v>2038</v>
      </c>
    </row>
    <row r="416" spans="1:18" x14ac:dyDescent="0.2">
      <c r="A416" s="97"/>
      <c r="B416" s="216" t="s">
        <v>5624</v>
      </c>
      <c r="C416" s="138" t="s">
        <v>1419</v>
      </c>
      <c r="D416" s="134" t="str">
        <f t="shared" si="88"/>
        <v>HA6044</v>
      </c>
      <c r="E416" s="134" t="str">
        <f t="shared" si="89"/>
        <v>HARARE</v>
      </c>
      <c r="F416" s="135" t="str">
        <f t="shared" si="90"/>
        <v>PLATINUM</v>
      </c>
      <c r="G416" s="52">
        <v>3</v>
      </c>
      <c r="H416" s="142" t="s">
        <v>2033</v>
      </c>
      <c r="I416" s="52" t="s">
        <v>2034</v>
      </c>
      <c r="J416" s="135" t="str">
        <f t="shared" si="91"/>
        <v>RICHARD</v>
      </c>
      <c r="K416" s="153">
        <v>0.29480324074074077</v>
      </c>
      <c r="L416" s="153">
        <v>0.87976851851851856</v>
      </c>
      <c r="M416" s="254">
        <v>44175</v>
      </c>
      <c r="N416" s="143" t="s">
        <v>5821</v>
      </c>
      <c r="O416" s="90">
        <f t="shared" si="82"/>
        <v>842.35000000000014</v>
      </c>
      <c r="P416" s="100">
        <f t="shared" si="83"/>
        <v>2527.0500000000002</v>
      </c>
      <c r="Q416" s="48" t="s">
        <v>2035</v>
      </c>
      <c r="R416" s="48" t="s">
        <v>2038</v>
      </c>
    </row>
    <row r="417" spans="1:18" x14ac:dyDescent="0.2">
      <c r="A417" s="97"/>
      <c r="B417" s="137" t="s">
        <v>4064</v>
      </c>
      <c r="C417" s="48" t="s">
        <v>1420</v>
      </c>
      <c r="D417" s="134" t="str">
        <f t="shared" si="88"/>
        <v>MW0145</v>
      </c>
      <c r="E417" s="134" t="str">
        <f t="shared" si="89"/>
        <v>MASH WEST</v>
      </c>
      <c r="F417" s="135" t="str">
        <f t="shared" si="90"/>
        <v>PLATINUM</v>
      </c>
      <c r="G417" s="52">
        <v>3</v>
      </c>
      <c r="H417" s="142" t="s">
        <v>2033</v>
      </c>
      <c r="I417" s="52" t="s">
        <v>5161</v>
      </c>
      <c r="J417" s="135" t="str">
        <f t="shared" si="91"/>
        <v>COLLEN</v>
      </c>
      <c r="K417" s="88">
        <v>0</v>
      </c>
      <c r="L417" s="153">
        <v>0.99945601851851851</v>
      </c>
      <c r="M417" s="254">
        <v>44175</v>
      </c>
      <c r="N417" s="143" t="s">
        <v>5511</v>
      </c>
      <c r="O417" s="90">
        <f t="shared" si="82"/>
        <v>1439.2166666666667</v>
      </c>
      <c r="P417" s="100">
        <f t="shared" si="83"/>
        <v>4317.6499999999996</v>
      </c>
      <c r="Q417" s="48" t="s">
        <v>2035</v>
      </c>
      <c r="R417" s="48" t="s">
        <v>2036</v>
      </c>
    </row>
    <row r="418" spans="1:18" x14ac:dyDescent="0.2">
      <c r="A418" s="97"/>
      <c r="B418" s="137" t="s">
        <v>4065</v>
      </c>
      <c r="C418" s="48" t="s">
        <v>1423</v>
      </c>
      <c r="D418" s="134" t="str">
        <f t="shared" si="88"/>
        <v>MW0145</v>
      </c>
      <c r="E418" s="134" t="str">
        <f t="shared" si="89"/>
        <v>MASH WEST</v>
      </c>
      <c r="F418" s="135" t="str">
        <f t="shared" si="90"/>
        <v>PLATINUM</v>
      </c>
      <c r="G418" s="52">
        <v>3</v>
      </c>
      <c r="H418" s="142" t="s">
        <v>2033</v>
      </c>
      <c r="I418" s="52" t="s">
        <v>5161</v>
      </c>
      <c r="J418" s="135" t="str">
        <f t="shared" si="91"/>
        <v>COLLEN</v>
      </c>
      <c r="K418" s="88">
        <v>0</v>
      </c>
      <c r="L418" s="153">
        <v>0.99945601851851851</v>
      </c>
      <c r="M418" s="254">
        <v>44175</v>
      </c>
      <c r="N418" s="143" t="s">
        <v>5512</v>
      </c>
      <c r="O418" s="90">
        <f t="shared" si="82"/>
        <v>1439.2166666666667</v>
      </c>
      <c r="P418" s="100">
        <f t="shared" si="83"/>
        <v>4317.6499999999996</v>
      </c>
      <c r="Q418" s="48" t="s">
        <v>2035</v>
      </c>
      <c r="R418" s="48" t="s">
        <v>2036</v>
      </c>
    </row>
    <row r="419" spans="1:18" x14ac:dyDescent="0.2">
      <c r="A419" s="97"/>
      <c r="B419" s="186">
        <v>44174.593414351853</v>
      </c>
      <c r="C419" s="5" t="s">
        <v>1424</v>
      </c>
      <c r="D419" s="134" t="str">
        <f t="shared" si="88"/>
        <v>MW0145</v>
      </c>
      <c r="E419" s="134" t="str">
        <f t="shared" si="89"/>
        <v>MASH WEST</v>
      </c>
      <c r="F419" s="135" t="str">
        <f t="shared" si="90"/>
        <v>PLATINUM</v>
      </c>
      <c r="G419" s="52">
        <v>3</v>
      </c>
      <c r="H419" s="84" t="s">
        <v>2033</v>
      </c>
      <c r="I419" s="52" t="s">
        <v>2034</v>
      </c>
      <c r="J419" s="135" t="str">
        <f t="shared" si="91"/>
        <v>NGIRAZI</v>
      </c>
      <c r="K419" s="88">
        <v>0</v>
      </c>
      <c r="L419" s="196">
        <v>0.28680555555555554</v>
      </c>
      <c r="M419" s="186">
        <v>44175</v>
      </c>
      <c r="N419" s="143" t="s">
        <v>5513</v>
      </c>
      <c r="O419" s="90">
        <f t="shared" si="82"/>
        <v>413</v>
      </c>
      <c r="P419" s="100">
        <f t="shared" si="83"/>
        <v>1239</v>
      </c>
      <c r="Q419" s="48" t="s">
        <v>2035</v>
      </c>
      <c r="R419" s="48" t="s">
        <v>2038</v>
      </c>
    </row>
    <row r="420" spans="1:18" x14ac:dyDescent="0.2">
      <c r="A420" s="210"/>
      <c r="B420" s="137" t="s">
        <v>5692</v>
      </c>
      <c r="C420" s="138" t="s">
        <v>1424</v>
      </c>
      <c r="D420" s="134" t="str">
        <f t="shared" si="88"/>
        <v>MW0145</v>
      </c>
      <c r="E420" s="134" t="str">
        <f t="shared" si="89"/>
        <v>MASH WEST</v>
      </c>
      <c r="F420" s="135" t="str">
        <f t="shared" si="90"/>
        <v>PLATINUM</v>
      </c>
      <c r="G420" s="52">
        <v>3</v>
      </c>
      <c r="H420" s="142" t="s">
        <v>2033</v>
      </c>
      <c r="I420" s="52" t="s">
        <v>2034</v>
      </c>
      <c r="J420" s="135" t="str">
        <f t="shared" si="91"/>
        <v>NGIRAZI</v>
      </c>
      <c r="K420" s="88">
        <v>0.71753472222222225</v>
      </c>
      <c r="L420" s="153">
        <v>0.99945601851851851</v>
      </c>
      <c r="M420" s="254">
        <v>44175</v>
      </c>
      <c r="N420" s="143" t="s">
        <v>5856</v>
      </c>
      <c r="O420" s="90">
        <f t="shared" si="82"/>
        <v>405.96666666666658</v>
      </c>
      <c r="P420" s="100">
        <f t="shared" si="83"/>
        <v>1217.8999999999996</v>
      </c>
      <c r="Q420" s="48" t="s">
        <v>2035</v>
      </c>
      <c r="R420" s="48" t="s">
        <v>2036</v>
      </c>
    </row>
    <row r="421" spans="1:18" x14ac:dyDescent="0.2">
      <c r="A421" s="97"/>
      <c r="B421" s="221">
        <v>44174.69462962963</v>
      </c>
      <c r="C421" s="98" t="s">
        <v>1425</v>
      </c>
      <c r="D421" s="81" t="str">
        <f>VLOOKUP($C421,TOTAL4,2,FALSE)</f>
        <v>MD5230</v>
      </c>
      <c r="E421" s="81" t="str">
        <f>VLOOKUP($C421,TOTAL4,3,FALSE)</f>
        <v>MIDLANDS</v>
      </c>
      <c r="F421" s="82" t="str">
        <f>VLOOKUP(C421,TOTAL4,4,FALSE)</f>
        <v>SILVER</v>
      </c>
      <c r="G421" s="52">
        <v>3</v>
      </c>
      <c r="H421" s="84" t="s">
        <v>2033</v>
      </c>
      <c r="I421" s="68" t="s">
        <v>2040</v>
      </c>
      <c r="J421" s="82" t="str">
        <f>VLOOKUP($C421,TOTAL4,5,FALSE)</f>
        <v>CHIKWAVAVA</v>
      </c>
      <c r="K421" s="88">
        <v>0</v>
      </c>
      <c r="L421" s="88">
        <v>0.99930555555555556</v>
      </c>
      <c r="M421" s="135">
        <v>44175</v>
      </c>
      <c r="N421" s="143" t="s">
        <v>5600</v>
      </c>
      <c r="O421" s="191">
        <f t="shared" si="82"/>
        <v>1439</v>
      </c>
      <c r="P421" s="100">
        <f t="shared" si="83"/>
        <v>4317</v>
      </c>
      <c r="Q421" s="68" t="s">
        <v>2035</v>
      </c>
      <c r="R421" s="68" t="s">
        <v>2036</v>
      </c>
    </row>
    <row r="422" spans="1:18" x14ac:dyDescent="0.2">
      <c r="A422" s="214"/>
      <c r="B422" s="221">
        <v>44175.663217592592</v>
      </c>
      <c r="C422" s="98" t="s">
        <v>1427</v>
      </c>
      <c r="D422" s="81" t="str">
        <f>VLOOKUP($C422,TOTAL4,2,FALSE)</f>
        <v>MV0146</v>
      </c>
      <c r="E422" s="81" t="str">
        <f>VLOOKUP($C422,TOTAL4,3,FALSE)</f>
        <v>MASVINGO</v>
      </c>
      <c r="F422" s="82" t="str">
        <f>VLOOKUP(C422,TOTAL4,4,FALSE)</f>
        <v>SILVER</v>
      </c>
      <c r="G422" s="52">
        <v>3</v>
      </c>
      <c r="H422" s="142" t="s">
        <v>2033</v>
      </c>
      <c r="I422" s="68" t="s">
        <v>2056</v>
      </c>
      <c r="J422" s="82" t="str">
        <f>VLOOKUP($C422,TOTAL4,5,FALSE)</f>
        <v>CECIL</v>
      </c>
      <c r="K422" s="151">
        <v>0.66321759259259261</v>
      </c>
      <c r="L422" s="151">
        <v>0.87096064814814811</v>
      </c>
      <c r="M422" s="135">
        <v>44175</v>
      </c>
      <c r="N422" s="143" t="s">
        <v>5784</v>
      </c>
      <c r="O422" s="90">
        <f t="shared" si="82"/>
        <v>299.14999999999992</v>
      </c>
      <c r="P422" s="100">
        <f t="shared" si="83"/>
        <v>897.44999999999982</v>
      </c>
      <c r="Q422" s="48" t="s">
        <v>2035</v>
      </c>
      <c r="R422" s="48" t="s">
        <v>2038</v>
      </c>
    </row>
    <row r="423" spans="1:18" x14ac:dyDescent="0.2">
      <c r="A423" s="97"/>
      <c r="B423" s="137" t="s">
        <v>5498</v>
      </c>
      <c r="C423" s="48" t="s">
        <v>1429</v>
      </c>
      <c r="D423" s="134" t="str">
        <f>VLOOKUP($C423,TOTAL3,2,FALSE)</f>
        <v>ME7031</v>
      </c>
      <c r="E423" s="134" t="str">
        <f>VLOOKUP($C423,TOTAL3,3,FALSE)</f>
        <v>MASH EAST</v>
      </c>
      <c r="F423" s="135" t="str">
        <f>VLOOKUP(C423,TOTAL3,4,FALSE)</f>
        <v>SILVER</v>
      </c>
      <c r="G423" s="52">
        <v>3</v>
      </c>
      <c r="H423" s="84" t="s">
        <v>2033</v>
      </c>
      <c r="I423" s="52" t="s">
        <v>5161</v>
      </c>
      <c r="J423" s="135" t="str">
        <f>VLOOKUP($C423,TOTAL3,5,FALSE)</f>
        <v>MANGWIRO</v>
      </c>
      <c r="K423" s="88">
        <v>0</v>
      </c>
      <c r="L423" s="153">
        <v>0.99945601851851851</v>
      </c>
      <c r="M423" s="254">
        <v>44175</v>
      </c>
      <c r="N423" s="143" t="s">
        <v>5514</v>
      </c>
      <c r="O423" s="90">
        <f t="shared" si="82"/>
        <v>1439.2166666666667</v>
      </c>
      <c r="P423" s="100">
        <f t="shared" si="83"/>
        <v>4317.6499999999996</v>
      </c>
      <c r="Q423" s="48" t="s">
        <v>2035</v>
      </c>
      <c r="R423" s="48" t="s">
        <v>2036</v>
      </c>
    </row>
    <row r="424" spans="1:18" x14ac:dyDescent="0.2">
      <c r="A424" s="97"/>
      <c r="B424" s="137" t="s">
        <v>2043</v>
      </c>
      <c r="C424" s="87" t="s">
        <v>1431</v>
      </c>
      <c r="D424" s="134" t="str">
        <f>VLOOKUP($C424,TOTAL3,2,FALSE)</f>
        <v>ME5184</v>
      </c>
      <c r="E424" s="134" t="str">
        <f>VLOOKUP($C424,TOTAL3,3,FALSE)</f>
        <v>MASH EAST</v>
      </c>
      <c r="F424" s="135" t="str">
        <f>VLOOKUP(C424,TOTAL3,4,FALSE)</f>
        <v>PLATINUM</v>
      </c>
      <c r="G424" s="52">
        <v>3</v>
      </c>
      <c r="H424" s="142" t="s">
        <v>2033</v>
      </c>
      <c r="I424" s="52" t="s">
        <v>5161</v>
      </c>
      <c r="J424" s="135" t="str">
        <f>VLOOKUP($C424,TOTAL3,5,FALSE)</f>
        <v>DHLAKAMA</v>
      </c>
      <c r="K424" s="88">
        <v>0</v>
      </c>
      <c r="L424" s="153">
        <v>0.99945601851851851</v>
      </c>
      <c r="M424" s="254">
        <v>44175</v>
      </c>
      <c r="N424" s="143" t="s">
        <v>5513</v>
      </c>
      <c r="O424" s="90">
        <f t="shared" si="82"/>
        <v>1439.2166666666667</v>
      </c>
      <c r="P424" s="100">
        <f t="shared" si="83"/>
        <v>4317.6499999999996</v>
      </c>
      <c r="Q424" s="48" t="s">
        <v>2035</v>
      </c>
      <c r="R424" s="48" t="s">
        <v>2036</v>
      </c>
    </row>
    <row r="425" spans="1:18" x14ac:dyDescent="0.2">
      <c r="A425" s="124"/>
      <c r="B425" s="121">
        <v>44153.311689814815</v>
      </c>
      <c r="C425" s="48" t="s">
        <v>1433</v>
      </c>
      <c r="D425" s="81" t="str">
        <f>VLOOKUP($C425,TOTAL4,2,FALSE)</f>
        <v>MN5116</v>
      </c>
      <c r="E425" s="81" t="str">
        <f>VLOOKUP($C425,TOTAL4,3,FALSE)</f>
        <v>MAT NORTH</v>
      </c>
      <c r="F425" s="82" t="str">
        <f>VLOOKUP(C425,TOTAL4,4,FALSE)</f>
        <v>SILVER</v>
      </c>
      <c r="G425" s="52">
        <v>3</v>
      </c>
      <c r="H425" s="84" t="s">
        <v>2033</v>
      </c>
      <c r="I425" s="68" t="s">
        <v>2058</v>
      </c>
      <c r="J425" s="82" t="str">
        <f>VLOOKUP($C425,TOTAL4,5,FALSE)</f>
        <v>CHIKWAVAVA</v>
      </c>
      <c r="K425" s="88">
        <v>0</v>
      </c>
      <c r="L425" s="88">
        <v>0.99930555555555556</v>
      </c>
      <c r="M425" s="135">
        <v>44175</v>
      </c>
      <c r="N425" s="143" t="s">
        <v>4900</v>
      </c>
      <c r="O425" s="191">
        <f t="shared" si="82"/>
        <v>1439</v>
      </c>
      <c r="P425" s="100">
        <f t="shared" si="83"/>
        <v>4317</v>
      </c>
      <c r="Q425" s="68" t="s">
        <v>2035</v>
      </c>
      <c r="R425" s="68" t="s">
        <v>2036</v>
      </c>
    </row>
    <row r="426" spans="1:18" x14ac:dyDescent="0.2">
      <c r="A426" s="124"/>
      <c r="B426" s="121">
        <v>44159.533460648148</v>
      </c>
      <c r="C426" s="48" t="s">
        <v>1437</v>
      </c>
      <c r="D426" s="81" t="str">
        <f>VLOOKUP($C426,TOTAL4,2,FALSE)</f>
        <v>BU5106</v>
      </c>
      <c r="E426" s="81" t="str">
        <f>VLOOKUP($C426,TOTAL4,3,FALSE)</f>
        <v>BULAWAYO</v>
      </c>
      <c r="F426" s="82" t="str">
        <f>VLOOKUP(C426,TOTAL4,4,FALSE)</f>
        <v>GOLD</v>
      </c>
      <c r="G426" s="52">
        <v>3</v>
      </c>
      <c r="H426" s="84" t="s">
        <v>2033</v>
      </c>
      <c r="I426" s="68" t="s">
        <v>2058</v>
      </c>
      <c r="J426" s="82" t="str">
        <f>VLOOKUP($C426,TOTAL4,5,FALSE)</f>
        <v>SIFA</v>
      </c>
      <c r="K426" s="88">
        <v>0</v>
      </c>
      <c r="L426" s="88">
        <v>0.99930555555555556</v>
      </c>
      <c r="M426" s="135">
        <v>44175</v>
      </c>
      <c r="N426" s="143" t="s">
        <v>4901</v>
      </c>
      <c r="O426" s="191">
        <f t="shared" si="82"/>
        <v>1439</v>
      </c>
      <c r="P426" s="100">
        <f t="shared" si="83"/>
        <v>4317</v>
      </c>
      <c r="Q426" s="68" t="s">
        <v>2035</v>
      </c>
      <c r="R426" s="68" t="s">
        <v>2036</v>
      </c>
    </row>
    <row r="427" spans="1:18" x14ac:dyDescent="0.2">
      <c r="A427" s="97"/>
      <c r="B427" s="221">
        <v>44174.292916666665</v>
      </c>
      <c r="C427" s="98" t="s">
        <v>1444</v>
      </c>
      <c r="D427" s="81" t="str">
        <f>VLOOKUP($C427,TOTAL4,2,FALSE)</f>
        <v>BU0252</v>
      </c>
      <c r="E427" s="81" t="str">
        <f>VLOOKUP($C427,TOTAL4,3,FALSE)</f>
        <v>BULAWAYO</v>
      </c>
      <c r="F427" s="82" t="str">
        <f>VLOOKUP(C427,TOTAL4,4,FALSE)</f>
        <v>GOLD</v>
      </c>
      <c r="G427" s="52">
        <v>3</v>
      </c>
      <c r="H427" s="84" t="s">
        <v>2033</v>
      </c>
      <c r="I427" s="68" t="s">
        <v>2057</v>
      </c>
      <c r="J427" s="82" t="str">
        <f>VLOOKUP($C427,TOTAL4,5,FALSE)</f>
        <v>BHEKANI</v>
      </c>
      <c r="K427" s="88">
        <v>0</v>
      </c>
      <c r="L427" s="88">
        <v>0.99930555555555556</v>
      </c>
      <c r="M427" s="135">
        <v>44175</v>
      </c>
      <c r="N427" s="143" t="s">
        <v>5601</v>
      </c>
      <c r="O427" s="191">
        <f t="shared" si="82"/>
        <v>1439</v>
      </c>
      <c r="P427" s="100">
        <f t="shared" si="83"/>
        <v>4317</v>
      </c>
      <c r="Q427" s="68" t="s">
        <v>2035</v>
      </c>
      <c r="R427" s="68" t="s">
        <v>2036</v>
      </c>
    </row>
    <row r="428" spans="1:18" x14ac:dyDescent="0.2">
      <c r="A428" s="97"/>
      <c r="B428" s="221">
        <v>44174.291365740741</v>
      </c>
      <c r="C428" s="98" t="s">
        <v>1446</v>
      </c>
      <c r="D428" s="81" t="str">
        <f>VLOOKUP($C428,TOTAL4,2,FALSE)</f>
        <v>BU0252</v>
      </c>
      <c r="E428" s="81" t="str">
        <f>VLOOKUP($C428,TOTAL4,3,FALSE)</f>
        <v>BULAWAYO</v>
      </c>
      <c r="F428" s="82" t="str">
        <f>VLOOKUP(C428,TOTAL4,4,FALSE)</f>
        <v>GOLD</v>
      </c>
      <c r="G428" s="52">
        <v>3</v>
      </c>
      <c r="H428" s="84" t="s">
        <v>2033</v>
      </c>
      <c r="I428" s="68" t="s">
        <v>2057</v>
      </c>
      <c r="J428" s="82" t="str">
        <f>VLOOKUP($C428,TOTAL4,5,FALSE)</f>
        <v>BHEKANI</v>
      </c>
      <c r="K428" s="88">
        <v>0</v>
      </c>
      <c r="L428" s="88">
        <v>0.99930555555555556</v>
      </c>
      <c r="M428" s="135">
        <v>44175</v>
      </c>
      <c r="N428" s="143" t="s">
        <v>5602</v>
      </c>
      <c r="O428" s="191">
        <f t="shared" si="82"/>
        <v>1439</v>
      </c>
      <c r="P428" s="100">
        <f t="shared" si="83"/>
        <v>4317</v>
      </c>
      <c r="Q428" s="68" t="s">
        <v>2035</v>
      </c>
      <c r="R428" s="68" t="s">
        <v>2036</v>
      </c>
    </row>
    <row r="429" spans="1:18" x14ac:dyDescent="0.2">
      <c r="A429" s="78">
        <v>346</v>
      </c>
      <c r="B429" s="121">
        <v>44174.290972222225</v>
      </c>
      <c r="C429" s="52" t="str">
        <f>VLOOKUP(A429,nsn,2,FALSE)</f>
        <v>Nkulumane12-G</v>
      </c>
      <c r="D429" s="134" t="s">
        <v>3570</v>
      </c>
      <c r="E429" s="134" t="str">
        <f t="shared" ref="E429:E442" si="92">VLOOKUP($C429,TOTAL3,3,FALSE)</f>
        <v>BULAWAYO</v>
      </c>
      <c r="F429" s="135" t="str">
        <f t="shared" ref="F429:F442" si="93">VLOOKUP(C429,TOTAL3,4,FALSE)</f>
        <v>GOLD</v>
      </c>
      <c r="G429" s="52">
        <v>3</v>
      </c>
      <c r="H429" s="142" t="s">
        <v>2033</v>
      </c>
      <c r="I429" s="212" t="s">
        <v>2057</v>
      </c>
      <c r="J429" s="52" t="str">
        <f>VLOOKUP(A429,nsn,3,FALSE)</f>
        <v>BHEKANI</v>
      </c>
      <c r="K429" s="88">
        <v>0</v>
      </c>
      <c r="L429" s="88">
        <v>0.99930555555555556</v>
      </c>
      <c r="M429" s="135">
        <v>44175</v>
      </c>
      <c r="N429" s="143" t="s">
        <v>2742</v>
      </c>
      <c r="O429" s="90">
        <f t="shared" si="82"/>
        <v>1439</v>
      </c>
      <c r="P429" s="100">
        <f t="shared" si="83"/>
        <v>4317</v>
      </c>
      <c r="Q429" s="52" t="s">
        <v>2035</v>
      </c>
      <c r="R429" s="52" t="s">
        <v>2036</v>
      </c>
    </row>
    <row r="430" spans="1:18" x14ac:dyDescent="0.2">
      <c r="A430" s="97"/>
      <c r="B430" s="192" t="s">
        <v>5515</v>
      </c>
      <c r="C430" s="87" t="s">
        <v>1471</v>
      </c>
      <c r="D430" s="134" t="str">
        <f t="shared" ref="D430:D442" si="94">VLOOKUP($C430,TOTAL3,2,FALSE)</f>
        <v>MW5206</v>
      </c>
      <c r="E430" s="134" t="str">
        <f t="shared" si="92"/>
        <v>MASH WEST</v>
      </c>
      <c r="F430" s="135" t="str">
        <f t="shared" si="93"/>
        <v>PLATINUM</v>
      </c>
      <c r="G430" s="52">
        <v>3</v>
      </c>
      <c r="H430" s="207" t="s">
        <v>2033</v>
      </c>
      <c r="I430" s="52" t="s">
        <v>5161</v>
      </c>
      <c r="J430" s="135" t="str">
        <f t="shared" ref="J430:J442" si="95">VLOOKUP($C430,TOTAL3,5,FALSE)</f>
        <v>MASIMBA</v>
      </c>
      <c r="K430" s="88">
        <v>0</v>
      </c>
      <c r="L430" s="153">
        <v>0.99945601851851851</v>
      </c>
      <c r="M430" s="254">
        <v>44175</v>
      </c>
      <c r="N430" s="143" t="s">
        <v>5516</v>
      </c>
      <c r="O430" s="90">
        <f t="shared" si="82"/>
        <v>1439.2166666666667</v>
      </c>
      <c r="P430" s="100">
        <f t="shared" si="83"/>
        <v>4317.6499999999996</v>
      </c>
      <c r="Q430" s="48" t="s">
        <v>2035</v>
      </c>
      <c r="R430" s="48" t="s">
        <v>2036</v>
      </c>
    </row>
    <row r="431" spans="1:18" x14ac:dyDescent="0.2">
      <c r="A431" s="97"/>
      <c r="B431" s="192" t="s">
        <v>5517</v>
      </c>
      <c r="C431" s="87" t="s">
        <v>1473</v>
      </c>
      <c r="D431" s="134" t="str">
        <f t="shared" si="94"/>
        <v>MW5206</v>
      </c>
      <c r="E431" s="134" t="str">
        <f t="shared" si="92"/>
        <v>MASH WEST</v>
      </c>
      <c r="F431" s="135" t="str">
        <f t="shared" si="93"/>
        <v>PLATINUM</v>
      </c>
      <c r="G431" s="52">
        <v>3</v>
      </c>
      <c r="H431" s="248" t="s">
        <v>2033</v>
      </c>
      <c r="I431" s="52" t="s">
        <v>5161</v>
      </c>
      <c r="J431" s="135" t="str">
        <f t="shared" si="95"/>
        <v>MASIMBA</v>
      </c>
      <c r="K431" s="88">
        <v>0</v>
      </c>
      <c r="L431" s="153">
        <v>0.99945601851851851</v>
      </c>
      <c r="M431" s="254">
        <v>44175</v>
      </c>
      <c r="N431" s="143" t="s">
        <v>5518</v>
      </c>
      <c r="O431" s="90">
        <f t="shared" si="82"/>
        <v>1439.2166666666667</v>
      </c>
      <c r="P431" s="100">
        <f t="shared" si="83"/>
        <v>4317.6499999999996</v>
      </c>
      <c r="Q431" s="48" t="s">
        <v>2035</v>
      </c>
      <c r="R431" s="48" t="s">
        <v>2036</v>
      </c>
    </row>
    <row r="432" spans="1:18" x14ac:dyDescent="0.2">
      <c r="A432" s="97"/>
      <c r="B432" s="137" t="s">
        <v>5519</v>
      </c>
      <c r="C432" s="48" t="s">
        <v>1474</v>
      </c>
      <c r="D432" s="134" t="str">
        <f t="shared" si="94"/>
        <v>ME5185</v>
      </c>
      <c r="E432" s="134" t="str">
        <f t="shared" si="92"/>
        <v>MASH EAST</v>
      </c>
      <c r="F432" s="135" t="str">
        <f t="shared" si="93"/>
        <v>GOLD</v>
      </c>
      <c r="G432" s="52">
        <v>3</v>
      </c>
      <c r="H432" s="84" t="s">
        <v>2033</v>
      </c>
      <c r="I432" s="52" t="s">
        <v>5161</v>
      </c>
      <c r="J432" s="135" t="str">
        <f t="shared" si="95"/>
        <v>WASHI</v>
      </c>
      <c r="K432" s="88">
        <v>0</v>
      </c>
      <c r="L432" s="153">
        <v>0.99945601851851851</v>
      </c>
      <c r="M432" s="254">
        <v>44175</v>
      </c>
      <c r="N432" s="143" t="s">
        <v>5520</v>
      </c>
      <c r="O432" s="90">
        <f t="shared" si="82"/>
        <v>1439.2166666666667</v>
      </c>
      <c r="P432" s="100">
        <f t="shared" si="83"/>
        <v>4317.6499999999996</v>
      </c>
      <c r="Q432" s="48" t="s">
        <v>2035</v>
      </c>
      <c r="R432" s="48" t="s">
        <v>2036</v>
      </c>
    </row>
    <row r="433" spans="1:18" x14ac:dyDescent="0.2">
      <c r="A433" s="97"/>
      <c r="B433" s="137" t="s">
        <v>4578</v>
      </c>
      <c r="C433" s="48" t="s">
        <v>1477</v>
      </c>
      <c r="D433" s="134" t="str">
        <f t="shared" si="94"/>
        <v>ME3094</v>
      </c>
      <c r="E433" s="134" t="str">
        <f t="shared" si="92"/>
        <v>MASH EAST</v>
      </c>
      <c r="F433" s="135" t="str">
        <f t="shared" si="93"/>
        <v>PLATINUM</v>
      </c>
      <c r="G433" s="52">
        <v>3</v>
      </c>
      <c r="H433" s="84" t="s">
        <v>2033</v>
      </c>
      <c r="I433" s="52" t="s">
        <v>5161</v>
      </c>
      <c r="J433" s="135" t="str">
        <f t="shared" si="95"/>
        <v>WASHI</v>
      </c>
      <c r="K433" s="88">
        <v>0</v>
      </c>
      <c r="L433" s="153">
        <v>0.99945601851851851</v>
      </c>
      <c r="M433" s="254">
        <v>44175</v>
      </c>
      <c r="N433" s="143" t="s">
        <v>5521</v>
      </c>
      <c r="O433" s="90">
        <f t="shared" si="82"/>
        <v>1439.2166666666667</v>
      </c>
      <c r="P433" s="100">
        <f t="shared" si="83"/>
        <v>4317.6499999999996</v>
      </c>
      <c r="Q433" s="48" t="s">
        <v>2035</v>
      </c>
      <c r="R433" s="48" t="s">
        <v>2036</v>
      </c>
    </row>
    <row r="434" spans="1:18" x14ac:dyDescent="0.2">
      <c r="A434" s="97"/>
      <c r="B434" s="137" t="s">
        <v>4576</v>
      </c>
      <c r="C434" s="48" t="s">
        <v>1479</v>
      </c>
      <c r="D434" s="134" t="str">
        <f t="shared" si="94"/>
        <v>ME3094</v>
      </c>
      <c r="E434" s="134" t="str">
        <f t="shared" si="92"/>
        <v>MASH EAST</v>
      </c>
      <c r="F434" s="135" t="str">
        <f t="shared" si="93"/>
        <v>PLATINUM</v>
      </c>
      <c r="G434" s="52">
        <v>3</v>
      </c>
      <c r="H434" s="84" t="s">
        <v>2033</v>
      </c>
      <c r="I434" s="52" t="s">
        <v>5161</v>
      </c>
      <c r="J434" s="135" t="str">
        <f t="shared" si="95"/>
        <v>WASHI</v>
      </c>
      <c r="K434" s="88">
        <v>0</v>
      </c>
      <c r="L434" s="153">
        <v>0.99945601851851851</v>
      </c>
      <c r="M434" s="254">
        <v>44175</v>
      </c>
      <c r="N434" s="143" t="s">
        <v>5522</v>
      </c>
      <c r="O434" s="90">
        <f t="shared" si="82"/>
        <v>1439.2166666666667</v>
      </c>
      <c r="P434" s="100">
        <f t="shared" si="83"/>
        <v>4317.6499999999996</v>
      </c>
      <c r="Q434" s="48" t="s">
        <v>2035</v>
      </c>
      <c r="R434" s="48" t="s">
        <v>2036</v>
      </c>
    </row>
    <row r="435" spans="1:18" x14ac:dyDescent="0.2">
      <c r="A435" s="97"/>
      <c r="B435" s="137" t="s">
        <v>2365</v>
      </c>
      <c r="C435" s="87" t="s">
        <v>1480</v>
      </c>
      <c r="D435" s="134" t="str">
        <f t="shared" si="94"/>
        <v>MA5172</v>
      </c>
      <c r="E435" s="134" t="str">
        <f t="shared" si="92"/>
        <v>MANICALAND</v>
      </c>
      <c r="F435" s="135" t="str">
        <f t="shared" si="93"/>
        <v>SILVER</v>
      </c>
      <c r="G435" s="52">
        <v>3</v>
      </c>
      <c r="H435" s="84" t="s">
        <v>2033</v>
      </c>
      <c r="I435" s="52" t="s">
        <v>5161</v>
      </c>
      <c r="J435" s="135" t="str">
        <f t="shared" si="95"/>
        <v>MANGWIRO</v>
      </c>
      <c r="K435" s="88">
        <v>0</v>
      </c>
      <c r="L435" s="153">
        <v>0.99945601851851851</v>
      </c>
      <c r="M435" s="254">
        <v>44175</v>
      </c>
      <c r="N435" s="143" t="s">
        <v>5523</v>
      </c>
      <c r="O435" s="90">
        <f t="shared" si="82"/>
        <v>1439.2166666666667</v>
      </c>
      <c r="P435" s="100">
        <f t="shared" si="83"/>
        <v>4317.6499999999996</v>
      </c>
      <c r="Q435" s="48" t="s">
        <v>2035</v>
      </c>
      <c r="R435" s="48" t="s">
        <v>2036</v>
      </c>
    </row>
    <row r="436" spans="1:18" x14ac:dyDescent="0.2">
      <c r="A436" s="210"/>
      <c r="B436" s="137" t="s">
        <v>5684</v>
      </c>
      <c r="C436" s="138" t="s">
        <v>1482</v>
      </c>
      <c r="D436" s="134" t="str">
        <f t="shared" si="94"/>
        <v>ME5182</v>
      </c>
      <c r="E436" s="134" t="str">
        <f t="shared" si="92"/>
        <v>MASH EAST</v>
      </c>
      <c r="F436" s="135" t="str">
        <f t="shared" si="93"/>
        <v>PLATINUM</v>
      </c>
      <c r="G436" s="52">
        <v>3</v>
      </c>
      <c r="H436" s="142" t="s">
        <v>2033</v>
      </c>
      <c r="I436" s="52" t="s">
        <v>2034</v>
      </c>
      <c r="J436" s="135" t="str">
        <f t="shared" si="95"/>
        <v>DHLAKAMA</v>
      </c>
      <c r="K436" s="88">
        <v>0.78157407407407409</v>
      </c>
      <c r="L436" s="153">
        <v>0.99945601851851851</v>
      </c>
      <c r="M436" s="254">
        <v>44175</v>
      </c>
      <c r="N436" s="143" t="s">
        <v>5836</v>
      </c>
      <c r="O436" s="90">
        <f t="shared" si="82"/>
        <v>313.74999999999994</v>
      </c>
      <c r="P436" s="100">
        <f t="shared" si="83"/>
        <v>941.24999999999977</v>
      </c>
      <c r="Q436" s="48" t="s">
        <v>2035</v>
      </c>
      <c r="R436" s="48" t="s">
        <v>2036</v>
      </c>
    </row>
    <row r="437" spans="1:18" x14ac:dyDescent="0.2">
      <c r="A437" s="210"/>
      <c r="B437" s="137" t="s">
        <v>5680</v>
      </c>
      <c r="C437" s="138" t="s">
        <v>1483</v>
      </c>
      <c r="D437" s="134" t="str">
        <f t="shared" si="94"/>
        <v>ME5182</v>
      </c>
      <c r="E437" s="134" t="str">
        <f t="shared" si="92"/>
        <v>MASH EAST</v>
      </c>
      <c r="F437" s="135" t="str">
        <f t="shared" si="93"/>
        <v>PLATINUM</v>
      </c>
      <c r="G437" s="52">
        <v>3</v>
      </c>
      <c r="H437" s="142" t="s">
        <v>2033</v>
      </c>
      <c r="I437" s="52" t="s">
        <v>2034</v>
      </c>
      <c r="J437" s="135" t="str">
        <f t="shared" si="95"/>
        <v>DHLAKAMA</v>
      </c>
      <c r="K437" s="88">
        <v>0.8133217592592592</v>
      </c>
      <c r="L437" s="153">
        <v>0.99945601851851851</v>
      </c>
      <c r="M437" s="254">
        <v>44175</v>
      </c>
      <c r="N437" s="143" t="s">
        <v>5840</v>
      </c>
      <c r="O437" s="90">
        <f t="shared" si="82"/>
        <v>268.03333333333342</v>
      </c>
      <c r="P437" s="100">
        <f t="shared" si="83"/>
        <v>804.10000000000025</v>
      </c>
      <c r="Q437" s="48" t="s">
        <v>2035</v>
      </c>
      <c r="R437" s="48" t="s">
        <v>2036</v>
      </c>
    </row>
    <row r="438" spans="1:18" x14ac:dyDescent="0.2">
      <c r="A438" s="97"/>
      <c r="B438" s="137" t="s">
        <v>2054</v>
      </c>
      <c r="C438" s="87" t="s">
        <v>1484</v>
      </c>
      <c r="D438" s="134" t="str">
        <f t="shared" si="94"/>
        <v>MW5238</v>
      </c>
      <c r="E438" s="134" t="str">
        <f t="shared" si="92"/>
        <v>MASH WEST</v>
      </c>
      <c r="F438" s="135" t="str">
        <f t="shared" si="93"/>
        <v>PLATINUM</v>
      </c>
      <c r="G438" s="52">
        <v>3</v>
      </c>
      <c r="H438" s="142" t="s">
        <v>2033</v>
      </c>
      <c r="I438" s="52" t="s">
        <v>5161</v>
      </c>
      <c r="J438" s="135" t="str">
        <f t="shared" si="95"/>
        <v>ARTWELL</v>
      </c>
      <c r="K438" s="88">
        <v>0</v>
      </c>
      <c r="L438" s="153">
        <v>0.99945601851851851</v>
      </c>
      <c r="M438" s="254">
        <v>44175</v>
      </c>
      <c r="N438" s="143" t="s">
        <v>5524</v>
      </c>
      <c r="O438" s="90">
        <f t="shared" si="82"/>
        <v>1439.2166666666667</v>
      </c>
      <c r="P438" s="100">
        <f t="shared" si="83"/>
        <v>4317.6499999999996</v>
      </c>
      <c r="Q438" s="48" t="s">
        <v>2035</v>
      </c>
      <c r="R438" s="48" t="s">
        <v>2036</v>
      </c>
    </row>
    <row r="439" spans="1:18" x14ac:dyDescent="0.2">
      <c r="A439" s="97"/>
      <c r="B439" s="137" t="s">
        <v>2366</v>
      </c>
      <c r="C439" s="87" t="s">
        <v>1487</v>
      </c>
      <c r="D439" s="134" t="str">
        <f t="shared" si="94"/>
        <v>MW5238</v>
      </c>
      <c r="E439" s="134" t="str">
        <f t="shared" si="92"/>
        <v>MASH WEST</v>
      </c>
      <c r="F439" s="135" t="str">
        <f t="shared" si="93"/>
        <v>PLATINUM</v>
      </c>
      <c r="G439" s="52">
        <v>3</v>
      </c>
      <c r="H439" s="142" t="s">
        <v>2033</v>
      </c>
      <c r="I439" s="52" t="s">
        <v>5161</v>
      </c>
      <c r="J439" s="135" t="str">
        <f t="shared" si="95"/>
        <v>ARTWELL</v>
      </c>
      <c r="K439" s="88">
        <v>0</v>
      </c>
      <c r="L439" s="153">
        <v>0.99945601851851851</v>
      </c>
      <c r="M439" s="254">
        <v>44175</v>
      </c>
      <c r="N439" s="143" t="s">
        <v>5504</v>
      </c>
      <c r="O439" s="90">
        <f t="shared" si="82"/>
        <v>1439.2166666666667</v>
      </c>
      <c r="P439" s="100">
        <f t="shared" si="83"/>
        <v>4317.6499999999996</v>
      </c>
      <c r="Q439" s="48" t="s">
        <v>2035</v>
      </c>
      <c r="R439" s="48" t="s">
        <v>2036</v>
      </c>
    </row>
    <row r="440" spans="1:18" x14ac:dyDescent="0.2">
      <c r="A440" s="97"/>
      <c r="B440" s="137" t="s">
        <v>2096</v>
      </c>
      <c r="C440" s="87" t="s">
        <v>1488</v>
      </c>
      <c r="D440" s="134" t="str">
        <f t="shared" si="94"/>
        <v>MA1749</v>
      </c>
      <c r="E440" s="134" t="str">
        <f t="shared" si="92"/>
        <v>MANICALAND</v>
      </c>
      <c r="F440" s="135" t="str">
        <f t="shared" si="93"/>
        <v>PLATINUM</v>
      </c>
      <c r="G440" s="52">
        <v>3</v>
      </c>
      <c r="H440" s="142" t="s">
        <v>2033</v>
      </c>
      <c r="I440" s="52" t="s">
        <v>5161</v>
      </c>
      <c r="J440" s="135" t="str">
        <f t="shared" si="95"/>
        <v>MANGWIRO</v>
      </c>
      <c r="K440" s="88">
        <v>0</v>
      </c>
      <c r="L440" s="153">
        <v>0.99945601851851851</v>
      </c>
      <c r="M440" s="254">
        <v>44175</v>
      </c>
      <c r="N440" s="143" t="s">
        <v>5436</v>
      </c>
      <c r="O440" s="90">
        <f t="shared" si="82"/>
        <v>1439.2166666666667</v>
      </c>
      <c r="P440" s="100">
        <f t="shared" si="83"/>
        <v>4317.6499999999996</v>
      </c>
      <c r="Q440" s="48" t="s">
        <v>2035</v>
      </c>
      <c r="R440" s="48" t="s">
        <v>2036</v>
      </c>
    </row>
    <row r="441" spans="1:18" x14ac:dyDescent="0.2">
      <c r="A441" s="97"/>
      <c r="B441" s="137" t="s">
        <v>2367</v>
      </c>
      <c r="C441" s="87" t="s">
        <v>1493</v>
      </c>
      <c r="D441" s="134" t="str">
        <f t="shared" si="94"/>
        <v>MA5173</v>
      </c>
      <c r="E441" s="134" t="str">
        <f t="shared" si="92"/>
        <v>MANICALAND</v>
      </c>
      <c r="F441" s="135" t="str">
        <f t="shared" si="93"/>
        <v>GOLD</v>
      </c>
      <c r="G441" s="52">
        <v>3</v>
      </c>
      <c r="H441" s="142" t="s">
        <v>2033</v>
      </c>
      <c r="I441" s="52" t="s">
        <v>5161</v>
      </c>
      <c r="J441" s="135" t="str">
        <f t="shared" si="95"/>
        <v>MAPFUMBA</v>
      </c>
      <c r="K441" s="88">
        <v>0</v>
      </c>
      <c r="L441" s="153">
        <v>0.99945601851851851</v>
      </c>
      <c r="M441" s="254">
        <v>44175</v>
      </c>
      <c r="N441" s="143" t="s">
        <v>5525</v>
      </c>
      <c r="O441" s="90">
        <f t="shared" si="82"/>
        <v>1439.2166666666667</v>
      </c>
      <c r="P441" s="100">
        <f t="shared" si="83"/>
        <v>4317.6499999999996</v>
      </c>
      <c r="Q441" s="48" t="s">
        <v>2035</v>
      </c>
      <c r="R441" s="48" t="s">
        <v>2036</v>
      </c>
    </row>
    <row r="442" spans="1:18" x14ac:dyDescent="0.2">
      <c r="A442" s="97"/>
      <c r="B442" s="137" t="s">
        <v>2368</v>
      </c>
      <c r="C442" s="87" t="s">
        <v>1495</v>
      </c>
      <c r="D442" s="134" t="str">
        <f t="shared" si="94"/>
        <v>MA5173</v>
      </c>
      <c r="E442" s="134" t="str">
        <f t="shared" si="92"/>
        <v>MANICALAND</v>
      </c>
      <c r="F442" s="135" t="str">
        <f t="shared" si="93"/>
        <v>GOLD</v>
      </c>
      <c r="G442" s="52">
        <v>3</v>
      </c>
      <c r="H442" s="84" t="s">
        <v>2033</v>
      </c>
      <c r="I442" s="52" t="s">
        <v>5161</v>
      </c>
      <c r="J442" s="135" t="str">
        <f t="shared" si="95"/>
        <v>MAPFUMBA</v>
      </c>
      <c r="K442" s="88">
        <v>0</v>
      </c>
      <c r="L442" s="153">
        <v>0.99945601851851851</v>
      </c>
      <c r="M442" s="254">
        <v>44175</v>
      </c>
      <c r="N442" s="143" t="s">
        <v>5506</v>
      </c>
      <c r="O442" s="90">
        <f t="shared" si="82"/>
        <v>1439.2166666666667</v>
      </c>
      <c r="P442" s="100">
        <f t="shared" si="83"/>
        <v>4317.6499999999996</v>
      </c>
      <c r="Q442" s="48" t="s">
        <v>2035</v>
      </c>
      <c r="R442" s="48" t="s">
        <v>2036</v>
      </c>
    </row>
    <row r="443" spans="1:18" x14ac:dyDescent="0.2">
      <c r="A443" s="124"/>
      <c r="B443" s="121">
        <v>44170.833136574074</v>
      </c>
      <c r="C443" s="48" t="s">
        <v>1498</v>
      </c>
      <c r="D443" s="81" t="str">
        <f t="shared" ref="D443:D451" si="96">VLOOKUP($C443,TOTAL4,2,FALSE)</f>
        <v>MV5266</v>
      </c>
      <c r="E443" s="81" t="str">
        <f t="shared" ref="E443:E451" si="97">VLOOKUP($C443,TOTAL4,3,FALSE)</f>
        <v>MASVINGO</v>
      </c>
      <c r="F443" s="82" t="str">
        <f t="shared" ref="F443:F451" si="98">VLOOKUP(C443,TOTAL4,4,FALSE)</f>
        <v>SILVER</v>
      </c>
      <c r="G443" s="52">
        <v>3</v>
      </c>
      <c r="H443" s="84" t="s">
        <v>2033</v>
      </c>
      <c r="I443" s="68" t="s">
        <v>2058</v>
      </c>
      <c r="J443" s="82" t="str">
        <f t="shared" ref="J443:J451" si="99">VLOOKUP($C443,TOTAL4,5,FALSE)</f>
        <v>PARDON</v>
      </c>
      <c r="K443" s="88">
        <v>0</v>
      </c>
      <c r="L443" s="88">
        <v>0.99930555555555556</v>
      </c>
      <c r="M443" s="135">
        <v>44175</v>
      </c>
      <c r="N443" s="143" t="s">
        <v>4902</v>
      </c>
      <c r="O443" s="191">
        <f t="shared" si="82"/>
        <v>1439</v>
      </c>
      <c r="P443" s="100">
        <f t="shared" si="83"/>
        <v>4317</v>
      </c>
      <c r="Q443" s="68" t="s">
        <v>2035</v>
      </c>
      <c r="R443" s="68" t="s">
        <v>2036</v>
      </c>
    </row>
    <row r="444" spans="1:18" x14ac:dyDescent="0.2">
      <c r="A444" s="124"/>
      <c r="B444" s="121">
        <v>44170.835578703707</v>
      </c>
      <c r="C444" s="48" t="s">
        <v>1500</v>
      </c>
      <c r="D444" s="81" t="str">
        <f t="shared" si="96"/>
        <v>MV5266</v>
      </c>
      <c r="E444" s="81" t="str">
        <f t="shared" si="97"/>
        <v>MASVINGO</v>
      </c>
      <c r="F444" s="82" t="str">
        <f t="shared" si="98"/>
        <v>SILVER</v>
      </c>
      <c r="G444" s="52">
        <v>3</v>
      </c>
      <c r="H444" s="84" t="s">
        <v>2033</v>
      </c>
      <c r="I444" s="68" t="s">
        <v>2058</v>
      </c>
      <c r="J444" s="82" t="str">
        <f t="shared" si="99"/>
        <v>PARDON</v>
      </c>
      <c r="K444" s="88">
        <v>0</v>
      </c>
      <c r="L444" s="88">
        <v>0.99930555555555556</v>
      </c>
      <c r="M444" s="135">
        <v>44175</v>
      </c>
      <c r="N444" s="143" t="s">
        <v>4903</v>
      </c>
      <c r="O444" s="191">
        <f t="shared" si="82"/>
        <v>1439</v>
      </c>
      <c r="P444" s="100">
        <f t="shared" si="83"/>
        <v>4317</v>
      </c>
      <c r="Q444" s="68" t="s">
        <v>2035</v>
      </c>
      <c r="R444" s="68" t="s">
        <v>2036</v>
      </c>
    </row>
    <row r="445" spans="1:18" x14ac:dyDescent="0.2">
      <c r="A445" s="124"/>
      <c r="B445" s="121">
        <v>44170.83421296296</v>
      </c>
      <c r="C445" s="48" t="s">
        <v>1501</v>
      </c>
      <c r="D445" s="81" t="str">
        <f t="shared" si="96"/>
        <v>MV5266</v>
      </c>
      <c r="E445" s="81" t="str">
        <f t="shared" si="97"/>
        <v>MASVINGO</v>
      </c>
      <c r="F445" s="82" t="str">
        <f t="shared" si="98"/>
        <v>SILVER</v>
      </c>
      <c r="G445" s="52">
        <v>3</v>
      </c>
      <c r="H445" s="84" t="s">
        <v>2033</v>
      </c>
      <c r="I445" s="68" t="s">
        <v>2058</v>
      </c>
      <c r="J445" s="82" t="str">
        <f t="shared" si="99"/>
        <v>PARDON</v>
      </c>
      <c r="K445" s="88">
        <v>0</v>
      </c>
      <c r="L445" s="88">
        <v>0.99930555555555556</v>
      </c>
      <c r="M445" s="135">
        <v>44175</v>
      </c>
      <c r="N445" s="143" t="s">
        <v>4904</v>
      </c>
      <c r="O445" s="191">
        <f t="shared" si="82"/>
        <v>1439</v>
      </c>
      <c r="P445" s="100">
        <f t="shared" si="83"/>
        <v>4317</v>
      </c>
      <c r="Q445" s="68" t="s">
        <v>2035</v>
      </c>
      <c r="R445" s="68" t="s">
        <v>2036</v>
      </c>
    </row>
    <row r="446" spans="1:18" x14ac:dyDescent="0.2">
      <c r="A446" s="124"/>
      <c r="B446" s="121">
        <v>44153.311689814815</v>
      </c>
      <c r="C446" s="48" t="s">
        <v>1502</v>
      </c>
      <c r="D446" s="81" t="str">
        <f t="shared" si="96"/>
        <v>MD5243</v>
      </c>
      <c r="E446" s="81" t="str">
        <f t="shared" si="97"/>
        <v>MIDLANDS</v>
      </c>
      <c r="F446" s="82" t="str">
        <f t="shared" si="98"/>
        <v>GOLD</v>
      </c>
      <c r="G446" s="52">
        <v>3</v>
      </c>
      <c r="H446" s="84" t="s">
        <v>2033</v>
      </c>
      <c r="I446" s="68" t="s">
        <v>2058</v>
      </c>
      <c r="J446" s="82" t="str">
        <f t="shared" si="99"/>
        <v>CHIKWAVAVA</v>
      </c>
      <c r="K446" s="88">
        <v>0</v>
      </c>
      <c r="L446" s="88">
        <v>0.99930555555555556</v>
      </c>
      <c r="M446" s="135">
        <v>44175</v>
      </c>
      <c r="N446" s="143" t="s">
        <v>4905</v>
      </c>
      <c r="O446" s="191">
        <f t="shared" si="82"/>
        <v>1439</v>
      </c>
      <c r="P446" s="100">
        <f t="shared" si="83"/>
        <v>4317</v>
      </c>
      <c r="Q446" s="68" t="s">
        <v>2035</v>
      </c>
      <c r="R446" s="68" t="s">
        <v>2036</v>
      </c>
    </row>
    <row r="447" spans="1:18" x14ac:dyDescent="0.2">
      <c r="A447" s="97"/>
      <c r="B447" s="221">
        <v>44174.701122685183</v>
      </c>
      <c r="C447" s="98" t="s">
        <v>1506</v>
      </c>
      <c r="D447" s="81" t="str">
        <f t="shared" si="96"/>
        <v>MS0006</v>
      </c>
      <c r="E447" s="81" t="str">
        <f t="shared" si="97"/>
        <v>MAT SOUTH</v>
      </c>
      <c r="F447" s="82" t="str">
        <f t="shared" si="98"/>
        <v>PLATINUM</v>
      </c>
      <c r="G447" s="52">
        <v>3</v>
      </c>
      <c r="H447" s="142" t="s">
        <v>2033</v>
      </c>
      <c r="I447" s="68" t="s">
        <v>2040</v>
      </c>
      <c r="J447" s="82" t="str">
        <f t="shared" si="99"/>
        <v>BEN</v>
      </c>
      <c r="K447" s="88">
        <v>0</v>
      </c>
      <c r="L447" s="88">
        <v>0.48333333333333334</v>
      </c>
      <c r="M447" s="135">
        <v>44175</v>
      </c>
      <c r="N447" s="143" t="s">
        <v>5603</v>
      </c>
      <c r="O447" s="90">
        <f t="shared" si="82"/>
        <v>696</v>
      </c>
      <c r="P447" s="100">
        <f t="shared" si="83"/>
        <v>2088</v>
      </c>
      <c r="Q447" s="48" t="s">
        <v>2035</v>
      </c>
      <c r="R447" s="48" t="s">
        <v>2038</v>
      </c>
    </row>
    <row r="448" spans="1:18" x14ac:dyDescent="0.2">
      <c r="A448" s="97"/>
      <c r="B448" s="221">
        <v>44174.698622685188</v>
      </c>
      <c r="C448" s="98" t="s">
        <v>1508</v>
      </c>
      <c r="D448" s="81" t="str">
        <f t="shared" si="96"/>
        <v>MS0006</v>
      </c>
      <c r="E448" s="81" t="str">
        <f t="shared" si="97"/>
        <v>MAT SOUTH</v>
      </c>
      <c r="F448" s="82" t="str">
        <f t="shared" si="98"/>
        <v>PLATINUM</v>
      </c>
      <c r="G448" s="52">
        <v>3</v>
      </c>
      <c r="H448" s="142" t="s">
        <v>2033</v>
      </c>
      <c r="I448" s="68" t="s">
        <v>2040</v>
      </c>
      <c r="J448" s="82" t="str">
        <f t="shared" si="99"/>
        <v>BEN</v>
      </c>
      <c r="K448" s="88">
        <v>0</v>
      </c>
      <c r="L448" s="88">
        <v>0.47986111111111113</v>
      </c>
      <c r="M448" s="135">
        <v>44175</v>
      </c>
      <c r="N448" s="143" t="s">
        <v>5604</v>
      </c>
      <c r="O448" s="90">
        <f t="shared" si="82"/>
        <v>691</v>
      </c>
      <c r="P448" s="100">
        <f t="shared" si="83"/>
        <v>2073</v>
      </c>
      <c r="Q448" s="48" t="s">
        <v>2035</v>
      </c>
      <c r="R448" s="48" t="s">
        <v>2038</v>
      </c>
    </row>
    <row r="449" spans="1:18" x14ac:dyDescent="0.2">
      <c r="A449" s="214"/>
      <c r="B449" s="221">
        <v>44175.663275462961</v>
      </c>
      <c r="C449" s="98" t="s">
        <v>1508</v>
      </c>
      <c r="D449" s="81" t="str">
        <f t="shared" si="96"/>
        <v>MS0006</v>
      </c>
      <c r="E449" s="81" t="str">
        <f t="shared" si="97"/>
        <v>MAT SOUTH</v>
      </c>
      <c r="F449" s="82" t="str">
        <f t="shared" si="98"/>
        <v>PLATINUM</v>
      </c>
      <c r="G449" s="52">
        <v>3</v>
      </c>
      <c r="H449" s="142" t="s">
        <v>2033</v>
      </c>
      <c r="I449" s="68" t="s">
        <v>2056</v>
      </c>
      <c r="J449" s="82" t="str">
        <f t="shared" si="99"/>
        <v>BEN</v>
      </c>
      <c r="K449" s="151">
        <v>0.66327546296296302</v>
      </c>
      <c r="L449" s="151">
        <v>0.87107638888888894</v>
      </c>
      <c r="M449" s="135">
        <v>44175</v>
      </c>
      <c r="N449" s="143" t="s">
        <v>5791</v>
      </c>
      <c r="O449" s="90">
        <f t="shared" si="82"/>
        <v>299.23333333333335</v>
      </c>
      <c r="P449" s="100">
        <f t="shared" si="83"/>
        <v>897.7</v>
      </c>
      <c r="Q449" s="48" t="s">
        <v>2035</v>
      </c>
      <c r="R449" s="48" t="s">
        <v>2038</v>
      </c>
    </row>
    <row r="450" spans="1:18" x14ac:dyDescent="0.2">
      <c r="A450" s="214"/>
      <c r="B450" s="221">
        <v>44175.709085648145</v>
      </c>
      <c r="C450" s="98" t="s">
        <v>1524</v>
      </c>
      <c r="D450" s="81" t="str">
        <f t="shared" si="96"/>
        <v>HA5041</v>
      </c>
      <c r="E450" s="81" t="str">
        <f t="shared" si="97"/>
        <v>HARARE</v>
      </c>
      <c r="F450" s="82" t="str">
        <f t="shared" si="98"/>
        <v>GOLD</v>
      </c>
      <c r="G450" s="52">
        <v>3</v>
      </c>
      <c r="H450" s="142" t="s">
        <v>2033</v>
      </c>
      <c r="I450" s="68" t="s">
        <v>2056</v>
      </c>
      <c r="J450" s="82" t="str">
        <f t="shared" si="99"/>
        <v>RITA</v>
      </c>
      <c r="K450" s="151">
        <v>0.70908564814814812</v>
      </c>
      <c r="L450" s="151">
        <v>0.71833333333333327</v>
      </c>
      <c r="M450" s="135">
        <v>44175</v>
      </c>
      <c r="N450" s="143" t="s">
        <v>5749</v>
      </c>
      <c r="O450" s="90">
        <f t="shared" ref="O450:O513" si="100">(L450-K450)*60*24</f>
        <v>13.316666666666617</v>
      </c>
      <c r="P450" s="100">
        <f t="shared" ref="P450:P513" si="101">O450*G450</f>
        <v>39.949999999999847</v>
      </c>
      <c r="Q450" s="48" t="s">
        <v>2035</v>
      </c>
      <c r="R450" s="48" t="s">
        <v>2038</v>
      </c>
    </row>
    <row r="451" spans="1:18" x14ac:dyDescent="0.2">
      <c r="A451" s="124"/>
      <c r="B451" s="121">
        <v>44156.311666666668</v>
      </c>
      <c r="C451" s="48" t="s">
        <v>1527</v>
      </c>
      <c r="D451" s="81" t="str">
        <f t="shared" si="96"/>
        <v>HA0205</v>
      </c>
      <c r="E451" s="81" t="str">
        <f t="shared" si="97"/>
        <v>HARARE</v>
      </c>
      <c r="F451" s="82" t="str">
        <f t="shared" si="98"/>
        <v>PLATINUM</v>
      </c>
      <c r="G451" s="52">
        <v>3</v>
      </c>
      <c r="H451" s="84" t="s">
        <v>2033</v>
      </c>
      <c r="I451" s="68" t="s">
        <v>2058</v>
      </c>
      <c r="J451" s="82" t="str">
        <f t="shared" si="99"/>
        <v>RICHARD</v>
      </c>
      <c r="K451" s="88">
        <v>0</v>
      </c>
      <c r="L451" s="88">
        <v>0.99930555555555556</v>
      </c>
      <c r="M451" s="135">
        <v>44175</v>
      </c>
      <c r="N451" s="143" t="s">
        <v>4907</v>
      </c>
      <c r="O451" s="191">
        <f t="shared" si="100"/>
        <v>1439</v>
      </c>
      <c r="P451" s="100">
        <f t="shared" si="101"/>
        <v>4317</v>
      </c>
      <c r="Q451" s="68" t="s">
        <v>2035</v>
      </c>
      <c r="R451" s="68" t="s">
        <v>2036</v>
      </c>
    </row>
    <row r="452" spans="1:18" x14ac:dyDescent="0.2">
      <c r="A452" s="97"/>
      <c r="B452" s="137" t="s">
        <v>2206</v>
      </c>
      <c r="C452" s="87" t="s">
        <v>1529</v>
      </c>
      <c r="D452" s="134" t="str">
        <f>VLOOKUP($C452,TOTAL3,2,FALSE)</f>
        <v>HA0205</v>
      </c>
      <c r="E452" s="134" t="str">
        <f>VLOOKUP($C452,TOTAL3,3,FALSE)</f>
        <v>HARARE</v>
      </c>
      <c r="F452" s="135" t="str">
        <f>VLOOKUP(C452,TOTAL3,4,FALSE)</f>
        <v>PLATINUM</v>
      </c>
      <c r="G452" s="52">
        <v>3</v>
      </c>
      <c r="H452" s="84" t="s">
        <v>2033</v>
      </c>
      <c r="I452" s="52" t="s">
        <v>5161</v>
      </c>
      <c r="J452" s="135" t="str">
        <f>VLOOKUP($C452,TOTAL3,5,FALSE)</f>
        <v>RICHARD</v>
      </c>
      <c r="K452" s="88">
        <v>0</v>
      </c>
      <c r="L452" s="153">
        <v>0.99945601851851851</v>
      </c>
      <c r="M452" s="254">
        <v>44175</v>
      </c>
      <c r="N452" s="143" t="s">
        <v>5496</v>
      </c>
      <c r="O452" s="90">
        <f t="shared" si="100"/>
        <v>1439.2166666666667</v>
      </c>
      <c r="P452" s="100">
        <f t="shared" si="101"/>
        <v>4317.6499999999996</v>
      </c>
      <c r="Q452" s="48" t="s">
        <v>2035</v>
      </c>
      <c r="R452" s="48" t="s">
        <v>2036</v>
      </c>
    </row>
    <row r="453" spans="1:18" x14ac:dyDescent="0.2">
      <c r="A453" s="97"/>
      <c r="B453" s="137" t="s">
        <v>2206</v>
      </c>
      <c r="C453" s="87" t="s">
        <v>1530</v>
      </c>
      <c r="D453" s="134" t="str">
        <f>VLOOKUP($C453,TOTAL3,2,FALSE)</f>
        <v>HA0205</v>
      </c>
      <c r="E453" s="134" t="str">
        <f>VLOOKUP($C453,TOTAL3,3,FALSE)</f>
        <v>HARARE</v>
      </c>
      <c r="F453" s="135" t="str">
        <f>VLOOKUP(C453,TOTAL3,4,FALSE)</f>
        <v>PLATINUM</v>
      </c>
      <c r="G453" s="52">
        <v>3</v>
      </c>
      <c r="H453" s="84" t="s">
        <v>2033</v>
      </c>
      <c r="I453" s="52" t="s">
        <v>5161</v>
      </c>
      <c r="J453" s="135" t="str">
        <f>VLOOKUP($C453,TOTAL3,5,FALSE)</f>
        <v>RICHARD</v>
      </c>
      <c r="K453" s="88">
        <v>0</v>
      </c>
      <c r="L453" s="153">
        <v>0.99945601851851851</v>
      </c>
      <c r="M453" s="254">
        <v>44175</v>
      </c>
      <c r="N453" s="143" t="s">
        <v>5400</v>
      </c>
      <c r="O453" s="90">
        <f t="shared" si="100"/>
        <v>1439.2166666666667</v>
      </c>
      <c r="P453" s="100">
        <f t="shared" si="101"/>
        <v>4317.6499999999996</v>
      </c>
      <c r="Q453" s="48" t="s">
        <v>2035</v>
      </c>
      <c r="R453" s="48" t="s">
        <v>2036</v>
      </c>
    </row>
    <row r="454" spans="1:18" x14ac:dyDescent="0.2">
      <c r="A454" s="97"/>
      <c r="B454" s="186">
        <v>44174.899594907409</v>
      </c>
      <c r="C454" s="5" t="s">
        <v>1531</v>
      </c>
      <c r="D454" s="134" t="str">
        <f>VLOOKUP($C454,TOTAL3,2,FALSE)</f>
        <v>HA7033</v>
      </c>
      <c r="E454" s="134" t="str">
        <f>VLOOKUP($C454,TOTAL3,3,FALSE)</f>
        <v>HARARE</v>
      </c>
      <c r="F454" s="135" t="str">
        <f>VLOOKUP(C454,TOTAL3,4,FALSE)</f>
        <v>PLATINUM</v>
      </c>
      <c r="G454" s="52">
        <v>3</v>
      </c>
      <c r="H454" s="84" t="s">
        <v>2033</v>
      </c>
      <c r="I454" s="52" t="s">
        <v>2034</v>
      </c>
      <c r="J454" s="135" t="str">
        <f>VLOOKUP($C454,TOTAL3,5,FALSE)</f>
        <v>ARCHIE</v>
      </c>
      <c r="K454" s="88">
        <v>0</v>
      </c>
      <c r="L454" s="153">
        <v>0.82776620370370368</v>
      </c>
      <c r="M454" s="254">
        <v>44175</v>
      </c>
      <c r="N454" s="143" t="s">
        <v>5526</v>
      </c>
      <c r="O454" s="90">
        <f t="shared" si="100"/>
        <v>1191.9833333333333</v>
      </c>
      <c r="P454" s="100">
        <f t="shared" si="101"/>
        <v>3575.95</v>
      </c>
      <c r="Q454" s="48" t="s">
        <v>2035</v>
      </c>
      <c r="R454" s="48" t="s">
        <v>2038</v>
      </c>
    </row>
    <row r="455" spans="1:18" x14ac:dyDescent="0.2">
      <c r="A455" s="97"/>
      <c r="B455" s="186">
        <v>44174.901967592596</v>
      </c>
      <c r="C455" s="5" t="s">
        <v>1533</v>
      </c>
      <c r="D455" s="134" t="str">
        <f>VLOOKUP($C455,TOTAL3,2,FALSE)</f>
        <v>HA7033</v>
      </c>
      <c r="E455" s="134" t="str">
        <f>VLOOKUP($C455,TOTAL3,3,FALSE)</f>
        <v>HARARE</v>
      </c>
      <c r="F455" s="135" t="str">
        <f>VLOOKUP(C455,TOTAL3,4,FALSE)</f>
        <v>PLATINUM</v>
      </c>
      <c r="G455" s="52">
        <v>3</v>
      </c>
      <c r="H455" s="84" t="s">
        <v>2033</v>
      </c>
      <c r="I455" s="52" t="s">
        <v>2034</v>
      </c>
      <c r="J455" s="135" t="str">
        <f>VLOOKUP($C455,TOTAL3,5,FALSE)</f>
        <v>ARCHIE</v>
      </c>
      <c r="K455" s="88">
        <v>0</v>
      </c>
      <c r="L455" s="196">
        <v>0.58819444444444446</v>
      </c>
      <c r="M455" s="186">
        <v>44175</v>
      </c>
      <c r="N455" s="143" t="s">
        <v>5527</v>
      </c>
      <c r="O455" s="90">
        <f t="shared" si="100"/>
        <v>847.00000000000011</v>
      </c>
      <c r="P455" s="100">
        <f t="shared" si="101"/>
        <v>2541.0000000000005</v>
      </c>
      <c r="Q455" s="48" t="s">
        <v>2035</v>
      </c>
      <c r="R455" s="48" t="s">
        <v>2038</v>
      </c>
    </row>
    <row r="456" spans="1:18" x14ac:dyDescent="0.2">
      <c r="A456" s="124"/>
      <c r="B456" s="121">
        <v>44169.894108796296</v>
      </c>
      <c r="C456" s="48" t="s">
        <v>1534</v>
      </c>
      <c r="D456" s="81" t="str">
        <f>VLOOKUP($C456,TOTAL4,2,FALSE)</f>
        <v>HA6064</v>
      </c>
      <c r="E456" s="81" t="str">
        <f>VLOOKUP($C456,TOTAL4,3,FALSE)</f>
        <v>HARARE</v>
      </c>
      <c r="F456" s="82" t="str">
        <f>VLOOKUP(C456,TOTAL4,4,FALSE)</f>
        <v>SILVER</v>
      </c>
      <c r="G456" s="52">
        <v>3</v>
      </c>
      <c r="H456" s="84" t="s">
        <v>2033</v>
      </c>
      <c r="I456" s="68" t="s">
        <v>2058</v>
      </c>
      <c r="J456" s="82" t="str">
        <f>VLOOKUP($C456,TOTAL4,5,FALSE)</f>
        <v>MUTYANDA</v>
      </c>
      <c r="K456" s="88">
        <v>0</v>
      </c>
      <c r="L456" s="88">
        <v>0.99930555555555556</v>
      </c>
      <c r="M456" s="135">
        <v>44175</v>
      </c>
      <c r="N456" s="143" t="s">
        <v>4908</v>
      </c>
      <c r="O456" s="191">
        <f t="shared" si="100"/>
        <v>1439</v>
      </c>
      <c r="P456" s="100">
        <f t="shared" si="101"/>
        <v>4317</v>
      </c>
      <c r="Q456" s="68" t="s">
        <v>2035</v>
      </c>
      <c r="R456" s="68" t="s">
        <v>2036</v>
      </c>
    </row>
    <row r="457" spans="1:18" x14ac:dyDescent="0.2">
      <c r="A457" s="97"/>
      <c r="B457" s="137" t="s">
        <v>3536</v>
      </c>
      <c r="C457" s="48" t="s">
        <v>1536</v>
      </c>
      <c r="D457" s="134" t="str">
        <f>VLOOKUP($C457,TOTAL3,2,FALSE)</f>
        <v>HA6064</v>
      </c>
      <c r="E457" s="134" t="str">
        <f>VLOOKUP($C457,TOTAL3,3,FALSE)</f>
        <v>HARARE</v>
      </c>
      <c r="F457" s="135" t="str">
        <f>VLOOKUP(C457,TOTAL3,4,FALSE)</f>
        <v>SILVER</v>
      </c>
      <c r="G457" s="52">
        <v>3</v>
      </c>
      <c r="H457" s="142" t="s">
        <v>2033</v>
      </c>
      <c r="I457" s="52" t="s">
        <v>5161</v>
      </c>
      <c r="J457" s="135" t="str">
        <f>VLOOKUP($C457,TOTAL3,5,FALSE)</f>
        <v>MUTYANDA</v>
      </c>
      <c r="K457" s="88">
        <v>0</v>
      </c>
      <c r="L457" s="153">
        <v>0.99945601851851851</v>
      </c>
      <c r="M457" s="254">
        <v>44175</v>
      </c>
      <c r="N457" s="143" t="s">
        <v>5528</v>
      </c>
      <c r="O457" s="90">
        <f t="shared" si="100"/>
        <v>1439.2166666666667</v>
      </c>
      <c r="P457" s="100">
        <f t="shared" si="101"/>
        <v>4317.6499999999996</v>
      </c>
      <c r="Q457" s="48" t="s">
        <v>2035</v>
      </c>
      <c r="R457" s="48" t="s">
        <v>2036</v>
      </c>
    </row>
    <row r="458" spans="1:18" x14ac:dyDescent="0.2">
      <c r="A458" s="97"/>
      <c r="B458" s="186">
        <v>44174.899699074071</v>
      </c>
      <c r="C458" s="5" t="s">
        <v>1537</v>
      </c>
      <c r="D458" s="134" t="str">
        <f>VLOOKUP($C458,TOTAL3,2,FALSE)</f>
        <v>HA3026</v>
      </c>
      <c r="E458" s="134" t="str">
        <f>VLOOKUP($C458,TOTAL3,3,FALSE)</f>
        <v>HARARE</v>
      </c>
      <c r="F458" s="135" t="str">
        <f>VLOOKUP(C458,TOTAL3,4,FALSE)</f>
        <v>PLATINUM</v>
      </c>
      <c r="G458" s="52">
        <v>3</v>
      </c>
      <c r="H458" s="84" t="s">
        <v>2033</v>
      </c>
      <c r="I458" s="52" t="s">
        <v>2034</v>
      </c>
      <c r="J458" s="135" t="str">
        <f>VLOOKUP($C458,TOTAL3,5,FALSE)</f>
        <v>ARCHIE</v>
      </c>
      <c r="K458" s="88">
        <v>0</v>
      </c>
      <c r="L458" s="153">
        <v>0.82798611111111109</v>
      </c>
      <c r="M458" s="254">
        <v>44175</v>
      </c>
      <c r="N458" s="143" t="s">
        <v>5529</v>
      </c>
      <c r="O458" s="90">
        <f t="shared" si="100"/>
        <v>1192.3</v>
      </c>
      <c r="P458" s="100">
        <f t="shared" si="101"/>
        <v>3576.8999999999996</v>
      </c>
      <c r="Q458" s="48" t="s">
        <v>2035</v>
      </c>
      <c r="R458" s="48" t="s">
        <v>2038</v>
      </c>
    </row>
    <row r="459" spans="1:18" x14ac:dyDescent="0.2">
      <c r="A459" s="97"/>
      <c r="B459" s="186">
        <v>44174.901979166665</v>
      </c>
      <c r="C459" s="5" t="s">
        <v>1540</v>
      </c>
      <c r="D459" s="134" t="str">
        <f>VLOOKUP($C459,TOTAL3,2,FALSE)</f>
        <v>HA3026</v>
      </c>
      <c r="E459" s="134" t="str">
        <f>VLOOKUP($C459,TOTAL3,3,FALSE)</f>
        <v>HARARE</v>
      </c>
      <c r="F459" s="135" t="str">
        <f>VLOOKUP(C459,TOTAL3,4,FALSE)</f>
        <v>PLATINUM</v>
      </c>
      <c r="G459" s="52">
        <v>3</v>
      </c>
      <c r="H459" s="84" t="s">
        <v>2033</v>
      </c>
      <c r="I459" s="52" t="s">
        <v>2034</v>
      </c>
      <c r="J459" s="135" t="str">
        <f>VLOOKUP($C459,TOTAL3,5,FALSE)</f>
        <v>ARCHIE</v>
      </c>
      <c r="K459" s="88">
        <v>0</v>
      </c>
      <c r="L459" s="153">
        <v>0.82310185185185192</v>
      </c>
      <c r="M459" s="254">
        <v>44175</v>
      </c>
      <c r="N459" s="143" t="s">
        <v>5530</v>
      </c>
      <c r="O459" s="90">
        <f t="shared" si="100"/>
        <v>1185.2666666666667</v>
      </c>
      <c r="P459" s="100">
        <f t="shared" si="101"/>
        <v>3555.8</v>
      </c>
      <c r="Q459" s="48" t="s">
        <v>2035</v>
      </c>
      <c r="R459" s="48" t="s">
        <v>2038</v>
      </c>
    </row>
    <row r="460" spans="1:18" x14ac:dyDescent="0.2">
      <c r="A460" s="214"/>
      <c r="B460" s="221">
        <v>44175.672430555554</v>
      </c>
      <c r="C460" s="98" t="s">
        <v>1548</v>
      </c>
      <c r="D460" s="81" t="str">
        <f>VLOOKUP($C460,TOTAL4,2,FALSE)</f>
        <v>MV7032</v>
      </c>
      <c r="E460" s="81" t="str">
        <f>VLOOKUP($C460,TOTAL4,3,FALSE)</f>
        <v>MASVINGO</v>
      </c>
      <c r="F460" s="82" t="str">
        <f>VLOOKUP(C460,TOTAL4,4,FALSE)</f>
        <v>SILVER</v>
      </c>
      <c r="G460" s="52">
        <v>3</v>
      </c>
      <c r="H460" s="142" t="s">
        <v>2033</v>
      </c>
      <c r="I460" s="68" t="s">
        <v>2056</v>
      </c>
      <c r="J460" s="82" t="str">
        <f>VLOOKUP($C460,TOTAL4,5,FALSE)</f>
        <v>PARDON</v>
      </c>
      <c r="K460" s="151">
        <v>0.67243055555555553</v>
      </c>
      <c r="L460" s="151">
        <v>0.70775462962962965</v>
      </c>
      <c r="M460" s="135">
        <v>44175</v>
      </c>
      <c r="N460" s="143" t="s">
        <v>5742</v>
      </c>
      <c r="O460" s="90">
        <f t="shared" si="100"/>
        <v>50.866666666666731</v>
      </c>
      <c r="P460" s="100">
        <f t="shared" si="101"/>
        <v>152.60000000000019</v>
      </c>
      <c r="Q460" s="48" t="s">
        <v>2035</v>
      </c>
      <c r="R460" s="48" t="s">
        <v>2038</v>
      </c>
    </row>
    <row r="461" spans="1:18" x14ac:dyDescent="0.2">
      <c r="A461" s="214"/>
      <c r="B461" s="221">
        <v>44175.740601851852</v>
      </c>
      <c r="C461" s="98" t="s">
        <v>1548</v>
      </c>
      <c r="D461" s="81" t="str">
        <f>VLOOKUP($C461,TOTAL4,2,FALSE)</f>
        <v>MV7032</v>
      </c>
      <c r="E461" s="81" t="str">
        <f>VLOOKUP($C461,TOTAL4,3,FALSE)</f>
        <v>MASVINGO</v>
      </c>
      <c r="F461" s="82" t="str">
        <f>VLOOKUP(C461,TOTAL4,4,FALSE)</f>
        <v>SILVER</v>
      </c>
      <c r="G461" s="52">
        <v>3</v>
      </c>
      <c r="H461" s="142" t="s">
        <v>2033</v>
      </c>
      <c r="I461" s="68" t="s">
        <v>2056</v>
      </c>
      <c r="J461" s="82" t="str">
        <f>VLOOKUP($C461,TOTAL4,5,FALSE)</f>
        <v>PARDON</v>
      </c>
      <c r="K461" s="151">
        <v>0.7406018518518519</v>
      </c>
      <c r="L461" s="151">
        <v>0.82902777777777781</v>
      </c>
      <c r="M461" s="135">
        <v>44175</v>
      </c>
      <c r="N461" s="143" t="s">
        <v>5780</v>
      </c>
      <c r="O461" s="90">
        <f t="shared" si="100"/>
        <v>127.33333333333331</v>
      </c>
      <c r="P461" s="100">
        <f t="shared" si="101"/>
        <v>381.99999999999994</v>
      </c>
      <c r="Q461" s="48" t="s">
        <v>2035</v>
      </c>
      <c r="R461" s="48" t="s">
        <v>2038</v>
      </c>
    </row>
    <row r="462" spans="1:18" x14ac:dyDescent="0.2">
      <c r="A462" s="97"/>
      <c r="B462" s="137" t="s">
        <v>2077</v>
      </c>
      <c r="C462" s="87" t="s">
        <v>1555</v>
      </c>
      <c r="D462" s="134" t="str">
        <f>VLOOKUP($C462,TOTAL3,2,FALSE)</f>
        <v>ME0395</v>
      </c>
      <c r="E462" s="134" t="str">
        <f>VLOOKUP($C462,TOTAL3,3,FALSE)</f>
        <v>MASH EAST</v>
      </c>
      <c r="F462" s="135" t="str">
        <f>VLOOKUP(C462,TOTAL3,4,FALSE)</f>
        <v>GOLD</v>
      </c>
      <c r="G462" s="52">
        <v>3</v>
      </c>
      <c r="H462" s="84" t="s">
        <v>2033</v>
      </c>
      <c r="I462" s="52" t="s">
        <v>5161</v>
      </c>
      <c r="J462" s="135" t="str">
        <f>VLOOKUP($C462,TOTAL3,5,FALSE)</f>
        <v>DHLAKAMA</v>
      </c>
      <c r="K462" s="88">
        <v>0</v>
      </c>
      <c r="L462" s="153">
        <v>0.99945601851851851</v>
      </c>
      <c r="M462" s="254">
        <v>44175</v>
      </c>
      <c r="N462" s="143" t="s">
        <v>5406</v>
      </c>
      <c r="O462" s="90">
        <f t="shared" si="100"/>
        <v>1439.2166666666667</v>
      </c>
      <c r="P462" s="100">
        <f t="shared" si="101"/>
        <v>4317.6499999999996</v>
      </c>
      <c r="Q462" s="48" t="s">
        <v>2035</v>
      </c>
      <c r="R462" s="48" t="s">
        <v>2036</v>
      </c>
    </row>
    <row r="463" spans="1:18" x14ac:dyDescent="0.2">
      <c r="A463" s="97"/>
      <c r="B463" s="186">
        <v>44174.650694444441</v>
      </c>
      <c r="C463" s="5" t="s">
        <v>1558</v>
      </c>
      <c r="D463" s="134" t="str">
        <f>VLOOKUP($C463,TOTAL3,2,FALSE)</f>
        <v>ME7060</v>
      </c>
      <c r="E463" s="134" t="str">
        <f>VLOOKUP($C463,TOTAL3,3,FALSE)</f>
        <v>MASH EAST</v>
      </c>
      <c r="F463" s="135" t="str">
        <f>VLOOKUP(C463,TOTAL3,4,FALSE)</f>
        <v>PLATINUM</v>
      </c>
      <c r="G463" s="52">
        <v>3</v>
      </c>
      <c r="H463" s="84" t="s">
        <v>2033</v>
      </c>
      <c r="I463" s="52" t="s">
        <v>2034</v>
      </c>
      <c r="J463" s="135" t="str">
        <f>VLOOKUP($C463,TOTAL3,5,FALSE)</f>
        <v>WASHI</v>
      </c>
      <c r="K463" s="88">
        <v>0</v>
      </c>
      <c r="L463" s="153">
        <v>0.99945601851851851</v>
      </c>
      <c r="M463" s="254">
        <v>44175</v>
      </c>
      <c r="N463" s="143" t="s">
        <v>5413</v>
      </c>
      <c r="O463" s="90">
        <f t="shared" si="100"/>
        <v>1439.2166666666667</v>
      </c>
      <c r="P463" s="100">
        <f t="shared" si="101"/>
        <v>4317.6499999999996</v>
      </c>
      <c r="Q463" s="48" t="s">
        <v>2035</v>
      </c>
      <c r="R463" s="48" t="s">
        <v>2036</v>
      </c>
    </row>
    <row r="464" spans="1:18" x14ac:dyDescent="0.2">
      <c r="A464" s="97"/>
      <c r="B464" s="216" t="s">
        <v>5628</v>
      </c>
      <c r="C464" s="138" t="s">
        <v>1560</v>
      </c>
      <c r="D464" s="134" t="str">
        <f>VLOOKUP($C464,TOTAL3,2,FALSE)</f>
        <v>MW5313</v>
      </c>
      <c r="E464" s="134" t="str">
        <f>VLOOKUP($C464,TOTAL3,3,FALSE)</f>
        <v>MASH WEST</v>
      </c>
      <c r="F464" s="135" t="str">
        <f>VLOOKUP(C464,TOTAL3,4,FALSE)</f>
        <v>PLATINUM</v>
      </c>
      <c r="G464" s="52">
        <v>3</v>
      </c>
      <c r="H464" s="142" t="s">
        <v>2033</v>
      </c>
      <c r="I464" s="52" t="s">
        <v>2034</v>
      </c>
      <c r="J464" s="135" t="str">
        <f>VLOOKUP($C464,TOTAL3,5,FALSE)</f>
        <v>NGIRAZI</v>
      </c>
      <c r="K464" s="153">
        <v>0.33578703703703705</v>
      </c>
      <c r="L464" s="153">
        <v>0.78318287037037038</v>
      </c>
      <c r="M464" s="254">
        <v>44175</v>
      </c>
      <c r="N464" s="143" t="s">
        <v>5805</v>
      </c>
      <c r="O464" s="90">
        <f t="shared" si="100"/>
        <v>644.25</v>
      </c>
      <c r="P464" s="100">
        <f t="shared" si="101"/>
        <v>1932.75</v>
      </c>
      <c r="Q464" s="48" t="s">
        <v>2035</v>
      </c>
      <c r="R464" s="48" t="s">
        <v>2038</v>
      </c>
    </row>
    <row r="465" spans="1:18" x14ac:dyDescent="0.2">
      <c r="A465" s="97"/>
      <c r="B465" s="216" t="s">
        <v>5626</v>
      </c>
      <c r="C465" s="138" t="s">
        <v>1563</v>
      </c>
      <c r="D465" s="134" t="str">
        <f>VLOOKUP($C465,TOTAL3,2,FALSE)</f>
        <v>MW5313</v>
      </c>
      <c r="E465" s="134" t="str">
        <f>VLOOKUP($C465,TOTAL3,3,FALSE)</f>
        <v>MASH WEST</v>
      </c>
      <c r="F465" s="135" t="str">
        <f>VLOOKUP(C465,TOTAL3,4,FALSE)</f>
        <v>PLATINUM</v>
      </c>
      <c r="G465" s="52">
        <v>3</v>
      </c>
      <c r="H465" s="142" t="s">
        <v>2033</v>
      </c>
      <c r="I465" s="52" t="s">
        <v>2034</v>
      </c>
      <c r="J465" s="135" t="str">
        <f>VLOOKUP($C465,TOTAL3,5,FALSE)</f>
        <v>NGIRAZI</v>
      </c>
      <c r="K465" s="153">
        <v>0.33340277777777777</v>
      </c>
      <c r="L465" s="153">
        <v>0.75347222222222221</v>
      </c>
      <c r="M465" s="254">
        <v>44175</v>
      </c>
      <c r="N465" s="143" t="s">
        <v>5822</v>
      </c>
      <c r="O465" s="90">
        <f t="shared" si="100"/>
        <v>604.9</v>
      </c>
      <c r="P465" s="100">
        <f t="shared" si="101"/>
        <v>1814.6999999999998</v>
      </c>
      <c r="Q465" s="48" t="s">
        <v>2035</v>
      </c>
      <c r="R465" s="48" t="s">
        <v>2038</v>
      </c>
    </row>
    <row r="466" spans="1:18" x14ac:dyDescent="0.2">
      <c r="A466" s="124"/>
      <c r="B466" s="121">
        <v>44170.95385416667</v>
      </c>
      <c r="C466" s="48" t="s">
        <v>1566</v>
      </c>
      <c r="D466" s="81" t="str">
        <f>VLOOKUP($C466,TOTAL4,2,FALSE)</f>
        <v>MD0388</v>
      </c>
      <c r="E466" s="81" t="str">
        <f>VLOOKUP($C466,TOTAL4,3,FALSE)</f>
        <v>MIDLANDS</v>
      </c>
      <c r="F466" s="82" t="str">
        <f>VLOOKUP(C466,TOTAL4,4,FALSE)</f>
        <v>PLATINUM</v>
      </c>
      <c r="G466" s="52">
        <v>3</v>
      </c>
      <c r="H466" s="84" t="s">
        <v>2033</v>
      </c>
      <c r="I466" s="68" t="s">
        <v>2058</v>
      </c>
      <c r="J466" s="82" t="str">
        <f>VLOOKUP($C466,TOTAL4,5,FALSE)</f>
        <v>CHARI</v>
      </c>
      <c r="K466" s="88">
        <v>0</v>
      </c>
      <c r="L466" s="88">
        <v>0.99930555555555556</v>
      </c>
      <c r="M466" s="135">
        <v>44175</v>
      </c>
      <c r="N466" s="143" t="s">
        <v>4910</v>
      </c>
      <c r="O466" s="191">
        <f t="shared" si="100"/>
        <v>1439</v>
      </c>
      <c r="P466" s="100">
        <f t="shared" si="101"/>
        <v>4317</v>
      </c>
      <c r="Q466" s="68" t="s">
        <v>2035</v>
      </c>
      <c r="R466" s="68" t="s">
        <v>2036</v>
      </c>
    </row>
    <row r="467" spans="1:18" x14ac:dyDescent="0.2">
      <c r="A467" s="124"/>
      <c r="B467" s="121">
        <v>44170.748287037037</v>
      </c>
      <c r="C467" s="48" t="s">
        <v>1568</v>
      </c>
      <c r="D467" s="81" t="str">
        <f>VLOOKUP($C467,TOTAL4,2,FALSE)</f>
        <v>MD0388</v>
      </c>
      <c r="E467" s="81" t="str">
        <f>VLOOKUP($C467,TOTAL4,3,FALSE)</f>
        <v>MIDLANDS</v>
      </c>
      <c r="F467" s="82" t="str">
        <f>VLOOKUP(C467,TOTAL4,4,FALSE)</f>
        <v>PLATINUM</v>
      </c>
      <c r="G467" s="52">
        <v>3</v>
      </c>
      <c r="H467" s="142" t="s">
        <v>2033</v>
      </c>
      <c r="I467" s="68" t="s">
        <v>2058</v>
      </c>
      <c r="J467" s="82" t="str">
        <f>VLOOKUP($C467,TOTAL4,5,FALSE)</f>
        <v>CHARI</v>
      </c>
      <c r="K467" s="88">
        <v>0</v>
      </c>
      <c r="L467" s="88">
        <v>0.58472222222222225</v>
      </c>
      <c r="M467" s="135">
        <v>44175</v>
      </c>
      <c r="N467" s="143" t="s">
        <v>4911</v>
      </c>
      <c r="O467" s="90">
        <f t="shared" si="100"/>
        <v>842</v>
      </c>
      <c r="P467" s="100">
        <f t="shared" si="101"/>
        <v>2526</v>
      </c>
      <c r="Q467" s="48" t="s">
        <v>2035</v>
      </c>
      <c r="R467" s="48" t="s">
        <v>2038</v>
      </c>
    </row>
    <row r="468" spans="1:18" x14ac:dyDescent="0.2">
      <c r="A468" s="214"/>
      <c r="B468" s="242">
        <v>44175.740717592591</v>
      </c>
      <c r="C468" s="43" t="s">
        <v>1568</v>
      </c>
      <c r="D468" s="81" t="str">
        <f>VLOOKUP($C468,TOTAL4,2,FALSE)</f>
        <v>MD0388</v>
      </c>
      <c r="E468" s="81" t="str">
        <f>VLOOKUP($C468,TOTAL4,3,FALSE)</f>
        <v>MIDLANDS</v>
      </c>
      <c r="F468" s="82" t="str">
        <f>VLOOKUP(C468,TOTAL4,4,FALSE)</f>
        <v>PLATINUM</v>
      </c>
      <c r="G468" s="52">
        <v>3</v>
      </c>
      <c r="H468" s="84" t="s">
        <v>2033</v>
      </c>
      <c r="I468" s="68" t="s">
        <v>2056</v>
      </c>
      <c r="J468" s="82" t="str">
        <f>VLOOKUP($C468,TOTAL4,5,FALSE)</f>
        <v>CHARI</v>
      </c>
      <c r="K468" s="151">
        <v>0.74071759259259251</v>
      </c>
      <c r="L468" s="88">
        <v>0.99930555555555556</v>
      </c>
      <c r="M468" s="135">
        <v>44175</v>
      </c>
      <c r="N468" s="143" t="s">
        <v>5799</v>
      </c>
      <c r="O468" s="191">
        <f t="shared" si="100"/>
        <v>372.36666666666679</v>
      </c>
      <c r="P468" s="100">
        <f t="shared" si="101"/>
        <v>1117.1000000000004</v>
      </c>
      <c r="Q468" s="68" t="s">
        <v>2035</v>
      </c>
      <c r="R468" s="68" t="s">
        <v>2036</v>
      </c>
    </row>
    <row r="469" spans="1:18" x14ac:dyDescent="0.2">
      <c r="A469" s="78">
        <v>67</v>
      </c>
      <c r="B469" s="121">
        <v>44173.855555555558</v>
      </c>
      <c r="C469" s="52" t="str">
        <f>VLOOKUP(A469,nsn,2,FALSE)</f>
        <v>PLUMTREEBORDER-G</v>
      </c>
      <c r="D469" s="134" t="str">
        <f>VLOOKUP($C469,TOTAL3,2,FALSE)</f>
        <v>MS0083</v>
      </c>
      <c r="E469" s="134" t="str">
        <f>VLOOKUP($C469,TOTAL3,3,FALSE)</f>
        <v>MAT SOUTH</v>
      </c>
      <c r="F469" s="135" t="str">
        <f>VLOOKUP(C469,TOTAL3,4,FALSE)</f>
        <v>SILVER</v>
      </c>
      <c r="G469" s="52">
        <v>3</v>
      </c>
      <c r="H469" s="142" t="s">
        <v>2033</v>
      </c>
      <c r="I469" s="212" t="s">
        <v>2056</v>
      </c>
      <c r="J469" s="52" t="str">
        <f>VLOOKUP(A469,nsn,3,FALSE)</f>
        <v>STELLA</v>
      </c>
      <c r="K469" s="88">
        <v>0</v>
      </c>
      <c r="L469" s="88">
        <v>0.625</v>
      </c>
      <c r="M469" s="135">
        <v>44175</v>
      </c>
      <c r="N469" s="143" t="s">
        <v>4123</v>
      </c>
      <c r="O469" s="90">
        <f t="shared" si="100"/>
        <v>900</v>
      </c>
      <c r="P469" s="100">
        <f t="shared" si="101"/>
        <v>2700</v>
      </c>
      <c r="Q469" s="48" t="s">
        <v>2035</v>
      </c>
      <c r="R469" s="48" t="s">
        <v>2038</v>
      </c>
    </row>
    <row r="470" spans="1:18" x14ac:dyDescent="0.2">
      <c r="A470" s="78">
        <v>64</v>
      </c>
      <c r="B470" s="121">
        <v>44173.855555555558</v>
      </c>
      <c r="C470" s="52" t="str">
        <f>VLOOKUP(A470,nsn,2,FALSE)</f>
        <v>PLUMTREETOWN-G</v>
      </c>
      <c r="D470" s="134" t="str">
        <f>VLOOKUP($C470,TOTAL3,2,FALSE)</f>
        <v>MS0084</v>
      </c>
      <c r="E470" s="134" t="str">
        <f>VLOOKUP($C470,TOTAL3,3,FALSE)</f>
        <v>MAT SOUTH</v>
      </c>
      <c r="F470" s="135" t="str">
        <f>VLOOKUP(C470,TOTAL3,4,FALSE)</f>
        <v>GOLD</v>
      </c>
      <c r="G470" s="52">
        <v>3</v>
      </c>
      <c r="H470" s="142" t="s">
        <v>2033</v>
      </c>
      <c r="I470" s="212" t="s">
        <v>2056</v>
      </c>
      <c r="J470" s="52" t="str">
        <f>VLOOKUP(A470,nsn,3,FALSE)</f>
        <v>STELLA</v>
      </c>
      <c r="K470" s="88">
        <v>0</v>
      </c>
      <c r="L470" s="88">
        <v>0.625</v>
      </c>
      <c r="M470" s="135">
        <v>44175</v>
      </c>
      <c r="N470" s="143" t="s">
        <v>2180</v>
      </c>
      <c r="O470" s="90">
        <f t="shared" si="100"/>
        <v>900</v>
      </c>
      <c r="P470" s="100">
        <f t="shared" si="101"/>
        <v>2700</v>
      </c>
      <c r="Q470" s="48" t="s">
        <v>2035</v>
      </c>
      <c r="R470" s="48" t="s">
        <v>2038</v>
      </c>
    </row>
    <row r="471" spans="1:18" x14ac:dyDescent="0.2">
      <c r="A471" s="97"/>
      <c r="B471" s="221">
        <v>44174.543483796297</v>
      </c>
      <c r="C471" s="98" t="s">
        <v>1572</v>
      </c>
      <c r="D471" s="81" t="str">
        <f>VLOOKUP($C471,TOTAL4,2,FALSE)</f>
        <v>MS0084</v>
      </c>
      <c r="E471" s="81" t="str">
        <f>VLOOKUP($C471,TOTAL4,3,FALSE)</f>
        <v>MAT SOUTH</v>
      </c>
      <c r="F471" s="82" t="str">
        <f>VLOOKUP(C471,TOTAL4,4,FALSE)</f>
        <v>GOLD</v>
      </c>
      <c r="G471" s="52">
        <v>3</v>
      </c>
      <c r="H471" s="84" t="s">
        <v>2033</v>
      </c>
      <c r="I471" s="68" t="s">
        <v>2057</v>
      </c>
      <c r="J471" s="82" t="str">
        <f>VLOOKUP($C471,TOTAL4,5,FALSE)</f>
        <v>STELLA</v>
      </c>
      <c r="K471" s="88">
        <v>0</v>
      </c>
      <c r="L471" s="88">
        <v>0.99930555555555556</v>
      </c>
      <c r="M471" s="135">
        <v>44175</v>
      </c>
      <c r="N471" s="143" t="s">
        <v>5605</v>
      </c>
      <c r="O471" s="191">
        <f t="shared" si="100"/>
        <v>1439</v>
      </c>
      <c r="P471" s="100">
        <f t="shared" si="101"/>
        <v>4317</v>
      </c>
      <c r="Q471" s="68" t="s">
        <v>2035</v>
      </c>
      <c r="R471" s="68" t="s">
        <v>2036</v>
      </c>
    </row>
    <row r="472" spans="1:18" x14ac:dyDescent="0.2">
      <c r="A472" s="214"/>
      <c r="B472" s="221">
        <v>44175.461458333331</v>
      </c>
      <c r="C472" s="98" t="s">
        <v>1592</v>
      </c>
      <c r="D472" s="81" t="str">
        <f>VLOOKUP($C472,TOTAL4,2,FALSE)</f>
        <v>BU1744</v>
      </c>
      <c r="E472" s="81" t="str">
        <f>VLOOKUP($C472,TOTAL4,3,FALSE)</f>
        <v>BULAWAYO</v>
      </c>
      <c r="F472" s="82" t="str">
        <f>VLOOKUP(C472,TOTAL4,4,FALSE)</f>
        <v>SILVER</v>
      </c>
      <c r="G472" s="52">
        <v>3</v>
      </c>
      <c r="H472" s="84" t="s">
        <v>2033</v>
      </c>
      <c r="I472" s="68" t="s">
        <v>2040</v>
      </c>
      <c r="J472" s="82" t="str">
        <f>VLOOKUP($C472,TOTAL4,5,FALSE)</f>
        <v>BHEKANI</v>
      </c>
      <c r="K472" s="153">
        <v>0.4614583333333333</v>
      </c>
      <c r="L472" s="88">
        <v>0.99930555555555556</v>
      </c>
      <c r="M472" s="135">
        <v>44175</v>
      </c>
      <c r="N472" s="143" t="s">
        <v>5782</v>
      </c>
      <c r="O472" s="191">
        <f t="shared" si="100"/>
        <v>774.5</v>
      </c>
      <c r="P472" s="100">
        <f t="shared" si="101"/>
        <v>2323.5</v>
      </c>
      <c r="Q472" s="68" t="s">
        <v>2035</v>
      </c>
      <c r="R472" s="68" t="s">
        <v>2036</v>
      </c>
    </row>
    <row r="473" spans="1:18" x14ac:dyDescent="0.2">
      <c r="A473" s="210">
        <v>133</v>
      </c>
      <c r="B473" s="121">
        <v>44145.652094907404</v>
      </c>
      <c r="C473" s="52" t="str">
        <f>VLOOKUP(A473,nsn,2,FALSE)</f>
        <v>Queenspark-G</v>
      </c>
      <c r="D473" s="134" t="s">
        <v>1609</v>
      </c>
      <c r="E473" s="134" t="str">
        <f>VLOOKUP($C473,TOTAL3,3,FALSE)</f>
        <v>BULAWAYO</v>
      </c>
      <c r="F473" s="135" t="str">
        <f>VLOOKUP(C473,TOTAL3,4,FALSE)</f>
        <v>SILVER</v>
      </c>
      <c r="G473" s="52">
        <v>3</v>
      </c>
      <c r="H473" s="142" t="s">
        <v>2033</v>
      </c>
      <c r="I473" s="212" t="s">
        <v>2057</v>
      </c>
      <c r="J473" s="52" t="str">
        <f>VLOOKUP(A473,nsn,3,FALSE)</f>
        <v>STELLA</v>
      </c>
      <c r="K473" s="88">
        <v>0</v>
      </c>
      <c r="L473" s="88">
        <v>0.99930555555555556</v>
      </c>
      <c r="M473" s="135">
        <v>44175</v>
      </c>
      <c r="N473" s="143" t="s">
        <v>2181</v>
      </c>
      <c r="O473" s="90">
        <f t="shared" si="100"/>
        <v>1439</v>
      </c>
      <c r="P473" s="100">
        <f t="shared" si="101"/>
        <v>4317</v>
      </c>
      <c r="Q473" s="52" t="s">
        <v>2035</v>
      </c>
      <c r="R473" s="52" t="s">
        <v>2036</v>
      </c>
    </row>
    <row r="474" spans="1:18" x14ac:dyDescent="0.2">
      <c r="A474" s="214"/>
      <c r="B474" s="221">
        <v>44174.795219907406</v>
      </c>
      <c r="C474" s="98" t="s">
        <v>1611</v>
      </c>
      <c r="D474" s="81" t="str">
        <f>VLOOKUP($C474,TOTAL4,2,FALSE)</f>
        <v>HA5071</v>
      </c>
      <c r="E474" s="81" t="str">
        <f>VLOOKUP($C474,TOTAL4,3,FALSE)</f>
        <v>HARARE</v>
      </c>
      <c r="F474" s="82" t="str">
        <f>VLOOKUP(C474,TOTAL4,4,FALSE)</f>
        <v>SILVER</v>
      </c>
      <c r="G474" s="52">
        <v>3</v>
      </c>
      <c r="H474" s="142" t="s">
        <v>2033</v>
      </c>
      <c r="I474" s="68" t="s">
        <v>2056</v>
      </c>
      <c r="J474" s="82" t="str">
        <f>VLOOKUP($C474,TOTAL4,5,FALSE)</f>
        <v>KIWA</v>
      </c>
      <c r="K474" s="88">
        <v>0</v>
      </c>
      <c r="L474" s="151">
        <v>0.62174768518518519</v>
      </c>
      <c r="M474" s="135">
        <v>44175</v>
      </c>
      <c r="N474" s="143" t="s">
        <v>5721</v>
      </c>
      <c r="O474" s="90">
        <f t="shared" si="100"/>
        <v>895.31666666666661</v>
      </c>
      <c r="P474" s="100">
        <f t="shared" si="101"/>
        <v>2685.95</v>
      </c>
      <c r="Q474" s="48" t="s">
        <v>2035</v>
      </c>
      <c r="R474" s="48" t="s">
        <v>2038</v>
      </c>
    </row>
    <row r="475" spans="1:18" x14ac:dyDescent="0.2">
      <c r="A475" s="97"/>
      <c r="B475" s="216" t="s">
        <v>5631</v>
      </c>
      <c r="C475" s="138" t="s">
        <v>1613</v>
      </c>
      <c r="D475" s="134" t="str">
        <f>VLOOKUP($C475,TOTAL3,2,FALSE)</f>
        <v>HA5071</v>
      </c>
      <c r="E475" s="134" t="str">
        <f>VLOOKUP($C475,TOTAL3,3,FALSE)</f>
        <v>HARARE</v>
      </c>
      <c r="F475" s="135" t="str">
        <f>VLOOKUP(C475,TOTAL3,4,FALSE)</f>
        <v>SILVER</v>
      </c>
      <c r="G475" s="52">
        <v>3</v>
      </c>
      <c r="H475" s="142" t="s">
        <v>2033</v>
      </c>
      <c r="I475" s="52" t="s">
        <v>2034</v>
      </c>
      <c r="J475" s="135" t="str">
        <f>VLOOKUP($C475,TOTAL3,5,FALSE)</f>
        <v>KIWA</v>
      </c>
      <c r="K475" s="153">
        <v>0.42850694444444448</v>
      </c>
      <c r="L475" s="153">
        <v>0.58819444444444446</v>
      </c>
      <c r="M475" s="186">
        <v>44175</v>
      </c>
      <c r="N475" s="143" t="s">
        <v>5826</v>
      </c>
      <c r="O475" s="90">
        <f t="shared" si="100"/>
        <v>229.95</v>
      </c>
      <c r="P475" s="100">
        <f t="shared" si="101"/>
        <v>689.84999999999991</v>
      </c>
      <c r="Q475" s="48" t="s">
        <v>2035</v>
      </c>
      <c r="R475" s="48" t="s">
        <v>2038</v>
      </c>
    </row>
    <row r="476" spans="1:18" x14ac:dyDescent="0.2">
      <c r="A476" s="97"/>
      <c r="B476" s="186">
        <v>44174.897951388892</v>
      </c>
      <c r="C476" s="5" t="s">
        <v>1627</v>
      </c>
      <c r="D476" s="134" t="str">
        <f>VLOOKUP($C476,TOTAL3,2,FALSE)</f>
        <v>MD0090</v>
      </c>
      <c r="E476" s="134" t="str">
        <f>VLOOKUP($C476,TOTAL3,3,FALSE)</f>
        <v>MIDLANDS</v>
      </c>
      <c r="F476" s="135" t="str">
        <f>VLOOKUP(C476,TOTAL3,4,FALSE)</f>
        <v>PLATINUM</v>
      </c>
      <c r="G476" s="52">
        <v>3</v>
      </c>
      <c r="H476" s="142" t="s">
        <v>2033</v>
      </c>
      <c r="I476" s="52" t="s">
        <v>2034</v>
      </c>
      <c r="J476" s="135" t="str">
        <f>VLOOKUP($C476,TOTAL3,5,FALSE)</f>
        <v>CHIKWAVAVA</v>
      </c>
      <c r="K476" s="88">
        <v>0</v>
      </c>
      <c r="L476" s="153">
        <v>0.82416666666666671</v>
      </c>
      <c r="M476" s="254">
        <v>44175</v>
      </c>
      <c r="N476" s="143" t="s">
        <v>5212</v>
      </c>
      <c r="O476" s="90">
        <f t="shared" si="100"/>
        <v>1186.8000000000002</v>
      </c>
      <c r="P476" s="100">
        <f t="shared" si="101"/>
        <v>3560.4000000000005</v>
      </c>
      <c r="Q476" s="48" t="s">
        <v>2035</v>
      </c>
      <c r="R476" s="48" t="s">
        <v>2038</v>
      </c>
    </row>
    <row r="477" spans="1:18" x14ac:dyDescent="0.2">
      <c r="A477" s="214"/>
      <c r="B477" s="221">
        <v>44174.901909722219</v>
      </c>
      <c r="C477" s="98" t="s">
        <v>1628</v>
      </c>
      <c r="D477" s="81" t="str">
        <f>VLOOKUP($C477,TOTAL4,2,FALSE)</f>
        <v>MD0090</v>
      </c>
      <c r="E477" s="81" t="str">
        <f>VLOOKUP($C477,TOTAL4,3,FALSE)</f>
        <v>MIDLANDS</v>
      </c>
      <c r="F477" s="82" t="str">
        <f>VLOOKUP(C477,TOTAL4,4,FALSE)</f>
        <v xml:space="preserve">PRIORITY PLATINUM </v>
      </c>
      <c r="G477" s="52">
        <v>3</v>
      </c>
      <c r="H477" s="142" t="s">
        <v>2033</v>
      </c>
      <c r="I477" s="68" t="s">
        <v>2056</v>
      </c>
      <c r="J477" s="82" t="str">
        <f>VLOOKUP($C477,TOTAL4,5,FALSE)</f>
        <v>CHIKWAVAVA</v>
      </c>
      <c r="K477" s="88">
        <v>0</v>
      </c>
      <c r="L477" s="151">
        <v>0.7084259259259259</v>
      </c>
      <c r="M477" s="135">
        <v>44175</v>
      </c>
      <c r="N477" s="143" t="s">
        <v>5746</v>
      </c>
      <c r="O477" s="90">
        <f t="shared" si="100"/>
        <v>1020.1333333333332</v>
      </c>
      <c r="P477" s="100">
        <f t="shared" si="101"/>
        <v>3060.3999999999996</v>
      </c>
      <c r="Q477" s="48" t="s">
        <v>2035</v>
      </c>
      <c r="R477" s="48" t="s">
        <v>2038</v>
      </c>
    </row>
    <row r="478" spans="1:18" x14ac:dyDescent="0.2">
      <c r="A478" s="214"/>
      <c r="B478" s="221">
        <v>44175.778414351851</v>
      </c>
      <c r="C478" s="98" t="s">
        <v>1628</v>
      </c>
      <c r="D478" s="81" t="str">
        <f>VLOOKUP($C478,TOTAL4,2,FALSE)</f>
        <v>MD0090</v>
      </c>
      <c r="E478" s="81" t="str">
        <f>VLOOKUP($C478,TOTAL4,3,FALSE)</f>
        <v>MIDLANDS</v>
      </c>
      <c r="F478" s="82" t="str">
        <f>VLOOKUP(C478,TOTAL4,4,FALSE)</f>
        <v xml:space="preserve">PRIORITY PLATINUM </v>
      </c>
      <c r="G478" s="52">
        <v>3</v>
      </c>
      <c r="H478" s="142" t="s">
        <v>2033</v>
      </c>
      <c r="I478" s="68" t="s">
        <v>2056</v>
      </c>
      <c r="J478" s="82" t="str">
        <f>VLOOKUP($C478,TOTAL4,5,FALSE)</f>
        <v>CHIKWAVAVA</v>
      </c>
      <c r="K478" s="151">
        <v>0.77841435185185182</v>
      </c>
      <c r="L478" s="151">
        <v>0.82611111111111113</v>
      </c>
      <c r="M478" s="135">
        <v>44175</v>
      </c>
      <c r="N478" s="143" t="s">
        <v>5773</v>
      </c>
      <c r="O478" s="90">
        <f t="shared" si="100"/>
        <v>68.683333333333408</v>
      </c>
      <c r="P478" s="100">
        <f t="shared" si="101"/>
        <v>206.05000000000024</v>
      </c>
      <c r="Q478" s="48" t="s">
        <v>2035</v>
      </c>
      <c r="R478" s="48" t="s">
        <v>2038</v>
      </c>
    </row>
    <row r="479" spans="1:18" x14ac:dyDescent="0.2">
      <c r="A479" s="97"/>
      <c r="B479" s="137" t="s">
        <v>2373</v>
      </c>
      <c r="C479" s="87" t="s">
        <v>1629</v>
      </c>
      <c r="D479" s="134" t="str">
        <f>VLOOKUP($C479,TOTAL3,2,FALSE)</f>
        <v>MA5235</v>
      </c>
      <c r="E479" s="134" t="str">
        <f>VLOOKUP($C479,TOTAL3,3,FALSE)</f>
        <v>MANICALAND</v>
      </c>
      <c r="F479" s="135" t="str">
        <f>VLOOKUP(C479,TOTAL3,4,FALSE)</f>
        <v>SILVER</v>
      </c>
      <c r="G479" s="52">
        <v>3</v>
      </c>
      <c r="H479" s="84" t="s">
        <v>2033</v>
      </c>
      <c r="I479" s="52" t="s">
        <v>5161</v>
      </c>
      <c r="J479" s="135" t="str">
        <f>VLOOKUP($C479,TOTAL3,5,FALSE)</f>
        <v>MANGWIRO</v>
      </c>
      <c r="K479" s="88">
        <v>0</v>
      </c>
      <c r="L479" s="153">
        <v>0.99945601851851851</v>
      </c>
      <c r="M479" s="254">
        <v>44175</v>
      </c>
      <c r="N479" s="143" t="s">
        <v>5531</v>
      </c>
      <c r="O479" s="90">
        <f t="shared" si="100"/>
        <v>1439.2166666666667</v>
      </c>
      <c r="P479" s="100">
        <f t="shared" si="101"/>
        <v>4317.6499999999996</v>
      </c>
      <c r="Q479" s="48" t="s">
        <v>2035</v>
      </c>
      <c r="R479" s="48" t="s">
        <v>2036</v>
      </c>
    </row>
    <row r="480" spans="1:18" x14ac:dyDescent="0.2">
      <c r="A480" s="124"/>
      <c r="B480" s="121">
        <v>44110.270752314813</v>
      </c>
      <c r="C480" s="48" t="s">
        <v>1633</v>
      </c>
      <c r="D480" s="81" t="str">
        <f>VLOOKUP($C480,TOTAL4,2,FALSE)</f>
        <v>MV7034</v>
      </c>
      <c r="E480" s="81" t="str">
        <f>VLOOKUP($C480,TOTAL4,3,FALSE)</f>
        <v>MASVINGO</v>
      </c>
      <c r="F480" s="82" t="str">
        <f>VLOOKUP(C480,TOTAL4,4,FALSE)</f>
        <v>BRONZE</v>
      </c>
      <c r="G480" s="52">
        <v>3</v>
      </c>
      <c r="H480" s="84" t="s">
        <v>2033</v>
      </c>
      <c r="I480" s="68" t="s">
        <v>2058</v>
      </c>
      <c r="J480" s="82" t="str">
        <f>VLOOKUP($C480,TOTAL4,5,FALSE)</f>
        <v>CECIL</v>
      </c>
      <c r="K480" s="88">
        <v>0</v>
      </c>
      <c r="L480" s="88">
        <v>0.99930555555555556</v>
      </c>
      <c r="M480" s="135">
        <v>44175</v>
      </c>
      <c r="N480" s="143" t="s">
        <v>4912</v>
      </c>
      <c r="O480" s="191">
        <f t="shared" si="100"/>
        <v>1439</v>
      </c>
      <c r="P480" s="100">
        <f t="shared" si="101"/>
        <v>4317</v>
      </c>
      <c r="Q480" s="68" t="s">
        <v>2035</v>
      </c>
      <c r="R480" s="68" t="s">
        <v>2036</v>
      </c>
    </row>
    <row r="481" spans="1:18" x14ac:dyDescent="0.2">
      <c r="A481" s="124"/>
      <c r="B481" s="121">
        <v>44077.472939814812</v>
      </c>
      <c r="C481" s="48" t="s">
        <v>1641</v>
      </c>
      <c r="D481" s="81" t="str">
        <f>VLOOKUP($C481,TOTAL4,2,FALSE)</f>
        <v>MV0288</v>
      </c>
      <c r="E481" s="81" t="str">
        <f>VLOOKUP($C481,TOTAL4,3,FALSE)</f>
        <v>MASVINGO</v>
      </c>
      <c r="F481" s="82" t="str">
        <f>VLOOKUP(C481,TOTAL4,4,FALSE)</f>
        <v>GOLD</v>
      </c>
      <c r="G481" s="52">
        <v>3</v>
      </c>
      <c r="H481" s="84" t="s">
        <v>2033</v>
      </c>
      <c r="I481" s="68" t="s">
        <v>2058</v>
      </c>
      <c r="J481" s="82" t="str">
        <f>VLOOKUP($C481,TOTAL4,5,FALSE)</f>
        <v>CECIL</v>
      </c>
      <c r="K481" s="88">
        <v>0</v>
      </c>
      <c r="L481" s="88">
        <v>0.99930555555555556</v>
      </c>
      <c r="M481" s="135">
        <v>44175</v>
      </c>
      <c r="N481" s="143" t="s">
        <v>4913</v>
      </c>
      <c r="O481" s="191">
        <f t="shared" si="100"/>
        <v>1439</v>
      </c>
      <c r="P481" s="100">
        <f t="shared" si="101"/>
        <v>4317</v>
      </c>
      <c r="Q481" s="68" t="s">
        <v>2035</v>
      </c>
      <c r="R481" s="68" t="s">
        <v>2036</v>
      </c>
    </row>
    <row r="482" spans="1:18" x14ac:dyDescent="0.2">
      <c r="A482" s="214"/>
      <c r="B482" s="221">
        <v>44174.532037037039</v>
      </c>
      <c r="C482" s="98" t="s">
        <v>1643</v>
      </c>
      <c r="D482" s="81" t="str">
        <f>VLOOKUP($C482,TOTAL4,2,FALSE)</f>
        <v>HA6062</v>
      </c>
      <c r="E482" s="81" t="str">
        <f>VLOOKUP($C482,TOTAL4,3,FALSE)</f>
        <v>HARARE</v>
      </c>
      <c r="F482" s="82" t="str">
        <f>VLOOKUP(C482,TOTAL4,4,FALSE)</f>
        <v>SILVER</v>
      </c>
      <c r="G482" s="52">
        <v>3</v>
      </c>
      <c r="H482" s="142" t="s">
        <v>2033</v>
      </c>
      <c r="I482" s="68" t="s">
        <v>2056</v>
      </c>
      <c r="J482" s="82" t="str">
        <f>VLOOKUP($C482,TOTAL4,5,FALSE)</f>
        <v>RITA</v>
      </c>
      <c r="K482" s="151">
        <v>0.53203703703703698</v>
      </c>
      <c r="L482" s="151">
        <v>0.71782407407407411</v>
      </c>
      <c r="M482" s="135">
        <v>44175</v>
      </c>
      <c r="N482" s="143" t="s">
        <v>5748</v>
      </c>
      <c r="O482" s="90">
        <f t="shared" si="100"/>
        <v>267.53333333333353</v>
      </c>
      <c r="P482" s="100">
        <f t="shared" si="101"/>
        <v>802.60000000000059</v>
      </c>
      <c r="Q482" s="48" t="s">
        <v>2035</v>
      </c>
      <c r="R482" s="48" t="s">
        <v>2038</v>
      </c>
    </row>
    <row r="483" spans="1:18" x14ac:dyDescent="0.2">
      <c r="A483" s="97"/>
      <c r="B483" s="137">
        <v>44174.498703703706</v>
      </c>
      <c r="C483" s="87" t="s">
        <v>1645</v>
      </c>
      <c r="D483" s="134" t="str">
        <f>VLOOKUP($C483,TOTAL3,2,FALSE)</f>
        <v>HA6062</v>
      </c>
      <c r="E483" s="134" t="str">
        <f>VLOOKUP($C483,TOTAL3,3,FALSE)</f>
        <v>HARARE</v>
      </c>
      <c r="F483" s="135" t="str">
        <f>VLOOKUP(C483,TOTAL3,4,FALSE)</f>
        <v>SILVER</v>
      </c>
      <c r="G483" s="52">
        <v>3</v>
      </c>
      <c r="H483" s="84" t="s">
        <v>2033</v>
      </c>
      <c r="I483" s="52" t="s">
        <v>5161</v>
      </c>
      <c r="J483" s="135" t="str">
        <f>VLOOKUP($C483,TOTAL3,5,FALSE)</f>
        <v>RITA</v>
      </c>
      <c r="K483" s="88">
        <v>0</v>
      </c>
      <c r="L483" s="153">
        <v>0.68759259259259264</v>
      </c>
      <c r="M483" s="254">
        <v>44175</v>
      </c>
      <c r="N483" s="143" t="s">
        <v>5532</v>
      </c>
      <c r="O483" s="90">
        <f t="shared" si="100"/>
        <v>990.13333333333344</v>
      </c>
      <c r="P483" s="100">
        <f t="shared" si="101"/>
        <v>2970.4000000000005</v>
      </c>
      <c r="Q483" s="48" t="s">
        <v>2035</v>
      </c>
      <c r="R483" s="48" t="s">
        <v>2038</v>
      </c>
    </row>
    <row r="484" spans="1:18" x14ac:dyDescent="0.2">
      <c r="A484" s="97"/>
      <c r="B484" s="221">
        <v>44174.479444444441</v>
      </c>
      <c r="C484" s="98" t="s">
        <v>1646</v>
      </c>
      <c r="D484" s="81" t="str">
        <f>VLOOKUP($C484,TOTAL4,2,FALSE)</f>
        <v>BU5099</v>
      </c>
      <c r="E484" s="81" t="str">
        <f>VLOOKUP($C484,TOTAL4,3,FALSE)</f>
        <v>BULAWAYO</v>
      </c>
      <c r="F484" s="82" t="str">
        <f>VLOOKUP(C484,TOTAL4,4,FALSE)</f>
        <v>GOLD</v>
      </c>
      <c r="G484" s="52">
        <v>3</v>
      </c>
      <c r="H484" s="84" t="s">
        <v>2033</v>
      </c>
      <c r="I484" s="68" t="s">
        <v>2057</v>
      </c>
      <c r="J484" s="82" t="str">
        <f>VLOOKUP($C484,TOTAL4,5,FALSE)</f>
        <v>MAKETO</v>
      </c>
      <c r="K484" s="88">
        <v>0</v>
      </c>
      <c r="L484" s="88">
        <v>0.99930555555555556</v>
      </c>
      <c r="M484" s="135">
        <v>44175</v>
      </c>
      <c r="N484" s="143" t="s">
        <v>5609</v>
      </c>
      <c r="O484" s="191">
        <f t="shared" si="100"/>
        <v>1439</v>
      </c>
      <c r="P484" s="100">
        <f t="shared" si="101"/>
        <v>4317</v>
      </c>
      <c r="Q484" s="68" t="s">
        <v>2035</v>
      </c>
      <c r="R484" s="68" t="s">
        <v>2036</v>
      </c>
    </row>
    <row r="485" spans="1:18" x14ac:dyDescent="0.2">
      <c r="A485" s="97"/>
      <c r="B485" s="137" t="s">
        <v>2375</v>
      </c>
      <c r="C485" s="87" t="s">
        <v>1662</v>
      </c>
      <c r="D485" s="134" t="str">
        <f>VLOOKUP($C485,TOTAL3,2,FALSE)</f>
        <v>MA5248</v>
      </c>
      <c r="E485" s="134" t="str">
        <f>VLOOKUP($C485,TOTAL3,3,FALSE)</f>
        <v>MANICALAND</v>
      </c>
      <c r="F485" s="135" t="str">
        <f>VLOOKUP(C485,TOTAL3,4,FALSE)</f>
        <v>SILVER</v>
      </c>
      <c r="G485" s="52">
        <v>3</v>
      </c>
      <c r="H485" s="142" t="s">
        <v>2033</v>
      </c>
      <c r="I485" s="52" t="s">
        <v>5161</v>
      </c>
      <c r="J485" s="135" t="str">
        <f>VLOOKUP($C485,TOTAL3,5,FALSE)</f>
        <v>MANGWIRO</v>
      </c>
      <c r="K485" s="88">
        <v>0</v>
      </c>
      <c r="L485" s="153">
        <v>0.71576388888888898</v>
      </c>
      <c r="M485" s="254">
        <v>44175</v>
      </c>
      <c r="N485" s="143" t="s">
        <v>5533</v>
      </c>
      <c r="O485" s="90">
        <f t="shared" si="100"/>
        <v>1030.7000000000003</v>
      </c>
      <c r="P485" s="100">
        <f t="shared" si="101"/>
        <v>3092.1000000000008</v>
      </c>
      <c r="Q485" s="48" t="s">
        <v>2035</v>
      </c>
      <c r="R485" s="48" t="s">
        <v>2038</v>
      </c>
    </row>
    <row r="486" spans="1:18" x14ac:dyDescent="0.2">
      <c r="A486" s="124"/>
      <c r="B486" s="121">
        <v>44153.311921296299</v>
      </c>
      <c r="C486" s="48" t="s">
        <v>1664</v>
      </c>
      <c r="D486" s="81" t="str">
        <f>VLOOKUP($C486,TOTAL4,2,FALSE)</f>
        <v>MV7036</v>
      </c>
      <c r="E486" s="81" t="str">
        <f>VLOOKUP($C486,TOTAL4,3,FALSE)</f>
        <v>MASVINGO</v>
      </c>
      <c r="F486" s="82" t="str">
        <f>VLOOKUP(C486,TOTAL4,4,FALSE)</f>
        <v>SILVER</v>
      </c>
      <c r="G486" s="52">
        <v>3</v>
      </c>
      <c r="H486" s="84" t="s">
        <v>2033</v>
      </c>
      <c r="I486" s="68" t="s">
        <v>2058</v>
      </c>
      <c r="J486" s="82" t="str">
        <f>VLOOKUP($C486,TOTAL4,5,FALSE)</f>
        <v>BEN</v>
      </c>
      <c r="K486" s="88">
        <v>0</v>
      </c>
      <c r="L486" s="88">
        <v>0.99930555555555556</v>
      </c>
      <c r="M486" s="135">
        <v>44175</v>
      </c>
      <c r="N486" s="143" t="s">
        <v>4914</v>
      </c>
      <c r="O486" s="191">
        <f t="shared" si="100"/>
        <v>1439</v>
      </c>
      <c r="P486" s="100">
        <f t="shared" si="101"/>
        <v>4317</v>
      </c>
      <c r="Q486" s="68" t="s">
        <v>2035</v>
      </c>
      <c r="R486" s="68" t="s">
        <v>2036</v>
      </c>
    </row>
    <row r="487" spans="1:18" x14ac:dyDescent="0.2">
      <c r="A487" s="97"/>
      <c r="B487" s="216" t="s">
        <v>5651</v>
      </c>
      <c r="C487" s="138" t="s">
        <v>1675</v>
      </c>
      <c r="D487" s="134" t="str">
        <f>VLOOKUP($C487,TOTAL3,2,FALSE)</f>
        <v>MC0154</v>
      </c>
      <c r="E487" s="134" t="str">
        <f>VLOOKUP($C487,TOTAL3,3,FALSE)</f>
        <v>MASH CENTRAL</v>
      </c>
      <c r="F487" s="135" t="str">
        <f>VLOOKUP(C487,TOTAL3,4,FALSE)</f>
        <v>PLATINUM</v>
      </c>
      <c r="G487" s="52">
        <v>3</v>
      </c>
      <c r="H487" s="142" t="s">
        <v>2033</v>
      </c>
      <c r="I487" s="52" t="s">
        <v>2034</v>
      </c>
      <c r="J487" s="135" t="str">
        <f>VLOOKUP($C487,TOTAL3,5,FALSE)</f>
        <v>KIWA</v>
      </c>
      <c r="K487" s="153">
        <v>0.57421296296296298</v>
      </c>
      <c r="L487" s="153">
        <v>0.65864583333333326</v>
      </c>
      <c r="M487" s="254">
        <v>44175</v>
      </c>
      <c r="N487" s="143" t="s">
        <v>5815</v>
      </c>
      <c r="O487" s="90">
        <f t="shared" si="100"/>
        <v>121.5833333333332</v>
      </c>
      <c r="P487" s="100">
        <f t="shared" si="101"/>
        <v>364.7499999999996</v>
      </c>
      <c r="Q487" s="48" t="s">
        <v>2035</v>
      </c>
      <c r="R487" s="48" t="s">
        <v>2038</v>
      </c>
    </row>
    <row r="488" spans="1:18" x14ac:dyDescent="0.2">
      <c r="A488" s="97"/>
      <c r="B488" s="186">
        <v>44174.897916666669</v>
      </c>
      <c r="C488" s="5" t="s">
        <v>1678</v>
      </c>
      <c r="D488" s="134" t="str">
        <f>VLOOKUP($C488,TOTAL3,2,FALSE)</f>
        <v>MD6016</v>
      </c>
      <c r="E488" s="134" t="str">
        <f>VLOOKUP($C488,TOTAL3,3,FALSE)</f>
        <v>MIDLANDS</v>
      </c>
      <c r="F488" s="135" t="str">
        <f>VLOOKUP(C488,TOTAL3,4,FALSE)</f>
        <v>PLATINUM</v>
      </c>
      <c r="G488" s="52">
        <v>3</v>
      </c>
      <c r="H488" s="142" t="s">
        <v>2033</v>
      </c>
      <c r="I488" s="52" t="s">
        <v>2034</v>
      </c>
      <c r="J488" s="135" t="str">
        <f>VLOOKUP($C488,TOTAL3,5,FALSE)</f>
        <v>CHIKWAVAVA</v>
      </c>
      <c r="K488" s="88">
        <v>0</v>
      </c>
      <c r="L488" s="153">
        <v>0.82423611111111106</v>
      </c>
      <c r="M488" s="254">
        <v>44175</v>
      </c>
      <c r="N488" s="143" t="s">
        <v>5214</v>
      </c>
      <c r="O488" s="90">
        <f t="shared" si="100"/>
        <v>1186.9000000000001</v>
      </c>
      <c r="P488" s="100">
        <f t="shared" si="101"/>
        <v>3560.7000000000003</v>
      </c>
      <c r="Q488" s="48" t="s">
        <v>2035</v>
      </c>
      <c r="R488" s="48" t="s">
        <v>2038</v>
      </c>
    </row>
    <row r="489" spans="1:18" x14ac:dyDescent="0.2">
      <c r="A489" s="97"/>
      <c r="B489" s="221">
        <v>44174.902118055557</v>
      </c>
      <c r="C489" s="98" t="s">
        <v>1679</v>
      </c>
      <c r="D489" s="81" t="str">
        <f t="shared" ref="D489:D495" si="102">VLOOKUP($C489,TOTAL4,2,FALSE)</f>
        <v>MD6016</v>
      </c>
      <c r="E489" s="81" t="str">
        <f t="shared" ref="E489:E495" si="103">VLOOKUP($C489,TOTAL4,3,FALSE)</f>
        <v>MIDLANDS</v>
      </c>
      <c r="F489" s="82" t="str">
        <f t="shared" ref="F489:F495" si="104">VLOOKUP(C489,TOTAL4,4,FALSE)</f>
        <v>PLATINUM</v>
      </c>
      <c r="G489" s="52">
        <v>3</v>
      </c>
      <c r="H489" s="142" t="s">
        <v>2033</v>
      </c>
      <c r="I489" s="68" t="s">
        <v>2040</v>
      </c>
      <c r="J489" s="82" t="str">
        <f t="shared" ref="J489:J495" si="105">VLOOKUP($C489,TOTAL4,5,FALSE)</f>
        <v>CHIKWAVAVA</v>
      </c>
      <c r="K489" s="88">
        <v>0</v>
      </c>
      <c r="L489" s="88">
        <v>0.39027777777777778</v>
      </c>
      <c r="M489" s="135">
        <v>44175</v>
      </c>
      <c r="N489" s="143" t="s">
        <v>5610</v>
      </c>
      <c r="O489" s="90">
        <f t="shared" si="100"/>
        <v>562</v>
      </c>
      <c r="P489" s="100">
        <f t="shared" si="101"/>
        <v>1686</v>
      </c>
      <c r="Q489" s="48" t="s">
        <v>2035</v>
      </c>
      <c r="R489" s="48" t="s">
        <v>2038</v>
      </c>
    </row>
    <row r="490" spans="1:18" x14ac:dyDescent="0.2">
      <c r="A490" s="214"/>
      <c r="B490" s="221">
        <v>44175.689675925925</v>
      </c>
      <c r="C490" s="98" t="s">
        <v>1679</v>
      </c>
      <c r="D490" s="81" t="str">
        <f t="shared" si="102"/>
        <v>MD6016</v>
      </c>
      <c r="E490" s="81" t="str">
        <f t="shared" si="103"/>
        <v>MIDLANDS</v>
      </c>
      <c r="F490" s="82" t="str">
        <f t="shared" si="104"/>
        <v>PLATINUM</v>
      </c>
      <c r="G490" s="52">
        <v>3</v>
      </c>
      <c r="H490" s="142" t="s">
        <v>2033</v>
      </c>
      <c r="I490" s="68" t="s">
        <v>2056</v>
      </c>
      <c r="J490" s="82" t="str">
        <f t="shared" si="105"/>
        <v>CHIKWAVAVA</v>
      </c>
      <c r="K490" s="151">
        <v>0.68967592592592597</v>
      </c>
      <c r="L490" s="151">
        <v>0.69762731481481488</v>
      </c>
      <c r="M490" s="135">
        <v>44175</v>
      </c>
      <c r="N490" s="143" t="s">
        <v>5739</v>
      </c>
      <c r="O490" s="90">
        <f t="shared" si="100"/>
        <v>11.450000000000031</v>
      </c>
      <c r="P490" s="100">
        <f t="shared" si="101"/>
        <v>34.350000000000094</v>
      </c>
      <c r="Q490" s="48" t="s">
        <v>2035</v>
      </c>
      <c r="R490" s="48" t="s">
        <v>2038</v>
      </c>
    </row>
    <row r="491" spans="1:18" x14ac:dyDescent="0.2">
      <c r="A491" s="214"/>
      <c r="B491" s="221">
        <v>44175.701620370368</v>
      </c>
      <c r="C491" s="98" t="s">
        <v>1679</v>
      </c>
      <c r="D491" s="81" t="str">
        <f t="shared" si="102"/>
        <v>MD6016</v>
      </c>
      <c r="E491" s="81" t="str">
        <f t="shared" si="103"/>
        <v>MIDLANDS</v>
      </c>
      <c r="F491" s="82" t="str">
        <f t="shared" si="104"/>
        <v>PLATINUM</v>
      </c>
      <c r="G491" s="52">
        <v>3</v>
      </c>
      <c r="H491" s="142" t="s">
        <v>2033</v>
      </c>
      <c r="I491" s="68" t="s">
        <v>2056</v>
      </c>
      <c r="J491" s="82" t="str">
        <f t="shared" si="105"/>
        <v>CHIKWAVAVA</v>
      </c>
      <c r="K491" s="151">
        <v>0.70162037037037039</v>
      </c>
      <c r="L491" s="151">
        <v>0.70825231481481488</v>
      </c>
      <c r="M491" s="135">
        <v>44175</v>
      </c>
      <c r="N491" s="143" t="s">
        <v>5745</v>
      </c>
      <c r="O491" s="90">
        <f t="shared" si="100"/>
        <v>9.550000000000054</v>
      </c>
      <c r="P491" s="100">
        <f t="shared" si="101"/>
        <v>28.650000000000162</v>
      </c>
      <c r="Q491" s="48" t="s">
        <v>2035</v>
      </c>
      <c r="R491" s="48" t="s">
        <v>2038</v>
      </c>
    </row>
    <row r="492" spans="1:18" x14ac:dyDescent="0.2">
      <c r="A492" s="214"/>
      <c r="B492" s="221">
        <v>44175.778275462966</v>
      </c>
      <c r="C492" s="98" t="s">
        <v>1679</v>
      </c>
      <c r="D492" s="81" t="str">
        <f t="shared" si="102"/>
        <v>MD6016</v>
      </c>
      <c r="E492" s="81" t="str">
        <f t="shared" si="103"/>
        <v>MIDLANDS</v>
      </c>
      <c r="F492" s="82" t="str">
        <f t="shared" si="104"/>
        <v>PLATINUM</v>
      </c>
      <c r="G492" s="52">
        <v>3</v>
      </c>
      <c r="H492" s="142" t="s">
        <v>2033</v>
      </c>
      <c r="I492" s="68" t="s">
        <v>2056</v>
      </c>
      <c r="J492" s="82" t="str">
        <f t="shared" si="105"/>
        <v>CHIKWAVAVA</v>
      </c>
      <c r="K492" s="151">
        <v>0.77827546296296291</v>
      </c>
      <c r="L492" s="151">
        <v>0.82611111111111113</v>
      </c>
      <c r="M492" s="135">
        <v>44175</v>
      </c>
      <c r="N492" s="143" t="s">
        <v>5774</v>
      </c>
      <c r="O492" s="90">
        <f t="shared" si="100"/>
        <v>68.883333333333439</v>
      </c>
      <c r="P492" s="100">
        <f t="shared" si="101"/>
        <v>206.65000000000032</v>
      </c>
      <c r="Q492" s="48" t="s">
        <v>2035</v>
      </c>
      <c r="R492" s="48" t="s">
        <v>2038</v>
      </c>
    </row>
    <row r="493" spans="1:18" x14ac:dyDescent="0.2">
      <c r="A493" s="97"/>
      <c r="B493" s="121">
        <v>44173.786504629628</v>
      </c>
      <c r="C493" s="48" t="s">
        <v>1680</v>
      </c>
      <c r="D493" s="81" t="str">
        <f t="shared" si="102"/>
        <v>MV0155</v>
      </c>
      <c r="E493" s="81" t="str">
        <f t="shared" si="103"/>
        <v>MASVINGO</v>
      </c>
      <c r="F493" s="82" t="str">
        <f t="shared" si="104"/>
        <v>SILVER</v>
      </c>
      <c r="G493" s="52">
        <v>3</v>
      </c>
      <c r="H493" s="142" t="s">
        <v>2033</v>
      </c>
      <c r="I493" s="68" t="s">
        <v>2056</v>
      </c>
      <c r="J493" s="82" t="str">
        <f t="shared" si="105"/>
        <v>BEN</v>
      </c>
      <c r="K493" s="88">
        <v>0</v>
      </c>
      <c r="L493" s="88">
        <v>0.56527777777777777</v>
      </c>
      <c r="M493" s="135">
        <v>44175</v>
      </c>
      <c r="N493" s="143" t="s">
        <v>5023</v>
      </c>
      <c r="O493" s="90">
        <f t="shared" si="100"/>
        <v>814</v>
      </c>
      <c r="P493" s="100">
        <f t="shared" si="101"/>
        <v>2442</v>
      </c>
      <c r="Q493" s="48" t="s">
        <v>2035</v>
      </c>
      <c r="R493" s="48" t="s">
        <v>2038</v>
      </c>
    </row>
    <row r="494" spans="1:18" x14ac:dyDescent="0.2">
      <c r="A494" s="214"/>
      <c r="B494" s="221">
        <v>44175.663217592592</v>
      </c>
      <c r="C494" s="98" t="s">
        <v>1680</v>
      </c>
      <c r="D494" s="81" t="str">
        <f t="shared" si="102"/>
        <v>MV0155</v>
      </c>
      <c r="E494" s="81" t="str">
        <f t="shared" si="103"/>
        <v>MASVINGO</v>
      </c>
      <c r="F494" s="82" t="str">
        <f t="shared" si="104"/>
        <v>SILVER</v>
      </c>
      <c r="G494" s="52">
        <v>3</v>
      </c>
      <c r="H494" s="142" t="s">
        <v>2033</v>
      </c>
      <c r="I494" s="68" t="s">
        <v>2056</v>
      </c>
      <c r="J494" s="82" t="str">
        <f t="shared" si="105"/>
        <v>BEN</v>
      </c>
      <c r="K494" s="151">
        <v>0.66321759259259261</v>
      </c>
      <c r="L494" s="151">
        <v>0.87107638888888894</v>
      </c>
      <c r="M494" s="135">
        <v>44175</v>
      </c>
      <c r="N494" s="143" t="s">
        <v>5792</v>
      </c>
      <c r="O494" s="90">
        <f t="shared" si="100"/>
        <v>299.31666666666672</v>
      </c>
      <c r="P494" s="100">
        <f t="shared" si="101"/>
        <v>897.95000000000016</v>
      </c>
      <c r="Q494" s="48" t="s">
        <v>2035</v>
      </c>
      <c r="R494" s="48" t="s">
        <v>2038</v>
      </c>
    </row>
    <row r="495" spans="1:18" x14ac:dyDescent="0.2">
      <c r="A495" s="124"/>
      <c r="B495" s="121">
        <v>44173.58</v>
      </c>
      <c r="C495" s="48" t="s">
        <v>1682</v>
      </c>
      <c r="D495" s="81" t="str">
        <f t="shared" si="102"/>
        <v>MV0155</v>
      </c>
      <c r="E495" s="81" t="str">
        <f t="shared" si="103"/>
        <v>MASVINGO</v>
      </c>
      <c r="F495" s="82" t="str">
        <f t="shared" si="104"/>
        <v>SILVER</v>
      </c>
      <c r="G495" s="52">
        <v>3</v>
      </c>
      <c r="H495" s="142" t="s">
        <v>2033</v>
      </c>
      <c r="I495" s="68" t="s">
        <v>2060</v>
      </c>
      <c r="J495" s="82" t="str">
        <f t="shared" si="105"/>
        <v>BEN</v>
      </c>
      <c r="K495" s="88">
        <v>0</v>
      </c>
      <c r="L495" s="88">
        <v>0.57013888888888886</v>
      </c>
      <c r="M495" s="135">
        <v>44175</v>
      </c>
      <c r="N495" s="143" t="s">
        <v>5030</v>
      </c>
      <c r="O495" s="90">
        <f t="shared" si="100"/>
        <v>820.99999999999989</v>
      </c>
      <c r="P495" s="100">
        <f t="shared" si="101"/>
        <v>2462.9999999999995</v>
      </c>
      <c r="Q495" s="48" t="s">
        <v>2035</v>
      </c>
      <c r="R495" s="48" t="s">
        <v>2038</v>
      </c>
    </row>
    <row r="496" spans="1:18" x14ac:dyDescent="0.2">
      <c r="A496" s="97"/>
      <c r="B496" s="186">
        <v>44174.827060185184</v>
      </c>
      <c r="C496" s="5" t="s">
        <v>1683</v>
      </c>
      <c r="D496" s="134" t="str">
        <f t="shared" ref="D496:D505" si="106">VLOOKUP($C496,TOTAL3,2,FALSE)</f>
        <v>ME7086</v>
      </c>
      <c r="E496" s="134" t="str">
        <f t="shared" ref="E496:E505" si="107">VLOOKUP($C496,TOTAL3,3,FALSE)</f>
        <v>MASH EAST</v>
      </c>
      <c r="F496" s="135" t="str">
        <f t="shared" ref="F496:F505" si="108">VLOOKUP(C496,TOTAL3,4,FALSE)</f>
        <v>PLATINUM</v>
      </c>
      <c r="G496" s="52">
        <v>3</v>
      </c>
      <c r="H496" s="84" t="s">
        <v>2033</v>
      </c>
      <c r="I496" s="52" t="s">
        <v>2034</v>
      </c>
      <c r="J496" s="135" t="str">
        <f t="shared" ref="J496:J505" si="109">VLOOKUP($C496,TOTAL3,5,FALSE)</f>
        <v>DHLAKAMA</v>
      </c>
      <c r="K496" s="196">
        <v>0</v>
      </c>
      <c r="L496" s="196">
        <v>0.18221064814814814</v>
      </c>
      <c r="M496" s="186">
        <v>44175</v>
      </c>
      <c r="N496" s="143" t="s">
        <v>5807</v>
      </c>
      <c r="O496" s="90">
        <f t="shared" si="100"/>
        <v>262.38333333333333</v>
      </c>
      <c r="P496" s="100">
        <f t="shared" si="101"/>
        <v>787.15</v>
      </c>
      <c r="Q496" s="48" t="s">
        <v>2035</v>
      </c>
      <c r="R496" s="48" t="s">
        <v>2038</v>
      </c>
    </row>
    <row r="497" spans="1:18" x14ac:dyDescent="0.2">
      <c r="A497" s="97"/>
      <c r="B497" s="137" t="s">
        <v>5694</v>
      </c>
      <c r="C497" s="138" t="s">
        <v>1683</v>
      </c>
      <c r="D497" s="134" t="str">
        <f t="shared" si="106"/>
        <v>ME7086</v>
      </c>
      <c r="E497" s="134" t="str">
        <f t="shared" si="107"/>
        <v>MASH EAST</v>
      </c>
      <c r="F497" s="135" t="str">
        <f t="shared" si="108"/>
        <v>PLATINUM</v>
      </c>
      <c r="G497" s="52">
        <v>3</v>
      </c>
      <c r="H497" s="142" t="s">
        <v>2033</v>
      </c>
      <c r="I497" s="52" t="s">
        <v>2034</v>
      </c>
      <c r="J497" s="135" t="str">
        <f t="shared" si="109"/>
        <v>DHLAKAMA</v>
      </c>
      <c r="K497" s="88">
        <v>0.69858796296296299</v>
      </c>
      <c r="L497" s="153">
        <v>0.99945601851851851</v>
      </c>
      <c r="M497" s="254">
        <v>44175</v>
      </c>
      <c r="N497" s="143" t="s">
        <v>5857</v>
      </c>
      <c r="O497" s="90">
        <f t="shared" si="100"/>
        <v>433.25</v>
      </c>
      <c r="P497" s="100">
        <f t="shared" si="101"/>
        <v>1299.75</v>
      </c>
      <c r="Q497" s="48" t="s">
        <v>2035</v>
      </c>
      <c r="R497" s="48" t="s">
        <v>2036</v>
      </c>
    </row>
    <row r="498" spans="1:18" x14ac:dyDescent="0.2">
      <c r="A498" s="97"/>
      <c r="B498" s="186">
        <v>44174.858668981484</v>
      </c>
      <c r="C498" s="5" t="s">
        <v>1685</v>
      </c>
      <c r="D498" s="134" t="str">
        <f t="shared" si="106"/>
        <v>ME7086</v>
      </c>
      <c r="E498" s="134" t="str">
        <f t="shared" si="107"/>
        <v>MASH EAST</v>
      </c>
      <c r="F498" s="135" t="str">
        <f t="shared" si="108"/>
        <v>PLATINUM</v>
      </c>
      <c r="G498" s="52">
        <v>3</v>
      </c>
      <c r="H498" s="84" t="s">
        <v>2033</v>
      </c>
      <c r="I498" s="52" t="s">
        <v>2034</v>
      </c>
      <c r="J498" s="135" t="str">
        <f t="shared" si="109"/>
        <v>DHLAKAMA</v>
      </c>
      <c r="K498" s="88">
        <v>0</v>
      </c>
      <c r="L498" s="196">
        <v>0.39930555555555558</v>
      </c>
      <c r="M498" s="186">
        <v>44175</v>
      </c>
      <c r="N498" s="143" t="s">
        <v>5215</v>
      </c>
      <c r="O498" s="90">
        <f t="shared" si="100"/>
        <v>575</v>
      </c>
      <c r="P498" s="100">
        <f t="shared" si="101"/>
        <v>1725</v>
      </c>
      <c r="Q498" s="48" t="s">
        <v>2035</v>
      </c>
      <c r="R498" s="48" t="s">
        <v>2038</v>
      </c>
    </row>
    <row r="499" spans="1:18" x14ac:dyDescent="0.2">
      <c r="A499" s="210"/>
      <c r="B499" s="137" t="s">
        <v>5687</v>
      </c>
      <c r="C499" s="138" t="s">
        <v>1685</v>
      </c>
      <c r="D499" s="134" t="str">
        <f t="shared" si="106"/>
        <v>ME7086</v>
      </c>
      <c r="E499" s="134" t="str">
        <f t="shared" si="107"/>
        <v>MASH EAST</v>
      </c>
      <c r="F499" s="135" t="str">
        <f t="shared" si="108"/>
        <v>PLATINUM</v>
      </c>
      <c r="G499" s="52">
        <v>3</v>
      </c>
      <c r="H499" s="142" t="s">
        <v>2033</v>
      </c>
      <c r="I499" s="52" t="s">
        <v>2034</v>
      </c>
      <c r="J499" s="135" t="str">
        <f t="shared" si="109"/>
        <v>DHLAKAMA</v>
      </c>
      <c r="K499" s="88">
        <v>0.73026620370370365</v>
      </c>
      <c r="L499" s="153">
        <v>0.99945601851851851</v>
      </c>
      <c r="M499" s="254">
        <v>44175</v>
      </c>
      <c r="N499" s="143" t="s">
        <v>5833</v>
      </c>
      <c r="O499" s="90">
        <f t="shared" si="100"/>
        <v>387.63333333333344</v>
      </c>
      <c r="P499" s="100">
        <f t="shared" si="101"/>
        <v>1162.9000000000003</v>
      </c>
      <c r="Q499" s="48" t="s">
        <v>2035</v>
      </c>
      <c r="R499" s="48" t="s">
        <v>2036</v>
      </c>
    </row>
    <row r="500" spans="1:18" x14ac:dyDescent="0.2">
      <c r="A500" s="97"/>
      <c r="B500" s="137" t="s">
        <v>2108</v>
      </c>
      <c r="C500" s="87" t="s">
        <v>1689</v>
      </c>
      <c r="D500" s="134" t="str">
        <f t="shared" si="106"/>
        <v>MA7037</v>
      </c>
      <c r="E500" s="134" t="str">
        <f t="shared" si="107"/>
        <v>MANICALAND</v>
      </c>
      <c r="F500" s="135" t="str">
        <f t="shared" si="108"/>
        <v>SILVER</v>
      </c>
      <c r="G500" s="52">
        <v>3</v>
      </c>
      <c r="H500" s="142" t="s">
        <v>2033</v>
      </c>
      <c r="I500" s="52" t="s">
        <v>5161</v>
      </c>
      <c r="J500" s="135" t="str">
        <f t="shared" si="109"/>
        <v>MANGWIRO</v>
      </c>
      <c r="K500" s="88">
        <v>0</v>
      </c>
      <c r="L500" s="153">
        <v>0.99945601851851851</v>
      </c>
      <c r="M500" s="254">
        <v>44175</v>
      </c>
      <c r="N500" s="143" t="s">
        <v>5493</v>
      </c>
      <c r="O500" s="90">
        <f t="shared" si="100"/>
        <v>1439.2166666666667</v>
      </c>
      <c r="P500" s="100">
        <f t="shared" si="101"/>
        <v>4317.6499999999996</v>
      </c>
      <c r="Q500" s="48" t="s">
        <v>2035</v>
      </c>
      <c r="R500" s="48" t="s">
        <v>2036</v>
      </c>
    </row>
    <row r="501" spans="1:18" x14ac:dyDescent="0.2">
      <c r="A501" s="97"/>
      <c r="B501" s="192" t="s">
        <v>5535</v>
      </c>
      <c r="C501" s="87" t="s">
        <v>1691</v>
      </c>
      <c r="D501" s="134" t="str">
        <f t="shared" si="106"/>
        <v>MA5269</v>
      </c>
      <c r="E501" s="134" t="str">
        <f t="shared" si="107"/>
        <v>MANICALAND</v>
      </c>
      <c r="F501" s="135" t="str">
        <f t="shared" si="108"/>
        <v>PLATINUM</v>
      </c>
      <c r="G501" s="52">
        <v>3</v>
      </c>
      <c r="H501" s="142" t="s">
        <v>2033</v>
      </c>
      <c r="I501" s="52" t="s">
        <v>5161</v>
      </c>
      <c r="J501" s="135" t="str">
        <f t="shared" si="109"/>
        <v>MANGWIRO</v>
      </c>
      <c r="K501" s="88">
        <v>0</v>
      </c>
      <c r="L501" s="153">
        <v>0.99945601851851851</v>
      </c>
      <c r="M501" s="254">
        <v>44175</v>
      </c>
      <c r="N501" s="143" t="s">
        <v>5536</v>
      </c>
      <c r="O501" s="90">
        <f t="shared" si="100"/>
        <v>1439.2166666666667</v>
      </c>
      <c r="P501" s="100">
        <f t="shared" si="101"/>
        <v>4317.6499999999996</v>
      </c>
      <c r="Q501" s="48" t="s">
        <v>2035</v>
      </c>
      <c r="R501" s="48" t="s">
        <v>2036</v>
      </c>
    </row>
    <row r="502" spans="1:18" x14ac:dyDescent="0.2">
      <c r="A502" s="97"/>
      <c r="B502" s="186">
        <v>44174.633449074077</v>
      </c>
      <c r="C502" s="5" t="s">
        <v>1693</v>
      </c>
      <c r="D502" s="134" t="str">
        <f t="shared" si="106"/>
        <v>ME7080</v>
      </c>
      <c r="E502" s="134" t="str">
        <f t="shared" si="107"/>
        <v>MASH EAST</v>
      </c>
      <c r="F502" s="135" t="str">
        <f t="shared" si="108"/>
        <v>SILVER</v>
      </c>
      <c r="G502" s="52">
        <v>3</v>
      </c>
      <c r="H502" s="142" t="s">
        <v>2033</v>
      </c>
      <c r="I502" s="52" t="s">
        <v>2034</v>
      </c>
      <c r="J502" s="135" t="str">
        <f t="shared" si="109"/>
        <v>LESLIE</v>
      </c>
      <c r="K502" s="88">
        <v>0</v>
      </c>
      <c r="L502" s="153">
        <v>0.99945601851851851</v>
      </c>
      <c r="M502" s="254">
        <v>44175</v>
      </c>
      <c r="N502" s="143" t="s">
        <v>5459</v>
      </c>
      <c r="O502" s="90">
        <f t="shared" si="100"/>
        <v>1439.2166666666667</v>
      </c>
      <c r="P502" s="100">
        <f t="shared" si="101"/>
        <v>4317.6499999999996</v>
      </c>
      <c r="Q502" s="48" t="s">
        <v>2035</v>
      </c>
      <c r="R502" s="48" t="s">
        <v>2036</v>
      </c>
    </row>
    <row r="503" spans="1:18" x14ac:dyDescent="0.2">
      <c r="A503" s="97"/>
      <c r="B503" s="137" t="s">
        <v>5699</v>
      </c>
      <c r="C503" s="138" t="s">
        <v>1693</v>
      </c>
      <c r="D503" s="134" t="str">
        <f t="shared" si="106"/>
        <v>ME7080</v>
      </c>
      <c r="E503" s="134" t="str">
        <f t="shared" si="107"/>
        <v>MASH EAST</v>
      </c>
      <c r="F503" s="135" t="str">
        <f t="shared" si="108"/>
        <v>SILVER</v>
      </c>
      <c r="G503" s="52">
        <v>3</v>
      </c>
      <c r="H503" s="142" t="s">
        <v>2033</v>
      </c>
      <c r="I503" s="52" t="s">
        <v>2034</v>
      </c>
      <c r="J503" s="135" t="str">
        <f t="shared" si="109"/>
        <v>LESLIE</v>
      </c>
      <c r="K503" s="88">
        <v>0.66706018518518517</v>
      </c>
      <c r="L503" s="153">
        <v>0.99945601851851851</v>
      </c>
      <c r="M503" s="254">
        <v>44175</v>
      </c>
      <c r="N503" s="143" t="s">
        <v>5821</v>
      </c>
      <c r="O503" s="90">
        <f t="shared" si="100"/>
        <v>478.65000000000003</v>
      </c>
      <c r="P503" s="100">
        <f t="shared" si="101"/>
        <v>1435.95</v>
      </c>
      <c r="Q503" s="48" t="s">
        <v>2035</v>
      </c>
      <c r="R503" s="48" t="s">
        <v>2036</v>
      </c>
    </row>
    <row r="504" spans="1:18" x14ac:dyDescent="0.2">
      <c r="A504" s="97"/>
      <c r="B504" s="137" t="s">
        <v>5537</v>
      </c>
      <c r="C504" s="48" t="s">
        <v>1695</v>
      </c>
      <c r="D504" s="134" t="str">
        <f t="shared" si="106"/>
        <v>ME5186</v>
      </c>
      <c r="E504" s="134" t="str">
        <f t="shared" si="107"/>
        <v>MASH EAST</v>
      </c>
      <c r="F504" s="135" t="str">
        <f t="shared" si="108"/>
        <v>GOLD</v>
      </c>
      <c r="G504" s="52">
        <v>3</v>
      </c>
      <c r="H504" s="142" t="s">
        <v>2033</v>
      </c>
      <c r="I504" s="52" t="s">
        <v>5161</v>
      </c>
      <c r="J504" s="135" t="str">
        <f t="shared" si="109"/>
        <v>RICHARD</v>
      </c>
      <c r="K504" s="88">
        <v>0</v>
      </c>
      <c r="L504" s="153">
        <v>0.99945601851851851</v>
      </c>
      <c r="M504" s="254">
        <v>44175</v>
      </c>
      <c r="N504" s="143" t="s">
        <v>5538</v>
      </c>
      <c r="O504" s="90">
        <f t="shared" si="100"/>
        <v>1439.2166666666667</v>
      </c>
      <c r="P504" s="100">
        <f t="shared" si="101"/>
        <v>4317.6499999999996</v>
      </c>
      <c r="Q504" s="48" t="s">
        <v>2035</v>
      </c>
      <c r="R504" s="48" t="s">
        <v>2036</v>
      </c>
    </row>
    <row r="505" spans="1:18" x14ac:dyDescent="0.2">
      <c r="A505" s="97"/>
      <c r="B505" s="137" t="s">
        <v>2075</v>
      </c>
      <c r="C505" s="87" t="s">
        <v>1697</v>
      </c>
      <c r="D505" s="134" t="str">
        <f t="shared" si="106"/>
        <v>MA0271</v>
      </c>
      <c r="E505" s="134" t="str">
        <f t="shared" si="107"/>
        <v>MANICALAND</v>
      </c>
      <c r="F505" s="135" t="str">
        <f t="shared" si="108"/>
        <v>PLATINUM</v>
      </c>
      <c r="G505" s="52">
        <v>3</v>
      </c>
      <c r="H505" s="142" t="s">
        <v>2033</v>
      </c>
      <c r="I505" s="52" t="s">
        <v>5161</v>
      </c>
      <c r="J505" s="135" t="str">
        <f t="shared" si="109"/>
        <v>MAPFUMBA</v>
      </c>
      <c r="K505" s="88">
        <v>0</v>
      </c>
      <c r="L505" s="153">
        <v>0.99945601851851851</v>
      </c>
      <c r="M505" s="254">
        <v>44175</v>
      </c>
      <c r="N505" s="143" t="s">
        <v>5424</v>
      </c>
      <c r="O505" s="90">
        <f t="shared" si="100"/>
        <v>1439.2166666666667</v>
      </c>
      <c r="P505" s="100">
        <f t="shared" si="101"/>
        <v>4317.6499999999996</v>
      </c>
      <c r="Q505" s="48" t="s">
        <v>2035</v>
      </c>
      <c r="R505" s="48" t="s">
        <v>2036</v>
      </c>
    </row>
    <row r="506" spans="1:18" x14ac:dyDescent="0.2">
      <c r="A506" s="124"/>
      <c r="B506" s="121">
        <v>44153.311689814815</v>
      </c>
      <c r="C506" s="48" t="s">
        <v>1707</v>
      </c>
      <c r="D506" s="81" t="str">
        <f>VLOOKUP($C506,TOTAL4,2,FALSE)</f>
        <v>MW5020</v>
      </c>
      <c r="E506" s="81" t="str">
        <f>VLOOKUP($C506,TOTAL4,3,FALSE)</f>
        <v>MASH WEST</v>
      </c>
      <c r="F506" s="82" t="str">
        <f>VLOOKUP(C506,TOTAL4,4,FALSE)</f>
        <v>SILVER</v>
      </c>
      <c r="G506" s="52">
        <v>3</v>
      </c>
      <c r="H506" s="84" t="s">
        <v>2033</v>
      </c>
      <c r="I506" s="68" t="s">
        <v>2058</v>
      </c>
      <c r="J506" s="82" t="str">
        <f>VLOOKUP($C506,TOTAL4,5,FALSE)</f>
        <v>CHIKWAVAVA</v>
      </c>
      <c r="K506" s="88">
        <v>0</v>
      </c>
      <c r="L506" s="88">
        <v>0.99930555555555556</v>
      </c>
      <c r="M506" s="135">
        <v>44175</v>
      </c>
      <c r="N506" s="143" t="s">
        <v>4915</v>
      </c>
      <c r="O506" s="191">
        <f t="shared" si="100"/>
        <v>1439</v>
      </c>
      <c r="P506" s="100">
        <f t="shared" si="101"/>
        <v>4317</v>
      </c>
      <c r="Q506" s="68" t="s">
        <v>2035</v>
      </c>
      <c r="R506" s="68" t="s">
        <v>2036</v>
      </c>
    </row>
    <row r="507" spans="1:18" x14ac:dyDescent="0.2">
      <c r="A507" s="124"/>
      <c r="B507" s="121">
        <v>44153.311689814815</v>
      </c>
      <c r="C507" s="48" t="s">
        <v>1711</v>
      </c>
      <c r="D507" s="81" t="str">
        <f>VLOOKUP($C507,TOTAL4,2,FALSE)</f>
        <v>MV5304</v>
      </c>
      <c r="E507" s="81" t="str">
        <f>VLOOKUP($C507,TOTAL4,3,FALSE)</f>
        <v>MASVINGO</v>
      </c>
      <c r="F507" s="82" t="str">
        <f>VLOOKUP(C507,TOTAL4,4,FALSE)</f>
        <v>SILVER</v>
      </c>
      <c r="G507" s="52">
        <v>3</v>
      </c>
      <c r="H507" s="84" t="s">
        <v>2033</v>
      </c>
      <c r="I507" s="68" t="s">
        <v>2058</v>
      </c>
      <c r="J507" s="82" t="str">
        <f>VLOOKUP($C507,TOTAL4,5,FALSE)</f>
        <v>PARDON</v>
      </c>
      <c r="K507" s="88">
        <v>0</v>
      </c>
      <c r="L507" s="88">
        <v>0.99930555555555556</v>
      </c>
      <c r="M507" s="135">
        <v>44175</v>
      </c>
      <c r="N507" s="143" t="s">
        <v>4916</v>
      </c>
      <c r="O507" s="191">
        <f t="shared" si="100"/>
        <v>1439</v>
      </c>
      <c r="P507" s="100">
        <f t="shared" si="101"/>
        <v>4317</v>
      </c>
      <c r="Q507" s="68" t="s">
        <v>2035</v>
      </c>
      <c r="R507" s="68" t="s">
        <v>2036</v>
      </c>
    </row>
    <row r="508" spans="1:18" x14ac:dyDescent="0.2">
      <c r="A508" s="97"/>
      <c r="B508" s="137" t="s">
        <v>2211</v>
      </c>
      <c r="C508" s="87" t="s">
        <v>1716</v>
      </c>
      <c r="D508" s="134" t="str">
        <f>VLOOKUP($C508,TOTAL3,2,FALSE)</f>
        <v>HA6046</v>
      </c>
      <c r="E508" s="134" t="str">
        <f>VLOOKUP($C508,TOTAL3,3,FALSE)</f>
        <v>HARARE</v>
      </c>
      <c r="F508" s="135" t="str">
        <f>VLOOKUP(C508,TOTAL3,4,FALSE)</f>
        <v>PLATINUM</v>
      </c>
      <c r="G508" s="52">
        <v>3</v>
      </c>
      <c r="H508" s="84" t="s">
        <v>2033</v>
      </c>
      <c r="I508" s="52" t="s">
        <v>5161</v>
      </c>
      <c r="J508" s="135" t="str">
        <f>VLOOKUP($C508,TOTAL3,5,FALSE)</f>
        <v>RICHARD</v>
      </c>
      <c r="K508" s="88">
        <v>0</v>
      </c>
      <c r="L508" s="153">
        <v>0.99945601851851851</v>
      </c>
      <c r="M508" s="254">
        <v>44175</v>
      </c>
      <c r="N508" s="143" t="s">
        <v>5418</v>
      </c>
      <c r="O508" s="90">
        <f t="shared" si="100"/>
        <v>1439.2166666666667</v>
      </c>
      <c r="P508" s="100">
        <f t="shared" si="101"/>
        <v>4317.6499999999996</v>
      </c>
      <c r="Q508" s="48" t="s">
        <v>2035</v>
      </c>
      <c r="R508" s="48" t="s">
        <v>2036</v>
      </c>
    </row>
    <row r="509" spans="1:18" x14ac:dyDescent="0.2">
      <c r="A509" s="97"/>
      <c r="B509" s="137" t="s">
        <v>2212</v>
      </c>
      <c r="C509" s="87" t="s">
        <v>1719</v>
      </c>
      <c r="D509" s="134" t="str">
        <f>VLOOKUP($C509,TOTAL3,2,FALSE)</f>
        <v>HA6046</v>
      </c>
      <c r="E509" s="134" t="str">
        <f>VLOOKUP($C509,TOTAL3,3,FALSE)</f>
        <v>HARARE</v>
      </c>
      <c r="F509" s="135" t="str">
        <f>VLOOKUP(C509,TOTAL3,4,FALSE)</f>
        <v>PLATINUM</v>
      </c>
      <c r="G509" s="52">
        <v>3</v>
      </c>
      <c r="H509" s="84" t="s">
        <v>2033</v>
      </c>
      <c r="I509" s="52" t="s">
        <v>5161</v>
      </c>
      <c r="J509" s="135" t="str">
        <f>VLOOKUP($C509,TOTAL3,5,FALSE)</f>
        <v>RICHARD</v>
      </c>
      <c r="K509" s="88">
        <v>0</v>
      </c>
      <c r="L509" s="153">
        <v>0.73818287037037045</v>
      </c>
      <c r="M509" s="254">
        <v>44175</v>
      </c>
      <c r="N509" s="143" t="s">
        <v>5397</v>
      </c>
      <c r="O509" s="90">
        <f t="shared" si="100"/>
        <v>1062.9833333333336</v>
      </c>
      <c r="P509" s="100">
        <f t="shared" si="101"/>
        <v>3188.9500000000007</v>
      </c>
      <c r="Q509" s="48" t="s">
        <v>2035</v>
      </c>
      <c r="R509" s="48" t="s">
        <v>2038</v>
      </c>
    </row>
    <row r="510" spans="1:18" x14ac:dyDescent="0.2">
      <c r="A510" s="97"/>
      <c r="B510" s="192" t="s">
        <v>5539</v>
      </c>
      <c r="C510" s="87" t="s">
        <v>1732</v>
      </c>
      <c r="D510" s="134" t="str">
        <f>VLOOKUP($C510,TOTAL3,2,FALSE)</f>
        <v>HA0403</v>
      </c>
      <c r="E510" s="134" t="str">
        <f>VLOOKUP($C510,TOTAL3,3,FALSE)</f>
        <v>HARARE</v>
      </c>
      <c r="F510" s="135" t="str">
        <f>VLOOKUP(C510,TOTAL3,4,FALSE)</f>
        <v>SILVER</v>
      </c>
      <c r="G510" s="52">
        <v>3</v>
      </c>
      <c r="H510" s="84" t="s">
        <v>2033</v>
      </c>
      <c r="I510" s="52" t="s">
        <v>5161</v>
      </c>
      <c r="J510" s="135" t="str">
        <f>VLOOKUP($C510,TOTAL3,5,FALSE)</f>
        <v>MASIMBA</v>
      </c>
      <c r="K510" s="88">
        <v>0</v>
      </c>
      <c r="L510" s="153">
        <v>0.99945601851851851</v>
      </c>
      <c r="M510" s="254">
        <v>44175</v>
      </c>
      <c r="N510" s="143" t="s">
        <v>5540</v>
      </c>
      <c r="O510" s="90">
        <f t="shared" si="100"/>
        <v>1439.2166666666667</v>
      </c>
      <c r="P510" s="100">
        <f t="shared" si="101"/>
        <v>4317.6499999999996</v>
      </c>
      <c r="Q510" s="48" t="s">
        <v>2035</v>
      </c>
      <c r="R510" s="48" t="s">
        <v>2036</v>
      </c>
    </row>
    <row r="511" spans="1:18" x14ac:dyDescent="0.2">
      <c r="A511" s="97"/>
      <c r="B511" s="137" t="s">
        <v>5541</v>
      </c>
      <c r="C511" s="48" t="s">
        <v>1734</v>
      </c>
      <c r="D511" s="134" t="str">
        <f>VLOOKUP($C511,TOTAL3,2,FALSE)</f>
        <v>HA0403</v>
      </c>
      <c r="E511" s="134" t="str">
        <f>VLOOKUP($C511,TOTAL3,3,FALSE)</f>
        <v>HARARE</v>
      </c>
      <c r="F511" s="135" t="str">
        <f>VLOOKUP(C511,TOTAL3,4,FALSE)</f>
        <v>SILVER</v>
      </c>
      <c r="G511" s="52">
        <v>3</v>
      </c>
      <c r="H511" s="84" t="s">
        <v>2033</v>
      </c>
      <c r="I511" s="52" t="s">
        <v>5161</v>
      </c>
      <c r="J511" s="135" t="str">
        <f>VLOOKUP($C511,TOTAL3,5,FALSE)</f>
        <v>MASIMBA</v>
      </c>
      <c r="K511" s="88">
        <v>0</v>
      </c>
      <c r="L511" s="153">
        <v>0.99945601851851851</v>
      </c>
      <c r="M511" s="254">
        <v>44175</v>
      </c>
      <c r="N511" s="143" t="s">
        <v>5542</v>
      </c>
      <c r="O511" s="90">
        <f t="shared" si="100"/>
        <v>1439.2166666666667</v>
      </c>
      <c r="P511" s="100">
        <f t="shared" si="101"/>
        <v>4317.6499999999996</v>
      </c>
      <c r="Q511" s="48" t="s">
        <v>2035</v>
      </c>
      <c r="R511" s="48" t="s">
        <v>2036</v>
      </c>
    </row>
    <row r="512" spans="1:18" x14ac:dyDescent="0.2">
      <c r="A512" s="97"/>
      <c r="B512" s="186">
        <v>44174.587511574071</v>
      </c>
      <c r="C512" s="5" t="s">
        <v>1735</v>
      </c>
      <c r="D512" s="134" t="str">
        <f>VLOOKUP($C512,TOTAL3,2,FALSE)</f>
        <v>MW0157</v>
      </c>
      <c r="E512" s="134" t="str">
        <f>VLOOKUP($C512,TOTAL3,3,FALSE)</f>
        <v>MASH WEST</v>
      </c>
      <c r="F512" s="135" t="str">
        <f>VLOOKUP(C512,TOTAL3,4,FALSE)</f>
        <v>SILVER</v>
      </c>
      <c r="G512" s="52">
        <v>3</v>
      </c>
      <c r="H512" s="142" t="s">
        <v>2033</v>
      </c>
      <c r="I512" s="52" t="s">
        <v>2034</v>
      </c>
      <c r="J512" s="135" t="str">
        <f>VLOOKUP($C512,TOTAL3,5,FALSE)</f>
        <v>NGIRAZI</v>
      </c>
      <c r="K512" s="88">
        <v>0</v>
      </c>
      <c r="L512" s="153">
        <v>0.84270833333333339</v>
      </c>
      <c r="M512" s="254">
        <v>44175</v>
      </c>
      <c r="N512" s="143" t="s">
        <v>5414</v>
      </c>
      <c r="O512" s="90">
        <f t="shared" si="100"/>
        <v>1213.5</v>
      </c>
      <c r="P512" s="100">
        <f t="shared" si="101"/>
        <v>3640.5</v>
      </c>
      <c r="Q512" s="48" t="s">
        <v>2035</v>
      </c>
      <c r="R512" s="48" t="s">
        <v>2038</v>
      </c>
    </row>
    <row r="513" spans="1:18" x14ac:dyDescent="0.2">
      <c r="A513" s="214"/>
      <c r="B513" s="221">
        <v>44175.57675925926</v>
      </c>
      <c r="C513" s="98" t="s">
        <v>1739</v>
      </c>
      <c r="D513" s="81" t="str">
        <f>VLOOKUP($C513,TOTAL4,2,FALSE)</f>
        <v>MD5199</v>
      </c>
      <c r="E513" s="81" t="str">
        <f>VLOOKUP($C513,TOTAL4,3,FALSE)</f>
        <v>MIDLANDS</v>
      </c>
      <c r="F513" s="82" t="str">
        <f>VLOOKUP(C513,TOTAL4,4,FALSE)</f>
        <v>GOLD</v>
      </c>
      <c r="G513" s="52">
        <v>3</v>
      </c>
      <c r="H513" s="142" t="s">
        <v>2033</v>
      </c>
      <c r="I513" s="68" t="s">
        <v>2056</v>
      </c>
      <c r="J513" s="82" t="str">
        <f>VLOOKUP($C513,TOTAL4,5,FALSE)</f>
        <v>CHARI</v>
      </c>
      <c r="K513" s="151">
        <v>0.5767592592592593</v>
      </c>
      <c r="L513" s="151">
        <v>0.61219907407407403</v>
      </c>
      <c r="M513" s="135">
        <v>44175</v>
      </c>
      <c r="N513" s="143" t="s">
        <v>5717</v>
      </c>
      <c r="O513" s="90">
        <f t="shared" si="100"/>
        <v>51.033333333333211</v>
      </c>
      <c r="P513" s="100">
        <f t="shared" si="101"/>
        <v>153.09999999999962</v>
      </c>
      <c r="Q513" s="48" t="s">
        <v>2035</v>
      </c>
      <c r="R513" s="48" t="s">
        <v>2038</v>
      </c>
    </row>
    <row r="514" spans="1:18" x14ac:dyDescent="0.2">
      <c r="A514" s="124"/>
      <c r="B514" s="121">
        <v>44173.579050925924</v>
      </c>
      <c r="C514" s="48" t="s">
        <v>1744</v>
      </c>
      <c r="D514" s="81" t="str">
        <f>VLOOKUP($C514,TOTAL4,2,FALSE)</f>
        <v>MV3088</v>
      </c>
      <c r="E514" s="81" t="str">
        <f>VLOOKUP($C514,TOTAL4,3,FALSE)</f>
        <v>MASVINGO</v>
      </c>
      <c r="F514" s="82" t="str">
        <f>VLOOKUP(C514,TOTAL4,4,FALSE)</f>
        <v>GOLD</v>
      </c>
      <c r="G514" s="52">
        <v>3</v>
      </c>
      <c r="H514" s="84" t="s">
        <v>2033</v>
      </c>
      <c r="I514" s="68" t="s">
        <v>2060</v>
      </c>
      <c r="J514" s="82" t="str">
        <f>VLOOKUP($C514,TOTAL4,5,FALSE)</f>
        <v>CECIL</v>
      </c>
      <c r="K514" s="88">
        <v>0</v>
      </c>
      <c r="L514" s="88">
        <v>0.99930555555555556</v>
      </c>
      <c r="M514" s="135">
        <v>44175</v>
      </c>
      <c r="N514" s="143" t="s">
        <v>4861</v>
      </c>
      <c r="O514" s="191">
        <f t="shared" ref="O514:O582" si="110">(L514-K514)*60*24</f>
        <v>1439</v>
      </c>
      <c r="P514" s="100">
        <f t="shared" ref="P514:P577" si="111">O514*G514</f>
        <v>4317</v>
      </c>
      <c r="Q514" s="68" t="s">
        <v>2035</v>
      </c>
      <c r="R514" s="68" t="s">
        <v>2036</v>
      </c>
    </row>
    <row r="515" spans="1:18" x14ac:dyDescent="0.2">
      <c r="A515" s="124"/>
      <c r="B515" s="121">
        <v>44153.311921296299</v>
      </c>
      <c r="C515" s="48" t="s">
        <v>1746</v>
      </c>
      <c r="D515" s="81" t="str">
        <f>VLOOKUP($C515,TOTAL4,2,FALSE)</f>
        <v>MD5260</v>
      </c>
      <c r="E515" s="81" t="str">
        <f>VLOOKUP($C515,TOTAL4,3,FALSE)</f>
        <v>MIDLANDS</v>
      </c>
      <c r="F515" s="82" t="str">
        <f>VLOOKUP(C515,TOTAL4,4,FALSE)</f>
        <v>GOLD</v>
      </c>
      <c r="G515" s="52">
        <v>3</v>
      </c>
      <c r="H515" s="84" t="s">
        <v>2033</v>
      </c>
      <c r="I515" s="68" t="s">
        <v>2058</v>
      </c>
      <c r="J515" s="82" t="str">
        <f>VLOOKUP($C515,TOTAL4,5,FALSE)</f>
        <v>CHIKWAVAVA</v>
      </c>
      <c r="K515" s="88">
        <v>0</v>
      </c>
      <c r="L515" s="88">
        <v>0.99930555555555556</v>
      </c>
      <c r="M515" s="135">
        <v>44175</v>
      </c>
      <c r="N515" s="143" t="s">
        <v>4917</v>
      </c>
      <c r="O515" s="191">
        <f t="shared" si="110"/>
        <v>1439</v>
      </c>
      <c r="P515" s="100">
        <f t="shared" si="111"/>
        <v>4317</v>
      </c>
      <c r="Q515" s="68" t="s">
        <v>2035</v>
      </c>
      <c r="R515" s="68" t="s">
        <v>2036</v>
      </c>
    </row>
    <row r="516" spans="1:18" x14ac:dyDescent="0.2">
      <c r="A516" s="97"/>
      <c r="B516" s="221">
        <v>44174.385208333333</v>
      </c>
      <c r="C516" s="98" t="s">
        <v>1749</v>
      </c>
      <c r="D516" s="81" t="str">
        <f>VLOOKUP($C516,TOTAL4,2,FALSE)</f>
        <v>MD7038</v>
      </c>
      <c r="E516" s="81" t="str">
        <f>VLOOKUP($C516,TOTAL4,3,FALSE)</f>
        <v>MIDLANDS</v>
      </c>
      <c r="F516" s="82" t="str">
        <f>VLOOKUP(C516,TOTAL4,4,FALSE)</f>
        <v>BRONZE</v>
      </c>
      <c r="G516" s="52">
        <v>3</v>
      </c>
      <c r="H516" s="84" t="s">
        <v>2033</v>
      </c>
      <c r="I516" s="68" t="s">
        <v>2057</v>
      </c>
      <c r="J516" s="82" t="str">
        <f>VLOOKUP($C516,TOTAL4,5,FALSE)</f>
        <v>MASAIRA</v>
      </c>
      <c r="K516" s="88">
        <v>0</v>
      </c>
      <c r="L516" s="88">
        <v>0.99930555555555556</v>
      </c>
      <c r="M516" s="135">
        <v>44175</v>
      </c>
      <c r="N516" s="143" t="s">
        <v>5611</v>
      </c>
      <c r="O516" s="191">
        <f t="shared" si="110"/>
        <v>1439</v>
      </c>
      <c r="P516" s="100">
        <f t="shared" si="111"/>
        <v>4317</v>
      </c>
      <c r="Q516" s="68" t="s">
        <v>2035</v>
      </c>
      <c r="R516" s="68" t="s">
        <v>2036</v>
      </c>
    </row>
    <row r="517" spans="1:18" x14ac:dyDescent="0.2">
      <c r="A517" s="97"/>
      <c r="B517" s="137" t="s">
        <v>2076</v>
      </c>
      <c r="C517" s="87" t="s">
        <v>1756</v>
      </c>
      <c r="D517" s="134" t="str">
        <f>VLOOKUP($C517,TOTAL3,2,FALSE)</f>
        <v>MW7039</v>
      </c>
      <c r="E517" s="134" t="str">
        <f>VLOOKUP($C517,TOTAL3,3,FALSE)</f>
        <v>MASH WEST</v>
      </c>
      <c r="F517" s="135" t="str">
        <f>VLOOKUP(C517,TOTAL3,4,FALSE)</f>
        <v>GOLD</v>
      </c>
      <c r="G517" s="52">
        <v>3</v>
      </c>
      <c r="H517" s="84" t="s">
        <v>2033</v>
      </c>
      <c r="I517" s="52" t="s">
        <v>5161</v>
      </c>
      <c r="J517" s="135" t="str">
        <f>VLOOKUP($C517,TOTAL3,5,FALSE)</f>
        <v>NGIRAZI</v>
      </c>
      <c r="K517" s="88">
        <v>0</v>
      </c>
      <c r="L517" s="153">
        <v>0.99945601851851851</v>
      </c>
      <c r="M517" s="254">
        <v>44175</v>
      </c>
      <c r="N517" s="143" t="s">
        <v>5480</v>
      </c>
      <c r="O517" s="90">
        <f t="shared" si="110"/>
        <v>1439.2166666666667</v>
      </c>
      <c r="P517" s="100">
        <f t="shared" si="111"/>
        <v>4317.6499999999996</v>
      </c>
      <c r="Q517" s="48" t="s">
        <v>2035</v>
      </c>
      <c r="R517" s="48" t="s">
        <v>2036</v>
      </c>
    </row>
    <row r="518" spans="1:18" x14ac:dyDescent="0.2">
      <c r="A518" s="97"/>
      <c r="B518" s="216" t="s">
        <v>5622</v>
      </c>
      <c r="C518" s="138" t="s">
        <v>1760</v>
      </c>
      <c r="D518" s="134" t="str">
        <f>VLOOKUP($C518,TOTAL3,2,FALSE)</f>
        <v>HA1753</v>
      </c>
      <c r="E518" s="134" t="str">
        <f>VLOOKUP($C518,TOTAL3,3,FALSE)</f>
        <v>HARARE</v>
      </c>
      <c r="F518" s="135" t="str">
        <f>VLOOKUP(C518,TOTAL3,4,FALSE)</f>
        <v>BRONZE</v>
      </c>
      <c r="G518" s="52">
        <v>3</v>
      </c>
      <c r="H518" s="142" t="s">
        <v>2033</v>
      </c>
      <c r="I518" s="52" t="s">
        <v>2034</v>
      </c>
      <c r="J518" s="135" t="str">
        <f>VLOOKUP($C518,TOTAL3,5,FALSE)</f>
        <v>ARCHIE</v>
      </c>
      <c r="K518" s="153">
        <v>0.26305555555555554</v>
      </c>
      <c r="L518" s="153">
        <v>0.62361111111111112</v>
      </c>
      <c r="M518" s="186">
        <v>44175</v>
      </c>
      <c r="N518" s="143" t="s">
        <v>5820</v>
      </c>
      <c r="O518" s="90">
        <f t="shared" si="110"/>
        <v>519.20000000000005</v>
      </c>
      <c r="P518" s="100">
        <f t="shared" si="111"/>
        <v>1557.6000000000001</v>
      </c>
      <c r="Q518" s="48" t="s">
        <v>2035</v>
      </c>
      <c r="R518" s="48" t="s">
        <v>2038</v>
      </c>
    </row>
    <row r="519" spans="1:18" x14ac:dyDescent="0.2">
      <c r="A519" s="124"/>
      <c r="B519" s="137" t="s">
        <v>5704</v>
      </c>
      <c r="C519" s="138" t="s">
        <v>1760</v>
      </c>
      <c r="D519" s="134" t="str">
        <f>VLOOKUP($C519,TOTAL3,2,FALSE)</f>
        <v>HA1753</v>
      </c>
      <c r="E519" s="134" t="str">
        <f>VLOOKUP($C519,TOTAL3,3,FALSE)</f>
        <v>HARARE</v>
      </c>
      <c r="F519" s="135" t="str">
        <f>VLOOKUP(C519,TOTAL3,4,FALSE)</f>
        <v>BRONZE</v>
      </c>
      <c r="G519" s="52">
        <v>3</v>
      </c>
      <c r="H519" s="142" t="s">
        <v>2033</v>
      </c>
      <c r="I519" s="52" t="s">
        <v>2034</v>
      </c>
      <c r="J519" s="135" t="str">
        <f>VLOOKUP($C519,TOTAL3,5,FALSE)</f>
        <v>ARCHIE</v>
      </c>
      <c r="K519" s="88">
        <v>0.65613425925925928</v>
      </c>
      <c r="L519" s="153">
        <v>0.99945601851851851</v>
      </c>
      <c r="M519" s="254">
        <v>44175</v>
      </c>
      <c r="N519" s="143" t="s">
        <v>5864</v>
      </c>
      <c r="O519" s="90">
        <f t="shared" si="110"/>
        <v>494.38333333333327</v>
      </c>
      <c r="P519" s="100">
        <f t="shared" si="111"/>
        <v>1483.1499999999999</v>
      </c>
      <c r="Q519" s="48" t="s">
        <v>2035</v>
      </c>
      <c r="R519" s="48" t="s">
        <v>2036</v>
      </c>
    </row>
    <row r="520" spans="1:18" x14ac:dyDescent="0.2">
      <c r="A520" s="124"/>
      <c r="B520" s="121">
        <v>44162.614178240743</v>
      </c>
      <c r="C520" s="48" t="s">
        <v>1764</v>
      </c>
      <c r="D520" s="81" t="str">
        <f>VLOOKUP($C520,TOTAL4,2,FALSE)</f>
        <v>MD0161</v>
      </c>
      <c r="E520" s="81" t="str">
        <f>VLOOKUP($C520,TOTAL4,3,FALSE)</f>
        <v>MIDLANDS</v>
      </c>
      <c r="F520" s="82" t="str">
        <f>VLOOKUP(C520,TOTAL4,4,FALSE)</f>
        <v>GOLD</v>
      </c>
      <c r="G520" s="52">
        <v>3</v>
      </c>
      <c r="H520" s="84" t="s">
        <v>2033</v>
      </c>
      <c r="I520" s="68" t="s">
        <v>2058</v>
      </c>
      <c r="J520" s="82" t="str">
        <f>VLOOKUP($C520,TOTAL4,5,FALSE)</f>
        <v>CHARI</v>
      </c>
      <c r="K520" s="88">
        <v>0</v>
      </c>
      <c r="L520" s="88">
        <v>0.99930555555555556</v>
      </c>
      <c r="M520" s="135">
        <v>44175</v>
      </c>
      <c r="N520" s="143" t="s">
        <v>4918</v>
      </c>
      <c r="O520" s="191">
        <f t="shared" si="110"/>
        <v>1439</v>
      </c>
      <c r="P520" s="100">
        <f t="shared" si="111"/>
        <v>4317</v>
      </c>
      <c r="Q520" s="68" t="s">
        <v>2035</v>
      </c>
      <c r="R520" s="68" t="s">
        <v>2036</v>
      </c>
    </row>
    <row r="521" spans="1:18" x14ac:dyDescent="0.2">
      <c r="A521" s="124"/>
      <c r="B521" s="121">
        <v>44153.311412037037</v>
      </c>
      <c r="C521" s="48" t="s">
        <v>1765</v>
      </c>
      <c r="D521" s="81" t="str">
        <f>VLOOKUP($C521,TOTAL4,2,FALSE)</f>
        <v>MW5216</v>
      </c>
      <c r="E521" s="81" t="str">
        <f>VLOOKUP($C521,TOTAL4,3,FALSE)</f>
        <v>MASH WEST</v>
      </c>
      <c r="F521" s="82" t="str">
        <f>VLOOKUP(C521,TOTAL4,4,FALSE)</f>
        <v>SILVER</v>
      </c>
      <c r="G521" s="52">
        <v>3</v>
      </c>
      <c r="H521" s="84" t="s">
        <v>2033</v>
      </c>
      <c r="I521" s="68" t="s">
        <v>2058</v>
      </c>
      <c r="J521" s="82" t="str">
        <f>VLOOKUP($C521,TOTAL4,5,FALSE)</f>
        <v>CHIKWAVAVA</v>
      </c>
      <c r="K521" s="88">
        <v>0</v>
      </c>
      <c r="L521" s="88">
        <v>0.99930555555555556</v>
      </c>
      <c r="M521" s="135">
        <v>44175</v>
      </c>
      <c r="N521" s="143" t="s">
        <v>4919</v>
      </c>
      <c r="O521" s="191">
        <f t="shared" si="110"/>
        <v>1439</v>
      </c>
      <c r="P521" s="100">
        <f t="shared" si="111"/>
        <v>4317</v>
      </c>
      <c r="Q521" s="68" t="s">
        <v>2035</v>
      </c>
      <c r="R521" s="68" t="s">
        <v>2036</v>
      </c>
    </row>
    <row r="522" spans="1:18" x14ac:dyDescent="0.2">
      <c r="A522" s="124"/>
      <c r="B522" s="121">
        <v>44169.414768518516</v>
      </c>
      <c r="C522" s="48" t="s">
        <v>1770</v>
      </c>
      <c r="D522" s="81" t="str">
        <f>VLOOKUP($C522,TOTAL4,2,FALSE)</f>
        <v>MN1731</v>
      </c>
      <c r="E522" s="81" t="str">
        <f>VLOOKUP($C522,TOTAL4,3,FALSE)</f>
        <v>MAT NORTH</v>
      </c>
      <c r="F522" s="82" t="str">
        <f>VLOOKUP(C522,TOTAL4,4,FALSE)</f>
        <v>GOLD</v>
      </c>
      <c r="G522" s="52">
        <v>3</v>
      </c>
      <c r="H522" s="84" t="s">
        <v>2033</v>
      </c>
      <c r="I522" s="68" t="s">
        <v>2058</v>
      </c>
      <c r="J522" s="82" t="str">
        <f>VLOOKUP($C522,TOTAL4,5,FALSE)</f>
        <v>STELLA</v>
      </c>
      <c r="K522" s="88">
        <v>0</v>
      </c>
      <c r="L522" s="88">
        <v>0.99930555555555556</v>
      </c>
      <c r="M522" s="135">
        <v>44175</v>
      </c>
      <c r="N522" s="143" t="s">
        <v>4920</v>
      </c>
      <c r="O522" s="191">
        <f t="shared" si="110"/>
        <v>1439</v>
      </c>
      <c r="P522" s="100">
        <f t="shared" si="111"/>
        <v>4317</v>
      </c>
      <c r="Q522" s="68" t="s">
        <v>2035</v>
      </c>
      <c r="R522" s="68" t="s">
        <v>2036</v>
      </c>
    </row>
    <row r="523" spans="1:18" x14ac:dyDescent="0.2">
      <c r="A523" s="124"/>
      <c r="B523" s="121">
        <v>44153.311921296299</v>
      </c>
      <c r="C523" s="48" t="s">
        <v>1775</v>
      </c>
      <c r="D523" s="81" t="str">
        <f>VLOOKUP($C523,TOTAL4,2,FALSE)</f>
        <v>MD5200</v>
      </c>
      <c r="E523" s="81" t="str">
        <f>VLOOKUP($C523,TOTAL4,3,FALSE)</f>
        <v>MIDLANDS</v>
      </c>
      <c r="F523" s="82" t="str">
        <f>VLOOKUP(C523,TOTAL4,4,FALSE)</f>
        <v>SILVER</v>
      </c>
      <c r="G523" s="52">
        <v>3</v>
      </c>
      <c r="H523" s="84" t="s">
        <v>2033</v>
      </c>
      <c r="I523" s="68" t="s">
        <v>2058</v>
      </c>
      <c r="J523" s="82" t="str">
        <f>VLOOKUP($C523,TOTAL4,5,FALSE)</f>
        <v>CHIKWAVAVA</v>
      </c>
      <c r="K523" s="88">
        <v>0</v>
      </c>
      <c r="L523" s="88">
        <v>0.99930555555555556</v>
      </c>
      <c r="M523" s="135">
        <v>44175</v>
      </c>
      <c r="N523" s="143" t="s">
        <v>4921</v>
      </c>
      <c r="O523" s="191">
        <f t="shared" si="110"/>
        <v>1439</v>
      </c>
      <c r="P523" s="100">
        <f t="shared" si="111"/>
        <v>4317</v>
      </c>
      <c r="Q523" s="68" t="s">
        <v>2035</v>
      </c>
      <c r="R523" s="68" t="s">
        <v>2036</v>
      </c>
    </row>
    <row r="524" spans="1:18" x14ac:dyDescent="0.2">
      <c r="A524" s="210">
        <v>815</v>
      </c>
      <c r="B524" s="121">
        <v>44069.581944444442</v>
      </c>
      <c r="C524" s="52" t="str">
        <f>VLOOKUP(A524,nsn,2,FALSE)</f>
        <v>SIYANSUNDA-G</v>
      </c>
      <c r="D524" s="134" t="str">
        <f>VLOOKUP($C524,TOTAL3,2,FALSE)</f>
        <v>MN5245</v>
      </c>
      <c r="E524" s="134" t="str">
        <f>VLOOKUP($C524,TOTAL3,3,FALSE)</f>
        <v>MAT NORTH</v>
      </c>
      <c r="F524" s="135" t="str">
        <f>VLOOKUP(C524,TOTAL3,4,FALSE)</f>
        <v>SILVER</v>
      </c>
      <c r="G524" s="52">
        <v>3</v>
      </c>
      <c r="H524" s="142" t="s">
        <v>2033</v>
      </c>
      <c r="I524" s="212" t="s">
        <v>2055</v>
      </c>
      <c r="J524" s="52" t="str">
        <f>VLOOKUP(A524,nsn,3,FALSE)</f>
        <v>HARRIET</v>
      </c>
      <c r="K524" s="88">
        <v>0</v>
      </c>
      <c r="L524" s="88">
        <v>0.99930555555555556</v>
      </c>
      <c r="M524" s="135">
        <v>44175</v>
      </c>
      <c r="N524" s="143" t="s">
        <v>2672</v>
      </c>
      <c r="O524" s="90">
        <f t="shared" si="110"/>
        <v>1439</v>
      </c>
      <c r="P524" s="100">
        <f t="shared" si="111"/>
        <v>4317</v>
      </c>
      <c r="Q524" s="52" t="s">
        <v>2035</v>
      </c>
      <c r="R524" s="52" t="s">
        <v>2036</v>
      </c>
    </row>
    <row r="525" spans="1:18" x14ac:dyDescent="0.2">
      <c r="A525" s="214"/>
      <c r="B525" s="246">
        <v>44175.601956018516</v>
      </c>
      <c r="C525" s="247" t="s">
        <v>1782</v>
      </c>
      <c r="D525" s="243" t="str">
        <f>VLOOKUP($C525,TOTAL4,2,FALSE)</f>
        <v>MS0162</v>
      </c>
      <c r="E525" s="243" t="str">
        <f>VLOOKUP($C525,TOTAL4,3,FALSE)</f>
        <v>MAT SOUTH</v>
      </c>
      <c r="F525" s="222" t="str">
        <f>VLOOKUP(C525,TOTAL4,4,FALSE)</f>
        <v>SILVER</v>
      </c>
      <c r="G525" s="52">
        <v>3</v>
      </c>
      <c r="H525" s="84" t="s">
        <v>2033</v>
      </c>
      <c r="I525" s="224" t="s">
        <v>2040</v>
      </c>
      <c r="J525" s="222" t="str">
        <f>VLOOKUP($C525,TOTAL4,5,FALSE)</f>
        <v>SOFIA</v>
      </c>
      <c r="K525" s="250">
        <v>0.60195601851851854</v>
      </c>
      <c r="L525" s="88">
        <v>0.99930555555555556</v>
      </c>
      <c r="M525" s="135">
        <v>44175</v>
      </c>
      <c r="N525" s="143" t="s">
        <v>5755</v>
      </c>
      <c r="O525" s="191">
        <f t="shared" si="110"/>
        <v>572.18333333333328</v>
      </c>
      <c r="P525" s="100">
        <f t="shared" si="111"/>
        <v>1716.5499999999997</v>
      </c>
      <c r="Q525" s="68" t="s">
        <v>2035</v>
      </c>
      <c r="R525" s="68" t="s">
        <v>2036</v>
      </c>
    </row>
    <row r="526" spans="1:18" x14ac:dyDescent="0.2">
      <c r="A526" s="218"/>
      <c r="B526" s="221">
        <v>44175.672314814816</v>
      </c>
      <c r="C526" s="98" t="s">
        <v>1785</v>
      </c>
      <c r="D526" s="243" t="str">
        <f>VLOOKUP($C526,TOTAL4,2,FALSE)</f>
        <v>MV5244</v>
      </c>
      <c r="E526" s="243" t="str">
        <f>VLOOKUP($C526,TOTAL4,3,FALSE)</f>
        <v>MASVINGO</v>
      </c>
      <c r="F526" s="222" t="str">
        <f>VLOOKUP(C526,TOTAL4,4,FALSE)</f>
        <v>SILVER</v>
      </c>
      <c r="G526" s="52">
        <v>3</v>
      </c>
      <c r="H526" s="142" t="s">
        <v>2033</v>
      </c>
      <c r="I526" s="224" t="s">
        <v>2056</v>
      </c>
      <c r="J526" s="222" t="str">
        <f>VLOOKUP($C526,TOTAL4,5,FALSE)</f>
        <v>PARDON</v>
      </c>
      <c r="K526" s="151">
        <v>0.67231481481481481</v>
      </c>
      <c r="L526" s="151">
        <v>0.70775462962962965</v>
      </c>
      <c r="M526" s="135">
        <v>44175</v>
      </c>
      <c r="N526" s="143" t="s">
        <v>5743</v>
      </c>
      <c r="O526" s="90">
        <f t="shared" si="110"/>
        <v>51.033333333333374</v>
      </c>
      <c r="P526" s="100">
        <f t="shared" si="111"/>
        <v>153.10000000000014</v>
      </c>
      <c r="Q526" s="48" t="s">
        <v>2035</v>
      </c>
      <c r="R526" s="48" t="s">
        <v>2038</v>
      </c>
    </row>
    <row r="527" spans="1:18" x14ac:dyDescent="0.2">
      <c r="A527" s="218"/>
      <c r="B527" s="221">
        <v>44175.740659722222</v>
      </c>
      <c r="C527" s="98" t="s">
        <v>1785</v>
      </c>
      <c r="D527" s="243" t="str">
        <f>VLOOKUP($C527,TOTAL4,2,FALSE)</f>
        <v>MV5244</v>
      </c>
      <c r="E527" s="243" t="str">
        <f>VLOOKUP($C527,TOTAL4,3,FALSE)</f>
        <v>MASVINGO</v>
      </c>
      <c r="F527" s="222" t="str">
        <f>VLOOKUP(C527,TOTAL4,4,FALSE)</f>
        <v>SILVER</v>
      </c>
      <c r="G527" s="52">
        <v>3</v>
      </c>
      <c r="H527" s="142" t="s">
        <v>2033</v>
      </c>
      <c r="I527" s="224" t="s">
        <v>2056</v>
      </c>
      <c r="J527" s="222" t="str">
        <f>VLOOKUP($C527,TOTAL4,5,FALSE)</f>
        <v>PARDON</v>
      </c>
      <c r="K527" s="151">
        <v>0.74065972222222232</v>
      </c>
      <c r="L527" s="151">
        <v>0.82844907407407409</v>
      </c>
      <c r="M527" s="135">
        <v>44175</v>
      </c>
      <c r="N527" s="143" t="s">
        <v>5779</v>
      </c>
      <c r="O527" s="90">
        <f t="shared" si="110"/>
        <v>126.41666666666654</v>
      </c>
      <c r="P527" s="100">
        <f t="shared" si="111"/>
        <v>379.24999999999966</v>
      </c>
      <c r="Q527" s="48" t="s">
        <v>2035</v>
      </c>
      <c r="R527" s="48" t="s">
        <v>2038</v>
      </c>
    </row>
    <row r="528" spans="1:18" x14ac:dyDescent="0.2">
      <c r="A528" s="123"/>
      <c r="B528" s="186">
        <v>44174.899583333332</v>
      </c>
      <c r="C528" s="5" t="s">
        <v>1793</v>
      </c>
      <c r="D528" s="225" t="str">
        <f>VLOOKUP($C528,TOTAL3,2,FALSE)</f>
        <v>HA3010</v>
      </c>
      <c r="E528" s="225" t="str">
        <f>VLOOKUP($C528,TOTAL3,3,FALSE)</f>
        <v>HARARE</v>
      </c>
      <c r="F528" s="226" t="str">
        <f>VLOOKUP(C528,TOTAL3,4,FALSE)</f>
        <v>PLATINUM</v>
      </c>
      <c r="G528" s="52">
        <v>3</v>
      </c>
      <c r="H528" s="84" t="s">
        <v>2033</v>
      </c>
      <c r="I528" s="227" t="s">
        <v>2034</v>
      </c>
      <c r="J528" s="226" t="str">
        <f>VLOOKUP($C528,TOTAL3,5,FALSE)</f>
        <v>ARCHIE</v>
      </c>
      <c r="K528" s="88">
        <v>0</v>
      </c>
      <c r="L528" s="196">
        <v>0.61527777777777781</v>
      </c>
      <c r="M528" s="186">
        <v>44175</v>
      </c>
      <c r="N528" s="143" t="s">
        <v>5543</v>
      </c>
      <c r="O528" s="90">
        <f t="shared" si="110"/>
        <v>886.00000000000011</v>
      </c>
      <c r="P528" s="100">
        <f t="shared" si="111"/>
        <v>2658.0000000000005</v>
      </c>
      <c r="Q528" s="48" t="s">
        <v>2035</v>
      </c>
      <c r="R528" s="48" t="s">
        <v>2038</v>
      </c>
    </row>
    <row r="529" spans="1:18" x14ac:dyDescent="0.2">
      <c r="A529" s="123"/>
      <c r="B529" s="186">
        <v>44174.901979166665</v>
      </c>
      <c r="C529" s="5" t="s">
        <v>1795</v>
      </c>
      <c r="D529" s="225" t="str">
        <f>VLOOKUP($C529,TOTAL3,2,FALSE)</f>
        <v>HA3010</v>
      </c>
      <c r="E529" s="225" t="str">
        <f>VLOOKUP($C529,TOTAL3,3,FALSE)</f>
        <v>HARARE</v>
      </c>
      <c r="F529" s="226" t="str">
        <f>VLOOKUP(C529,TOTAL3,4,FALSE)</f>
        <v>PLATINUM</v>
      </c>
      <c r="G529" s="52">
        <v>3</v>
      </c>
      <c r="H529" s="84" t="s">
        <v>2033</v>
      </c>
      <c r="I529" s="227" t="s">
        <v>2034</v>
      </c>
      <c r="J529" s="226" t="str">
        <f>VLOOKUP($C529,TOTAL3,5,FALSE)</f>
        <v>ARCHIE</v>
      </c>
      <c r="K529" s="88">
        <v>0</v>
      </c>
      <c r="L529" s="196">
        <v>0.61875000000000002</v>
      </c>
      <c r="M529" s="186">
        <v>44175</v>
      </c>
      <c r="N529" s="143" t="s">
        <v>5544</v>
      </c>
      <c r="O529" s="90">
        <f t="shared" si="110"/>
        <v>891</v>
      </c>
      <c r="P529" s="100">
        <f t="shared" si="111"/>
        <v>2673</v>
      </c>
      <c r="Q529" s="48" t="s">
        <v>2035</v>
      </c>
      <c r="R529" s="48" t="s">
        <v>2038</v>
      </c>
    </row>
    <row r="530" spans="1:18" x14ac:dyDescent="0.2">
      <c r="A530" s="123"/>
      <c r="B530" s="216" t="s">
        <v>5634</v>
      </c>
      <c r="C530" s="138" t="s">
        <v>1797</v>
      </c>
      <c r="D530" s="225" t="str">
        <f>VLOOKUP($C530,TOTAL3,2,FALSE)</f>
        <v>MC6007</v>
      </c>
      <c r="E530" s="225" t="str">
        <f>VLOOKUP($C530,TOTAL3,3,FALSE)</f>
        <v>MASH CENTRAL</v>
      </c>
      <c r="F530" s="226" t="str">
        <f>VLOOKUP(C530,TOTAL3,4,FALSE)</f>
        <v>PLATINUM</v>
      </c>
      <c r="G530" s="52">
        <v>3</v>
      </c>
      <c r="H530" s="142" t="s">
        <v>2033</v>
      </c>
      <c r="I530" s="227" t="s">
        <v>2034</v>
      </c>
      <c r="J530" s="226" t="str">
        <f>VLOOKUP($C530,TOTAL3,5,FALSE)</f>
        <v>ARCHIE</v>
      </c>
      <c r="K530" s="153">
        <v>0.49164351851851856</v>
      </c>
      <c r="L530" s="153">
        <v>0.99945601851851851</v>
      </c>
      <c r="M530" s="254">
        <v>44175</v>
      </c>
      <c r="N530" s="143" t="s">
        <v>5829</v>
      </c>
      <c r="O530" s="90">
        <f t="shared" si="110"/>
        <v>731.25</v>
      </c>
      <c r="P530" s="100">
        <f t="shared" si="111"/>
        <v>2193.75</v>
      </c>
      <c r="Q530" s="48" t="s">
        <v>2035</v>
      </c>
      <c r="R530" s="48" t="s">
        <v>2036</v>
      </c>
    </row>
    <row r="531" spans="1:18" x14ac:dyDescent="0.2">
      <c r="A531" s="123"/>
      <c r="B531" s="216" t="s">
        <v>5637</v>
      </c>
      <c r="C531" s="138" t="s">
        <v>1799</v>
      </c>
      <c r="D531" s="225" t="str">
        <f>VLOOKUP($C531,TOTAL3,2,FALSE)</f>
        <v>MC6007</v>
      </c>
      <c r="E531" s="225" t="str">
        <f>VLOOKUP($C531,TOTAL3,3,FALSE)</f>
        <v>MASH CENTRAL</v>
      </c>
      <c r="F531" s="226" t="str">
        <f>VLOOKUP(C531,TOTAL3,4,FALSE)</f>
        <v>PLATINUM</v>
      </c>
      <c r="G531" s="52">
        <v>3</v>
      </c>
      <c r="H531" s="142" t="s">
        <v>2033</v>
      </c>
      <c r="I531" s="227" t="s">
        <v>2034</v>
      </c>
      <c r="J531" s="226" t="str">
        <f>VLOOKUP($C531,TOTAL3,5,FALSE)</f>
        <v>ARCHIE</v>
      </c>
      <c r="K531" s="153">
        <v>0.52346064814814819</v>
      </c>
      <c r="L531" s="153">
        <v>0.65309027777777773</v>
      </c>
      <c r="M531" s="254">
        <v>44175</v>
      </c>
      <c r="N531" s="143" t="s">
        <v>5832</v>
      </c>
      <c r="O531" s="90">
        <f t="shared" si="110"/>
        <v>186.66666666666654</v>
      </c>
      <c r="P531" s="100">
        <f t="shared" si="111"/>
        <v>559.99999999999966</v>
      </c>
      <c r="Q531" s="48" t="s">
        <v>2035</v>
      </c>
      <c r="R531" s="48" t="s">
        <v>2038</v>
      </c>
    </row>
    <row r="532" spans="1:18" x14ac:dyDescent="0.2">
      <c r="A532" s="123"/>
      <c r="B532" s="186">
        <v>44174.754872685182</v>
      </c>
      <c r="C532" s="5" t="s">
        <v>1807</v>
      </c>
      <c r="D532" s="225" t="str">
        <f>VLOOKUP($C532,TOTAL3,2,FALSE)</f>
        <v>ME7040</v>
      </c>
      <c r="E532" s="225" t="str">
        <f>VLOOKUP($C532,TOTAL3,3,FALSE)</f>
        <v>MASH EAST</v>
      </c>
      <c r="F532" s="226" t="str">
        <f>VLOOKUP(C532,TOTAL3,4,FALSE)</f>
        <v>GOLD</v>
      </c>
      <c r="G532" s="52">
        <v>3</v>
      </c>
      <c r="H532" s="84" t="s">
        <v>2033</v>
      </c>
      <c r="I532" s="227" t="s">
        <v>2034</v>
      </c>
      <c r="J532" s="226" t="str">
        <f>VLOOKUP($C532,TOTAL3,5,FALSE)</f>
        <v>WASHI</v>
      </c>
      <c r="K532" s="88">
        <v>0</v>
      </c>
      <c r="L532" s="153">
        <v>0.52582175925925922</v>
      </c>
      <c r="M532" s="254">
        <v>44175</v>
      </c>
      <c r="N532" s="143" t="s">
        <v>5545</v>
      </c>
      <c r="O532" s="90">
        <f t="shared" si="110"/>
        <v>757.18333333333328</v>
      </c>
      <c r="P532" s="100">
        <f t="shared" si="111"/>
        <v>2271.5499999999997</v>
      </c>
      <c r="Q532" s="48" t="s">
        <v>2035</v>
      </c>
      <c r="R532" s="48" t="s">
        <v>2038</v>
      </c>
    </row>
    <row r="533" spans="1:18" x14ac:dyDescent="0.2">
      <c r="A533" s="125"/>
      <c r="B533" s="121">
        <v>44144.623796296299</v>
      </c>
      <c r="C533" s="48" t="s">
        <v>1809</v>
      </c>
      <c r="D533" s="243" t="str">
        <f>VLOOKUP($C533,TOTAL4,2,FALSE)</f>
        <v>ME7040</v>
      </c>
      <c r="E533" s="243" t="str">
        <f>VLOOKUP($C533,TOTAL4,3,FALSE)</f>
        <v>MASH EAST</v>
      </c>
      <c r="F533" s="222" t="str">
        <f>VLOOKUP(C533,TOTAL4,4,FALSE)</f>
        <v>GOLD</v>
      </c>
      <c r="G533" s="52">
        <v>3</v>
      </c>
      <c r="H533" s="84" t="s">
        <v>2033</v>
      </c>
      <c r="I533" s="224" t="s">
        <v>2058</v>
      </c>
      <c r="J533" s="222" t="str">
        <f>VLOOKUP($C533,TOTAL4,5,FALSE)</f>
        <v>WASHI</v>
      </c>
      <c r="K533" s="88">
        <v>0</v>
      </c>
      <c r="L533" s="88">
        <v>0.99930555555555556</v>
      </c>
      <c r="M533" s="135">
        <v>44175</v>
      </c>
      <c r="N533" s="143" t="s">
        <v>4925</v>
      </c>
      <c r="O533" s="191">
        <f t="shared" si="110"/>
        <v>1439</v>
      </c>
      <c r="P533" s="100">
        <f t="shared" si="111"/>
        <v>4317</v>
      </c>
      <c r="Q533" s="68" t="s">
        <v>2035</v>
      </c>
      <c r="R533" s="68" t="s">
        <v>2036</v>
      </c>
    </row>
    <row r="534" spans="1:18" x14ac:dyDescent="0.2">
      <c r="A534" s="218"/>
      <c r="B534" s="221">
        <v>44175.662986111114</v>
      </c>
      <c r="C534" s="98" t="s">
        <v>1826</v>
      </c>
      <c r="D534" s="243" t="str">
        <f>VLOOKUP($C534,TOTAL4,2,FALSE)</f>
        <v>HA0226</v>
      </c>
      <c r="E534" s="243" t="str">
        <f>VLOOKUP($C534,TOTAL4,3,FALSE)</f>
        <v>HARARE</v>
      </c>
      <c r="F534" s="222" t="str">
        <f>VLOOKUP(C534,TOTAL4,4,FALSE)</f>
        <v>PLATINUM</v>
      </c>
      <c r="G534" s="52">
        <v>3</v>
      </c>
      <c r="H534" s="142" t="s">
        <v>2033</v>
      </c>
      <c r="I534" s="224" t="s">
        <v>2056</v>
      </c>
      <c r="J534" s="222" t="str">
        <f>VLOOKUP($C534,TOTAL4,5,FALSE)</f>
        <v>PRIVLEDGE</v>
      </c>
      <c r="K534" s="151">
        <v>0.66298611111111116</v>
      </c>
      <c r="L534" s="151">
        <v>0.78121527777777777</v>
      </c>
      <c r="M534" s="135">
        <v>44175</v>
      </c>
      <c r="N534" s="143" t="s">
        <v>5766</v>
      </c>
      <c r="O534" s="90">
        <f t="shared" si="110"/>
        <v>170.24999999999991</v>
      </c>
      <c r="P534" s="100">
        <f t="shared" si="111"/>
        <v>510.74999999999977</v>
      </c>
      <c r="Q534" s="48" t="s">
        <v>2035</v>
      </c>
      <c r="R534" s="48" t="s">
        <v>2038</v>
      </c>
    </row>
    <row r="535" spans="1:18" x14ac:dyDescent="0.2">
      <c r="A535" s="123"/>
      <c r="B535" s="186">
        <v>44174.78974537037</v>
      </c>
      <c r="C535" s="5" t="s">
        <v>1833</v>
      </c>
      <c r="D535" s="225" t="str">
        <f>VLOOKUP($C535,TOTAL3,2,FALSE)</f>
        <v>ME7041</v>
      </c>
      <c r="E535" s="225" t="str">
        <f>VLOOKUP($C535,TOTAL3,3,FALSE)</f>
        <v>MASH EAST</v>
      </c>
      <c r="F535" s="226" t="str">
        <f>VLOOKUP(C535,TOTAL3,4,FALSE)</f>
        <v>PLATINUM</v>
      </c>
      <c r="G535" s="52">
        <v>3</v>
      </c>
      <c r="H535" s="84" t="s">
        <v>2033</v>
      </c>
      <c r="I535" s="227" t="s">
        <v>2034</v>
      </c>
      <c r="J535" s="226" t="str">
        <f>VLOOKUP($C535,TOTAL3,5,FALSE)</f>
        <v>WASHI</v>
      </c>
      <c r="K535" s="196">
        <v>0</v>
      </c>
      <c r="L535" s="196">
        <v>0.19113425925925928</v>
      </c>
      <c r="M535" s="186">
        <v>44175</v>
      </c>
      <c r="N535" s="143" t="s">
        <v>5808</v>
      </c>
      <c r="O535" s="90">
        <f t="shared" si="110"/>
        <v>275.23333333333335</v>
      </c>
      <c r="P535" s="100">
        <f t="shared" si="111"/>
        <v>825.7</v>
      </c>
      <c r="Q535" s="48" t="s">
        <v>2035</v>
      </c>
      <c r="R535" s="48" t="s">
        <v>2038</v>
      </c>
    </row>
    <row r="536" spans="1:18" x14ac:dyDescent="0.2">
      <c r="A536" s="123"/>
      <c r="B536" s="221">
        <v>44174.477627314816</v>
      </c>
      <c r="C536" s="98" t="s">
        <v>2092</v>
      </c>
      <c r="D536" s="243" t="e">
        <f>VLOOKUP($C536,TOTAL4,2,FALSE)</f>
        <v>#N/A</v>
      </c>
      <c r="E536" s="243" t="e">
        <f>VLOOKUP($C536,TOTAL4,3,FALSE)</f>
        <v>#N/A</v>
      </c>
      <c r="F536" s="222" t="e">
        <f>VLOOKUP(C536,TOTAL4,4,FALSE)</f>
        <v>#N/A</v>
      </c>
      <c r="G536" s="52">
        <v>3</v>
      </c>
      <c r="H536" s="84" t="s">
        <v>2033</v>
      </c>
      <c r="I536" s="224" t="s">
        <v>2057</v>
      </c>
      <c r="J536" s="222" t="e">
        <f>VLOOKUP($C536,TOTAL4,5,FALSE)</f>
        <v>#N/A</v>
      </c>
      <c r="K536" s="88">
        <v>0</v>
      </c>
      <c r="L536" s="88">
        <v>0.99930555555555556</v>
      </c>
      <c r="M536" s="135">
        <v>44175</v>
      </c>
      <c r="N536" s="143" t="s">
        <v>5612</v>
      </c>
      <c r="O536" s="191">
        <f t="shared" si="110"/>
        <v>1439</v>
      </c>
      <c r="P536" s="100">
        <f t="shared" si="111"/>
        <v>4317</v>
      </c>
      <c r="Q536" s="68" t="s">
        <v>2035</v>
      </c>
      <c r="R536" s="68" t="s">
        <v>2036</v>
      </c>
    </row>
    <row r="537" spans="1:18" x14ac:dyDescent="0.2">
      <c r="A537" s="123"/>
      <c r="B537" s="186">
        <v>44175.006863425922</v>
      </c>
      <c r="C537" s="5" t="s">
        <v>1835</v>
      </c>
      <c r="D537" s="225" t="str">
        <f>VLOOKUP($C537,TOTAL3,2,FALSE)</f>
        <v>HA0097</v>
      </c>
      <c r="E537" s="225" t="str">
        <f>VLOOKUP($C537,TOTAL3,3,FALSE)</f>
        <v>HARARE</v>
      </c>
      <c r="F537" s="226" t="str">
        <f>VLOOKUP(C537,TOTAL3,4,FALSE)</f>
        <v>PLATINUM</v>
      </c>
      <c r="G537" s="52">
        <v>3</v>
      </c>
      <c r="H537" s="84" t="s">
        <v>2033</v>
      </c>
      <c r="I537" s="227" t="s">
        <v>2034</v>
      </c>
      <c r="J537" s="226" t="str">
        <f>VLOOKUP($C537,TOTAL3,5,FALSE)</f>
        <v>DHLAKAMA</v>
      </c>
      <c r="K537" s="196">
        <v>0</v>
      </c>
      <c r="L537" s="196">
        <v>6.9907407407407409E-3</v>
      </c>
      <c r="M537" s="186">
        <v>44175</v>
      </c>
      <c r="N537" s="143" t="s">
        <v>5800</v>
      </c>
      <c r="O537" s="90">
        <f t="shared" si="110"/>
        <v>10.066666666666666</v>
      </c>
      <c r="P537" s="100">
        <f t="shared" si="111"/>
        <v>30.2</v>
      </c>
      <c r="Q537" s="48" t="s">
        <v>2035</v>
      </c>
      <c r="R537" s="48" t="s">
        <v>2038</v>
      </c>
    </row>
    <row r="538" spans="1:18" x14ac:dyDescent="0.2">
      <c r="A538" s="125"/>
      <c r="B538" s="121">
        <v>44153.311689814815</v>
      </c>
      <c r="C538" s="48" t="s">
        <v>1837</v>
      </c>
      <c r="D538" s="243" t="str">
        <f>VLOOKUP($C538,TOTAL4,2,FALSE)</f>
        <v>MS7006</v>
      </c>
      <c r="E538" s="243" t="str">
        <f>VLOOKUP($C538,TOTAL4,3,FALSE)</f>
        <v>MAT SOUTH</v>
      </c>
      <c r="F538" s="222" t="str">
        <f>VLOOKUP(C538,TOTAL4,4,FALSE)</f>
        <v>BRONZE</v>
      </c>
      <c r="G538" s="52">
        <v>3</v>
      </c>
      <c r="H538" s="84" t="s">
        <v>2033</v>
      </c>
      <c r="I538" s="224" t="s">
        <v>2058</v>
      </c>
      <c r="J538" s="222" t="str">
        <f>VLOOKUP($C538,TOTAL4,5,FALSE)</f>
        <v>BEN</v>
      </c>
      <c r="K538" s="88">
        <v>0</v>
      </c>
      <c r="L538" s="88">
        <v>0.99930555555555556</v>
      </c>
      <c r="M538" s="135">
        <v>44175</v>
      </c>
      <c r="N538" s="143" t="s">
        <v>4926</v>
      </c>
      <c r="O538" s="191">
        <f t="shared" si="110"/>
        <v>1439</v>
      </c>
      <c r="P538" s="100">
        <f t="shared" si="111"/>
        <v>4317</v>
      </c>
      <c r="Q538" s="68" t="s">
        <v>2035</v>
      </c>
      <c r="R538" s="68" t="s">
        <v>2036</v>
      </c>
    </row>
    <row r="539" spans="1:18" x14ac:dyDescent="0.2">
      <c r="A539" s="125"/>
      <c r="B539" s="121">
        <v>44153.311921296299</v>
      </c>
      <c r="C539" s="48" t="s">
        <v>1839</v>
      </c>
      <c r="D539" s="243" t="str">
        <f>VLOOKUP($C539,TOTAL4,2,FALSE)</f>
        <v>MW5261</v>
      </c>
      <c r="E539" s="243" t="str">
        <f>VLOOKUP($C539,TOTAL4,3,FALSE)</f>
        <v>MASH WEST</v>
      </c>
      <c r="F539" s="222" t="str">
        <f>VLOOKUP(C539,TOTAL4,4,FALSE)</f>
        <v>SILVER</v>
      </c>
      <c r="G539" s="52">
        <v>3</v>
      </c>
      <c r="H539" s="84" t="s">
        <v>2033</v>
      </c>
      <c r="I539" s="224" t="s">
        <v>2058</v>
      </c>
      <c r="J539" s="222" t="str">
        <f>VLOOKUP($C539,TOTAL4,5,FALSE)</f>
        <v>CHIKWAVAVA</v>
      </c>
      <c r="K539" s="88">
        <v>0</v>
      </c>
      <c r="L539" s="88">
        <v>0.99930555555555556</v>
      </c>
      <c r="M539" s="135">
        <v>44175</v>
      </c>
      <c r="N539" s="143" t="s">
        <v>4927</v>
      </c>
      <c r="O539" s="191">
        <f t="shared" si="110"/>
        <v>1439</v>
      </c>
      <c r="P539" s="100">
        <f t="shared" si="111"/>
        <v>4317</v>
      </c>
      <c r="Q539" s="68" t="s">
        <v>2035</v>
      </c>
      <c r="R539" s="68" t="s">
        <v>2036</v>
      </c>
    </row>
    <row r="540" spans="1:18" x14ac:dyDescent="0.2">
      <c r="A540" s="123"/>
      <c r="B540" s="216" t="s">
        <v>5625</v>
      </c>
      <c r="C540" s="138" t="s">
        <v>1852</v>
      </c>
      <c r="D540" s="225" t="str">
        <f>VLOOKUP($C540,TOTAL3,2,FALSE)</f>
        <v>HA3001</v>
      </c>
      <c r="E540" s="225" t="str">
        <f>VLOOKUP($C540,TOTAL3,3,FALSE)</f>
        <v>HARARE</v>
      </c>
      <c r="F540" s="226" t="str">
        <f>VLOOKUP(C540,TOTAL3,4,FALSE)</f>
        <v>PLATINUM</v>
      </c>
      <c r="G540" s="52">
        <v>3</v>
      </c>
      <c r="H540" s="142" t="s">
        <v>2033</v>
      </c>
      <c r="I540" s="227" t="s">
        <v>2034</v>
      </c>
      <c r="J540" s="226" t="str">
        <f>VLOOKUP($C540,TOTAL3,5,FALSE)</f>
        <v>ARCHIE</v>
      </c>
      <c r="K540" s="153">
        <v>0.31190972222222219</v>
      </c>
      <c r="L540" s="153">
        <v>0.99945601851851851</v>
      </c>
      <c r="M540" s="254">
        <v>44175</v>
      </c>
      <c r="N540" s="143" t="s">
        <v>5806</v>
      </c>
      <c r="O540" s="90">
        <f t="shared" si="110"/>
        <v>990.06666666666672</v>
      </c>
      <c r="P540" s="100">
        <f t="shared" si="111"/>
        <v>2970.2000000000003</v>
      </c>
      <c r="Q540" s="48" t="s">
        <v>2035</v>
      </c>
      <c r="R540" s="48" t="s">
        <v>2036</v>
      </c>
    </row>
    <row r="541" spans="1:18" x14ac:dyDescent="0.2">
      <c r="A541" s="218"/>
      <c r="B541" s="141" t="s">
        <v>5711</v>
      </c>
      <c r="C541" s="138" t="s">
        <v>1852</v>
      </c>
      <c r="D541" s="225" t="str">
        <f>VLOOKUP($C541,TOTAL3,2,FALSE)</f>
        <v>HA3001</v>
      </c>
      <c r="E541" s="225" t="str">
        <f>VLOOKUP($C541,TOTAL3,3,FALSE)</f>
        <v>HARARE</v>
      </c>
      <c r="F541" s="226" t="str">
        <f>VLOOKUP(C541,TOTAL3,4,FALSE)</f>
        <v>PLATINUM</v>
      </c>
      <c r="G541" s="52">
        <v>3</v>
      </c>
      <c r="H541" s="142" t="s">
        <v>2033</v>
      </c>
      <c r="I541" s="227" t="s">
        <v>2034</v>
      </c>
      <c r="J541" s="226" t="str">
        <f>VLOOKUP($C541,TOTAL3,5,FALSE)</f>
        <v>ARCHIE</v>
      </c>
      <c r="K541" s="153">
        <v>0.63135416666666666</v>
      </c>
      <c r="L541" s="153">
        <v>0.99945601851851851</v>
      </c>
      <c r="M541" s="254">
        <v>44175</v>
      </c>
      <c r="N541" s="143" t="s">
        <v>5873</v>
      </c>
      <c r="O541" s="90">
        <f t="shared" si="110"/>
        <v>530.06666666666672</v>
      </c>
      <c r="P541" s="100">
        <f t="shared" si="111"/>
        <v>1590.2000000000003</v>
      </c>
      <c r="Q541" s="48" t="s">
        <v>2035</v>
      </c>
      <c r="R541" s="48" t="s">
        <v>2036</v>
      </c>
    </row>
    <row r="542" spans="1:18" x14ac:dyDescent="0.2">
      <c r="A542" s="211"/>
      <c r="B542" s="137" t="s">
        <v>5710</v>
      </c>
      <c r="C542" s="138" t="s">
        <v>1854</v>
      </c>
      <c r="D542" s="225" t="str">
        <f>VLOOKUP($C542,TOTAL3,2,FALSE)</f>
        <v>HA3001</v>
      </c>
      <c r="E542" s="225" t="str">
        <f>VLOOKUP($C542,TOTAL3,3,FALSE)</f>
        <v>HARARE</v>
      </c>
      <c r="F542" s="226" t="str">
        <f>VLOOKUP(C542,TOTAL3,4,FALSE)</f>
        <v>PLATINUM</v>
      </c>
      <c r="G542" s="52">
        <v>3</v>
      </c>
      <c r="H542" s="142" t="s">
        <v>2033</v>
      </c>
      <c r="I542" s="227" t="s">
        <v>2034</v>
      </c>
      <c r="J542" s="226" t="str">
        <f>VLOOKUP($C542,TOTAL3,5,FALSE)</f>
        <v>ARCHIE</v>
      </c>
      <c r="K542" s="88">
        <v>0.63140046296296293</v>
      </c>
      <c r="L542" s="153">
        <v>0.99945601851851851</v>
      </c>
      <c r="M542" s="254">
        <v>44175</v>
      </c>
      <c r="N542" s="143" t="s">
        <v>5872</v>
      </c>
      <c r="O542" s="90">
        <f t="shared" si="110"/>
        <v>530</v>
      </c>
      <c r="P542" s="100">
        <f t="shared" si="111"/>
        <v>1590</v>
      </c>
      <c r="Q542" s="48" t="s">
        <v>2035</v>
      </c>
      <c r="R542" s="48" t="s">
        <v>2036</v>
      </c>
    </row>
    <row r="543" spans="1:18" x14ac:dyDescent="0.2">
      <c r="A543" s="211"/>
      <c r="B543" s="137" t="s">
        <v>5709</v>
      </c>
      <c r="C543" s="138" t="s">
        <v>1855</v>
      </c>
      <c r="D543" s="225" t="str">
        <f>VLOOKUP($C543,TOTAL3,2,FALSE)</f>
        <v>HA3001</v>
      </c>
      <c r="E543" s="225" t="str">
        <f>VLOOKUP($C543,TOTAL3,3,FALSE)</f>
        <v>HARARE</v>
      </c>
      <c r="F543" s="226" t="str">
        <f>VLOOKUP(C543,TOTAL3,4,FALSE)</f>
        <v>PLATINUM</v>
      </c>
      <c r="G543" s="52">
        <v>3</v>
      </c>
      <c r="H543" s="142" t="s">
        <v>2033</v>
      </c>
      <c r="I543" s="227" t="s">
        <v>2034</v>
      </c>
      <c r="J543" s="226" t="str">
        <f>VLOOKUP($C543,TOTAL3,5,FALSE)</f>
        <v>ARCHIE</v>
      </c>
      <c r="K543" s="88">
        <v>0.63364583333333335</v>
      </c>
      <c r="L543" s="153">
        <v>0.99945601851851851</v>
      </c>
      <c r="M543" s="254">
        <v>44175</v>
      </c>
      <c r="N543" s="143" t="s">
        <v>5871</v>
      </c>
      <c r="O543" s="90">
        <f t="shared" si="110"/>
        <v>526.76666666666665</v>
      </c>
      <c r="P543" s="100">
        <f t="shared" si="111"/>
        <v>1580.3</v>
      </c>
      <c r="Q543" s="48" t="s">
        <v>2035</v>
      </c>
      <c r="R543" s="48" t="s">
        <v>2036</v>
      </c>
    </row>
    <row r="544" spans="1:18" x14ac:dyDescent="0.2">
      <c r="A544" s="123"/>
      <c r="B544" s="186">
        <v>44174.897916666669</v>
      </c>
      <c r="C544" s="5" t="s">
        <v>1867</v>
      </c>
      <c r="D544" s="225" t="str">
        <f>VLOOKUP($C544,TOTAL3,2,FALSE)</f>
        <v>MD0412</v>
      </c>
      <c r="E544" s="225" t="str">
        <f>VLOOKUP($C544,TOTAL3,3,FALSE)</f>
        <v>MIDLANDS</v>
      </c>
      <c r="F544" s="226" t="str">
        <f>VLOOKUP(C544,TOTAL3,4,FALSE)</f>
        <v>PLATINUM</v>
      </c>
      <c r="G544" s="52">
        <v>3</v>
      </c>
      <c r="H544" s="84" t="s">
        <v>2033</v>
      </c>
      <c r="I544" s="227" t="s">
        <v>2034</v>
      </c>
      <c r="J544" s="226" t="str">
        <f>VLOOKUP($C544,TOTAL3,5,FALSE)</f>
        <v>CHIKWAVAVA</v>
      </c>
      <c r="K544" s="88">
        <v>0</v>
      </c>
      <c r="L544" s="153">
        <v>0.82881944444444444</v>
      </c>
      <c r="M544" s="254">
        <v>44175</v>
      </c>
      <c r="N544" s="143" t="s">
        <v>5216</v>
      </c>
      <c r="O544" s="90">
        <f t="shared" si="110"/>
        <v>1193.5</v>
      </c>
      <c r="P544" s="100">
        <f t="shared" si="111"/>
        <v>3580.5</v>
      </c>
      <c r="Q544" s="48" t="s">
        <v>2035</v>
      </c>
      <c r="R544" s="48" t="s">
        <v>2038</v>
      </c>
    </row>
    <row r="545" spans="1:18" x14ac:dyDescent="0.2">
      <c r="A545" s="218"/>
      <c r="B545" s="221">
        <v>44174.901956018519</v>
      </c>
      <c r="C545" s="98" t="s">
        <v>1868</v>
      </c>
      <c r="D545" s="243" t="str">
        <f>VLOOKUP($C545,TOTAL4,2,FALSE)</f>
        <v>MD0412</v>
      </c>
      <c r="E545" s="243" t="str">
        <f>VLOOKUP($C545,TOTAL4,3,FALSE)</f>
        <v>MIDLANDS</v>
      </c>
      <c r="F545" s="222" t="str">
        <f>VLOOKUP(C545,TOTAL4,4,FALSE)</f>
        <v>PLATINUM</v>
      </c>
      <c r="G545" s="52">
        <v>3</v>
      </c>
      <c r="H545" s="142" t="s">
        <v>2033</v>
      </c>
      <c r="I545" s="224" t="s">
        <v>2056</v>
      </c>
      <c r="J545" s="222" t="str">
        <f>VLOOKUP($C545,TOTAL4,5,FALSE)</f>
        <v>CHIKWAVAVA</v>
      </c>
      <c r="K545" s="88">
        <v>0</v>
      </c>
      <c r="L545" s="151">
        <v>0.7084259259259259</v>
      </c>
      <c r="M545" s="135">
        <v>44175</v>
      </c>
      <c r="N545" s="143" t="s">
        <v>5747</v>
      </c>
      <c r="O545" s="90">
        <f t="shared" si="110"/>
        <v>1020.1333333333332</v>
      </c>
      <c r="P545" s="100">
        <f t="shared" si="111"/>
        <v>3060.3999999999996</v>
      </c>
      <c r="Q545" s="48" t="s">
        <v>2035</v>
      </c>
      <c r="R545" s="48" t="s">
        <v>2038</v>
      </c>
    </row>
    <row r="546" spans="1:18" x14ac:dyDescent="0.2">
      <c r="A546" s="218"/>
      <c r="B546" s="221">
        <v>44175.778275462966</v>
      </c>
      <c r="C546" s="98" t="s">
        <v>1868</v>
      </c>
      <c r="D546" s="243" t="str">
        <f>VLOOKUP($C546,TOTAL4,2,FALSE)</f>
        <v>MD0412</v>
      </c>
      <c r="E546" s="243" t="str">
        <f>VLOOKUP($C546,TOTAL4,3,FALSE)</f>
        <v>MIDLANDS</v>
      </c>
      <c r="F546" s="222" t="str">
        <f>VLOOKUP(C546,TOTAL4,4,FALSE)</f>
        <v>PLATINUM</v>
      </c>
      <c r="G546" s="52">
        <v>3</v>
      </c>
      <c r="H546" s="142" t="s">
        <v>2033</v>
      </c>
      <c r="I546" s="224" t="s">
        <v>2056</v>
      </c>
      <c r="J546" s="222" t="str">
        <f>VLOOKUP($C546,TOTAL4,5,FALSE)</f>
        <v>CHIKWAVAVA</v>
      </c>
      <c r="K546" s="151">
        <v>0.77827546296296291</v>
      </c>
      <c r="L546" s="151">
        <v>0.82611111111111113</v>
      </c>
      <c r="M546" s="135">
        <v>44175</v>
      </c>
      <c r="N546" s="143" t="s">
        <v>5775</v>
      </c>
      <c r="O546" s="90">
        <f t="shared" si="110"/>
        <v>68.883333333333439</v>
      </c>
      <c r="P546" s="100">
        <f t="shared" si="111"/>
        <v>206.65000000000032</v>
      </c>
      <c r="Q546" s="48" t="s">
        <v>2035</v>
      </c>
      <c r="R546" s="48" t="s">
        <v>2038</v>
      </c>
    </row>
    <row r="547" spans="1:18" x14ac:dyDescent="0.2">
      <c r="A547" s="125"/>
      <c r="B547" s="221">
        <v>44175.18277777778</v>
      </c>
      <c r="C547" s="98" t="s">
        <v>1869</v>
      </c>
      <c r="D547" s="243" t="str">
        <f>VLOOKUP($C547,TOTAL4,2,FALSE)</f>
        <v>MD7042</v>
      </c>
      <c r="E547" s="243" t="str">
        <f>VLOOKUP($C547,TOTAL4,3,FALSE)</f>
        <v>MIDLANDS</v>
      </c>
      <c r="F547" s="222" t="str">
        <f>VLOOKUP(C547,TOTAL4,4,FALSE)</f>
        <v>SILVER</v>
      </c>
      <c r="G547" s="52">
        <v>3</v>
      </c>
      <c r="H547" s="142" t="s">
        <v>2033</v>
      </c>
      <c r="I547" s="224" t="s">
        <v>2040</v>
      </c>
      <c r="J547" s="222" t="str">
        <f>VLOOKUP($C547,TOTAL4,5,FALSE)</f>
        <v>CHARI</v>
      </c>
      <c r="K547" s="153">
        <v>0.18277777777777779</v>
      </c>
      <c r="L547" s="153">
        <v>0.43124999999999997</v>
      </c>
      <c r="M547" s="135">
        <v>44175</v>
      </c>
      <c r="N547" s="143" t="s">
        <v>5582</v>
      </c>
      <c r="O547" s="90">
        <f t="shared" si="110"/>
        <v>357.79999999999995</v>
      </c>
      <c r="P547" s="100">
        <f t="shared" si="111"/>
        <v>1073.3999999999999</v>
      </c>
      <c r="Q547" s="48" t="s">
        <v>2035</v>
      </c>
      <c r="R547" s="48" t="s">
        <v>2038</v>
      </c>
    </row>
    <row r="548" spans="1:18" x14ac:dyDescent="0.2">
      <c r="A548" s="218"/>
      <c r="B548" s="221">
        <v>44175.576990740738</v>
      </c>
      <c r="C548" s="98" t="s">
        <v>1869</v>
      </c>
      <c r="D548" s="243" t="str">
        <f>VLOOKUP($C548,TOTAL4,2,FALSE)</f>
        <v>MD7042</v>
      </c>
      <c r="E548" s="243" t="str">
        <f>VLOOKUP($C548,TOTAL4,3,FALSE)</f>
        <v>MIDLANDS</v>
      </c>
      <c r="F548" s="222" t="str">
        <f>VLOOKUP(C548,TOTAL4,4,FALSE)</f>
        <v>SILVER</v>
      </c>
      <c r="G548" s="52">
        <v>3</v>
      </c>
      <c r="H548" s="142" t="s">
        <v>2033</v>
      </c>
      <c r="I548" s="224" t="s">
        <v>2056</v>
      </c>
      <c r="J548" s="222" t="str">
        <f>VLOOKUP($C548,TOTAL4,5,FALSE)</f>
        <v>CHARI</v>
      </c>
      <c r="K548" s="151">
        <v>0.57699074074074075</v>
      </c>
      <c r="L548" s="151">
        <v>0.61248842592592589</v>
      </c>
      <c r="M548" s="135">
        <v>44175</v>
      </c>
      <c r="N548" s="143" t="s">
        <v>5719</v>
      </c>
      <c r="O548" s="90">
        <f t="shared" si="110"/>
        <v>51.11666666666661</v>
      </c>
      <c r="P548" s="100">
        <f t="shared" si="111"/>
        <v>153.34999999999982</v>
      </c>
      <c r="Q548" s="48" t="s">
        <v>2035</v>
      </c>
      <c r="R548" s="48" t="s">
        <v>2038</v>
      </c>
    </row>
    <row r="549" spans="1:18" x14ac:dyDescent="0.2">
      <c r="A549" s="123"/>
      <c r="B549" s="137" t="s">
        <v>2053</v>
      </c>
      <c r="C549" s="87" t="s">
        <v>1871</v>
      </c>
      <c r="D549" s="225" t="str">
        <f>VLOOKUP($C549,TOTAL3,2,FALSE)</f>
        <v>MW5017</v>
      </c>
      <c r="E549" s="225" t="str">
        <f>VLOOKUP($C549,TOTAL3,3,FALSE)</f>
        <v>MASH WEST</v>
      </c>
      <c r="F549" s="226" t="str">
        <f>VLOOKUP(C549,TOTAL3,4,FALSE)</f>
        <v>SILVER</v>
      </c>
      <c r="G549" s="52">
        <v>3</v>
      </c>
      <c r="H549" s="142" t="s">
        <v>2033</v>
      </c>
      <c r="I549" s="227" t="s">
        <v>5161</v>
      </c>
      <c r="J549" s="226" t="str">
        <f>VLOOKUP($C549,TOTAL3,5,FALSE)</f>
        <v>MODESTA</v>
      </c>
      <c r="K549" s="88">
        <v>0</v>
      </c>
      <c r="L549" s="153">
        <v>0.99945601851851851</v>
      </c>
      <c r="M549" s="254">
        <v>44175</v>
      </c>
      <c r="N549" s="143" t="s">
        <v>5466</v>
      </c>
      <c r="O549" s="90">
        <f t="shared" si="110"/>
        <v>1439.2166666666667</v>
      </c>
      <c r="P549" s="100">
        <f t="shared" si="111"/>
        <v>4317.6499999999996</v>
      </c>
      <c r="Q549" s="48" t="s">
        <v>2035</v>
      </c>
      <c r="R549" s="48" t="s">
        <v>2036</v>
      </c>
    </row>
    <row r="550" spans="1:18" x14ac:dyDescent="0.2">
      <c r="A550" s="125"/>
      <c r="B550" s="121">
        <v>44153.311412037037</v>
      </c>
      <c r="C550" s="48" t="s">
        <v>1873</v>
      </c>
      <c r="D550" s="243" t="str">
        <f>VLOOKUP($C550,TOTAL4,2,FALSE)</f>
        <v>MV0164</v>
      </c>
      <c r="E550" s="243" t="str">
        <f>VLOOKUP($C550,TOTAL4,3,FALSE)</f>
        <v>MASVINGO</v>
      </c>
      <c r="F550" s="222" t="str">
        <f>VLOOKUP(C550,TOTAL4,4,FALSE)</f>
        <v>PLATINUM</v>
      </c>
      <c r="G550" s="52">
        <v>3</v>
      </c>
      <c r="H550" s="84" t="s">
        <v>2033</v>
      </c>
      <c r="I550" s="224" t="s">
        <v>2058</v>
      </c>
      <c r="J550" s="222" t="str">
        <f>VLOOKUP($C550,TOTAL4,5,FALSE)</f>
        <v>PARDON</v>
      </c>
      <c r="K550" s="88">
        <v>0</v>
      </c>
      <c r="L550" s="88">
        <v>0.99930555555555556</v>
      </c>
      <c r="M550" s="135">
        <v>44175</v>
      </c>
      <c r="N550" s="143" t="s">
        <v>4928</v>
      </c>
      <c r="O550" s="191">
        <f t="shared" si="110"/>
        <v>1439</v>
      </c>
      <c r="P550" s="100">
        <f t="shared" si="111"/>
        <v>4317</v>
      </c>
      <c r="Q550" s="68" t="s">
        <v>2035</v>
      </c>
      <c r="R550" s="68" t="s">
        <v>2036</v>
      </c>
    </row>
    <row r="551" spans="1:18" x14ac:dyDescent="0.2">
      <c r="A551" s="125"/>
      <c r="B551" s="121">
        <v>44078.052361111113</v>
      </c>
      <c r="C551" s="48" t="s">
        <v>1875</v>
      </c>
      <c r="D551" s="243" t="str">
        <f>VLOOKUP($C551,TOTAL4,2,FALSE)</f>
        <v>MV0164</v>
      </c>
      <c r="E551" s="243" t="str">
        <f>VLOOKUP($C551,TOTAL4,3,FALSE)</f>
        <v>MASVINGO</v>
      </c>
      <c r="F551" s="222" t="str">
        <f>VLOOKUP(C551,TOTAL4,4,FALSE)</f>
        <v>PLATINUM</v>
      </c>
      <c r="G551" s="52">
        <v>3</v>
      </c>
      <c r="H551" s="84" t="s">
        <v>2033</v>
      </c>
      <c r="I551" s="224" t="s">
        <v>2058</v>
      </c>
      <c r="J551" s="222" t="str">
        <f>VLOOKUP($C551,TOTAL4,5,FALSE)</f>
        <v>PARDON</v>
      </c>
      <c r="K551" s="88">
        <v>0</v>
      </c>
      <c r="L551" s="88">
        <v>0.99930555555555556</v>
      </c>
      <c r="M551" s="135">
        <v>44175</v>
      </c>
      <c r="N551" s="143" t="s">
        <v>4929</v>
      </c>
      <c r="O551" s="191">
        <f t="shared" si="110"/>
        <v>1439</v>
      </c>
      <c r="P551" s="100">
        <f t="shared" si="111"/>
        <v>4317</v>
      </c>
      <c r="Q551" s="68" t="s">
        <v>2035</v>
      </c>
      <c r="R551" s="68" t="s">
        <v>2036</v>
      </c>
    </row>
    <row r="552" spans="1:18" x14ac:dyDescent="0.2">
      <c r="A552" s="123"/>
      <c r="B552" s="186">
        <v>44174.825173611112</v>
      </c>
      <c r="C552" s="5" t="s">
        <v>1879</v>
      </c>
      <c r="D552" s="225" t="str">
        <f>VLOOKUP($C552,TOTAL3,2,FALSE)</f>
        <v>MW5023</v>
      </c>
      <c r="E552" s="225" t="str">
        <f>VLOOKUP($C552,TOTAL3,3,FALSE)</f>
        <v>MASH WEST</v>
      </c>
      <c r="F552" s="226" t="str">
        <f>VLOOKUP(C552,TOTAL3,4,FALSE)</f>
        <v>GOLD</v>
      </c>
      <c r="G552" s="52">
        <v>3</v>
      </c>
      <c r="H552" s="142" t="s">
        <v>2033</v>
      </c>
      <c r="I552" s="227" t="s">
        <v>2034</v>
      </c>
      <c r="J552" s="226" t="str">
        <f>VLOOKUP($C552,TOTAL3,5,FALSE)</f>
        <v>ARTWELL</v>
      </c>
      <c r="K552" s="88">
        <v>0</v>
      </c>
      <c r="L552" s="153">
        <v>0.71155092592592595</v>
      </c>
      <c r="M552" s="254">
        <v>44175</v>
      </c>
      <c r="N552" s="143" t="s">
        <v>5548</v>
      </c>
      <c r="O552" s="90">
        <f t="shared" si="110"/>
        <v>1024.6333333333334</v>
      </c>
      <c r="P552" s="100">
        <f t="shared" si="111"/>
        <v>3073.9000000000005</v>
      </c>
      <c r="Q552" s="48" t="s">
        <v>2035</v>
      </c>
      <c r="R552" s="48" t="s">
        <v>2038</v>
      </c>
    </row>
    <row r="553" spans="1:18" x14ac:dyDescent="0.2">
      <c r="A553" s="123"/>
      <c r="B553" s="137" t="s">
        <v>2382</v>
      </c>
      <c r="C553" s="87" t="s">
        <v>1883</v>
      </c>
      <c r="D553" s="225" t="str">
        <f>VLOOKUP($C553,TOTAL3,2,FALSE)</f>
        <v>MA5176</v>
      </c>
      <c r="E553" s="225" t="str">
        <f>VLOOKUP($C553,TOTAL3,3,FALSE)</f>
        <v>MANICALAND</v>
      </c>
      <c r="F553" s="226" t="str">
        <f>VLOOKUP(C553,TOTAL3,4,FALSE)</f>
        <v>GOLD</v>
      </c>
      <c r="G553" s="52">
        <v>3</v>
      </c>
      <c r="H553" s="84" t="s">
        <v>2033</v>
      </c>
      <c r="I553" s="227" t="s">
        <v>5161</v>
      </c>
      <c r="J553" s="226" t="str">
        <f>VLOOKUP($C553,TOTAL3,5,FALSE)</f>
        <v>MANGWIRO</v>
      </c>
      <c r="K553" s="88">
        <v>0</v>
      </c>
      <c r="L553" s="153">
        <v>0.99945601851851851</v>
      </c>
      <c r="M553" s="254">
        <v>44175</v>
      </c>
      <c r="N553" s="143" t="s">
        <v>5549</v>
      </c>
      <c r="O553" s="90">
        <f t="shared" si="110"/>
        <v>1439.2166666666667</v>
      </c>
      <c r="P553" s="100">
        <f t="shared" si="111"/>
        <v>4317.6499999999996</v>
      </c>
      <c r="Q553" s="48" t="s">
        <v>2035</v>
      </c>
      <c r="R553" s="48" t="s">
        <v>2036</v>
      </c>
    </row>
    <row r="554" spans="1:18" x14ac:dyDescent="0.2">
      <c r="A554" s="211">
        <v>888</v>
      </c>
      <c r="B554" s="121">
        <v>44144.73333333333</v>
      </c>
      <c r="C554" s="52" t="str">
        <f>VLOOKUP(A554,nsn,2,FALSE)</f>
        <v>Tshabalala D</v>
      </c>
      <c r="D554" s="225" t="str">
        <f>VLOOKUP($C554,TOTAL3,2,FALSE)</f>
        <v>BU5022</v>
      </c>
      <c r="E554" s="225" t="str">
        <f>VLOOKUP($C554,TOTAL3,3,FALSE)</f>
        <v>BULAWAYO</v>
      </c>
      <c r="F554" s="226" t="str">
        <f>VLOOKUP(C554,TOTAL3,4,FALSE)</f>
        <v>SILVER</v>
      </c>
      <c r="G554" s="52">
        <v>3</v>
      </c>
      <c r="H554" s="142" t="s">
        <v>2033</v>
      </c>
      <c r="I554" s="249" t="s">
        <v>2055</v>
      </c>
      <c r="J554" s="227" t="str">
        <f>VLOOKUP(A554,nsn,3,FALSE)</f>
        <v>SIFA</v>
      </c>
      <c r="K554" s="88">
        <v>0</v>
      </c>
      <c r="L554" s="88">
        <v>0.99930555555555556</v>
      </c>
      <c r="M554" s="135">
        <v>44175</v>
      </c>
      <c r="N554" s="143" t="s">
        <v>2724</v>
      </c>
      <c r="O554" s="90">
        <f t="shared" si="110"/>
        <v>1439</v>
      </c>
      <c r="P554" s="100">
        <f t="shared" si="111"/>
        <v>4317</v>
      </c>
      <c r="Q554" s="52" t="s">
        <v>2035</v>
      </c>
      <c r="R554" s="52" t="s">
        <v>2036</v>
      </c>
    </row>
    <row r="555" spans="1:18" x14ac:dyDescent="0.2">
      <c r="A555" s="125"/>
      <c r="B555" s="121">
        <v>44159.536990740744</v>
      </c>
      <c r="C555" s="48" t="s">
        <v>1887</v>
      </c>
      <c r="D555" s="243" t="str">
        <f>VLOOKUP($C555,TOTAL4,2,FALSE)</f>
        <v>BU5022</v>
      </c>
      <c r="E555" s="243" t="str">
        <f>VLOOKUP($C555,TOTAL4,3,FALSE)</f>
        <v>BULAWAYO</v>
      </c>
      <c r="F555" s="222" t="str">
        <f>VLOOKUP(C555,TOTAL4,4,FALSE)</f>
        <v>SILVER</v>
      </c>
      <c r="G555" s="52">
        <v>3</v>
      </c>
      <c r="H555" s="84" t="s">
        <v>2033</v>
      </c>
      <c r="I555" s="224" t="s">
        <v>2058</v>
      </c>
      <c r="J555" s="222" t="str">
        <f>VLOOKUP($C555,TOTAL4,5,FALSE)</f>
        <v>SIFA</v>
      </c>
      <c r="K555" s="88">
        <v>0</v>
      </c>
      <c r="L555" s="88">
        <v>0.99930555555555556</v>
      </c>
      <c r="M555" s="135">
        <v>44175</v>
      </c>
      <c r="N555" s="143" t="s">
        <v>4930</v>
      </c>
      <c r="O555" s="191">
        <f t="shared" si="110"/>
        <v>1439</v>
      </c>
      <c r="P555" s="100">
        <f t="shared" si="111"/>
        <v>4317</v>
      </c>
      <c r="Q555" s="68" t="s">
        <v>2035</v>
      </c>
      <c r="R555" s="68" t="s">
        <v>2036</v>
      </c>
    </row>
    <row r="556" spans="1:18" x14ac:dyDescent="0.2">
      <c r="A556" s="218"/>
      <c r="B556" s="221">
        <v>44174.49322916667</v>
      </c>
      <c r="C556" s="98" t="s">
        <v>1888</v>
      </c>
      <c r="D556" s="243" t="str">
        <f>VLOOKUP($C556,TOTAL4,2,FALSE)</f>
        <v>MN5229</v>
      </c>
      <c r="E556" s="243" t="str">
        <f>VLOOKUP($C556,TOTAL4,3,FALSE)</f>
        <v>MAT NORTH</v>
      </c>
      <c r="F556" s="222" t="str">
        <f>VLOOKUP(C556,TOTAL4,4,FALSE)</f>
        <v>SILVER</v>
      </c>
      <c r="G556" s="52">
        <v>3</v>
      </c>
      <c r="H556" s="142" t="s">
        <v>2033</v>
      </c>
      <c r="I556" s="224" t="s">
        <v>2056</v>
      </c>
      <c r="J556" s="222" t="str">
        <f>VLOOKUP($C556,TOTAL4,5,FALSE)</f>
        <v>MAKETO</v>
      </c>
      <c r="K556" s="151">
        <v>0.49322916666666666</v>
      </c>
      <c r="L556" s="151">
        <v>0.73451388888888891</v>
      </c>
      <c r="M556" s="135">
        <v>44175</v>
      </c>
      <c r="N556" s="143" t="s">
        <v>5752</v>
      </c>
      <c r="O556" s="90">
        <f t="shared" si="110"/>
        <v>347.45000000000005</v>
      </c>
      <c r="P556" s="100">
        <f t="shared" si="111"/>
        <v>1042.3500000000001</v>
      </c>
      <c r="Q556" s="48" t="s">
        <v>2035</v>
      </c>
      <c r="R556" s="48" t="s">
        <v>2038</v>
      </c>
    </row>
    <row r="557" spans="1:18" x14ac:dyDescent="0.2">
      <c r="A557" s="123"/>
      <c r="B557" s="221">
        <v>44174.494120370371</v>
      </c>
      <c r="C557" s="98" t="s">
        <v>1890</v>
      </c>
      <c r="D557" s="243" t="str">
        <f>VLOOKUP($C557,TOTAL4,2,FALSE)</f>
        <v>MN5229</v>
      </c>
      <c r="E557" s="243" t="str">
        <f>VLOOKUP($C557,TOTAL4,3,FALSE)</f>
        <v>MAT NORTH</v>
      </c>
      <c r="F557" s="222" t="str">
        <f>VLOOKUP(C557,TOTAL4,4,FALSE)</f>
        <v>SILVER</v>
      </c>
      <c r="G557" s="52">
        <v>3</v>
      </c>
      <c r="H557" s="84" t="s">
        <v>2033</v>
      </c>
      <c r="I557" s="224" t="s">
        <v>2057</v>
      </c>
      <c r="J557" s="222" t="str">
        <f>VLOOKUP($C557,TOTAL4,5,FALSE)</f>
        <v>MAKETO</v>
      </c>
      <c r="K557" s="88">
        <v>0</v>
      </c>
      <c r="L557" s="88">
        <v>0.99930555555555556</v>
      </c>
      <c r="M557" s="135">
        <v>44175</v>
      </c>
      <c r="N557" s="143" t="s">
        <v>5615</v>
      </c>
      <c r="O557" s="191">
        <f t="shared" si="110"/>
        <v>1439</v>
      </c>
      <c r="P557" s="100">
        <f t="shared" si="111"/>
        <v>4317</v>
      </c>
      <c r="Q557" s="68" t="s">
        <v>2035</v>
      </c>
      <c r="R557" s="68" t="s">
        <v>2036</v>
      </c>
    </row>
    <row r="558" spans="1:18" x14ac:dyDescent="0.2">
      <c r="A558" s="125"/>
      <c r="B558" s="121">
        <v>44078.052939814814</v>
      </c>
      <c r="C558" s="48" t="s">
        <v>1893</v>
      </c>
      <c r="D558" s="243" t="str">
        <f>VLOOKUP($C558,TOTAL4,2,FALSE)</f>
        <v>MV1758</v>
      </c>
      <c r="E558" s="243" t="str">
        <f>VLOOKUP($C558,TOTAL4,3,FALSE)</f>
        <v>MASVINGO</v>
      </c>
      <c r="F558" s="222" t="str">
        <f>VLOOKUP(C558,TOTAL4,4,FALSE)</f>
        <v>BRONZE</v>
      </c>
      <c r="G558" s="52">
        <v>3</v>
      </c>
      <c r="H558" s="84" t="s">
        <v>2033</v>
      </c>
      <c r="I558" s="224" t="s">
        <v>2058</v>
      </c>
      <c r="J558" s="222" t="str">
        <f>VLOOKUP($C558,TOTAL4,5,FALSE)</f>
        <v>PARDON</v>
      </c>
      <c r="K558" s="88">
        <v>0</v>
      </c>
      <c r="L558" s="88">
        <v>0.99930555555555556</v>
      </c>
      <c r="M558" s="135">
        <v>44175</v>
      </c>
      <c r="N558" s="143" t="s">
        <v>4931</v>
      </c>
      <c r="O558" s="191">
        <f t="shared" si="110"/>
        <v>1439</v>
      </c>
      <c r="P558" s="100">
        <f t="shared" si="111"/>
        <v>4317</v>
      </c>
      <c r="Q558" s="68" t="s">
        <v>2035</v>
      </c>
      <c r="R558" s="68" t="s">
        <v>2036</v>
      </c>
    </row>
    <row r="559" spans="1:18" x14ac:dyDescent="0.2">
      <c r="A559" s="218"/>
      <c r="B559" s="194" t="s">
        <v>5683</v>
      </c>
      <c r="C559" s="138" t="s">
        <v>1894</v>
      </c>
      <c r="D559" s="225" t="str">
        <f>VLOOKUP($C559,TOTAL3,2,FALSE)</f>
        <v>HA3028</v>
      </c>
      <c r="E559" s="225" t="str">
        <f>VLOOKUP($C559,TOTAL3,3,FALSE)</f>
        <v>HARARE</v>
      </c>
      <c r="F559" s="226" t="str">
        <f>VLOOKUP(C559,TOTAL3,4,FALSE)</f>
        <v>PLATINUM</v>
      </c>
      <c r="G559" s="52">
        <v>3</v>
      </c>
      <c r="H559" s="142" t="s">
        <v>2033</v>
      </c>
      <c r="I559" s="227" t="s">
        <v>2034</v>
      </c>
      <c r="J559" s="226" t="str">
        <f>VLOOKUP($C559,TOTAL3,5,FALSE)</f>
        <v>MASIMBA</v>
      </c>
      <c r="K559" s="88">
        <v>0.79453703703703704</v>
      </c>
      <c r="L559" s="153">
        <v>0.99945601851851851</v>
      </c>
      <c r="M559" s="254">
        <v>44175</v>
      </c>
      <c r="N559" s="143" t="s">
        <v>5837</v>
      </c>
      <c r="O559" s="90">
        <f t="shared" si="110"/>
        <v>295.08333333333331</v>
      </c>
      <c r="P559" s="100">
        <f t="shared" si="111"/>
        <v>885.25</v>
      </c>
      <c r="Q559" s="48" t="s">
        <v>2035</v>
      </c>
      <c r="R559" s="48" t="s">
        <v>2036</v>
      </c>
    </row>
    <row r="560" spans="1:18" x14ac:dyDescent="0.2">
      <c r="A560" s="123"/>
      <c r="B560" s="141" t="s">
        <v>5682</v>
      </c>
      <c r="C560" s="138" t="s">
        <v>1896</v>
      </c>
      <c r="D560" s="225" t="str">
        <f>VLOOKUP($C560,TOTAL3,2,FALSE)</f>
        <v>HA3028</v>
      </c>
      <c r="E560" s="225" t="str">
        <f>VLOOKUP($C560,TOTAL3,3,FALSE)</f>
        <v>HARARE</v>
      </c>
      <c r="F560" s="226" t="str">
        <f>VLOOKUP(C560,TOTAL3,4,FALSE)</f>
        <v>PLATINUM</v>
      </c>
      <c r="G560" s="52">
        <v>3</v>
      </c>
      <c r="H560" s="142" t="s">
        <v>2033</v>
      </c>
      <c r="I560" s="227" t="s">
        <v>2034</v>
      </c>
      <c r="J560" s="226" t="str">
        <f>VLOOKUP($C560,TOTAL3,5,FALSE)</f>
        <v>MASIMBA</v>
      </c>
      <c r="K560" s="88">
        <v>0.79731481481481481</v>
      </c>
      <c r="L560" s="153">
        <v>0.99945601851851851</v>
      </c>
      <c r="M560" s="254">
        <v>44175</v>
      </c>
      <c r="N560" s="143" t="s">
        <v>5838</v>
      </c>
      <c r="O560" s="90">
        <f t="shared" si="110"/>
        <v>291.08333333333331</v>
      </c>
      <c r="P560" s="100">
        <f t="shared" si="111"/>
        <v>873.25</v>
      </c>
      <c r="Q560" s="48" t="s">
        <v>2035</v>
      </c>
      <c r="R560" s="48" t="s">
        <v>2036</v>
      </c>
    </row>
    <row r="561" spans="1:18" x14ac:dyDescent="0.2">
      <c r="A561" s="125"/>
      <c r="B561" s="121">
        <v>44153.311689814815</v>
      </c>
      <c r="C561" s="48" t="s">
        <v>1901</v>
      </c>
      <c r="D561" s="243" t="str">
        <f>VLOOKUP($C561,TOTAL4,2,FALSE)</f>
        <v>MD5201</v>
      </c>
      <c r="E561" s="243" t="str">
        <f>VLOOKUP($C561,TOTAL4,3,FALSE)</f>
        <v>MIDLANDS</v>
      </c>
      <c r="F561" s="222" t="str">
        <f>VLOOKUP(C561,TOTAL4,4,FALSE)</f>
        <v>SILVER</v>
      </c>
      <c r="G561" s="52">
        <v>3</v>
      </c>
      <c r="H561" s="84" t="s">
        <v>2033</v>
      </c>
      <c r="I561" s="224" t="s">
        <v>2058</v>
      </c>
      <c r="J561" s="222" t="str">
        <f>VLOOKUP($C561,TOTAL4,5,FALSE)</f>
        <v>CHARI</v>
      </c>
      <c r="K561" s="88">
        <v>0</v>
      </c>
      <c r="L561" s="88">
        <v>0.99930555555555556</v>
      </c>
      <c r="M561" s="135">
        <v>44175</v>
      </c>
      <c r="N561" s="143" t="s">
        <v>4932</v>
      </c>
      <c r="O561" s="191">
        <f t="shared" si="110"/>
        <v>1439</v>
      </c>
      <c r="P561" s="100">
        <f t="shared" si="111"/>
        <v>4317</v>
      </c>
      <c r="Q561" s="68" t="s">
        <v>2035</v>
      </c>
      <c r="R561" s="68" t="s">
        <v>2036</v>
      </c>
    </row>
    <row r="562" spans="1:18" x14ac:dyDescent="0.2">
      <c r="A562" s="123"/>
      <c r="B562" s="137" t="s">
        <v>3430</v>
      </c>
      <c r="C562" s="48" t="s">
        <v>1906</v>
      </c>
      <c r="D562" s="225" t="str">
        <f>VLOOKUP($C562,TOTAL3,2,FALSE)</f>
        <v>MC5247</v>
      </c>
      <c r="E562" s="225" t="str">
        <f>VLOOKUP($C562,TOTAL3,3,FALSE)</f>
        <v>MASH CENTRAL</v>
      </c>
      <c r="F562" s="226" t="str">
        <f>VLOOKUP(C562,TOTAL3,4,FALSE)</f>
        <v>PLATINUM</v>
      </c>
      <c r="G562" s="52">
        <v>3</v>
      </c>
      <c r="H562" s="84" t="s">
        <v>2033</v>
      </c>
      <c r="I562" s="227" t="s">
        <v>5161</v>
      </c>
      <c r="J562" s="226" t="str">
        <f>VLOOKUP($C562,TOTAL3,5,FALSE)</f>
        <v>ARTWELL</v>
      </c>
      <c r="K562" s="88">
        <v>0</v>
      </c>
      <c r="L562" s="153">
        <v>0.99945601851851851</v>
      </c>
      <c r="M562" s="254">
        <v>44175</v>
      </c>
      <c r="N562" s="143" t="s">
        <v>5550</v>
      </c>
      <c r="O562" s="90">
        <f t="shared" si="110"/>
        <v>1439.2166666666667</v>
      </c>
      <c r="P562" s="100">
        <f t="shared" si="111"/>
        <v>4317.6499999999996</v>
      </c>
      <c r="Q562" s="48" t="s">
        <v>2035</v>
      </c>
      <c r="R562" s="48" t="s">
        <v>2036</v>
      </c>
    </row>
    <row r="563" spans="1:18" x14ac:dyDescent="0.2">
      <c r="A563" s="125"/>
      <c r="B563" s="121">
        <v>44153.311412037037</v>
      </c>
      <c r="C563" s="48" t="s">
        <v>1928</v>
      </c>
      <c r="D563" s="243" t="str">
        <f>VLOOKUP($C563,TOTAL4,2,FALSE)</f>
        <v>MV7044</v>
      </c>
      <c r="E563" s="243" t="str">
        <f>VLOOKUP($C563,TOTAL4,3,FALSE)</f>
        <v>MASVINGO</v>
      </c>
      <c r="F563" s="222" t="str">
        <f>VLOOKUP(C563,TOTAL4,4,FALSE)</f>
        <v>BRONZE</v>
      </c>
      <c r="G563" s="52">
        <v>3</v>
      </c>
      <c r="H563" s="84" t="s">
        <v>2033</v>
      </c>
      <c r="I563" s="224" t="s">
        <v>2058</v>
      </c>
      <c r="J563" s="222" t="str">
        <f>VLOOKUP($C563,TOTAL4,5,FALSE)</f>
        <v>BEN</v>
      </c>
      <c r="K563" s="88">
        <v>0</v>
      </c>
      <c r="L563" s="88">
        <v>0.99930555555555556</v>
      </c>
      <c r="M563" s="135">
        <v>44175</v>
      </c>
      <c r="N563" s="143" t="s">
        <v>4933</v>
      </c>
      <c r="O563" s="191">
        <f t="shared" si="110"/>
        <v>1439</v>
      </c>
      <c r="P563" s="100">
        <f t="shared" si="111"/>
        <v>4317</v>
      </c>
      <c r="Q563" s="68" t="s">
        <v>2035</v>
      </c>
      <c r="R563" s="68" t="s">
        <v>2036</v>
      </c>
    </row>
    <row r="564" spans="1:18" x14ac:dyDescent="0.2">
      <c r="A564" s="123"/>
      <c r="B564" s="186">
        <v>44174.713206018518</v>
      </c>
      <c r="C564" s="5" t="s">
        <v>1930</v>
      </c>
      <c r="D564" s="225" t="str">
        <f>VLOOKUP($C564,TOTAL3,2,FALSE)</f>
        <v>MW5223</v>
      </c>
      <c r="E564" s="225" t="str">
        <f>VLOOKUP($C564,TOTAL3,3,FALSE)</f>
        <v>MASH WEST</v>
      </c>
      <c r="F564" s="226" t="str">
        <f>VLOOKUP(C564,TOTAL3,4,FALSE)</f>
        <v>SILVER</v>
      </c>
      <c r="G564" s="52">
        <v>3</v>
      </c>
      <c r="H564" s="142" t="s">
        <v>2033</v>
      </c>
      <c r="I564" s="227" t="s">
        <v>2034</v>
      </c>
      <c r="J564" s="226" t="str">
        <f>VLOOKUP($C564,TOTAL3,5,FALSE)</f>
        <v>ARTWELL</v>
      </c>
      <c r="K564" s="88">
        <v>0</v>
      </c>
      <c r="L564" s="153">
        <v>0.99945601851851851</v>
      </c>
      <c r="M564" s="254">
        <v>44175</v>
      </c>
      <c r="N564" s="143" t="s">
        <v>5524</v>
      </c>
      <c r="O564" s="90">
        <f t="shared" si="110"/>
        <v>1439.2166666666667</v>
      </c>
      <c r="P564" s="100">
        <f t="shared" si="111"/>
        <v>4317.6499999999996</v>
      </c>
      <c r="Q564" s="48" t="s">
        <v>2035</v>
      </c>
      <c r="R564" s="48" t="s">
        <v>2036</v>
      </c>
    </row>
    <row r="565" spans="1:18" x14ac:dyDescent="0.2">
      <c r="A565" s="123"/>
      <c r="B565" s="137" t="s">
        <v>2383</v>
      </c>
      <c r="C565" s="87" t="s">
        <v>1937</v>
      </c>
      <c r="D565" s="225" t="str">
        <f>VLOOKUP($C565,TOTAL3,2,FALSE)</f>
        <v>MA7045</v>
      </c>
      <c r="E565" s="225" t="str">
        <f>VLOOKUP($C565,TOTAL3,3,FALSE)</f>
        <v>MANICALAND</v>
      </c>
      <c r="F565" s="226" t="str">
        <f>VLOOKUP(C565,TOTAL3,4,FALSE)</f>
        <v>GOLD</v>
      </c>
      <c r="G565" s="52">
        <v>3</v>
      </c>
      <c r="H565" s="142" t="s">
        <v>2033</v>
      </c>
      <c r="I565" s="227" t="s">
        <v>5161</v>
      </c>
      <c r="J565" s="226" t="str">
        <f>VLOOKUP($C565,TOTAL3,5,FALSE)</f>
        <v>MANGWIRO</v>
      </c>
      <c r="K565" s="88">
        <v>0</v>
      </c>
      <c r="L565" s="153">
        <v>0.99945601851851851</v>
      </c>
      <c r="M565" s="254">
        <v>44175</v>
      </c>
      <c r="N565" s="143" t="s">
        <v>5551</v>
      </c>
      <c r="O565" s="90">
        <f t="shared" si="110"/>
        <v>1439.2166666666667</v>
      </c>
      <c r="P565" s="100">
        <f t="shared" si="111"/>
        <v>4317.6499999999996</v>
      </c>
      <c r="Q565" s="48" t="s">
        <v>2035</v>
      </c>
      <c r="R565" s="48" t="s">
        <v>2036</v>
      </c>
    </row>
    <row r="566" spans="1:18" x14ac:dyDescent="0.2">
      <c r="A566" s="123"/>
      <c r="B566" s="216" t="s">
        <v>5643</v>
      </c>
      <c r="C566" s="138" t="s">
        <v>1944</v>
      </c>
      <c r="D566" s="225" t="str">
        <f>VLOOKUP($C566,TOTAL3,2,FALSE)</f>
        <v>HA0106</v>
      </c>
      <c r="E566" s="225" t="str">
        <f>VLOOKUP($C566,TOTAL3,3,FALSE)</f>
        <v>HARARE</v>
      </c>
      <c r="F566" s="226" t="str">
        <f>VLOOKUP(C566,TOTAL3,4,FALSE)</f>
        <v>PLATINUM</v>
      </c>
      <c r="G566" s="52">
        <v>3</v>
      </c>
      <c r="H566" s="142" t="s">
        <v>2033</v>
      </c>
      <c r="I566" s="227" t="s">
        <v>2034</v>
      </c>
      <c r="J566" s="226" t="str">
        <f>VLOOKUP($C566,TOTAL3,5,FALSE)</f>
        <v>ENIA</v>
      </c>
      <c r="K566" s="153">
        <v>0.55571759259259257</v>
      </c>
      <c r="L566" s="153">
        <v>0.63361111111111112</v>
      </c>
      <c r="M566" s="254">
        <v>44175</v>
      </c>
      <c r="N566" s="143" t="s">
        <v>5838</v>
      </c>
      <c r="O566" s="90">
        <f t="shared" si="110"/>
        <v>112.16666666666671</v>
      </c>
      <c r="P566" s="100">
        <f t="shared" si="111"/>
        <v>336.50000000000011</v>
      </c>
      <c r="Q566" s="48" t="s">
        <v>2035</v>
      </c>
      <c r="R566" s="48" t="s">
        <v>2038</v>
      </c>
    </row>
    <row r="567" spans="1:18" x14ac:dyDescent="0.2">
      <c r="A567" s="211"/>
      <c r="B567" s="137" t="s">
        <v>5690</v>
      </c>
      <c r="C567" s="138" t="s">
        <v>1948</v>
      </c>
      <c r="D567" s="225" t="str">
        <f>VLOOKUP($C567,TOTAL3,2,FALSE)</f>
        <v>ME7046</v>
      </c>
      <c r="E567" s="225" t="str">
        <f>VLOOKUP($C567,TOTAL3,3,FALSE)</f>
        <v>MASH EAST</v>
      </c>
      <c r="F567" s="226" t="str">
        <f>VLOOKUP(C567,TOTAL3,4,FALSE)</f>
        <v>SILVER</v>
      </c>
      <c r="G567" s="52">
        <v>3</v>
      </c>
      <c r="H567" s="142" t="s">
        <v>2033</v>
      </c>
      <c r="I567" s="227" t="s">
        <v>2034</v>
      </c>
      <c r="J567" s="226" t="str">
        <f>VLOOKUP($C567,TOTAL3,5,FALSE)</f>
        <v>LESLIE</v>
      </c>
      <c r="K567" s="88">
        <v>0.7287731481481482</v>
      </c>
      <c r="L567" s="153">
        <v>0.99945601851851851</v>
      </c>
      <c r="M567" s="254">
        <v>44175</v>
      </c>
      <c r="N567" s="143" t="s">
        <v>5829</v>
      </c>
      <c r="O567" s="90">
        <f t="shared" si="110"/>
        <v>389.78333333333325</v>
      </c>
      <c r="P567" s="100">
        <f t="shared" si="111"/>
        <v>1169.3499999999997</v>
      </c>
      <c r="Q567" s="48" t="s">
        <v>2035</v>
      </c>
      <c r="R567" s="48" t="s">
        <v>2036</v>
      </c>
    </row>
    <row r="568" spans="1:18" x14ac:dyDescent="0.2">
      <c r="A568" s="218"/>
      <c r="B568" s="221">
        <v>44175.581145833334</v>
      </c>
      <c r="C568" s="98" t="s">
        <v>1961</v>
      </c>
      <c r="D568" s="243" t="str">
        <f>VLOOKUP($C568,TOTAL4,2,FALSE)</f>
        <v>HA6057</v>
      </c>
      <c r="E568" s="243" t="str">
        <f>VLOOKUP($C568,TOTAL4,3,FALSE)</f>
        <v>HARARE</v>
      </c>
      <c r="F568" s="222" t="str">
        <f>VLOOKUP(C568,TOTAL4,4,FALSE)</f>
        <v>PLATINUM</v>
      </c>
      <c r="G568" s="52">
        <v>3</v>
      </c>
      <c r="H568" s="142" t="s">
        <v>2033</v>
      </c>
      <c r="I568" s="224" t="s">
        <v>2056</v>
      </c>
      <c r="J568" s="222" t="str">
        <f>VLOOKUP($C568,TOTAL4,5,FALSE)</f>
        <v>KIWA</v>
      </c>
      <c r="K568" s="151">
        <v>0.58114583333333336</v>
      </c>
      <c r="L568" s="151">
        <v>0.72092592592592597</v>
      </c>
      <c r="M568" s="135">
        <v>44175</v>
      </c>
      <c r="N568" s="143" t="s">
        <v>5750</v>
      </c>
      <c r="O568" s="90">
        <f t="shared" si="110"/>
        <v>201.28333333333336</v>
      </c>
      <c r="P568" s="100">
        <f t="shared" si="111"/>
        <v>603.85000000000014</v>
      </c>
      <c r="Q568" s="48" t="s">
        <v>2035</v>
      </c>
      <c r="R568" s="48" t="s">
        <v>2038</v>
      </c>
    </row>
    <row r="569" spans="1:18" x14ac:dyDescent="0.2">
      <c r="A569" s="123"/>
      <c r="B569" s="216" t="s">
        <v>5638</v>
      </c>
      <c r="C569" s="138" t="s">
        <v>1963</v>
      </c>
      <c r="D569" s="225" t="str">
        <f>VLOOKUP($C569,TOTAL3,2,FALSE)</f>
        <v>HA6057</v>
      </c>
      <c r="E569" s="225" t="str">
        <f>VLOOKUP($C569,TOTAL3,3,FALSE)</f>
        <v>HARARE</v>
      </c>
      <c r="F569" s="226" t="str">
        <f>VLOOKUP(C569,TOTAL3,4,FALSE)</f>
        <v>PLATINUM</v>
      </c>
      <c r="G569" s="52">
        <v>3</v>
      </c>
      <c r="H569" s="142" t="s">
        <v>2033</v>
      </c>
      <c r="I569" s="227" t="s">
        <v>2034</v>
      </c>
      <c r="J569" s="226" t="str">
        <f>VLOOKUP($C569,TOTAL3,5,FALSE)</f>
        <v>KIWA</v>
      </c>
      <c r="K569" s="153">
        <v>0.54766203703703698</v>
      </c>
      <c r="L569" s="153">
        <v>0.68915509259259267</v>
      </c>
      <c r="M569" s="254">
        <v>44175</v>
      </c>
      <c r="N569" s="143" t="s">
        <v>5833</v>
      </c>
      <c r="O569" s="90">
        <f t="shared" si="110"/>
        <v>203.75000000000017</v>
      </c>
      <c r="P569" s="100">
        <f t="shared" si="111"/>
        <v>611.25000000000045</v>
      </c>
      <c r="Q569" s="48" t="s">
        <v>2035</v>
      </c>
      <c r="R569" s="48" t="s">
        <v>2038</v>
      </c>
    </row>
    <row r="570" spans="1:18" x14ac:dyDescent="0.2">
      <c r="A570" s="123"/>
      <c r="B570" s="186">
        <v>44174.780555555553</v>
      </c>
      <c r="C570" s="5" t="s">
        <v>1967</v>
      </c>
      <c r="D570" s="225" t="str">
        <f>VLOOKUP($C570,TOTAL3,2,FALSE)</f>
        <v>ME6019</v>
      </c>
      <c r="E570" s="225" t="str">
        <f>VLOOKUP($C570,TOTAL3,3,FALSE)</f>
        <v>MASH EAST</v>
      </c>
      <c r="F570" s="226" t="str">
        <f>VLOOKUP(C570,TOTAL3,4,FALSE)</f>
        <v>PLATINUM</v>
      </c>
      <c r="G570" s="52">
        <v>3</v>
      </c>
      <c r="H570" s="84" t="s">
        <v>2033</v>
      </c>
      <c r="I570" s="227" t="s">
        <v>2034</v>
      </c>
      <c r="J570" s="226" t="str">
        <f>VLOOKUP($C570,TOTAL3,5,FALSE)</f>
        <v>DHLAKAMA</v>
      </c>
      <c r="K570" s="196">
        <v>0</v>
      </c>
      <c r="L570" s="196">
        <v>5.0937499999999997E-2</v>
      </c>
      <c r="M570" s="186">
        <v>44175</v>
      </c>
      <c r="N570" s="143" t="s">
        <v>5802</v>
      </c>
      <c r="O570" s="90">
        <f t="shared" si="110"/>
        <v>73.349999999999994</v>
      </c>
      <c r="P570" s="100">
        <f t="shared" si="111"/>
        <v>220.04999999999998</v>
      </c>
      <c r="Q570" s="48" t="s">
        <v>2035</v>
      </c>
      <c r="R570" s="48" t="s">
        <v>2038</v>
      </c>
    </row>
    <row r="571" spans="1:18" x14ac:dyDescent="0.2">
      <c r="A571" s="218"/>
      <c r="B571" s="194" t="s">
        <v>5695</v>
      </c>
      <c r="C571" s="138" t="s">
        <v>1967</v>
      </c>
      <c r="D571" s="225" t="str">
        <f>VLOOKUP($C571,TOTAL3,2,FALSE)</f>
        <v>ME6019</v>
      </c>
      <c r="E571" s="225" t="str">
        <f>VLOOKUP($C571,TOTAL3,3,FALSE)</f>
        <v>MASH EAST</v>
      </c>
      <c r="F571" s="226" t="str">
        <f>VLOOKUP(C571,TOTAL3,4,FALSE)</f>
        <v>PLATINUM</v>
      </c>
      <c r="G571" s="52">
        <v>3</v>
      </c>
      <c r="H571" s="142" t="s">
        <v>2033</v>
      </c>
      <c r="I571" s="227" t="s">
        <v>2034</v>
      </c>
      <c r="J571" s="226" t="str">
        <f>VLOOKUP($C571,TOTAL3,5,FALSE)</f>
        <v>DHLAKAMA</v>
      </c>
      <c r="K571" s="88">
        <v>0.69858796296296299</v>
      </c>
      <c r="L571" s="153">
        <v>0.99945601851851851</v>
      </c>
      <c r="M571" s="254">
        <v>44175</v>
      </c>
      <c r="N571" s="143" t="s">
        <v>5826</v>
      </c>
      <c r="O571" s="90">
        <f t="shared" si="110"/>
        <v>433.25</v>
      </c>
      <c r="P571" s="100">
        <f t="shared" si="111"/>
        <v>1299.75</v>
      </c>
      <c r="Q571" s="48" t="s">
        <v>2035</v>
      </c>
      <c r="R571" s="48" t="s">
        <v>2036</v>
      </c>
    </row>
    <row r="572" spans="1:18" x14ac:dyDescent="0.2">
      <c r="A572" s="123"/>
      <c r="B572" s="141" t="s">
        <v>5687</v>
      </c>
      <c r="C572" s="138" t="s">
        <v>1969</v>
      </c>
      <c r="D572" s="225" t="str">
        <f>VLOOKUP($C572,TOTAL3,2,FALSE)</f>
        <v>ME6019</v>
      </c>
      <c r="E572" s="225" t="str">
        <f>VLOOKUP($C572,TOTAL3,3,FALSE)</f>
        <v>MASH EAST</v>
      </c>
      <c r="F572" s="226" t="str">
        <f>VLOOKUP(C572,TOTAL3,4,FALSE)</f>
        <v>PLATINUM</v>
      </c>
      <c r="G572" s="52">
        <v>3</v>
      </c>
      <c r="H572" s="142" t="s">
        <v>2033</v>
      </c>
      <c r="I572" s="227" t="s">
        <v>2034</v>
      </c>
      <c r="J572" s="226" t="str">
        <f>VLOOKUP($C572,TOTAL3,5,FALSE)</f>
        <v>DHLAKAMA</v>
      </c>
      <c r="K572" s="88">
        <v>0.73026620370370365</v>
      </c>
      <c r="L572" s="153">
        <v>0.99945601851851851</v>
      </c>
      <c r="M572" s="254">
        <v>44175</v>
      </c>
      <c r="N572" s="143" t="s">
        <v>5832</v>
      </c>
      <c r="O572" s="90">
        <f t="shared" si="110"/>
        <v>387.63333333333344</v>
      </c>
      <c r="P572" s="100">
        <f t="shared" si="111"/>
        <v>1162.9000000000003</v>
      </c>
      <c r="Q572" s="48" t="s">
        <v>2035</v>
      </c>
      <c r="R572" s="48" t="s">
        <v>2036</v>
      </c>
    </row>
    <row r="573" spans="1:18" x14ac:dyDescent="0.2">
      <c r="A573" s="125"/>
      <c r="B573" s="221">
        <v>44175.214745370373</v>
      </c>
      <c r="C573" s="98" t="s">
        <v>1973</v>
      </c>
      <c r="D573" s="243" t="str">
        <f>VLOOKUP($C573,TOTAL4,2,FALSE)</f>
        <v>MV5147</v>
      </c>
      <c r="E573" s="243" t="str">
        <f>VLOOKUP($C573,TOTAL4,3,FALSE)</f>
        <v>MASVINGO</v>
      </c>
      <c r="F573" s="222" t="str">
        <f>VLOOKUP(C573,TOTAL4,4,FALSE)</f>
        <v>SILVER</v>
      </c>
      <c r="G573" s="52">
        <v>3</v>
      </c>
      <c r="H573" s="142" t="s">
        <v>2033</v>
      </c>
      <c r="I573" s="224" t="s">
        <v>2040</v>
      </c>
      <c r="J573" s="222" t="str">
        <f>VLOOKUP($C573,TOTAL4,5,FALSE)</f>
        <v>PARDON</v>
      </c>
      <c r="K573" s="153">
        <v>0.21474537037037036</v>
      </c>
      <c r="L573" s="153">
        <v>0.49652777777777773</v>
      </c>
      <c r="M573" s="135">
        <v>44175</v>
      </c>
      <c r="N573" s="143" t="s">
        <v>5586</v>
      </c>
      <c r="O573" s="90">
        <f t="shared" si="110"/>
        <v>405.76666666666659</v>
      </c>
      <c r="P573" s="100">
        <f t="shared" si="111"/>
        <v>1217.2999999999997</v>
      </c>
      <c r="Q573" s="48" t="s">
        <v>2035</v>
      </c>
      <c r="R573" s="48" t="s">
        <v>2038</v>
      </c>
    </row>
    <row r="574" spans="1:18" x14ac:dyDescent="0.2">
      <c r="A574" s="218"/>
      <c r="B574" s="221">
        <v>44175.672256944446</v>
      </c>
      <c r="C574" s="98" t="s">
        <v>1973</v>
      </c>
      <c r="D574" s="243" t="str">
        <f>VLOOKUP($C574,TOTAL4,2,FALSE)</f>
        <v>MV5147</v>
      </c>
      <c r="E574" s="243" t="str">
        <f>VLOOKUP($C574,TOTAL4,3,FALSE)</f>
        <v>MASVINGO</v>
      </c>
      <c r="F574" s="222" t="str">
        <f>VLOOKUP(C574,TOTAL4,4,FALSE)</f>
        <v>SILVER</v>
      </c>
      <c r="G574" s="52">
        <v>3</v>
      </c>
      <c r="H574" s="142" t="s">
        <v>2033</v>
      </c>
      <c r="I574" s="224" t="s">
        <v>2056</v>
      </c>
      <c r="J574" s="222" t="str">
        <f>VLOOKUP($C574,TOTAL4,5,FALSE)</f>
        <v>PARDON</v>
      </c>
      <c r="K574" s="151">
        <v>0.67225694444444439</v>
      </c>
      <c r="L574" s="151">
        <v>0.70781250000000007</v>
      </c>
      <c r="M574" s="135">
        <v>44175</v>
      </c>
      <c r="N574" s="143" t="s">
        <v>5744</v>
      </c>
      <c r="O574" s="90">
        <f t="shared" si="110"/>
        <v>51.200000000000173</v>
      </c>
      <c r="P574" s="100">
        <f t="shared" si="111"/>
        <v>153.60000000000053</v>
      </c>
      <c r="Q574" s="48" t="s">
        <v>2035</v>
      </c>
      <c r="R574" s="48" t="s">
        <v>2038</v>
      </c>
    </row>
    <row r="575" spans="1:18" x14ac:dyDescent="0.2">
      <c r="A575" s="218"/>
      <c r="B575" s="221">
        <v>44175.740543981483</v>
      </c>
      <c r="C575" s="98" t="s">
        <v>1973</v>
      </c>
      <c r="D575" s="243" t="str">
        <f>VLOOKUP($C575,TOTAL4,2,FALSE)</f>
        <v>MV5147</v>
      </c>
      <c r="E575" s="243" t="str">
        <f>VLOOKUP($C575,TOTAL4,3,FALSE)</f>
        <v>MASVINGO</v>
      </c>
      <c r="F575" s="222" t="str">
        <f>VLOOKUP(C575,TOTAL4,4,FALSE)</f>
        <v>SILVER</v>
      </c>
      <c r="G575" s="52">
        <v>3</v>
      </c>
      <c r="H575" s="142" t="s">
        <v>2033</v>
      </c>
      <c r="I575" s="224" t="s">
        <v>2056</v>
      </c>
      <c r="J575" s="222" t="str">
        <f>VLOOKUP($C575,TOTAL4,5,FALSE)</f>
        <v>PARDON</v>
      </c>
      <c r="K575" s="151">
        <v>0.74054398148148148</v>
      </c>
      <c r="L575" s="151">
        <v>0.94843749999999993</v>
      </c>
      <c r="M575" s="135">
        <v>44175</v>
      </c>
      <c r="N575" s="143" t="s">
        <v>5794</v>
      </c>
      <c r="O575" s="90">
        <f t="shared" si="110"/>
        <v>299.36666666666656</v>
      </c>
      <c r="P575" s="100">
        <f t="shared" si="111"/>
        <v>898.09999999999968</v>
      </c>
      <c r="Q575" s="48" t="s">
        <v>2035</v>
      </c>
      <c r="R575" s="48" t="s">
        <v>2038</v>
      </c>
    </row>
    <row r="576" spans="1:18" x14ac:dyDescent="0.2">
      <c r="A576" s="211">
        <v>38</v>
      </c>
      <c r="B576" s="121">
        <v>44167.796527777777</v>
      </c>
      <c r="C576" s="52" t="str">
        <f>VLOOKUP(A576,nsn,2,FALSE)</f>
        <v>ZANKUNJA-G</v>
      </c>
      <c r="D576" s="225" t="str">
        <f>VLOOKUP($C576,TOTAL3,2,FALSE)</f>
        <v>MN7047</v>
      </c>
      <c r="E576" s="225" t="str">
        <f>VLOOKUP($C576,TOTAL3,3,FALSE)</f>
        <v>MAT NORTH</v>
      </c>
      <c r="F576" s="226" t="str">
        <f>VLOOKUP(C576,TOTAL3,4,FALSE)</f>
        <v>BRONZE</v>
      </c>
      <c r="G576" s="52">
        <v>3</v>
      </c>
      <c r="H576" s="142" t="s">
        <v>2033</v>
      </c>
      <c r="I576" s="249" t="s">
        <v>2058</v>
      </c>
      <c r="J576" s="227" t="str">
        <f>VLOOKUP(A576,nsn,3,FALSE)</f>
        <v>HARRIET</v>
      </c>
      <c r="K576" s="88">
        <v>0</v>
      </c>
      <c r="L576" s="88">
        <v>0.99930555555555556</v>
      </c>
      <c r="M576" s="135">
        <v>44175</v>
      </c>
      <c r="N576" s="143" t="s">
        <v>3024</v>
      </c>
      <c r="O576" s="90">
        <f t="shared" si="110"/>
        <v>1439</v>
      </c>
      <c r="P576" s="100">
        <f t="shared" si="111"/>
        <v>4317</v>
      </c>
      <c r="Q576" s="52" t="s">
        <v>2035</v>
      </c>
      <c r="R576" s="52" t="s">
        <v>2036</v>
      </c>
    </row>
    <row r="577" spans="1:18" x14ac:dyDescent="0.2">
      <c r="A577" s="123"/>
      <c r="B577" s="221">
        <v>44174.694687499999</v>
      </c>
      <c r="C577" s="98" t="s">
        <v>1988</v>
      </c>
      <c r="D577" s="243" t="str">
        <f t="shared" ref="D577:D582" si="112">VLOOKUP($C577,TOTAL4,2,FALSE)</f>
        <v>MD5202</v>
      </c>
      <c r="E577" s="243" t="str">
        <f t="shared" ref="E577:E582" si="113">VLOOKUP($C577,TOTAL4,3,FALSE)</f>
        <v>MIDLANDS</v>
      </c>
      <c r="F577" s="222" t="str">
        <f t="shared" ref="F577:F582" si="114">VLOOKUP(C577,TOTAL4,4,FALSE)</f>
        <v>GOLD</v>
      </c>
      <c r="G577" s="52">
        <v>3</v>
      </c>
      <c r="H577" s="84" t="s">
        <v>2033</v>
      </c>
      <c r="I577" s="224" t="s">
        <v>2040</v>
      </c>
      <c r="J577" s="222" t="str">
        <f t="shared" ref="J577:J582" si="115">VLOOKUP($C577,TOTAL4,5,FALSE)</f>
        <v>CHIKWAVAVA</v>
      </c>
      <c r="K577" s="88">
        <v>0</v>
      </c>
      <c r="L577" s="88">
        <v>0.99930555555555556</v>
      </c>
      <c r="M577" s="135">
        <v>44175</v>
      </c>
      <c r="N577" s="143" t="s">
        <v>5616</v>
      </c>
      <c r="O577" s="191">
        <f t="shared" si="110"/>
        <v>1439</v>
      </c>
      <c r="P577" s="100">
        <f t="shared" si="111"/>
        <v>4317</v>
      </c>
      <c r="Q577" s="68" t="s">
        <v>2035</v>
      </c>
      <c r="R577" s="68" t="s">
        <v>2036</v>
      </c>
    </row>
    <row r="578" spans="1:18" x14ac:dyDescent="0.2">
      <c r="A578" s="123"/>
      <c r="B578" s="221">
        <v>44174.697060185186</v>
      </c>
      <c r="C578" s="98" t="s">
        <v>1990</v>
      </c>
      <c r="D578" s="243" t="str">
        <f t="shared" si="112"/>
        <v>MD5202</v>
      </c>
      <c r="E578" s="243" t="str">
        <f t="shared" si="113"/>
        <v>MIDLANDS</v>
      </c>
      <c r="F578" s="222" t="str">
        <f t="shared" si="114"/>
        <v>GOLD</v>
      </c>
      <c r="G578" s="52">
        <v>3</v>
      </c>
      <c r="H578" s="84" t="s">
        <v>2033</v>
      </c>
      <c r="I578" s="224" t="s">
        <v>2040</v>
      </c>
      <c r="J578" s="222" t="str">
        <f t="shared" si="115"/>
        <v>CHIKWAVAVA</v>
      </c>
      <c r="K578" s="88">
        <v>0</v>
      </c>
      <c r="L578" s="88">
        <v>0.99930555555555556</v>
      </c>
      <c r="M578" s="135">
        <v>44175</v>
      </c>
      <c r="N578" s="143" t="s">
        <v>5617</v>
      </c>
      <c r="O578" s="191">
        <f t="shared" si="110"/>
        <v>1439</v>
      </c>
      <c r="P578" s="100">
        <f t="shared" ref="P578:P582" si="116">O578*G578</f>
        <v>4317</v>
      </c>
      <c r="Q578" s="68" t="s">
        <v>2035</v>
      </c>
      <c r="R578" s="68" t="s">
        <v>2036</v>
      </c>
    </row>
    <row r="579" spans="1:18" x14ac:dyDescent="0.2">
      <c r="A579" s="218"/>
      <c r="B579" s="221">
        <v>44174.49322916667</v>
      </c>
      <c r="C579" s="98" t="s">
        <v>1991</v>
      </c>
      <c r="D579" s="243" t="str">
        <f t="shared" si="112"/>
        <v>MN7056</v>
      </c>
      <c r="E579" s="243" t="str">
        <f t="shared" si="113"/>
        <v>MAT NORTH</v>
      </c>
      <c r="F579" s="222" t="str">
        <f t="shared" si="114"/>
        <v>BRONZE</v>
      </c>
      <c r="G579" s="52">
        <v>3</v>
      </c>
      <c r="H579" s="142" t="s">
        <v>2033</v>
      </c>
      <c r="I579" s="224" t="s">
        <v>2056</v>
      </c>
      <c r="J579" s="222" t="str">
        <f t="shared" si="115"/>
        <v>MAKETO</v>
      </c>
      <c r="K579" s="151">
        <v>0.49322916666666666</v>
      </c>
      <c r="L579" s="151">
        <v>0.73451388888888891</v>
      </c>
      <c r="M579" s="135">
        <v>44175</v>
      </c>
      <c r="N579" s="143" t="s">
        <v>5753</v>
      </c>
      <c r="O579" s="90">
        <f t="shared" si="110"/>
        <v>347.45000000000005</v>
      </c>
      <c r="P579" s="100">
        <f t="shared" si="116"/>
        <v>1042.3500000000001</v>
      </c>
      <c r="Q579" s="48" t="s">
        <v>2035</v>
      </c>
      <c r="R579" s="48" t="s">
        <v>2038</v>
      </c>
    </row>
    <row r="580" spans="1:18" x14ac:dyDescent="0.2">
      <c r="A580" s="125"/>
      <c r="B580" s="121">
        <v>44110.27103009259</v>
      </c>
      <c r="C580" s="48" t="s">
        <v>2005</v>
      </c>
      <c r="D580" s="243" t="str">
        <f t="shared" si="112"/>
        <v>MV7049</v>
      </c>
      <c r="E580" s="243" t="str">
        <f t="shared" si="113"/>
        <v>MASVINGO</v>
      </c>
      <c r="F580" s="222" t="str">
        <f t="shared" si="114"/>
        <v>SILVER</v>
      </c>
      <c r="G580" s="52">
        <v>3</v>
      </c>
      <c r="H580" s="84" t="s">
        <v>2033</v>
      </c>
      <c r="I580" s="224" t="s">
        <v>2058</v>
      </c>
      <c r="J580" s="222" t="str">
        <f t="shared" si="115"/>
        <v>CECIL</v>
      </c>
      <c r="K580" s="88">
        <v>0</v>
      </c>
      <c r="L580" s="88">
        <v>0.99930555555555556</v>
      </c>
      <c r="M580" s="135">
        <v>44175</v>
      </c>
      <c r="N580" s="143" t="s">
        <v>5616</v>
      </c>
      <c r="O580" s="191">
        <f t="shared" si="110"/>
        <v>1439</v>
      </c>
      <c r="P580" s="100">
        <f t="shared" si="116"/>
        <v>4317</v>
      </c>
      <c r="Q580" s="68" t="s">
        <v>2035</v>
      </c>
      <c r="R580" s="68" t="s">
        <v>2036</v>
      </c>
    </row>
    <row r="581" spans="1:18" x14ac:dyDescent="0.2">
      <c r="A581" s="125"/>
      <c r="B581" s="121">
        <v>44153.311412037037</v>
      </c>
      <c r="C581" s="48" t="s">
        <v>2007</v>
      </c>
      <c r="D581" s="243" t="str">
        <f t="shared" si="112"/>
        <v>MD0109</v>
      </c>
      <c r="E581" s="243" t="str">
        <f t="shared" si="113"/>
        <v>MIDLANDS</v>
      </c>
      <c r="F581" s="222" t="str">
        <f t="shared" si="114"/>
        <v>PLATINUM</v>
      </c>
      <c r="G581" s="52">
        <v>3</v>
      </c>
      <c r="H581" s="84" t="s">
        <v>2033</v>
      </c>
      <c r="I581" s="224" t="s">
        <v>2058</v>
      </c>
      <c r="J581" s="222" t="str">
        <f t="shared" si="115"/>
        <v>CHARI</v>
      </c>
      <c r="K581" s="88">
        <v>0</v>
      </c>
      <c r="L581" s="88">
        <v>0.99930555555555556</v>
      </c>
      <c r="M581" s="135">
        <v>44175</v>
      </c>
      <c r="N581" s="143" t="s">
        <v>5594</v>
      </c>
      <c r="O581" s="191">
        <f t="shared" si="110"/>
        <v>1439</v>
      </c>
      <c r="P581" s="100">
        <f t="shared" si="116"/>
        <v>4317</v>
      </c>
      <c r="Q581" s="68" t="s">
        <v>2035</v>
      </c>
      <c r="R581" s="68" t="s">
        <v>2036</v>
      </c>
    </row>
    <row r="582" spans="1:18" x14ac:dyDescent="0.2">
      <c r="A582" s="218"/>
      <c r="B582" s="221">
        <v>44175.549085648148</v>
      </c>
      <c r="C582" s="98" t="s">
        <v>2009</v>
      </c>
      <c r="D582" s="243" t="str">
        <f t="shared" si="112"/>
        <v>MD0109</v>
      </c>
      <c r="E582" s="243" t="str">
        <f t="shared" si="113"/>
        <v>MIDLANDS</v>
      </c>
      <c r="F582" s="222" t="str">
        <f t="shared" si="114"/>
        <v>PLATINUM</v>
      </c>
      <c r="G582" s="52">
        <v>3</v>
      </c>
      <c r="H582" s="84" t="s">
        <v>2033</v>
      </c>
      <c r="I582" s="224" t="s">
        <v>2040</v>
      </c>
      <c r="J582" s="222" t="str">
        <f t="shared" si="115"/>
        <v>CHARI</v>
      </c>
      <c r="K582" s="153">
        <v>0.5490856481481482</v>
      </c>
      <c r="L582" s="88">
        <v>0.99930555555555556</v>
      </c>
      <c r="M582" s="135">
        <v>44175</v>
      </c>
      <c r="N582" s="143" t="s">
        <v>5730</v>
      </c>
      <c r="O582" s="191">
        <f t="shared" si="110"/>
        <v>648.31666666666661</v>
      </c>
      <c r="P582" s="100">
        <f t="shared" si="116"/>
        <v>1944.9499999999998</v>
      </c>
      <c r="Q582" s="68" t="s">
        <v>2035</v>
      </c>
      <c r="R582" s="68" t="s">
        <v>2036</v>
      </c>
    </row>
    <row r="584" spans="1:18" x14ac:dyDescent="0.2">
      <c r="C584" s="157" t="s">
        <v>2074</v>
      </c>
      <c r="D584" s="158">
        <f>1-1508594/4790880</f>
        <v>0.68511129479344079</v>
      </c>
      <c r="F584" s="202"/>
      <c r="G584" s="205"/>
      <c r="H584" s="205"/>
      <c r="I584" s="202"/>
      <c r="M584" s="244"/>
    </row>
    <row r="585" spans="1:18" x14ac:dyDescent="0.2">
      <c r="C585" s="157" t="s">
        <v>2033</v>
      </c>
      <c r="D585" s="158">
        <f xml:space="preserve"> 1508594/4790880</f>
        <v>0.31488870520655915</v>
      </c>
      <c r="F585" s="202"/>
      <c r="G585" s="205"/>
      <c r="H585" s="205"/>
      <c r="I585" s="202"/>
      <c r="M585" s="244"/>
    </row>
    <row r="586" spans="1:18" x14ac:dyDescent="0.2">
      <c r="C586" s="157" t="s">
        <v>2086</v>
      </c>
      <c r="D586" s="158">
        <f xml:space="preserve">  0/4790880</f>
        <v>0</v>
      </c>
      <c r="F586" s="202"/>
      <c r="G586" s="205"/>
      <c r="H586" s="205"/>
      <c r="I586" s="202"/>
      <c r="M586" s="244"/>
    </row>
    <row r="587" spans="1:18" x14ac:dyDescent="0.2">
      <c r="D587" s="205"/>
      <c r="E587" s="205"/>
      <c r="F587" s="202"/>
      <c r="G587" s="205"/>
      <c r="H587" s="205"/>
      <c r="I587" s="202"/>
      <c r="M587" s="244"/>
    </row>
    <row r="588" spans="1:18" x14ac:dyDescent="0.2">
      <c r="D588" s="205"/>
      <c r="E588" s="205"/>
      <c r="F588" s="202"/>
      <c r="G588" s="205"/>
      <c r="H588" s="205"/>
      <c r="I588" s="202"/>
      <c r="M588" s="244"/>
    </row>
    <row r="589" spans="1:18" x14ac:dyDescent="0.2">
      <c r="G589" s="197"/>
      <c r="M589" s="244"/>
    </row>
    <row r="590" spans="1:18" x14ac:dyDescent="0.2">
      <c r="G590" s="197"/>
    </row>
  </sheetData>
  <sortState xmlns:xlrd2="http://schemas.microsoft.com/office/spreadsheetml/2017/richdata2" ref="A2:R582">
    <sortCondition ref="C570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280"/>
  <sheetViews>
    <sheetView topLeftCell="A564" workbookViewId="0">
      <selection activeCell="E564" sqref="E1:E1048576"/>
    </sheetView>
  </sheetViews>
  <sheetFormatPr baseColWidth="10" defaultColWidth="8.83203125" defaultRowHeight="15" x14ac:dyDescent="0.2"/>
  <cols>
    <col min="1" max="1" width="16.5" customWidth="1"/>
  </cols>
  <sheetData>
    <row r="1" spans="1:11" ht="16" thickBo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  <c r="G1" s="4"/>
      <c r="H1" s="4"/>
      <c r="I1" s="5"/>
      <c r="J1" s="6" t="s">
        <v>5</v>
      </c>
      <c r="K1" s="7" t="s">
        <v>6</v>
      </c>
    </row>
    <row r="2" spans="1:11" x14ac:dyDescent="0.2">
      <c r="A2" s="3" t="s">
        <v>7</v>
      </c>
      <c r="B2" s="2" t="s">
        <v>1</v>
      </c>
      <c r="C2" s="3" t="s">
        <v>2</v>
      </c>
      <c r="D2" s="3" t="s">
        <v>3</v>
      </c>
      <c r="E2" s="3" t="s">
        <v>4</v>
      </c>
      <c r="F2" s="4"/>
      <c r="G2" s="4"/>
      <c r="H2" s="4"/>
      <c r="I2" s="5"/>
      <c r="J2" s="8">
        <v>181</v>
      </c>
      <c r="K2" s="9" t="s">
        <v>8</v>
      </c>
    </row>
    <row r="3" spans="1:11" x14ac:dyDescent="0.2">
      <c r="A3" s="3" t="s">
        <v>9</v>
      </c>
      <c r="B3" s="2" t="s">
        <v>1</v>
      </c>
      <c r="C3" s="3" t="s">
        <v>2</v>
      </c>
      <c r="D3" s="3" t="s">
        <v>3</v>
      </c>
      <c r="E3" s="3" t="s">
        <v>4</v>
      </c>
      <c r="F3" s="4"/>
      <c r="G3" s="4"/>
      <c r="H3" s="4"/>
      <c r="I3" s="5"/>
      <c r="J3" s="10">
        <v>20</v>
      </c>
      <c r="K3" s="11" t="s">
        <v>10</v>
      </c>
    </row>
    <row r="4" spans="1:11" x14ac:dyDescent="0.2">
      <c r="A4" s="3" t="s">
        <v>11</v>
      </c>
      <c r="B4" s="2" t="s">
        <v>12</v>
      </c>
      <c r="C4" s="3" t="s">
        <v>2</v>
      </c>
      <c r="D4" s="3" t="s">
        <v>13</v>
      </c>
      <c r="E4" s="3" t="s">
        <v>14</v>
      </c>
      <c r="F4" s="4"/>
      <c r="G4" s="4"/>
      <c r="H4" s="4"/>
      <c r="I4" s="5"/>
      <c r="J4" s="10">
        <v>295</v>
      </c>
      <c r="K4" s="11" t="s">
        <v>15</v>
      </c>
    </row>
    <row r="5" spans="1:11" x14ac:dyDescent="0.2">
      <c r="A5" s="3" t="s">
        <v>16</v>
      </c>
      <c r="B5" s="2" t="s">
        <v>12</v>
      </c>
      <c r="C5" s="3" t="s">
        <v>2</v>
      </c>
      <c r="D5" s="3" t="s">
        <v>13</v>
      </c>
      <c r="E5" s="3" t="s">
        <v>14</v>
      </c>
      <c r="F5" s="4"/>
      <c r="G5" s="4"/>
      <c r="H5" s="4"/>
      <c r="I5" s="5"/>
      <c r="J5" s="12">
        <v>665</v>
      </c>
      <c r="K5" s="13" t="s">
        <v>17</v>
      </c>
    </row>
    <row r="6" spans="1:11" x14ac:dyDescent="0.2">
      <c r="A6" s="3" t="s">
        <v>18</v>
      </c>
      <c r="B6" s="2" t="s">
        <v>19</v>
      </c>
      <c r="C6" s="3" t="s">
        <v>20</v>
      </c>
      <c r="D6" s="3" t="s">
        <v>21</v>
      </c>
      <c r="E6" s="3" t="s">
        <v>22</v>
      </c>
      <c r="F6" s="4"/>
      <c r="G6" s="4"/>
      <c r="H6" s="4"/>
      <c r="I6" s="5"/>
      <c r="J6" s="12">
        <v>900</v>
      </c>
      <c r="K6" s="13" t="s">
        <v>23</v>
      </c>
    </row>
    <row r="7" spans="1:11" x14ac:dyDescent="0.2">
      <c r="A7" s="3" t="s">
        <v>24</v>
      </c>
      <c r="B7" s="2" t="s">
        <v>19</v>
      </c>
      <c r="C7" s="3" t="s">
        <v>20</v>
      </c>
      <c r="D7" s="3" t="s">
        <v>21</v>
      </c>
      <c r="E7" s="3" t="s">
        <v>22</v>
      </c>
      <c r="F7" s="4"/>
      <c r="G7" s="4"/>
      <c r="H7" s="4"/>
      <c r="I7" s="5"/>
      <c r="J7" s="10">
        <v>794</v>
      </c>
      <c r="K7" s="11" t="s">
        <v>25</v>
      </c>
    </row>
    <row r="8" spans="1:11" x14ac:dyDescent="0.2">
      <c r="A8" s="3" t="s">
        <v>26</v>
      </c>
      <c r="B8" s="2" t="s">
        <v>27</v>
      </c>
      <c r="C8" s="3" t="s">
        <v>28</v>
      </c>
      <c r="D8" s="3" t="s">
        <v>29</v>
      </c>
      <c r="E8" s="3" t="s">
        <v>30</v>
      </c>
      <c r="F8" s="4"/>
      <c r="G8" s="4"/>
      <c r="H8" s="4"/>
      <c r="I8" s="14"/>
      <c r="J8" s="12">
        <v>13</v>
      </c>
      <c r="K8" s="13" t="s">
        <v>31</v>
      </c>
    </row>
    <row r="9" spans="1:11" x14ac:dyDescent="0.2">
      <c r="A9" s="3" t="s">
        <v>32</v>
      </c>
      <c r="B9" s="2" t="s">
        <v>33</v>
      </c>
      <c r="C9" s="3" t="s">
        <v>2</v>
      </c>
      <c r="D9" s="3" t="s">
        <v>21</v>
      </c>
      <c r="E9" s="3" t="s">
        <v>14</v>
      </c>
      <c r="F9" s="4"/>
      <c r="G9" s="4"/>
      <c r="H9" s="4"/>
      <c r="I9" s="5"/>
      <c r="J9" s="12">
        <v>522</v>
      </c>
      <c r="K9" s="13" t="s">
        <v>34</v>
      </c>
    </row>
    <row r="10" spans="1:11" x14ac:dyDescent="0.2">
      <c r="A10" s="3" t="s">
        <v>35</v>
      </c>
      <c r="B10" s="2" t="s">
        <v>33</v>
      </c>
      <c r="C10" s="3" t="s">
        <v>2</v>
      </c>
      <c r="D10" s="3" t="s">
        <v>21</v>
      </c>
      <c r="E10" s="3" t="s">
        <v>14</v>
      </c>
      <c r="F10" s="4"/>
      <c r="G10" s="4"/>
      <c r="H10" s="4"/>
      <c r="I10" s="5"/>
      <c r="J10" s="12">
        <v>193</v>
      </c>
      <c r="K10" s="13" t="s">
        <v>36</v>
      </c>
    </row>
    <row r="11" spans="1:11" x14ac:dyDescent="0.2">
      <c r="A11" s="3" t="s">
        <v>37</v>
      </c>
      <c r="B11" s="2" t="s">
        <v>33</v>
      </c>
      <c r="C11" s="3" t="s">
        <v>2</v>
      </c>
      <c r="D11" s="3" t="s">
        <v>21</v>
      </c>
      <c r="E11" s="3" t="s">
        <v>14</v>
      </c>
      <c r="F11" s="4"/>
      <c r="G11" s="4"/>
      <c r="H11" s="4"/>
      <c r="I11" s="5"/>
      <c r="J11" s="12">
        <v>127</v>
      </c>
      <c r="K11" s="13" t="s">
        <v>38</v>
      </c>
    </row>
    <row r="12" spans="1:11" x14ac:dyDescent="0.2">
      <c r="A12" s="15" t="s">
        <v>39</v>
      </c>
      <c r="B12" s="16"/>
      <c r="C12" s="15"/>
      <c r="D12" s="15"/>
      <c r="E12" s="15"/>
      <c r="F12" s="4"/>
      <c r="G12" s="4"/>
      <c r="H12" s="4"/>
      <c r="I12" s="5"/>
      <c r="J12" s="10">
        <v>529</v>
      </c>
      <c r="K12" s="11" t="s">
        <v>40</v>
      </c>
    </row>
    <row r="13" spans="1:11" x14ac:dyDescent="0.2">
      <c r="A13" s="4" t="s">
        <v>41</v>
      </c>
      <c r="B13" s="17" t="s">
        <v>42</v>
      </c>
      <c r="C13" s="4" t="s">
        <v>43</v>
      </c>
      <c r="D13" s="4" t="s">
        <v>21</v>
      </c>
      <c r="E13" s="4"/>
      <c r="F13" s="4"/>
      <c r="G13" s="4"/>
      <c r="H13" s="4"/>
      <c r="I13" s="5"/>
      <c r="J13" s="12">
        <v>298</v>
      </c>
      <c r="K13" s="13" t="s">
        <v>44</v>
      </c>
    </row>
    <row r="14" spans="1:11" x14ac:dyDescent="0.2">
      <c r="A14" s="4" t="s">
        <v>45</v>
      </c>
      <c r="B14" s="17" t="s">
        <v>42</v>
      </c>
      <c r="C14" s="4" t="s">
        <v>43</v>
      </c>
      <c r="D14" s="4" t="s">
        <v>21</v>
      </c>
      <c r="E14" s="4"/>
      <c r="F14" s="4"/>
      <c r="G14" s="4"/>
      <c r="H14" s="4"/>
      <c r="I14" s="5"/>
      <c r="J14" s="10">
        <v>292</v>
      </c>
      <c r="K14" s="11" t="s">
        <v>46</v>
      </c>
    </row>
    <row r="15" spans="1:11" x14ac:dyDescent="0.2">
      <c r="A15" s="4" t="s">
        <v>47</v>
      </c>
      <c r="B15" s="2" t="s">
        <v>48</v>
      </c>
      <c r="C15" s="3" t="s">
        <v>2</v>
      </c>
      <c r="D15" s="1" t="s">
        <v>49</v>
      </c>
      <c r="E15" s="3" t="s">
        <v>50</v>
      </c>
      <c r="F15" s="4"/>
      <c r="G15" s="4"/>
      <c r="H15" s="4"/>
      <c r="I15" s="5"/>
      <c r="J15" s="12">
        <v>145</v>
      </c>
      <c r="K15" s="13" t="s">
        <v>51</v>
      </c>
    </row>
    <row r="16" spans="1:11" x14ac:dyDescent="0.2">
      <c r="A16" s="3" t="s">
        <v>52</v>
      </c>
      <c r="B16" s="2" t="s">
        <v>48</v>
      </c>
      <c r="C16" s="3" t="s">
        <v>2</v>
      </c>
      <c r="D16" s="1" t="s">
        <v>49</v>
      </c>
      <c r="E16" s="3" t="s">
        <v>50</v>
      </c>
      <c r="F16" s="4"/>
      <c r="G16" s="4"/>
      <c r="H16" s="4"/>
      <c r="I16" s="5"/>
      <c r="J16" s="10">
        <v>199</v>
      </c>
      <c r="K16" s="11" t="s">
        <v>53</v>
      </c>
    </row>
    <row r="17" spans="1:11" x14ac:dyDescent="0.2">
      <c r="A17" s="3" t="s">
        <v>54</v>
      </c>
      <c r="B17" s="2" t="s">
        <v>55</v>
      </c>
      <c r="C17" s="3" t="s">
        <v>56</v>
      </c>
      <c r="D17" s="3" t="s">
        <v>57</v>
      </c>
      <c r="E17" s="3" t="s">
        <v>58</v>
      </c>
      <c r="F17" s="4"/>
      <c r="G17" s="4"/>
      <c r="H17" s="4"/>
      <c r="I17" s="5"/>
      <c r="J17" s="10">
        <v>217</v>
      </c>
      <c r="K17" s="11" t="s">
        <v>59</v>
      </c>
    </row>
    <row r="18" spans="1:11" x14ac:dyDescent="0.2">
      <c r="A18" s="3" t="s">
        <v>60</v>
      </c>
      <c r="B18" s="2" t="s">
        <v>55</v>
      </c>
      <c r="C18" s="3" t="s">
        <v>56</v>
      </c>
      <c r="D18" s="3" t="s">
        <v>57</v>
      </c>
      <c r="E18" s="3" t="s">
        <v>58</v>
      </c>
      <c r="F18" s="4"/>
      <c r="G18" s="4"/>
      <c r="H18" s="4"/>
      <c r="I18" s="5"/>
      <c r="J18" s="10">
        <v>202</v>
      </c>
      <c r="K18" s="11" t="s">
        <v>61</v>
      </c>
    </row>
    <row r="19" spans="1:11" x14ac:dyDescent="0.2">
      <c r="A19" s="3" t="s">
        <v>62</v>
      </c>
      <c r="B19" s="2" t="s">
        <v>63</v>
      </c>
      <c r="C19" s="3" t="s">
        <v>2</v>
      </c>
      <c r="D19" s="3" t="s">
        <v>13</v>
      </c>
      <c r="E19" s="3" t="s">
        <v>4</v>
      </c>
      <c r="F19" s="4"/>
      <c r="G19" s="4"/>
      <c r="H19" s="4"/>
      <c r="I19" s="5"/>
      <c r="J19" s="18">
        <v>656</v>
      </c>
      <c r="K19" s="19" t="s">
        <v>64</v>
      </c>
    </row>
    <row r="20" spans="1:11" x14ac:dyDescent="0.2">
      <c r="A20" s="3" t="s">
        <v>65</v>
      </c>
      <c r="B20" s="2" t="s">
        <v>63</v>
      </c>
      <c r="C20" s="3" t="s">
        <v>2</v>
      </c>
      <c r="D20" s="3" t="s">
        <v>13</v>
      </c>
      <c r="E20" s="3" t="s">
        <v>4</v>
      </c>
      <c r="F20" s="4"/>
      <c r="G20" s="4"/>
      <c r="H20" s="4"/>
      <c r="I20" s="5"/>
      <c r="J20" s="10">
        <v>533</v>
      </c>
      <c r="K20" s="11" t="s">
        <v>66</v>
      </c>
    </row>
    <row r="21" spans="1:11" x14ac:dyDescent="0.2">
      <c r="A21" s="3" t="s">
        <v>67</v>
      </c>
      <c r="B21" s="2" t="s">
        <v>68</v>
      </c>
      <c r="C21" s="3" t="s">
        <v>2</v>
      </c>
      <c r="D21" s="3" t="s">
        <v>21</v>
      </c>
      <c r="E21" s="3" t="s">
        <v>69</v>
      </c>
      <c r="F21" s="4"/>
      <c r="G21" s="4"/>
      <c r="H21" s="4"/>
      <c r="I21" s="5"/>
      <c r="J21" s="12">
        <v>157</v>
      </c>
      <c r="K21" s="13" t="s">
        <v>70</v>
      </c>
    </row>
    <row r="22" spans="1:11" x14ac:dyDescent="0.2">
      <c r="A22" s="3" t="s">
        <v>71</v>
      </c>
      <c r="B22" s="2" t="s">
        <v>68</v>
      </c>
      <c r="C22" s="3" t="s">
        <v>2</v>
      </c>
      <c r="D22" s="3" t="s">
        <v>21</v>
      </c>
      <c r="E22" s="3" t="s">
        <v>69</v>
      </c>
      <c r="F22" s="4"/>
      <c r="G22" s="4"/>
      <c r="H22" s="4"/>
      <c r="I22" s="5"/>
      <c r="J22" s="10">
        <v>858</v>
      </c>
      <c r="K22" s="11" t="s">
        <v>72</v>
      </c>
    </row>
    <row r="23" spans="1:11" x14ac:dyDescent="0.2">
      <c r="A23" s="3" t="s">
        <v>73</v>
      </c>
      <c r="B23" s="2" t="s">
        <v>74</v>
      </c>
      <c r="C23" s="3" t="s">
        <v>2</v>
      </c>
      <c r="D23" s="3" t="s">
        <v>57</v>
      </c>
      <c r="E23" s="3" t="s">
        <v>69</v>
      </c>
      <c r="F23" s="4"/>
      <c r="G23" s="4"/>
      <c r="H23" s="4"/>
      <c r="I23" s="5"/>
      <c r="J23" s="10">
        <v>906</v>
      </c>
      <c r="K23" s="11" t="s">
        <v>75</v>
      </c>
    </row>
    <row r="24" spans="1:11" x14ac:dyDescent="0.2">
      <c r="A24" s="3" t="s">
        <v>76</v>
      </c>
      <c r="B24" s="2" t="s">
        <v>74</v>
      </c>
      <c r="C24" s="3" t="s">
        <v>2</v>
      </c>
      <c r="D24" s="3" t="s">
        <v>57</v>
      </c>
      <c r="E24" s="3" t="s">
        <v>69</v>
      </c>
      <c r="F24" s="4"/>
      <c r="G24" s="4"/>
      <c r="H24" s="4"/>
      <c r="I24" s="5"/>
      <c r="J24" s="12">
        <v>912</v>
      </c>
      <c r="K24" s="13" t="s">
        <v>77</v>
      </c>
    </row>
    <row r="25" spans="1:11" x14ac:dyDescent="0.2">
      <c r="A25" s="3" t="s">
        <v>78</v>
      </c>
      <c r="B25" s="2" t="s">
        <v>79</v>
      </c>
      <c r="C25" s="3" t="s">
        <v>20</v>
      </c>
      <c r="D25" s="3" t="s">
        <v>21</v>
      </c>
      <c r="E25" s="3" t="s">
        <v>22</v>
      </c>
      <c r="F25" s="4"/>
      <c r="G25" s="4"/>
      <c r="H25" s="4"/>
      <c r="I25" s="5"/>
      <c r="J25" s="12">
        <v>806</v>
      </c>
      <c r="K25" s="13" t="s">
        <v>80</v>
      </c>
    </row>
    <row r="26" spans="1:11" x14ac:dyDescent="0.2">
      <c r="A26" s="3" t="s">
        <v>81</v>
      </c>
      <c r="B26" s="2" t="s">
        <v>79</v>
      </c>
      <c r="C26" s="3" t="s">
        <v>20</v>
      </c>
      <c r="D26" s="3" t="s">
        <v>21</v>
      </c>
      <c r="E26" s="3" t="s">
        <v>22</v>
      </c>
      <c r="F26" s="4"/>
      <c r="G26" s="4"/>
      <c r="H26" s="4"/>
      <c r="I26" s="14"/>
      <c r="J26" s="10">
        <v>541</v>
      </c>
      <c r="K26" s="11" t="s">
        <v>82</v>
      </c>
    </row>
    <row r="27" spans="1:11" x14ac:dyDescent="0.2">
      <c r="A27" s="5" t="s">
        <v>83</v>
      </c>
      <c r="B27" s="16" t="s">
        <v>84</v>
      </c>
      <c r="C27" s="3" t="s">
        <v>2</v>
      </c>
      <c r="D27" s="3" t="s">
        <v>21</v>
      </c>
      <c r="E27" s="5" t="s">
        <v>85</v>
      </c>
      <c r="F27" s="4"/>
      <c r="G27" s="4"/>
      <c r="H27" s="4"/>
      <c r="I27" s="14"/>
      <c r="J27" s="10">
        <v>283</v>
      </c>
      <c r="K27" s="11" t="s">
        <v>86</v>
      </c>
    </row>
    <row r="28" spans="1:11" x14ac:dyDescent="0.2">
      <c r="A28" s="20" t="s">
        <v>87</v>
      </c>
      <c r="B28" s="17" t="s">
        <v>88</v>
      </c>
      <c r="C28" s="4" t="s">
        <v>89</v>
      </c>
      <c r="D28" s="4" t="s">
        <v>57</v>
      </c>
      <c r="E28" s="4" t="s">
        <v>90</v>
      </c>
      <c r="F28" s="4"/>
      <c r="G28" s="4"/>
      <c r="H28" s="4"/>
      <c r="I28" s="21"/>
      <c r="J28" s="22">
        <v>205</v>
      </c>
      <c r="K28" s="23" t="s">
        <v>91</v>
      </c>
    </row>
    <row r="29" spans="1:11" x14ac:dyDescent="0.2">
      <c r="A29" s="4" t="s">
        <v>92</v>
      </c>
      <c r="B29" s="17" t="s">
        <v>88</v>
      </c>
      <c r="C29" s="4" t="s">
        <v>89</v>
      </c>
      <c r="D29" s="4" t="s">
        <v>3</v>
      </c>
      <c r="E29" s="3" t="s">
        <v>90</v>
      </c>
      <c r="F29" s="4"/>
      <c r="G29" s="4"/>
      <c r="H29" s="4"/>
      <c r="I29" s="21"/>
      <c r="J29" s="22">
        <v>613</v>
      </c>
      <c r="K29" s="23" t="s">
        <v>93</v>
      </c>
    </row>
    <row r="30" spans="1:11" x14ac:dyDescent="0.2">
      <c r="A30" s="3" t="s">
        <v>94</v>
      </c>
      <c r="B30" s="2" t="s">
        <v>88</v>
      </c>
      <c r="C30" s="3" t="s">
        <v>89</v>
      </c>
      <c r="D30" s="4" t="s">
        <v>3</v>
      </c>
      <c r="E30" s="3" t="s">
        <v>90</v>
      </c>
      <c r="F30" s="4"/>
      <c r="G30" s="4"/>
      <c r="H30" s="4"/>
      <c r="I30" s="5"/>
      <c r="J30" s="10">
        <v>187</v>
      </c>
      <c r="K30" s="11" t="s">
        <v>95</v>
      </c>
    </row>
    <row r="31" spans="1:11" x14ac:dyDescent="0.2">
      <c r="A31" s="20" t="s">
        <v>96</v>
      </c>
      <c r="B31" s="17" t="s">
        <v>88</v>
      </c>
      <c r="C31" s="4" t="s">
        <v>89</v>
      </c>
      <c r="D31" s="4" t="s">
        <v>3</v>
      </c>
      <c r="E31" s="4" t="s">
        <v>90</v>
      </c>
      <c r="F31" s="4"/>
      <c r="G31" s="4"/>
      <c r="H31" s="4"/>
      <c r="I31" s="21"/>
      <c r="J31" s="22">
        <v>85</v>
      </c>
      <c r="K31" s="23" t="s">
        <v>97</v>
      </c>
    </row>
    <row r="32" spans="1:11" x14ac:dyDescent="0.2">
      <c r="A32" s="3" t="s">
        <v>98</v>
      </c>
      <c r="B32" s="2" t="s">
        <v>99</v>
      </c>
      <c r="C32" s="3" t="s">
        <v>89</v>
      </c>
      <c r="D32" s="3" t="s">
        <v>13</v>
      </c>
      <c r="E32" s="3" t="s">
        <v>100</v>
      </c>
      <c r="F32" s="4"/>
      <c r="G32" s="4"/>
      <c r="H32" s="4"/>
      <c r="I32" s="21"/>
      <c r="J32" s="22">
        <v>223</v>
      </c>
      <c r="K32" s="23" t="s">
        <v>101</v>
      </c>
    </row>
    <row r="33" spans="1:11" x14ac:dyDescent="0.2">
      <c r="A33" s="3" t="s">
        <v>102</v>
      </c>
      <c r="B33" s="2" t="s">
        <v>103</v>
      </c>
      <c r="C33" s="3" t="s">
        <v>2</v>
      </c>
      <c r="D33" s="3" t="s">
        <v>3</v>
      </c>
      <c r="E33" s="3" t="s">
        <v>69</v>
      </c>
      <c r="F33" s="4"/>
      <c r="G33" s="4"/>
      <c r="H33" s="4"/>
      <c r="I33" s="21"/>
      <c r="J33" s="22">
        <v>713</v>
      </c>
      <c r="K33" s="23" t="s">
        <v>104</v>
      </c>
    </row>
    <row r="34" spans="1:11" x14ac:dyDescent="0.2">
      <c r="A34" s="3" t="s">
        <v>105</v>
      </c>
      <c r="B34" s="2" t="s">
        <v>103</v>
      </c>
      <c r="C34" s="3" t="s">
        <v>2</v>
      </c>
      <c r="D34" s="3" t="s">
        <v>3</v>
      </c>
      <c r="E34" s="3" t="s">
        <v>69</v>
      </c>
      <c r="F34" s="4"/>
      <c r="G34" s="4"/>
      <c r="H34" s="4"/>
      <c r="I34" s="5"/>
      <c r="J34" s="10">
        <v>573</v>
      </c>
      <c r="K34" s="11" t="s">
        <v>106</v>
      </c>
    </row>
    <row r="35" spans="1:11" x14ac:dyDescent="0.2">
      <c r="A35" s="3" t="s">
        <v>107</v>
      </c>
      <c r="B35" s="2" t="s">
        <v>103</v>
      </c>
      <c r="C35" s="3" t="s">
        <v>2</v>
      </c>
      <c r="D35" s="3" t="s">
        <v>3</v>
      </c>
      <c r="E35" s="3" t="s">
        <v>69</v>
      </c>
      <c r="F35" s="4"/>
      <c r="G35" s="4"/>
      <c r="H35" s="4"/>
      <c r="I35" s="5"/>
      <c r="J35" s="10">
        <v>286</v>
      </c>
      <c r="K35" s="11" t="s">
        <v>108</v>
      </c>
    </row>
    <row r="36" spans="1:11" x14ac:dyDescent="0.2">
      <c r="A36" s="20" t="s">
        <v>109</v>
      </c>
      <c r="B36" s="17" t="s">
        <v>110</v>
      </c>
      <c r="C36" s="4" t="s">
        <v>111</v>
      </c>
      <c r="D36" s="4" t="s">
        <v>13</v>
      </c>
      <c r="E36" s="4" t="s">
        <v>112</v>
      </c>
      <c r="F36" s="4"/>
      <c r="G36" s="4"/>
      <c r="H36" s="4"/>
      <c r="I36" s="5"/>
      <c r="J36" s="12">
        <v>864</v>
      </c>
      <c r="K36" s="13" t="s">
        <v>113</v>
      </c>
    </row>
    <row r="37" spans="1:11" x14ac:dyDescent="0.2">
      <c r="A37" s="24" t="s">
        <v>8</v>
      </c>
      <c r="B37" s="17" t="s">
        <v>110</v>
      </c>
      <c r="C37" s="4" t="s">
        <v>111</v>
      </c>
      <c r="D37" s="4" t="s">
        <v>13</v>
      </c>
      <c r="E37" s="4" t="s">
        <v>112</v>
      </c>
      <c r="F37" s="4"/>
      <c r="G37" s="4"/>
      <c r="H37" s="4"/>
      <c r="I37" s="5"/>
      <c r="J37" s="10">
        <v>668</v>
      </c>
      <c r="K37" s="11" t="s">
        <v>114</v>
      </c>
    </row>
    <row r="38" spans="1:11" x14ac:dyDescent="0.2">
      <c r="A38" s="3" t="s">
        <v>115</v>
      </c>
      <c r="B38" s="2" t="s">
        <v>116</v>
      </c>
      <c r="C38" s="3" t="s">
        <v>2</v>
      </c>
      <c r="D38" s="3" t="s">
        <v>57</v>
      </c>
      <c r="E38" s="3" t="s">
        <v>22</v>
      </c>
      <c r="F38" s="4"/>
      <c r="G38" s="4"/>
      <c r="H38" s="4"/>
      <c r="I38" s="5"/>
      <c r="J38" s="10">
        <v>151</v>
      </c>
      <c r="K38" s="11" t="s">
        <v>117</v>
      </c>
    </row>
    <row r="39" spans="1:11" x14ac:dyDescent="0.2">
      <c r="A39" s="3" t="s">
        <v>118</v>
      </c>
      <c r="B39" s="2" t="s">
        <v>116</v>
      </c>
      <c r="C39" s="3" t="s">
        <v>2</v>
      </c>
      <c r="D39" s="3" t="s">
        <v>57</v>
      </c>
      <c r="E39" s="3" t="s">
        <v>22</v>
      </c>
      <c r="F39" s="4"/>
      <c r="G39" s="4"/>
      <c r="H39" s="4"/>
      <c r="I39" s="5"/>
      <c r="J39" s="10">
        <v>289</v>
      </c>
      <c r="K39" s="11" t="s">
        <v>119</v>
      </c>
    </row>
    <row r="40" spans="1:11" x14ac:dyDescent="0.2">
      <c r="A40" s="3" t="s">
        <v>120</v>
      </c>
      <c r="B40" s="2" t="s">
        <v>121</v>
      </c>
      <c r="C40" s="3" t="s">
        <v>2</v>
      </c>
      <c r="D40" s="3" t="s">
        <v>57</v>
      </c>
      <c r="E40" s="3" t="s">
        <v>4</v>
      </c>
      <c r="F40" s="4"/>
      <c r="G40" s="4"/>
      <c r="H40" s="4"/>
      <c r="I40" s="5"/>
      <c r="J40" s="12">
        <v>924</v>
      </c>
      <c r="K40" s="13" t="s">
        <v>122</v>
      </c>
    </row>
    <row r="41" spans="1:11" x14ac:dyDescent="0.2">
      <c r="A41" s="3" t="s">
        <v>123</v>
      </c>
      <c r="B41" s="2" t="s">
        <v>121</v>
      </c>
      <c r="C41" s="3" t="s">
        <v>2</v>
      </c>
      <c r="D41" s="3" t="s">
        <v>57</v>
      </c>
      <c r="E41" s="3" t="s">
        <v>4</v>
      </c>
      <c r="F41" s="4"/>
      <c r="G41" s="4"/>
      <c r="H41" s="4"/>
      <c r="I41" s="5"/>
      <c r="J41" s="10">
        <v>721</v>
      </c>
      <c r="K41" s="11" t="s">
        <v>124</v>
      </c>
    </row>
    <row r="42" spans="1:11" x14ac:dyDescent="0.2">
      <c r="A42" s="3" t="s">
        <v>125</v>
      </c>
      <c r="B42" s="2" t="s">
        <v>126</v>
      </c>
      <c r="C42" s="3" t="s">
        <v>2</v>
      </c>
      <c r="D42" s="3" t="s">
        <v>13</v>
      </c>
      <c r="E42" s="3" t="s">
        <v>69</v>
      </c>
      <c r="F42" s="4"/>
      <c r="G42" s="4"/>
      <c r="H42" s="4"/>
      <c r="I42" s="5"/>
      <c r="J42" s="10">
        <v>175</v>
      </c>
      <c r="K42" s="11" t="s">
        <v>127</v>
      </c>
    </row>
    <row r="43" spans="1:11" x14ac:dyDescent="0.2">
      <c r="A43" s="3" t="s">
        <v>128</v>
      </c>
      <c r="B43" s="2" t="s">
        <v>129</v>
      </c>
      <c r="C43" s="3" t="s">
        <v>2</v>
      </c>
      <c r="D43" s="3" t="s">
        <v>57</v>
      </c>
      <c r="E43" s="3" t="s">
        <v>130</v>
      </c>
      <c r="F43" s="4"/>
      <c r="G43" s="4"/>
      <c r="H43" s="4"/>
      <c r="I43" s="14"/>
      <c r="J43" s="10">
        <v>525</v>
      </c>
      <c r="K43" s="11" t="s">
        <v>131</v>
      </c>
    </row>
    <row r="44" spans="1:11" x14ac:dyDescent="0.2">
      <c r="A44" s="3" t="s">
        <v>132</v>
      </c>
      <c r="B44" s="2" t="s">
        <v>129</v>
      </c>
      <c r="C44" s="3" t="s">
        <v>2</v>
      </c>
      <c r="D44" s="3" t="s">
        <v>57</v>
      </c>
      <c r="E44" s="3" t="s">
        <v>130</v>
      </c>
      <c r="F44" s="4"/>
      <c r="G44" s="4"/>
      <c r="H44" s="4"/>
      <c r="I44" s="14"/>
      <c r="J44" s="10">
        <v>163</v>
      </c>
      <c r="K44" s="11" t="s">
        <v>133</v>
      </c>
    </row>
    <row r="45" spans="1:11" x14ac:dyDescent="0.2">
      <c r="A45" s="3" t="s">
        <v>134</v>
      </c>
      <c r="B45" s="2" t="s">
        <v>129</v>
      </c>
      <c r="C45" s="3" t="s">
        <v>2</v>
      </c>
      <c r="D45" s="3" t="s">
        <v>57</v>
      </c>
      <c r="E45" s="3" t="s">
        <v>130</v>
      </c>
      <c r="F45" s="4"/>
      <c r="G45" s="4"/>
      <c r="H45" s="4"/>
      <c r="I45" s="14"/>
      <c r="J45" s="12">
        <v>876</v>
      </c>
      <c r="K45" s="13" t="s">
        <v>135</v>
      </c>
    </row>
    <row r="46" spans="1:11" x14ac:dyDescent="0.2">
      <c r="A46" s="20" t="s">
        <v>136</v>
      </c>
      <c r="B46" s="17" t="s">
        <v>137</v>
      </c>
      <c r="C46" s="4" t="s">
        <v>89</v>
      </c>
      <c r="D46" s="4" t="s">
        <v>57</v>
      </c>
      <c r="E46" s="4" t="s">
        <v>100</v>
      </c>
      <c r="F46" s="4"/>
      <c r="G46" s="4"/>
      <c r="H46" s="4"/>
      <c r="I46" s="14"/>
      <c r="J46" s="10">
        <v>55</v>
      </c>
      <c r="K46" s="11" t="s">
        <v>138</v>
      </c>
    </row>
    <row r="47" spans="1:11" x14ac:dyDescent="0.2">
      <c r="A47" s="20" t="s">
        <v>139</v>
      </c>
      <c r="B47" s="17" t="s">
        <v>137</v>
      </c>
      <c r="C47" s="4" t="s">
        <v>89</v>
      </c>
      <c r="D47" s="4" t="s">
        <v>57</v>
      </c>
      <c r="E47" s="4" t="s">
        <v>100</v>
      </c>
      <c r="F47" s="4"/>
      <c r="G47" s="4"/>
      <c r="H47" s="4"/>
      <c r="I47" s="5"/>
      <c r="J47" s="12">
        <v>855</v>
      </c>
      <c r="K47" s="13" t="s">
        <v>140</v>
      </c>
    </row>
    <row r="48" spans="1:11" x14ac:dyDescent="0.2">
      <c r="A48" s="3" t="s">
        <v>141</v>
      </c>
      <c r="B48" s="2" t="s">
        <v>142</v>
      </c>
      <c r="C48" s="3" t="s">
        <v>28</v>
      </c>
      <c r="D48" s="3" t="s">
        <v>57</v>
      </c>
      <c r="E48" s="3" t="s">
        <v>143</v>
      </c>
      <c r="F48" s="4"/>
      <c r="G48" s="4"/>
      <c r="H48" s="4"/>
      <c r="I48" s="5"/>
      <c r="J48" s="10">
        <v>894</v>
      </c>
      <c r="K48" s="11" t="s">
        <v>144</v>
      </c>
    </row>
    <row r="49" spans="1:11" x14ac:dyDescent="0.2">
      <c r="A49" s="3" t="s">
        <v>145</v>
      </c>
      <c r="B49" s="2" t="s">
        <v>142</v>
      </c>
      <c r="C49" s="3" t="s">
        <v>28</v>
      </c>
      <c r="D49" s="3" t="s">
        <v>57</v>
      </c>
      <c r="E49" s="3" t="s">
        <v>143</v>
      </c>
      <c r="F49" s="4"/>
      <c r="G49" s="4"/>
      <c r="H49" s="4"/>
      <c r="I49" s="5"/>
      <c r="J49" s="10">
        <v>346</v>
      </c>
      <c r="K49" s="11" t="s">
        <v>146</v>
      </c>
    </row>
    <row r="50" spans="1:11" x14ac:dyDescent="0.2">
      <c r="A50" s="3" t="s">
        <v>147</v>
      </c>
      <c r="B50" s="2" t="s">
        <v>148</v>
      </c>
      <c r="C50" s="3" t="s">
        <v>2</v>
      </c>
      <c r="D50" s="3" t="s">
        <v>57</v>
      </c>
      <c r="E50" s="3" t="s">
        <v>69</v>
      </c>
      <c r="F50" s="4"/>
      <c r="G50" s="4"/>
      <c r="H50" s="4"/>
      <c r="I50" s="5"/>
      <c r="J50" s="12">
        <v>671</v>
      </c>
      <c r="K50" s="13" t="s">
        <v>149</v>
      </c>
    </row>
    <row r="51" spans="1:11" x14ac:dyDescent="0.2">
      <c r="A51" s="3" t="s">
        <v>150</v>
      </c>
      <c r="B51" s="2" t="s">
        <v>148</v>
      </c>
      <c r="C51" s="3" t="s">
        <v>2</v>
      </c>
      <c r="D51" s="3" t="s">
        <v>57</v>
      </c>
      <c r="E51" s="3" t="s">
        <v>69</v>
      </c>
      <c r="F51" s="4"/>
      <c r="G51" s="4"/>
      <c r="H51" s="4"/>
      <c r="I51" s="5"/>
      <c r="J51" s="10">
        <v>930</v>
      </c>
      <c r="K51" s="11" t="s">
        <v>151</v>
      </c>
    </row>
    <row r="52" spans="1:11" x14ac:dyDescent="0.2">
      <c r="A52" s="3" t="s">
        <v>152</v>
      </c>
      <c r="B52" s="2" t="s">
        <v>153</v>
      </c>
      <c r="C52" s="3" t="s">
        <v>2</v>
      </c>
      <c r="D52" s="3" t="s">
        <v>57</v>
      </c>
      <c r="E52" s="3" t="s">
        <v>14</v>
      </c>
      <c r="F52" s="4"/>
      <c r="G52" s="4"/>
      <c r="H52" s="4"/>
      <c r="I52" s="5"/>
      <c r="J52" s="12">
        <v>570</v>
      </c>
      <c r="K52" s="13" t="s">
        <v>154</v>
      </c>
    </row>
    <row r="53" spans="1:11" x14ac:dyDescent="0.2">
      <c r="A53" s="3" t="s">
        <v>155</v>
      </c>
      <c r="B53" s="2" t="s">
        <v>153</v>
      </c>
      <c r="C53" s="3" t="s">
        <v>2</v>
      </c>
      <c r="D53" s="3" t="s">
        <v>57</v>
      </c>
      <c r="E53" s="3" t="s">
        <v>14</v>
      </c>
      <c r="F53" s="4"/>
      <c r="G53" s="4"/>
      <c r="H53" s="4"/>
      <c r="I53" s="5"/>
      <c r="J53" s="12">
        <v>936</v>
      </c>
      <c r="K53" s="13" t="s">
        <v>156</v>
      </c>
    </row>
    <row r="54" spans="1:11" x14ac:dyDescent="0.2">
      <c r="A54" s="25" t="s">
        <v>10</v>
      </c>
      <c r="B54" s="17" t="s">
        <v>157</v>
      </c>
      <c r="C54" s="4" t="s">
        <v>158</v>
      </c>
      <c r="D54" s="4" t="s">
        <v>29</v>
      </c>
      <c r="E54" s="4"/>
      <c r="F54" s="4"/>
      <c r="G54" s="4"/>
      <c r="H54" s="4"/>
      <c r="I54" s="14"/>
      <c r="J54" s="12">
        <v>139</v>
      </c>
      <c r="K54" s="13" t="s">
        <v>159</v>
      </c>
    </row>
    <row r="55" spans="1:11" x14ac:dyDescent="0.2">
      <c r="A55" s="4" t="s">
        <v>160</v>
      </c>
      <c r="B55" s="17" t="s">
        <v>157</v>
      </c>
      <c r="C55" s="4" t="s">
        <v>158</v>
      </c>
      <c r="D55" s="4" t="s">
        <v>29</v>
      </c>
      <c r="E55" s="4"/>
      <c r="F55" s="4"/>
      <c r="G55" s="4"/>
      <c r="H55" s="4"/>
      <c r="I55" s="5"/>
      <c r="J55" s="10">
        <v>561</v>
      </c>
      <c r="K55" s="11" t="s">
        <v>161</v>
      </c>
    </row>
    <row r="56" spans="1:11" x14ac:dyDescent="0.2">
      <c r="A56" s="20" t="s">
        <v>162</v>
      </c>
      <c r="B56" s="17" t="s">
        <v>163</v>
      </c>
      <c r="C56" s="4" t="s">
        <v>111</v>
      </c>
      <c r="D56" s="4" t="s">
        <v>57</v>
      </c>
      <c r="E56" s="4" t="s">
        <v>164</v>
      </c>
      <c r="F56" s="4"/>
      <c r="G56" s="4"/>
      <c r="H56" s="4"/>
      <c r="I56" s="14"/>
      <c r="J56" s="10">
        <v>662</v>
      </c>
      <c r="K56" s="11" t="s">
        <v>165</v>
      </c>
    </row>
    <row r="57" spans="1:11" x14ac:dyDescent="0.2">
      <c r="A57" s="4" t="s">
        <v>166</v>
      </c>
      <c r="B57" s="17" t="s">
        <v>163</v>
      </c>
      <c r="C57" s="4" t="s">
        <v>111</v>
      </c>
      <c r="D57" s="4" t="s">
        <v>57</v>
      </c>
      <c r="E57" s="4"/>
      <c r="F57" s="4"/>
      <c r="G57" s="4"/>
      <c r="H57" s="4"/>
      <c r="I57" s="14"/>
      <c r="J57" s="12">
        <v>659</v>
      </c>
      <c r="K57" s="13" t="s">
        <v>167</v>
      </c>
    </row>
    <row r="58" spans="1:11" x14ac:dyDescent="0.2">
      <c r="A58" s="26" t="s">
        <v>168</v>
      </c>
      <c r="B58" s="17" t="s">
        <v>169</v>
      </c>
      <c r="C58" s="4" t="s">
        <v>89</v>
      </c>
      <c r="D58" s="4" t="s">
        <v>21</v>
      </c>
      <c r="E58" s="3" t="s">
        <v>90</v>
      </c>
      <c r="F58" s="4"/>
      <c r="G58" s="4"/>
      <c r="H58" s="4"/>
      <c r="I58" s="5"/>
      <c r="J58" s="10">
        <v>870</v>
      </c>
      <c r="K58" s="11" t="s">
        <v>170</v>
      </c>
    </row>
    <row r="59" spans="1:11" x14ac:dyDescent="0.2">
      <c r="A59" s="3" t="s">
        <v>171</v>
      </c>
      <c r="B59" s="2" t="s">
        <v>169</v>
      </c>
      <c r="C59" s="3" t="s">
        <v>89</v>
      </c>
      <c r="D59" s="3" t="s">
        <v>21</v>
      </c>
      <c r="E59" s="3" t="s">
        <v>90</v>
      </c>
      <c r="F59" s="4"/>
      <c r="G59" s="4"/>
      <c r="H59" s="4"/>
      <c r="I59" s="5"/>
      <c r="J59" s="10">
        <v>725</v>
      </c>
      <c r="K59" s="11" t="s">
        <v>172</v>
      </c>
    </row>
    <row r="60" spans="1:11" x14ac:dyDescent="0.2">
      <c r="A60" s="4" t="s">
        <v>173</v>
      </c>
      <c r="B60" s="17" t="s">
        <v>169</v>
      </c>
      <c r="C60" s="4" t="s">
        <v>89</v>
      </c>
      <c r="D60" s="4" t="s">
        <v>21</v>
      </c>
      <c r="E60" s="4"/>
      <c r="F60" s="4"/>
      <c r="G60" s="4"/>
      <c r="H60" s="4"/>
      <c r="I60" s="5"/>
      <c r="J60" s="10">
        <v>133</v>
      </c>
      <c r="K60" s="11" t="s">
        <v>174</v>
      </c>
    </row>
    <row r="61" spans="1:11" x14ac:dyDescent="0.2">
      <c r="A61" s="20" t="s">
        <v>175</v>
      </c>
      <c r="B61" s="17" t="s">
        <v>169</v>
      </c>
      <c r="C61" s="4" t="s">
        <v>89</v>
      </c>
      <c r="D61" s="4" t="s">
        <v>21</v>
      </c>
      <c r="E61" s="4" t="s">
        <v>90</v>
      </c>
      <c r="F61" s="4"/>
      <c r="G61" s="4"/>
      <c r="H61" s="4"/>
      <c r="I61" s="5"/>
      <c r="J61" s="10">
        <v>882</v>
      </c>
      <c r="K61" s="11" t="s">
        <v>176</v>
      </c>
    </row>
    <row r="62" spans="1:11" x14ac:dyDescent="0.2">
      <c r="A62" s="3" t="s">
        <v>177</v>
      </c>
      <c r="B62" s="2" t="s">
        <v>178</v>
      </c>
      <c r="C62" s="3" t="s">
        <v>179</v>
      </c>
      <c r="D62" s="3" t="s">
        <v>13</v>
      </c>
      <c r="E62" s="3" t="s">
        <v>58</v>
      </c>
      <c r="F62" s="4"/>
      <c r="G62" s="4"/>
      <c r="H62" s="4"/>
      <c r="I62" s="5"/>
      <c r="J62" s="10">
        <v>537</v>
      </c>
      <c r="K62" s="11" t="s">
        <v>180</v>
      </c>
    </row>
    <row r="63" spans="1:11" x14ac:dyDescent="0.2">
      <c r="A63" s="3" t="s">
        <v>181</v>
      </c>
      <c r="B63" s="2" t="s">
        <v>182</v>
      </c>
      <c r="C63" s="3" t="s">
        <v>2</v>
      </c>
      <c r="D63" s="3" t="s">
        <v>21</v>
      </c>
      <c r="E63" s="3" t="s">
        <v>4</v>
      </c>
      <c r="F63" s="4"/>
      <c r="G63" s="4"/>
      <c r="H63" s="4"/>
      <c r="I63" s="5"/>
      <c r="J63" s="12">
        <v>631</v>
      </c>
      <c r="K63" s="13" t="s">
        <v>183</v>
      </c>
    </row>
    <row r="64" spans="1:11" x14ac:dyDescent="0.2">
      <c r="A64" s="3" t="s">
        <v>184</v>
      </c>
      <c r="B64" s="2" t="s">
        <v>182</v>
      </c>
      <c r="C64" s="3" t="s">
        <v>2</v>
      </c>
      <c r="D64" s="3" t="s">
        <v>21</v>
      </c>
      <c r="E64" s="3" t="s">
        <v>4</v>
      </c>
      <c r="F64" s="4"/>
      <c r="G64" s="4"/>
      <c r="H64" s="4"/>
      <c r="I64" s="5"/>
      <c r="J64" s="12">
        <v>553</v>
      </c>
      <c r="K64" s="13" t="s">
        <v>185</v>
      </c>
    </row>
    <row r="65" spans="1:11" x14ac:dyDescent="0.2">
      <c r="A65" s="4" t="s">
        <v>186</v>
      </c>
      <c r="B65" s="17" t="s">
        <v>187</v>
      </c>
      <c r="C65" s="4" t="s">
        <v>158</v>
      </c>
      <c r="D65" s="4" t="s">
        <v>29</v>
      </c>
      <c r="E65" s="4"/>
      <c r="F65" s="4"/>
      <c r="G65" s="4"/>
      <c r="H65" s="4"/>
      <c r="I65" s="5"/>
      <c r="J65" s="10">
        <v>220</v>
      </c>
      <c r="K65" s="11" t="s">
        <v>188</v>
      </c>
    </row>
    <row r="66" spans="1:11" x14ac:dyDescent="0.2">
      <c r="A66" s="3" t="s">
        <v>189</v>
      </c>
      <c r="B66" s="2" t="s">
        <v>190</v>
      </c>
      <c r="C66" s="3" t="s">
        <v>56</v>
      </c>
      <c r="D66" s="3" t="s">
        <v>3</v>
      </c>
      <c r="E66" s="3" t="s">
        <v>191</v>
      </c>
      <c r="F66" s="4"/>
      <c r="G66" s="4"/>
      <c r="H66" s="4"/>
      <c r="I66" s="5"/>
      <c r="J66" s="10">
        <v>73</v>
      </c>
      <c r="K66" s="11" t="s">
        <v>192</v>
      </c>
    </row>
    <row r="67" spans="1:11" x14ac:dyDescent="0.2">
      <c r="A67" s="3" t="s">
        <v>193</v>
      </c>
      <c r="B67" s="2" t="s">
        <v>194</v>
      </c>
      <c r="C67" s="3" t="s">
        <v>56</v>
      </c>
      <c r="D67" s="3" t="s">
        <v>57</v>
      </c>
      <c r="E67" s="3" t="s">
        <v>58</v>
      </c>
      <c r="F67" s="4"/>
      <c r="G67" s="4"/>
      <c r="H67" s="4"/>
      <c r="I67" s="5"/>
      <c r="J67" s="10">
        <v>830</v>
      </c>
      <c r="K67" s="11" t="s">
        <v>195</v>
      </c>
    </row>
    <row r="68" spans="1:11" x14ac:dyDescent="0.2">
      <c r="A68" s="3" t="s">
        <v>196</v>
      </c>
      <c r="B68" s="2" t="s">
        <v>194</v>
      </c>
      <c r="C68" s="3" t="s">
        <v>56</v>
      </c>
      <c r="D68" s="3" t="s">
        <v>57</v>
      </c>
      <c r="E68" s="3" t="s">
        <v>58</v>
      </c>
      <c r="F68" s="4"/>
      <c r="G68" s="4"/>
      <c r="H68" s="4"/>
      <c r="I68" s="5"/>
      <c r="J68" s="12">
        <v>710</v>
      </c>
      <c r="K68" s="13" t="s">
        <v>197</v>
      </c>
    </row>
    <row r="69" spans="1:11" x14ac:dyDescent="0.2">
      <c r="A69" s="3" t="s">
        <v>198</v>
      </c>
      <c r="B69" s="2" t="s">
        <v>199</v>
      </c>
      <c r="C69" s="3" t="s">
        <v>56</v>
      </c>
      <c r="D69" s="3" t="s">
        <v>57</v>
      </c>
      <c r="E69" s="3" t="s">
        <v>58</v>
      </c>
      <c r="F69" s="4"/>
      <c r="G69" s="4"/>
      <c r="H69" s="4"/>
      <c r="I69" s="5"/>
      <c r="J69" s="10">
        <v>717</v>
      </c>
      <c r="K69" s="11" t="s">
        <v>200</v>
      </c>
    </row>
    <row r="70" spans="1:11" x14ac:dyDescent="0.2">
      <c r="A70" s="3" t="s">
        <v>201</v>
      </c>
      <c r="B70" s="2" t="s">
        <v>199</v>
      </c>
      <c r="C70" s="3" t="s">
        <v>56</v>
      </c>
      <c r="D70" s="3" t="s">
        <v>57</v>
      </c>
      <c r="E70" s="3" t="s">
        <v>58</v>
      </c>
      <c r="F70" s="4"/>
      <c r="G70" s="4"/>
      <c r="H70" s="4"/>
      <c r="I70" s="5"/>
      <c r="J70" s="12">
        <v>888</v>
      </c>
      <c r="K70" s="13" t="s">
        <v>202</v>
      </c>
    </row>
    <row r="71" spans="1:11" x14ac:dyDescent="0.2">
      <c r="A71" s="25" t="s">
        <v>15</v>
      </c>
      <c r="B71" s="17" t="s">
        <v>203</v>
      </c>
      <c r="C71" s="4" t="s">
        <v>158</v>
      </c>
      <c r="D71" s="4" t="s">
        <v>13</v>
      </c>
      <c r="E71" s="4"/>
      <c r="F71" s="4"/>
      <c r="G71" s="4"/>
      <c r="H71" s="4"/>
      <c r="I71" s="5"/>
      <c r="J71" s="10">
        <v>169</v>
      </c>
      <c r="K71" s="11" t="s">
        <v>204</v>
      </c>
    </row>
    <row r="72" spans="1:11" x14ac:dyDescent="0.2">
      <c r="A72" s="20" t="s">
        <v>205</v>
      </c>
      <c r="B72" s="17" t="s">
        <v>203</v>
      </c>
      <c r="C72" s="4" t="s">
        <v>158</v>
      </c>
      <c r="D72" s="4" t="s">
        <v>13</v>
      </c>
      <c r="E72" s="4" t="s">
        <v>206</v>
      </c>
      <c r="F72" s="4"/>
      <c r="G72" s="4"/>
      <c r="H72" s="4"/>
      <c r="I72" s="14"/>
      <c r="J72" s="10">
        <v>616</v>
      </c>
      <c r="K72" s="11" t="s">
        <v>207</v>
      </c>
    </row>
    <row r="73" spans="1:11" x14ac:dyDescent="0.2">
      <c r="A73" s="26" t="s">
        <v>208</v>
      </c>
      <c r="B73" s="17" t="s">
        <v>203</v>
      </c>
      <c r="C73" s="4" t="s">
        <v>158</v>
      </c>
      <c r="D73" s="4" t="s">
        <v>13</v>
      </c>
      <c r="E73" s="4"/>
      <c r="F73" s="4"/>
      <c r="G73" s="4"/>
      <c r="H73" s="4"/>
      <c r="I73" s="5"/>
      <c r="J73" s="10">
        <v>619</v>
      </c>
      <c r="K73" s="11" t="s">
        <v>209</v>
      </c>
    </row>
    <row r="74" spans="1:11" x14ac:dyDescent="0.2">
      <c r="A74" s="24" t="s">
        <v>17</v>
      </c>
      <c r="B74" s="17" t="s">
        <v>163</v>
      </c>
      <c r="C74" s="4" t="s">
        <v>111</v>
      </c>
      <c r="D74" s="4" t="s">
        <v>57</v>
      </c>
      <c r="E74" s="4" t="s">
        <v>164</v>
      </c>
      <c r="F74" s="4"/>
      <c r="G74" s="4"/>
      <c r="H74" s="4"/>
      <c r="I74" s="5"/>
      <c r="J74" s="27">
        <v>622</v>
      </c>
      <c r="K74" s="11" t="s">
        <v>210</v>
      </c>
    </row>
    <row r="75" spans="1:11" x14ac:dyDescent="0.2">
      <c r="A75" s="24" t="s">
        <v>23</v>
      </c>
      <c r="B75" s="17" t="s">
        <v>211</v>
      </c>
      <c r="C75" s="4" t="s">
        <v>111</v>
      </c>
      <c r="D75" s="4" t="s">
        <v>13</v>
      </c>
      <c r="E75" s="4" t="s">
        <v>112</v>
      </c>
      <c r="F75" s="4"/>
      <c r="G75" s="4"/>
      <c r="H75" s="4"/>
      <c r="I75" s="5"/>
      <c r="J75" s="10">
        <v>918</v>
      </c>
      <c r="K75" s="11" t="s">
        <v>212</v>
      </c>
    </row>
    <row r="76" spans="1:11" x14ac:dyDescent="0.2">
      <c r="A76" s="24" t="s">
        <v>23</v>
      </c>
      <c r="B76" s="17" t="s">
        <v>211</v>
      </c>
      <c r="C76" s="4" t="s">
        <v>111</v>
      </c>
      <c r="D76" s="4" t="s">
        <v>13</v>
      </c>
      <c r="E76" s="4" t="s">
        <v>112</v>
      </c>
      <c r="F76" s="4"/>
      <c r="G76" s="4"/>
      <c r="H76" s="4"/>
      <c r="I76" s="5"/>
      <c r="J76" s="12"/>
      <c r="K76" s="13"/>
    </row>
    <row r="77" spans="1:11" x14ac:dyDescent="0.2">
      <c r="A77" s="4" t="s">
        <v>213</v>
      </c>
      <c r="B77" s="17" t="s">
        <v>214</v>
      </c>
      <c r="C77" s="4" t="s">
        <v>111</v>
      </c>
      <c r="D77" s="4" t="s">
        <v>13</v>
      </c>
      <c r="E77" s="4" t="s">
        <v>112</v>
      </c>
      <c r="F77" s="4"/>
      <c r="G77" s="4"/>
      <c r="H77" s="4"/>
      <c r="I77" s="5"/>
      <c r="J77" s="10">
        <v>942</v>
      </c>
      <c r="K77" s="11" t="s">
        <v>215</v>
      </c>
    </row>
    <row r="78" spans="1:11" x14ac:dyDescent="0.2">
      <c r="A78" s="4" t="s">
        <v>216</v>
      </c>
      <c r="B78" s="17" t="s">
        <v>211</v>
      </c>
      <c r="C78" s="4" t="s">
        <v>111</v>
      </c>
      <c r="D78" s="4" t="s">
        <v>13</v>
      </c>
      <c r="E78" s="4"/>
      <c r="F78" s="4"/>
      <c r="G78" s="28"/>
      <c r="H78" s="28"/>
      <c r="I78" s="5"/>
      <c r="J78" s="10">
        <v>23</v>
      </c>
      <c r="K78" s="11" t="s">
        <v>217</v>
      </c>
    </row>
    <row r="79" spans="1:11" x14ac:dyDescent="0.2">
      <c r="A79" s="4" t="s">
        <v>218</v>
      </c>
      <c r="B79" s="17" t="s">
        <v>219</v>
      </c>
      <c r="C79" s="4" t="s">
        <v>89</v>
      </c>
      <c r="D79" s="4" t="s">
        <v>13</v>
      </c>
      <c r="E79" s="3" t="s">
        <v>90</v>
      </c>
      <c r="F79" s="4"/>
      <c r="G79" s="4"/>
      <c r="H79" s="4"/>
      <c r="I79" s="5"/>
      <c r="J79" s="18">
        <v>44</v>
      </c>
      <c r="K79" s="19" t="s">
        <v>220</v>
      </c>
    </row>
    <row r="80" spans="1:11" x14ac:dyDescent="0.2">
      <c r="A80" s="3" t="s">
        <v>221</v>
      </c>
      <c r="B80" s="2" t="s">
        <v>219</v>
      </c>
      <c r="C80" s="3" t="s">
        <v>89</v>
      </c>
      <c r="D80" s="3" t="s">
        <v>13</v>
      </c>
      <c r="E80" s="3" t="s">
        <v>90</v>
      </c>
      <c r="F80" s="4"/>
      <c r="G80" s="4"/>
      <c r="H80" s="4"/>
      <c r="I80" s="5"/>
      <c r="J80" s="12">
        <v>812</v>
      </c>
      <c r="K80" s="13" t="s">
        <v>222</v>
      </c>
    </row>
    <row r="81" spans="1:11" x14ac:dyDescent="0.2">
      <c r="A81" s="3" t="s">
        <v>223</v>
      </c>
      <c r="B81" s="2" t="s">
        <v>224</v>
      </c>
      <c r="C81" s="3" t="s">
        <v>2</v>
      </c>
      <c r="D81" s="3" t="s">
        <v>57</v>
      </c>
      <c r="E81" s="3" t="s">
        <v>69</v>
      </c>
      <c r="F81" s="4"/>
      <c r="G81" s="4"/>
      <c r="H81" s="4"/>
      <c r="I81" s="29"/>
      <c r="J81" s="10">
        <v>966</v>
      </c>
      <c r="K81" s="11" t="s">
        <v>225</v>
      </c>
    </row>
    <row r="82" spans="1:11" x14ac:dyDescent="0.2">
      <c r="A82" s="3" t="s">
        <v>226</v>
      </c>
      <c r="B82" s="2" t="s">
        <v>224</v>
      </c>
      <c r="C82" s="3" t="s">
        <v>2</v>
      </c>
      <c r="D82" s="3" t="s">
        <v>57</v>
      </c>
      <c r="E82" s="3" t="s">
        <v>69</v>
      </c>
      <c r="F82" s="4"/>
      <c r="G82" s="4"/>
      <c r="H82" s="4"/>
      <c r="I82" s="29"/>
      <c r="J82" s="18">
        <v>50</v>
      </c>
      <c r="K82" s="19" t="s">
        <v>227</v>
      </c>
    </row>
    <row r="83" spans="1:11" ht="16" thickBot="1" x14ac:dyDescent="0.25">
      <c r="A83" s="3" t="s">
        <v>228</v>
      </c>
      <c r="B83" s="2" t="s">
        <v>229</v>
      </c>
      <c r="C83" s="3" t="s">
        <v>20</v>
      </c>
      <c r="D83" s="3" t="s">
        <v>21</v>
      </c>
      <c r="E83" s="3" t="s">
        <v>230</v>
      </c>
      <c r="F83" s="4"/>
      <c r="G83" s="4"/>
      <c r="H83" s="4"/>
      <c r="I83" s="29"/>
      <c r="J83" s="12">
        <v>960</v>
      </c>
      <c r="K83" s="13" t="s">
        <v>231</v>
      </c>
    </row>
    <row r="84" spans="1:11" ht="16" thickBot="1" x14ac:dyDescent="0.25">
      <c r="A84" s="3" t="s">
        <v>232</v>
      </c>
      <c r="B84" s="2" t="s">
        <v>229</v>
      </c>
      <c r="C84" s="3" t="s">
        <v>20</v>
      </c>
      <c r="D84" s="3" t="s">
        <v>21</v>
      </c>
      <c r="E84" s="3" t="s">
        <v>230</v>
      </c>
      <c r="F84" s="4"/>
      <c r="G84" s="4"/>
      <c r="H84" s="4"/>
      <c r="I84" s="5"/>
      <c r="J84" s="30">
        <v>981</v>
      </c>
      <c r="K84" s="31" t="s">
        <v>233</v>
      </c>
    </row>
    <row r="85" spans="1:11" ht="16" thickBot="1" x14ac:dyDescent="0.25">
      <c r="A85" s="3" t="s">
        <v>234</v>
      </c>
      <c r="B85" s="2" t="s">
        <v>235</v>
      </c>
      <c r="C85" s="3" t="s">
        <v>2</v>
      </c>
      <c r="D85" s="3" t="s">
        <v>57</v>
      </c>
      <c r="E85" s="3" t="s">
        <v>69</v>
      </c>
      <c r="F85" s="4"/>
      <c r="G85" s="4"/>
      <c r="H85" s="4"/>
      <c r="I85" s="5"/>
      <c r="J85" s="30">
        <v>972</v>
      </c>
      <c r="K85" s="31" t="s">
        <v>236</v>
      </c>
    </row>
    <row r="86" spans="1:11" ht="16" thickBot="1" x14ac:dyDescent="0.25">
      <c r="A86" s="3" t="s">
        <v>237</v>
      </c>
      <c r="B86" s="2" t="s">
        <v>235</v>
      </c>
      <c r="C86" s="3" t="s">
        <v>2</v>
      </c>
      <c r="D86" s="3" t="s">
        <v>57</v>
      </c>
      <c r="E86" s="3" t="s">
        <v>69</v>
      </c>
      <c r="F86" s="4"/>
      <c r="G86" s="4"/>
      <c r="H86" s="4"/>
      <c r="I86" s="5"/>
      <c r="J86" s="10">
        <v>818</v>
      </c>
      <c r="K86" s="31" t="s">
        <v>238</v>
      </c>
    </row>
    <row r="87" spans="1:11" ht="16" thickBot="1" x14ac:dyDescent="0.25">
      <c r="A87" s="20" t="s">
        <v>239</v>
      </c>
      <c r="B87" s="17" t="s">
        <v>240</v>
      </c>
      <c r="C87" s="4" t="s">
        <v>241</v>
      </c>
      <c r="D87" s="4" t="s">
        <v>57</v>
      </c>
      <c r="E87" s="4" t="s">
        <v>242</v>
      </c>
      <c r="F87" s="4"/>
      <c r="G87" s="4"/>
      <c r="H87" s="4"/>
      <c r="I87" s="5"/>
      <c r="J87" s="32">
        <v>26</v>
      </c>
      <c r="K87" s="31" t="s">
        <v>243</v>
      </c>
    </row>
    <row r="88" spans="1:11" ht="16" thickBot="1" x14ac:dyDescent="0.25">
      <c r="A88" s="20" t="s">
        <v>244</v>
      </c>
      <c r="B88" s="17" t="s">
        <v>240</v>
      </c>
      <c r="C88" s="4" t="s">
        <v>241</v>
      </c>
      <c r="D88" s="4" t="s">
        <v>57</v>
      </c>
      <c r="E88" s="4" t="s">
        <v>242</v>
      </c>
      <c r="F88" s="4"/>
      <c r="G88" s="4"/>
      <c r="H88" s="4"/>
      <c r="I88" s="5"/>
      <c r="J88" s="32">
        <v>58</v>
      </c>
      <c r="K88" s="31" t="s">
        <v>245</v>
      </c>
    </row>
    <row r="89" spans="1:11" ht="16" thickBot="1" x14ac:dyDescent="0.25">
      <c r="A89" s="4" t="s">
        <v>246</v>
      </c>
      <c r="B89" s="17" t="s">
        <v>240</v>
      </c>
      <c r="C89" s="4" t="s">
        <v>241</v>
      </c>
      <c r="D89" s="4" t="s">
        <v>57</v>
      </c>
      <c r="E89" s="4"/>
      <c r="F89" s="4"/>
      <c r="G89" s="4"/>
      <c r="H89" s="4"/>
      <c r="I89" s="5"/>
      <c r="J89" s="33">
        <v>978</v>
      </c>
      <c r="K89" s="34" t="s">
        <v>247</v>
      </c>
    </row>
    <row r="90" spans="1:11" ht="16" thickBot="1" x14ac:dyDescent="0.25">
      <c r="A90" s="3" t="s">
        <v>248</v>
      </c>
      <c r="B90" s="2" t="s">
        <v>249</v>
      </c>
      <c r="C90" s="3" t="s">
        <v>2</v>
      </c>
      <c r="D90" s="3" t="s">
        <v>21</v>
      </c>
      <c r="E90" s="3" t="s">
        <v>69</v>
      </c>
      <c r="F90" s="4"/>
      <c r="G90" s="4"/>
      <c r="H90" s="4"/>
      <c r="I90" s="5"/>
      <c r="J90" s="32">
        <v>29</v>
      </c>
      <c r="K90" s="31" t="s">
        <v>250</v>
      </c>
    </row>
    <row r="91" spans="1:11" ht="16" thickBot="1" x14ac:dyDescent="0.25">
      <c r="A91" s="3" t="s">
        <v>251</v>
      </c>
      <c r="B91" s="2" t="s">
        <v>249</v>
      </c>
      <c r="C91" s="3" t="s">
        <v>2</v>
      </c>
      <c r="D91" s="3" t="s">
        <v>21</v>
      </c>
      <c r="E91" s="3" t="s">
        <v>69</v>
      </c>
      <c r="F91" s="4"/>
      <c r="G91" s="4"/>
      <c r="H91" s="4"/>
      <c r="I91" s="5"/>
      <c r="J91" s="33">
        <v>984</v>
      </c>
      <c r="K91" s="34" t="s">
        <v>252</v>
      </c>
    </row>
    <row r="92" spans="1:11" ht="16" thickBot="1" x14ac:dyDescent="0.25">
      <c r="A92" s="25" t="s">
        <v>25</v>
      </c>
      <c r="B92" s="17" t="s">
        <v>253</v>
      </c>
      <c r="C92" s="4" t="s">
        <v>111</v>
      </c>
      <c r="D92" s="4" t="s">
        <v>13</v>
      </c>
      <c r="E92" s="4"/>
      <c r="F92" s="4"/>
      <c r="G92" s="4"/>
      <c r="H92" s="4"/>
      <c r="I92" s="5"/>
      <c r="J92" s="32">
        <v>32</v>
      </c>
      <c r="K92" s="31" t="s">
        <v>254</v>
      </c>
    </row>
    <row r="93" spans="1:11" ht="16" thickBot="1" x14ac:dyDescent="0.25">
      <c r="A93" s="20" t="s">
        <v>255</v>
      </c>
      <c r="B93" s="17" t="s">
        <v>253</v>
      </c>
      <c r="C93" s="4" t="s">
        <v>111</v>
      </c>
      <c r="D93" s="4" t="s">
        <v>13</v>
      </c>
      <c r="E93" s="4" t="s">
        <v>112</v>
      </c>
      <c r="F93" s="4"/>
      <c r="G93" s="4"/>
      <c r="H93" s="4"/>
      <c r="I93" s="5"/>
      <c r="J93" s="32">
        <v>954</v>
      </c>
      <c r="K93" s="31" t="s">
        <v>256</v>
      </c>
    </row>
    <row r="94" spans="1:11" ht="16" thickBot="1" x14ac:dyDescent="0.25">
      <c r="A94" s="3" t="s">
        <v>257</v>
      </c>
      <c r="B94" s="2" t="s">
        <v>258</v>
      </c>
      <c r="C94" s="3" t="s">
        <v>2</v>
      </c>
      <c r="D94" s="3" t="s">
        <v>21</v>
      </c>
      <c r="E94" s="3" t="s">
        <v>69</v>
      </c>
      <c r="F94" s="4"/>
      <c r="G94" s="4"/>
      <c r="H94" s="4"/>
      <c r="I94" s="5"/>
      <c r="J94" s="35">
        <v>41</v>
      </c>
      <c r="K94" s="36" t="s">
        <v>259</v>
      </c>
    </row>
    <row r="95" spans="1:11" ht="16" thickBot="1" x14ac:dyDescent="0.25">
      <c r="A95" s="3" t="s">
        <v>260</v>
      </c>
      <c r="B95" s="2" t="s">
        <v>258</v>
      </c>
      <c r="C95" s="3" t="s">
        <v>2</v>
      </c>
      <c r="D95" s="3" t="s">
        <v>21</v>
      </c>
      <c r="E95" s="3" t="s">
        <v>69</v>
      </c>
      <c r="F95" s="4"/>
      <c r="G95" s="4"/>
      <c r="H95" s="4"/>
      <c r="I95" s="5"/>
      <c r="J95" s="37">
        <v>988</v>
      </c>
      <c r="K95" s="38" t="s">
        <v>261</v>
      </c>
    </row>
    <row r="96" spans="1:11" x14ac:dyDescent="0.2">
      <c r="A96" s="3" t="s">
        <v>262</v>
      </c>
      <c r="B96" s="2" t="s">
        <v>263</v>
      </c>
      <c r="C96" s="3" t="s">
        <v>2</v>
      </c>
      <c r="D96" s="3" t="s">
        <v>57</v>
      </c>
      <c r="E96" s="3" t="s">
        <v>69</v>
      </c>
      <c r="F96" s="4"/>
      <c r="G96" s="4"/>
      <c r="H96" s="4"/>
      <c r="I96" s="5"/>
      <c r="J96" s="39">
        <v>47</v>
      </c>
      <c r="K96" s="40" t="s">
        <v>264</v>
      </c>
    </row>
    <row r="97" spans="1:11" x14ac:dyDescent="0.2">
      <c r="A97" s="3" t="s">
        <v>265</v>
      </c>
      <c r="B97" s="2" t="s">
        <v>263</v>
      </c>
      <c r="C97" s="3" t="s">
        <v>2</v>
      </c>
      <c r="D97" s="3" t="s">
        <v>57</v>
      </c>
      <c r="E97" s="3" t="s">
        <v>69</v>
      </c>
      <c r="F97" s="4"/>
      <c r="G97" s="4"/>
      <c r="H97" s="4"/>
      <c r="I97" s="5"/>
      <c r="J97" s="41">
        <v>61</v>
      </c>
      <c r="K97" s="24" t="s">
        <v>266</v>
      </c>
    </row>
    <row r="98" spans="1:11" x14ac:dyDescent="0.2">
      <c r="A98" s="25" t="s">
        <v>217</v>
      </c>
      <c r="B98" s="17" t="s">
        <v>267</v>
      </c>
      <c r="C98" s="4" t="s">
        <v>158</v>
      </c>
      <c r="D98" s="4" t="s">
        <v>29</v>
      </c>
      <c r="E98" s="4" t="s">
        <v>268</v>
      </c>
      <c r="F98" s="4"/>
      <c r="G98" s="4"/>
      <c r="H98" s="4"/>
      <c r="I98" s="5"/>
      <c r="J98" s="42">
        <v>975</v>
      </c>
      <c r="K98" s="25" t="s">
        <v>269</v>
      </c>
    </row>
    <row r="99" spans="1:11" x14ac:dyDescent="0.2">
      <c r="A99" s="15" t="s">
        <v>270</v>
      </c>
      <c r="B99" s="16" t="s">
        <v>271</v>
      </c>
      <c r="C99" s="15" t="s">
        <v>89</v>
      </c>
      <c r="D99" s="15" t="s">
        <v>29</v>
      </c>
      <c r="E99" s="15" t="s">
        <v>90</v>
      </c>
      <c r="F99" s="4"/>
      <c r="G99" s="4"/>
      <c r="H99" s="4"/>
      <c r="I99" s="5"/>
      <c r="J99" s="42">
        <v>35</v>
      </c>
      <c r="K99" s="25" t="s">
        <v>272</v>
      </c>
    </row>
    <row r="100" spans="1:11" x14ac:dyDescent="0.2">
      <c r="A100" s="3" t="s">
        <v>273</v>
      </c>
      <c r="B100" s="2" t="s">
        <v>274</v>
      </c>
      <c r="C100" s="3" t="s">
        <v>2</v>
      </c>
      <c r="D100" s="3" t="s">
        <v>57</v>
      </c>
      <c r="E100" s="3" t="s">
        <v>275</v>
      </c>
      <c r="F100" s="4"/>
      <c r="G100" s="4"/>
      <c r="H100" s="4"/>
      <c r="I100" s="5"/>
      <c r="J100" s="41">
        <v>67</v>
      </c>
      <c r="K100" s="24" t="s">
        <v>276</v>
      </c>
    </row>
    <row r="101" spans="1:11" x14ac:dyDescent="0.2">
      <c r="A101" s="3" t="s">
        <v>277</v>
      </c>
      <c r="B101" s="2" t="s">
        <v>274</v>
      </c>
      <c r="C101" s="3" t="s">
        <v>2</v>
      </c>
      <c r="D101" s="3" t="s">
        <v>57</v>
      </c>
      <c r="E101" s="3" t="s">
        <v>275</v>
      </c>
      <c r="F101" s="4"/>
      <c r="G101" s="4"/>
      <c r="H101" s="4"/>
      <c r="I101" s="5"/>
      <c r="J101" s="41">
        <v>64</v>
      </c>
      <c r="K101" s="24" t="s">
        <v>278</v>
      </c>
    </row>
    <row r="102" spans="1:11" x14ac:dyDescent="0.2">
      <c r="A102" s="25" t="s">
        <v>220</v>
      </c>
      <c r="B102" s="17" t="s">
        <v>187</v>
      </c>
      <c r="C102" s="4" t="s">
        <v>158</v>
      </c>
      <c r="D102" s="4" t="s">
        <v>29</v>
      </c>
      <c r="E102" s="4" t="s">
        <v>279</v>
      </c>
      <c r="F102" s="4"/>
      <c r="G102" s="4"/>
      <c r="H102" s="4"/>
      <c r="I102" s="5"/>
      <c r="J102" s="42">
        <v>815</v>
      </c>
      <c r="K102" s="25" t="s">
        <v>280</v>
      </c>
    </row>
    <row r="103" spans="1:11" x14ac:dyDescent="0.2">
      <c r="A103" s="20" t="s">
        <v>281</v>
      </c>
      <c r="B103" s="17" t="s">
        <v>282</v>
      </c>
      <c r="C103" s="4" t="s">
        <v>43</v>
      </c>
      <c r="D103" s="4" t="s">
        <v>13</v>
      </c>
      <c r="E103" s="4" t="s">
        <v>283</v>
      </c>
      <c r="F103" s="4"/>
      <c r="G103" s="4"/>
      <c r="H103" s="4"/>
      <c r="I103" s="14"/>
      <c r="J103" s="41">
        <v>948</v>
      </c>
      <c r="K103" s="24" t="s">
        <v>284</v>
      </c>
    </row>
    <row r="104" spans="1:11" x14ac:dyDescent="0.2">
      <c r="A104" s="20" t="s">
        <v>285</v>
      </c>
      <c r="B104" s="17" t="s">
        <v>286</v>
      </c>
      <c r="C104" s="4" t="s">
        <v>43</v>
      </c>
      <c r="D104" s="4" t="s">
        <v>13</v>
      </c>
      <c r="E104" s="4" t="s">
        <v>283</v>
      </c>
      <c r="F104" s="4"/>
      <c r="G104" s="4"/>
      <c r="H104" s="4"/>
      <c r="I104" s="14"/>
      <c r="J104" s="42">
        <v>38</v>
      </c>
      <c r="K104" s="25" t="s">
        <v>287</v>
      </c>
    </row>
    <row r="105" spans="1:11" x14ac:dyDescent="0.2">
      <c r="A105" s="3" t="s">
        <v>288</v>
      </c>
      <c r="B105" s="2" t="s">
        <v>289</v>
      </c>
      <c r="C105" s="3" t="s">
        <v>179</v>
      </c>
      <c r="D105" s="3" t="s">
        <v>29</v>
      </c>
      <c r="E105" s="3" t="s">
        <v>290</v>
      </c>
      <c r="F105" s="4"/>
      <c r="G105" s="4"/>
      <c r="H105" s="4"/>
      <c r="I105" s="5"/>
      <c r="J105" s="5"/>
      <c r="K105" s="5"/>
    </row>
    <row r="106" spans="1:11" x14ac:dyDescent="0.2">
      <c r="A106" s="3" t="s">
        <v>291</v>
      </c>
      <c r="B106" s="2" t="s">
        <v>289</v>
      </c>
      <c r="C106" s="3" t="s">
        <v>179</v>
      </c>
      <c r="D106" s="3" t="s">
        <v>29</v>
      </c>
      <c r="E106" s="3" t="s">
        <v>290</v>
      </c>
      <c r="F106" s="4"/>
      <c r="G106" s="4"/>
      <c r="H106" s="4"/>
      <c r="I106" s="5"/>
      <c r="J106" s="5"/>
      <c r="K106" s="5"/>
    </row>
    <row r="107" spans="1:11" x14ac:dyDescent="0.2">
      <c r="A107" s="24" t="s">
        <v>222</v>
      </c>
      <c r="B107" s="17" t="s">
        <v>289</v>
      </c>
      <c r="C107" s="4" t="s">
        <v>158</v>
      </c>
      <c r="D107" s="4" t="s">
        <v>29</v>
      </c>
      <c r="E107" s="4" t="s">
        <v>206</v>
      </c>
      <c r="F107" s="4"/>
      <c r="G107" s="4"/>
      <c r="H107" s="4"/>
      <c r="I107" s="5"/>
      <c r="J107" s="5"/>
      <c r="K107" s="5"/>
    </row>
    <row r="108" spans="1:11" x14ac:dyDescent="0.2">
      <c r="A108" s="20" t="s">
        <v>292</v>
      </c>
      <c r="B108" s="17" t="s">
        <v>289</v>
      </c>
      <c r="C108" s="4" t="s">
        <v>158</v>
      </c>
      <c r="D108" s="4" t="s">
        <v>29</v>
      </c>
      <c r="E108" s="4" t="s">
        <v>206</v>
      </c>
      <c r="F108" s="4"/>
      <c r="G108" s="4"/>
      <c r="H108" s="4"/>
      <c r="I108" s="5"/>
      <c r="J108" s="5"/>
      <c r="K108" s="5"/>
    </row>
    <row r="109" spans="1:11" x14ac:dyDescent="0.2">
      <c r="A109" s="3" t="s">
        <v>293</v>
      </c>
      <c r="B109" s="2" t="s">
        <v>294</v>
      </c>
      <c r="C109" s="3" t="s">
        <v>2</v>
      </c>
      <c r="D109" s="3" t="s">
        <v>21</v>
      </c>
      <c r="E109" s="3" t="s">
        <v>69</v>
      </c>
      <c r="F109" s="4"/>
      <c r="G109" s="4"/>
      <c r="H109" s="4"/>
      <c r="I109" s="5"/>
      <c r="J109" s="5"/>
      <c r="K109" s="5"/>
    </row>
    <row r="110" spans="1:11" x14ac:dyDescent="0.2">
      <c r="A110" s="3" t="s">
        <v>295</v>
      </c>
      <c r="B110" s="2" t="s">
        <v>294</v>
      </c>
      <c r="C110" s="3" t="s">
        <v>2</v>
      </c>
      <c r="D110" s="3" t="s">
        <v>21</v>
      </c>
      <c r="E110" s="3" t="s">
        <v>69</v>
      </c>
      <c r="F110" s="4"/>
      <c r="G110" s="4"/>
      <c r="H110" s="4"/>
      <c r="I110" s="5"/>
      <c r="J110" s="5"/>
      <c r="K110" s="5"/>
    </row>
    <row r="111" spans="1:11" x14ac:dyDescent="0.2">
      <c r="A111" s="3" t="s">
        <v>296</v>
      </c>
      <c r="B111" s="2" t="s">
        <v>297</v>
      </c>
      <c r="C111" s="3" t="s">
        <v>28</v>
      </c>
      <c r="D111" s="3" t="s">
        <v>13</v>
      </c>
      <c r="E111" s="3" t="s">
        <v>143</v>
      </c>
      <c r="F111" s="4"/>
      <c r="G111" s="4"/>
      <c r="H111" s="4"/>
      <c r="I111" s="5"/>
      <c r="J111" s="5"/>
      <c r="K111" s="5"/>
    </row>
    <row r="112" spans="1:11" x14ac:dyDescent="0.2">
      <c r="A112" s="3" t="s">
        <v>298</v>
      </c>
      <c r="B112" s="2" t="s">
        <v>297</v>
      </c>
      <c r="C112" s="3" t="s">
        <v>28</v>
      </c>
      <c r="D112" s="3" t="s">
        <v>13</v>
      </c>
      <c r="E112" s="3" t="s">
        <v>143</v>
      </c>
      <c r="F112" s="4"/>
      <c r="G112" s="4"/>
      <c r="H112" s="4"/>
      <c r="I112" s="5"/>
      <c r="J112" s="5"/>
      <c r="K112" s="5"/>
    </row>
    <row r="113" spans="1:11" x14ac:dyDescent="0.2">
      <c r="A113" s="25" t="s">
        <v>225</v>
      </c>
      <c r="B113" s="17" t="s">
        <v>299</v>
      </c>
      <c r="C113" s="4" t="s">
        <v>111</v>
      </c>
      <c r="D113" s="4" t="s">
        <v>21</v>
      </c>
      <c r="E113" s="4" t="s">
        <v>300</v>
      </c>
      <c r="F113" s="4"/>
      <c r="G113" s="4"/>
      <c r="H113" s="4"/>
      <c r="I113" s="5"/>
      <c r="J113" s="5"/>
      <c r="K113" s="5"/>
    </row>
    <row r="114" spans="1:11" x14ac:dyDescent="0.2">
      <c r="A114" s="20" t="s">
        <v>301</v>
      </c>
      <c r="B114" s="17" t="s">
        <v>299</v>
      </c>
      <c r="C114" s="4" t="s">
        <v>111</v>
      </c>
      <c r="D114" s="4" t="s">
        <v>21</v>
      </c>
      <c r="E114" s="4" t="s">
        <v>300</v>
      </c>
      <c r="F114" s="4"/>
      <c r="G114" s="4"/>
      <c r="H114" s="4"/>
      <c r="I114" s="5"/>
      <c r="J114" s="5"/>
      <c r="K114" s="5"/>
    </row>
    <row r="115" spans="1:11" x14ac:dyDescent="0.2">
      <c r="A115" s="3" t="s">
        <v>302</v>
      </c>
      <c r="B115" s="2" t="s">
        <v>303</v>
      </c>
      <c r="C115" s="3" t="s">
        <v>20</v>
      </c>
      <c r="D115" s="3" t="s">
        <v>21</v>
      </c>
      <c r="E115" s="3" t="s">
        <v>22</v>
      </c>
      <c r="F115" s="4"/>
      <c r="G115" s="4"/>
      <c r="H115" s="4"/>
      <c r="I115" s="5"/>
      <c r="J115" s="5"/>
      <c r="K115" s="5"/>
    </row>
    <row r="116" spans="1:11" x14ac:dyDescent="0.2">
      <c r="A116" s="3" t="s">
        <v>304</v>
      </c>
      <c r="B116" s="2" t="s">
        <v>303</v>
      </c>
      <c r="C116" s="3" t="s">
        <v>20</v>
      </c>
      <c r="D116" s="3" t="s">
        <v>21</v>
      </c>
      <c r="E116" s="3" t="s">
        <v>22</v>
      </c>
      <c r="F116" s="4"/>
      <c r="G116" s="4"/>
      <c r="H116" s="4"/>
      <c r="I116" s="5"/>
      <c r="J116" s="5"/>
      <c r="K116" s="5"/>
    </row>
    <row r="117" spans="1:11" x14ac:dyDescent="0.2">
      <c r="A117" s="3" t="s">
        <v>305</v>
      </c>
      <c r="B117" s="2" t="s">
        <v>306</v>
      </c>
      <c r="C117" s="3" t="s">
        <v>2</v>
      </c>
      <c r="D117" s="3" t="s">
        <v>57</v>
      </c>
      <c r="E117" s="3" t="s">
        <v>307</v>
      </c>
      <c r="F117" s="4"/>
      <c r="G117" s="4"/>
      <c r="H117" s="4"/>
      <c r="I117" s="21"/>
      <c r="J117" s="21"/>
      <c r="K117" s="21"/>
    </row>
    <row r="118" spans="1:11" x14ac:dyDescent="0.2">
      <c r="A118" s="3" t="s">
        <v>308</v>
      </c>
      <c r="B118" s="2" t="s">
        <v>306</v>
      </c>
      <c r="C118" s="3" t="s">
        <v>2</v>
      </c>
      <c r="D118" s="3" t="s">
        <v>57</v>
      </c>
      <c r="E118" s="3" t="s">
        <v>307</v>
      </c>
      <c r="F118" s="4"/>
      <c r="G118" s="4"/>
      <c r="H118" s="4"/>
      <c r="I118" s="5"/>
      <c r="J118" s="5"/>
      <c r="K118" s="5"/>
    </row>
    <row r="119" spans="1:11" x14ac:dyDescent="0.2">
      <c r="A119" s="3" t="s">
        <v>309</v>
      </c>
      <c r="B119" s="2" t="s">
        <v>310</v>
      </c>
      <c r="C119" s="3" t="s">
        <v>2</v>
      </c>
      <c r="D119" s="1" t="s">
        <v>311</v>
      </c>
      <c r="E119" s="3" t="s">
        <v>85</v>
      </c>
      <c r="F119" s="4"/>
      <c r="G119" s="4"/>
      <c r="H119" s="4"/>
      <c r="I119" s="5"/>
      <c r="J119" s="5"/>
      <c r="K119" s="5"/>
    </row>
    <row r="120" spans="1:11" x14ac:dyDescent="0.2">
      <c r="A120" s="3" t="s">
        <v>312</v>
      </c>
      <c r="B120" s="2" t="s">
        <v>310</v>
      </c>
      <c r="C120" s="3" t="s">
        <v>2</v>
      </c>
      <c r="D120" s="1" t="s">
        <v>311</v>
      </c>
      <c r="E120" s="3" t="s">
        <v>85</v>
      </c>
      <c r="F120" s="4"/>
      <c r="G120" s="4"/>
      <c r="H120" s="4"/>
      <c r="I120" s="5"/>
      <c r="J120" s="5"/>
      <c r="K120" s="5"/>
    </row>
    <row r="121" spans="1:11" x14ac:dyDescent="0.2">
      <c r="A121" s="1" t="s">
        <v>313</v>
      </c>
      <c r="B121" s="2" t="s">
        <v>314</v>
      </c>
      <c r="C121" s="3" t="s">
        <v>2</v>
      </c>
      <c r="D121" s="3" t="s">
        <v>21</v>
      </c>
      <c r="E121" s="3" t="s">
        <v>290</v>
      </c>
      <c r="F121" s="4"/>
      <c r="G121" s="4"/>
      <c r="H121" s="4"/>
      <c r="I121" s="14"/>
      <c r="J121" s="14"/>
      <c r="K121" s="14"/>
    </row>
    <row r="122" spans="1:11" x14ac:dyDescent="0.2">
      <c r="A122" s="1" t="s">
        <v>315</v>
      </c>
      <c r="B122" s="2" t="s">
        <v>314</v>
      </c>
      <c r="C122" s="3" t="s">
        <v>2</v>
      </c>
      <c r="D122" s="3" t="s">
        <v>21</v>
      </c>
      <c r="E122" s="3" t="s">
        <v>290</v>
      </c>
      <c r="F122" s="4"/>
      <c r="G122" s="4"/>
      <c r="H122" s="4"/>
      <c r="I122" s="14"/>
      <c r="J122" s="14"/>
      <c r="K122" s="14"/>
    </row>
    <row r="123" spans="1:11" x14ac:dyDescent="0.2">
      <c r="A123" s="3" t="s">
        <v>316</v>
      </c>
      <c r="B123" s="2" t="s">
        <v>314</v>
      </c>
      <c r="C123" s="3" t="s">
        <v>2</v>
      </c>
      <c r="D123" s="3" t="s">
        <v>21</v>
      </c>
      <c r="E123" s="3" t="s">
        <v>290</v>
      </c>
      <c r="F123" s="4"/>
      <c r="G123" s="4"/>
      <c r="H123" s="4"/>
      <c r="I123" s="5"/>
      <c r="J123" s="5"/>
      <c r="K123" s="5"/>
    </row>
    <row r="124" spans="1:11" x14ac:dyDescent="0.2">
      <c r="A124" s="3" t="s">
        <v>317</v>
      </c>
      <c r="B124" s="2" t="s">
        <v>318</v>
      </c>
      <c r="C124" s="3" t="s">
        <v>2</v>
      </c>
      <c r="D124" s="3" t="s">
        <v>57</v>
      </c>
      <c r="E124" s="3" t="s">
        <v>4</v>
      </c>
      <c r="F124" s="4"/>
      <c r="G124" s="4"/>
      <c r="H124" s="4"/>
      <c r="I124" s="5"/>
      <c r="J124" s="5"/>
      <c r="K124" s="5"/>
    </row>
    <row r="125" spans="1:11" x14ac:dyDescent="0.2">
      <c r="A125" s="3" t="s">
        <v>319</v>
      </c>
      <c r="B125" s="2" t="s">
        <v>318</v>
      </c>
      <c r="C125" s="3" t="s">
        <v>2</v>
      </c>
      <c r="D125" s="3" t="s">
        <v>57</v>
      </c>
      <c r="E125" s="3" t="s">
        <v>4</v>
      </c>
      <c r="F125" s="4"/>
      <c r="G125" s="4"/>
      <c r="H125" s="4"/>
      <c r="I125" s="5"/>
      <c r="J125" s="5"/>
      <c r="K125" s="5"/>
    </row>
    <row r="126" spans="1:11" x14ac:dyDescent="0.2">
      <c r="A126" s="4" t="s">
        <v>320</v>
      </c>
      <c r="B126" s="2" t="s">
        <v>321</v>
      </c>
      <c r="C126" s="3" t="s">
        <v>2</v>
      </c>
      <c r="D126" s="3" t="s">
        <v>57</v>
      </c>
      <c r="E126" s="3" t="s">
        <v>4</v>
      </c>
      <c r="F126" s="4"/>
      <c r="G126" s="4"/>
      <c r="H126" s="4"/>
      <c r="I126" s="5"/>
      <c r="J126" s="5"/>
      <c r="K126" s="5"/>
    </row>
    <row r="127" spans="1:11" x14ac:dyDescent="0.2">
      <c r="A127" s="3" t="s">
        <v>322</v>
      </c>
      <c r="B127" s="2" t="s">
        <v>321</v>
      </c>
      <c r="C127" s="3" t="s">
        <v>2</v>
      </c>
      <c r="D127" s="3" t="s">
        <v>57</v>
      </c>
      <c r="E127" s="3" t="s">
        <v>4</v>
      </c>
      <c r="F127" s="4"/>
      <c r="G127" s="4"/>
      <c r="H127" s="4"/>
      <c r="I127" s="5"/>
      <c r="J127" s="5"/>
      <c r="K127" s="5"/>
    </row>
    <row r="128" spans="1:11" x14ac:dyDescent="0.2">
      <c r="A128" s="3" t="s">
        <v>323</v>
      </c>
      <c r="B128" s="2" t="s">
        <v>321</v>
      </c>
      <c r="C128" s="3" t="s">
        <v>2</v>
      </c>
      <c r="D128" s="3" t="s">
        <v>57</v>
      </c>
      <c r="E128" s="3" t="s">
        <v>4</v>
      </c>
      <c r="F128" s="4"/>
      <c r="G128" s="4"/>
      <c r="H128" s="4"/>
      <c r="I128" s="5"/>
      <c r="J128" s="5"/>
      <c r="K128" s="5"/>
    </row>
    <row r="129" spans="1:11" x14ac:dyDescent="0.2">
      <c r="A129" s="3" t="s">
        <v>324</v>
      </c>
      <c r="B129" s="2" t="s">
        <v>325</v>
      </c>
      <c r="C129" s="3" t="s">
        <v>20</v>
      </c>
      <c r="D129" s="3" t="s">
        <v>21</v>
      </c>
      <c r="E129" s="3" t="s">
        <v>275</v>
      </c>
      <c r="F129" s="4"/>
      <c r="G129" s="4"/>
      <c r="H129" s="4"/>
      <c r="I129" s="5"/>
      <c r="J129" s="5"/>
      <c r="K129" s="5"/>
    </row>
    <row r="130" spans="1:11" x14ac:dyDescent="0.2">
      <c r="A130" s="3" t="s">
        <v>326</v>
      </c>
      <c r="B130" s="2" t="s">
        <v>327</v>
      </c>
      <c r="C130" s="3" t="s">
        <v>2</v>
      </c>
      <c r="D130" s="3" t="s">
        <v>21</v>
      </c>
      <c r="E130" s="3" t="s">
        <v>290</v>
      </c>
      <c r="F130" s="4"/>
      <c r="G130" s="4"/>
      <c r="H130" s="4"/>
      <c r="I130" s="5"/>
      <c r="J130" s="5"/>
      <c r="K130" s="5"/>
    </row>
    <row r="131" spans="1:11" x14ac:dyDescent="0.2">
      <c r="A131" s="3" t="s">
        <v>328</v>
      </c>
      <c r="B131" s="2" t="s">
        <v>327</v>
      </c>
      <c r="C131" s="3" t="s">
        <v>2</v>
      </c>
      <c r="D131" s="3" t="s">
        <v>21</v>
      </c>
      <c r="E131" s="3" t="s">
        <v>290</v>
      </c>
      <c r="F131" s="4"/>
      <c r="G131" s="4"/>
      <c r="H131" s="4"/>
      <c r="I131" s="5"/>
      <c r="J131" s="5"/>
      <c r="K131" s="5"/>
    </row>
    <row r="132" spans="1:11" x14ac:dyDescent="0.2">
      <c r="A132" s="20" t="s">
        <v>329</v>
      </c>
      <c r="B132" s="17" t="s">
        <v>330</v>
      </c>
      <c r="C132" s="4" t="s">
        <v>89</v>
      </c>
      <c r="D132" s="4" t="s">
        <v>29</v>
      </c>
      <c r="E132" s="4" t="s">
        <v>100</v>
      </c>
      <c r="F132" s="4"/>
      <c r="G132" s="4"/>
      <c r="H132" s="4"/>
      <c r="I132" s="5"/>
      <c r="J132" s="5"/>
      <c r="K132" s="5"/>
    </row>
    <row r="133" spans="1:11" x14ac:dyDescent="0.2">
      <c r="A133" s="3" t="s">
        <v>331</v>
      </c>
      <c r="B133" s="2" t="s">
        <v>332</v>
      </c>
      <c r="C133" s="3" t="s">
        <v>2</v>
      </c>
      <c r="D133" s="3" t="s">
        <v>57</v>
      </c>
      <c r="E133" s="3" t="s">
        <v>85</v>
      </c>
      <c r="F133" s="4"/>
      <c r="G133" s="4"/>
      <c r="H133" s="4"/>
      <c r="I133" s="5"/>
      <c r="J133" s="5"/>
      <c r="K133" s="5"/>
    </row>
    <row r="134" spans="1:11" x14ac:dyDescent="0.2">
      <c r="A134" s="3" t="s">
        <v>333</v>
      </c>
      <c r="B134" s="2" t="s">
        <v>332</v>
      </c>
      <c r="C134" s="3" t="s">
        <v>2</v>
      </c>
      <c r="D134" s="3" t="s">
        <v>57</v>
      </c>
      <c r="E134" s="3" t="s">
        <v>85</v>
      </c>
      <c r="F134" s="4"/>
      <c r="G134" s="4"/>
      <c r="H134" s="4"/>
      <c r="I134" s="5"/>
      <c r="J134" s="5"/>
      <c r="K134" s="5"/>
    </row>
    <row r="135" spans="1:11" x14ac:dyDescent="0.2">
      <c r="A135" s="3" t="s">
        <v>334</v>
      </c>
      <c r="B135" s="2" t="s">
        <v>332</v>
      </c>
      <c r="C135" s="3" t="s">
        <v>2</v>
      </c>
      <c r="D135" s="3" t="s">
        <v>57</v>
      </c>
      <c r="E135" s="3" t="s">
        <v>85</v>
      </c>
      <c r="F135" s="4"/>
      <c r="G135" s="4"/>
      <c r="H135" s="4"/>
      <c r="I135" s="5"/>
      <c r="J135" s="5"/>
      <c r="K135" s="5"/>
    </row>
    <row r="136" spans="1:11" x14ac:dyDescent="0.2">
      <c r="A136" s="3" t="s">
        <v>335</v>
      </c>
      <c r="B136" s="2" t="s">
        <v>336</v>
      </c>
      <c r="C136" s="3" t="s">
        <v>2</v>
      </c>
      <c r="D136" s="3" t="s">
        <v>57</v>
      </c>
      <c r="E136" s="3" t="s">
        <v>85</v>
      </c>
      <c r="F136" s="4"/>
      <c r="G136" s="4"/>
      <c r="H136" s="4"/>
      <c r="I136" s="5"/>
      <c r="J136" s="5"/>
      <c r="K136" s="5"/>
    </row>
    <row r="137" spans="1:11" x14ac:dyDescent="0.2">
      <c r="A137" s="3" t="s">
        <v>337</v>
      </c>
      <c r="B137" s="2" t="s">
        <v>338</v>
      </c>
      <c r="C137" s="3" t="s">
        <v>2</v>
      </c>
      <c r="D137" s="3" t="s">
        <v>3</v>
      </c>
      <c r="E137" s="3" t="s">
        <v>85</v>
      </c>
      <c r="F137" s="4"/>
      <c r="G137" s="4"/>
      <c r="H137" s="4"/>
      <c r="I137" s="5"/>
      <c r="J137" s="5"/>
      <c r="K137" s="5"/>
    </row>
    <row r="138" spans="1:11" x14ac:dyDescent="0.2">
      <c r="A138" s="3" t="s">
        <v>339</v>
      </c>
      <c r="B138" s="2" t="s">
        <v>338</v>
      </c>
      <c r="C138" s="3" t="s">
        <v>2</v>
      </c>
      <c r="D138" s="3" t="s">
        <v>57</v>
      </c>
      <c r="E138" s="3" t="s">
        <v>85</v>
      </c>
      <c r="F138" s="4"/>
      <c r="G138" s="4"/>
      <c r="H138" s="4"/>
      <c r="I138" s="5"/>
      <c r="J138" s="5"/>
      <c r="K138" s="5"/>
    </row>
    <row r="139" spans="1:11" x14ac:dyDescent="0.2">
      <c r="A139" s="3" t="s">
        <v>340</v>
      </c>
      <c r="B139" s="2" t="s">
        <v>338</v>
      </c>
      <c r="C139" s="3" t="s">
        <v>2</v>
      </c>
      <c r="D139" s="3" t="s">
        <v>57</v>
      </c>
      <c r="E139" s="3" t="s">
        <v>85</v>
      </c>
      <c r="F139" s="4"/>
      <c r="G139" s="4"/>
      <c r="H139" s="4"/>
      <c r="I139" s="5"/>
      <c r="J139" s="5"/>
      <c r="K139" s="5"/>
    </row>
    <row r="140" spans="1:11" x14ac:dyDescent="0.2">
      <c r="A140" s="3" t="s">
        <v>341</v>
      </c>
      <c r="B140" s="2" t="s">
        <v>342</v>
      </c>
      <c r="C140" s="3" t="s">
        <v>56</v>
      </c>
      <c r="D140" s="3" t="s">
        <v>29</v>
      </c>
      <c r="E140" s="3" t="s">
        <v>58</v>
      </c>
      <c r="F140" s="4"/>
      <c r="G140" s="4"/>
      <c r="H140" s="4"/>
      <c r="I140" s="5"/>
      <c r="J140" s="5"/>
      <c r="K140" s="5"/>
    </row>
    <row r="141" spans="1:11" x14ac:dyDescent="0.2">
      <c r="A141" s="3" t="s">
        <v>343</v>
      </c>
      <c r="B141" s="2" t="s">
        <v>344</v>
      </c>
      <c r="C141" s="3" t="s">
        <v>28</v>
      </c>
      <c r="D141" s="3" t="s">
        <v>13</v>
      </c>
      <c r="E141" s="3" t="s">
        <v>30</v>
      </c>
      <c r="F141" s="4"/>
      <c r="G141" s="4"/>
      <c r="H141" s="4"/>
      <c r="I141" s="5"/>
      <c r="J141" s="5"/>
      <c r="K141" s="5"/>
    </row>
    <row r="142" spans="1:11" x14ac:dyDescent="0.2">
      <c r="A142" s="20" t="s">
        <v>345</v>
      </c>
      <c r="B142" s="17" t="s">
        <v>346</v>
      </c>
      <c r="C142" s="4" t="s">
        <v>111</v>
      </c>
      <c r="D142" s="4" t="s">
        <v>13</v>
      </c>
      <c r="E142" s="4" t="s">
        <v>300</v>
      </c>
      <c r="F142" s="4"/>
      <c r="G142" s="4"/>
      <c r="H142" s="4"/>
      <c r="I142" s="5"/>
      <c r="J142" s="5"/>
      <c r="K142" s="5"/>
    </row>
    <row r="143" spans="1:11" x14ac:dyDescent="0.2">
      <c r="A143" s="26" t="s">
        <v>347</v>
      </c>
      <c r="B143" s="17" t="s">
        <v>348</v>
      </c>
      <c r="C143" s="4" t="s">
        <v>111</v>
      </c>
      <c r="D143" s="4" t="s">
        <v>57</v>
      </c>
      <c r="E143" s="4"/>
      <c r="F143" s="4"/>
      <c r="G143" s="4"/>
      <c r="H143" s="4"/>
      <c r="I143" s="5"/>
      <c r="J143" s="5"/>
      <c r="K143" s="5"/>
    </row>
    <row r="144" spans="1:11" x14ac:dyDescent="0.2">
      <c r="A144" s="20" t="s">
        <v>349</v>
      </c>
      <c r="B144" s="17" t="s">
        <v>348</v>
      </c>
      <c r="C144" s="4" t="s">
        <v>111</v>
      </c>
      <c r="D144" s="4" t="s">
        <v>57</v>
      </c>
      <c r="E144" s="4" t="s">
        <v>350</v>
      </c>
      <c r="F144" s="4"/>
      <c r="G144" s="4"/>
      <c r="H144" s="4"/>
      <c r="I144" s="5"/>
      <c r="J144" s="5"/>
      <c r="K144" s="5"/>
    </row>
    <row r="145" spans="1:11" x14ac:dyDescent="0.2">
      <c r="A145" s="24" t="s">
        <v>31</v>
      </c>
      <c r="B145" s="17" t="s">
        <v>348</v>
      </c>
      <c r="C145" s="4" t="s">
        <v>111</v>
      </c>
      <c r="D145" s="4" t="s">
        <v>57</v>
      </c>
      <c r="E145" s="4"/>
      <c r="F145" s="4"/>
      <c r="G145" s="4"/>
      <c r="H145" s="4"/>
      <c r="I145" s="5"/>
      <c r="J145" s="5"/>
      <c r="K145" s="5"/>
    </row>
    <row r="146" spans="1:11" x14ac:dyDescent="0.2">
      <c r="A146" s="24" t="s">
        <v>31</v>
      </c>
      <c r="B146" s="17"/>
      <c r="C146" s="4"/>
      <c r="D146" s="4"/>
      <c r="E146" s="4" t="s">
        <v>350</v>
      </c>
      <c r="F146" s="4"/>
      <c r="G146" s="4"/>
      <c r="H146" s="4"/>
      <c r="I146" s="5"/>
      <c r="J146" s="5"/>
      <c r="K146" s="5"/>
    </row>
    <row r="147" spans="1:11" x14ac:dyDescent="0.2">
      <c r="A147" s="24" t="s">
        <v>34</v>
      </c>
      <c r="B147" s="17" t="s">
        <v>351</v>
      </c>
      <c r="C147" s="4" t="s">
        <v>111</v>
      </c>
      <c r="D147" s="4" t="s">
        <v>29</v>
      </c>
      <c r="E147" s="4"/>
      <c r="F147" s="4"/>
      <c r="G147" s="4"/>
      <c r="H147" s="4"/>
      <c r="I147" s="5"/>
      <c r="J147" s="5"/>
      <c r="K147" s="5"/>
    </row>
    <row r="148" spans="1:11" x14ac:dyDescent="0.2">
      <c r="A148" s="24" t="s">
        <v>34</v>
      </c>
      <c r="B148" s="17"/>
      <c r="C148" s="4"/>
      <c r="D148" s="4"/>
      <c r="E148" s="4" t="s">
        <v>300</v>
      </c>
      <c r="F148" s="4"/>
      <c r="G148" s="4"/>
      <c r="H148" s="4"/>
      <c r="I148" s="5"/>
      <c r="J148" s="5"/>
      <c r="K148" s="5"/>
    </row>
    <row r="149" spans="1:11" x14ac:dyDescent="0.2">
      <c r="A149" s="24" t="s">
        <v>36</v>
      </c>
      <c r="B149" s="17" t="s">
        <v>346</v>
      </c>
      <c r="C149" s="4" t="s">
        <v>111</v>
      </c>
      <c r="D149" s="4" t="s">
        <v>13</v>
      </c>
      <c r="E149" s="4" t="s">
        <v>300</v>
      </c>
      <c r="F149" s="4"/>
      <c r="G149" s="4"/>
      <c r="H149" s="4"/>
      <c r="I149" s="5"/>
      <c r="J149" s="5"/>
      <c r="K149" s="5"/>
    </row>
    <row r="150" spans="1:11" x14ac:dyDescent="0.2">
      <c r="A150" s="4" t="s">
        <v>352</v>
      </c>
      <c r="B150" s="17" t="s">
        <v>353</v>
      </c>
      <c r="C150" s="4" t="s">
        <v>111</v>
      </c>
      <c r="D150" s="4" t="s">
        <v>57</v>
      </c>
      <c r="E150" s="4"/>
      <c r="F150" s="4"/>
      <c r="G150" s="4"/>
      <c r="H150" s="4"/>
      <c r="I150" s="5"/>
      <c r="J150" s="5"/>
      <c r="K150" s="5"/>
    </row>
    <row r="151" spans="1:11" x14ac:dyDescent="0.2">
      <c r="A151" s="4" t="s">
        <v>354</v>
      </c>
      <c r="B151" s="17" t="s">
        <v>346</v>
      </c>
      <c r="C151" s="4" t="s">
        <v>111</v>
      </c>
      <c r="D151" s="4" t="s">
        <v>13</v>
      </c>
      <c r="E151" s="4"/>
      <c r="F151" s="4"/>
      <c r="G151" s="4"/>
      <c r="H151" s="4"/>
      <c r="I151" s="5"/>
      <c r="J151" s="5"/>
      <c r="K151" s="5"/>
    </row>
    <row r="152" spans="1:11" x14ac:dyDescent="0.2">
      <c r="A152" s="20" t="s">
        <v>355</v>
      </c>
      <c r="B152" s="17" t="s">
        <v>356</v>
      </c>
      <c r="C152" s="4" t="s">
        <v>111</v>
      </c>
      <c r="D152" s="4" t="s">
        <v>57</v>
      </c>
      <c r="E152" s="4" t="s">
        <v>112</v>
      </c>
      <c r="F152" s="4"/>
      <c r="G152" s="4"/>
      <c r="H152" s="4"/>
      <c r="I152" s="14"/>
      <c r="J152" s="14"/>
      <c r="K152" s="14"/>
    </row>
    <row r="153" spans="1:11" x14ac:dyDescent="0.2">
      <c r="A153" s="24" t="s">
        <v>38</v>
      </c>
      <c r="B153" s="17" t="s">
        <v>356</v>
      </c>
      <c r="C153" s="4" t="s">
        <v>111</v>
      </c>
      <c r="D153" s="4" t="s">
        <v>57</v>
      </c>
      <c r="E153" s="4" t="s">
        <v>112</v>
      </c>
      <c r="F153" s="4"/>
      <c r="G153" s="4"/>
      <c r="H153" s="4"/>
      <c r="I153" s="5"/>
      <c r="J153" s="5"/>
      <c r="K153" s="5"/>
    </row>
    <row r="154" spans="1:11" x14ac:dyDescent="0.2">
      <c r="A154" s="24" t="s">
        <v>38</v>
      </c>
      <c r="B154" s="17"/>
      <c r="C154" s="4"/>
      <c r="D154" s="4"/>
      <c r="E154" s="4" t="s">
        <v>112</v>
      </c>
      <c r="F154" s="4"/>
      <c r="G154" s="4"/>
      <c r="H154" s="4"/>
      <c r="I154" s="14"/>
      <c r="J154" s="14"/>
      <c r="K154" s="14"/>
    </row>
    <row r="155" spans="1:11" x14ac:dyDescent="0.2">
      <c r="A155" s="3" t="s">
        <v>357</v>
      </c>
      <c r="B155" s="2" t="s">
        <v>358</v>
      </c>
      <c r="C155" s="3" t="s">
        <v>2</v>
      </c>
      <c r="D155" s="3" t="s">
        <v>57</v>
      </c>
      <c r="E155" s="3" t="s">
        <v>50</v>
      </c>
      <c r="F155" s="4"/>
      <c r="G155" s="4"/>
      <c r="H155" s="4"/>
      <c r="I155" s="5"/>
      <c r="J155" s="5"/>
      <c r="K155" s="5"/>
    </row>
    <row r="156" spans="1:11" x14ac:dyDescent="0.2">
      <c r="A156" s="3" t="s">
        <v>359</v>
      </c>
      <c r="B156" s="2" t="s">
        <v>358</v>
      </c>
      <c r="C156" s="3" t="s">
        <v>2</v>
      </c>
      <c r="D156" s="3" t="s">
        <v>57</v>
      </c>
      <c r="E156" s="3" t="s">
        <v>50</v>
      </c>
      <c r="F156" s="4"/>
      <c r="G156" s="4"/>
      <c r="H156" s="4"/>
      <c r="I156" s="5"/>
      <c r="J156" s="5"/>
      <c r="K156" s="5"/>
    </row>
    <row r="157" spans="1:11" x14ac:dyDescent="0.2">
      <c r="A157" s="3" t="s">
        <v>360</v>
      </c>
      <c r="B157" s="2" t="s">
        <v>358</v>
      </c>
      <c r="C157" s="3" t="s">
        <v>2</v>
      </c>
      <c r="D157" s="3" t="s">
        <v>57</v>
      </c>
      <c r="E157" s="3" t="s">
        <v>50</v>
      </c>
      <c r="F157" s="4"/>
      <c r="G157" s="4"/>
      <c r="H157" s="4"/>
      <c r="I157" s="5"/>
      <c r="J157" s="5"/>
      <c r="K157" s="5"/>
    </row>
    <row r="158" spans="1:11" x14ac:dyDescent="0.2">
      <c r="A158" s="3" t="s">
        <v>361</v>
      </c>
      <c r="B158" s="2" t="s">
        <v>362</v>
      </c>
      <c r="C158" s="3" t="s">
        <v>2</v>
      </c>
      <c r="D158" s="3" t="s">
        <v>57</v>
      </c>
      <c r="E158" s="3" t="s">
        <v>130</v>
      </c>
      <c r="F158" s="4"/>
      <c r="G158" s="4"/>
      <c r="H158" s="4"/>
      <c r="I158" s="5"/>
      <c r="J158" s="5"/>
      <c r="K158" s="5"/>
    </row>
    <row r="159" spans="1:11" x14ac:dyDescent="0.2">
      <c r="A159" s="3" t="s">
        <v>363</v>
      </c>
      <c r="B159" s="2" t="s">
        <v>362</v>
      </c>
      <c r="C159" s="3" t="s">
        <v>2</v>
      </c>
      <c r="D159" s="3" t="s">
        <v>57</v>
      </c>
      <c r="E159" s="3" t="s">
        <v>130</v>
      </c>
      <c r="F159" s="4"/>
      <c r="G159" s="4"/>
      <c r="H159" s="4"/>
      <c r="I159" s="21"/>
      <c r="J159" s="21"/>
      <c r="K159" s="21"/>
    </row>
    <row r="160" spans="1:11" x14ac:dyDescent="0.2">
      <c r="A160" s="25" t="s">
        <v>40</v>
      </c>
      <c r="B160" s="17" t="s">
        <v>364</v>
      </c>
      <c r="C160" s="4" t="s">
        <v>111</v>
      </c>
      <c r="D160" s="4" t="s">
        <v>29</v>
      </c>
      <c r="E160" s="5" t="s">
        <v>365</v>
      </c>
      <c r="F160" s="4"/>
      <c r="G160" s="4"/>
      <c r="H160" s="4"/>
      <c r="I160" s="5"/>
      <c r="J160" s="5"/>
      <c r="K160" s="5"/>
    </row>
    <row r="161" spans="1:11" x14ac:dyDescent="0.2">
      <c r="A161" s="3" t="s">
        <v>366</v>
      </c>
      <c r="B161" s="2" t="s">
        <v>367</v>
      </c>
      <c r="C161" s="3" t="s">
        <v>28</v>
      </c>
      <c r="D161" s="3" t="s">
        <v>57</v>
      </c>
      <c r="E161" s="3" t="s">
        <v>143</v>
      </c>
      <c r="F161" s="4"/>
      <c r="G161" s="4"/>
      <c r="H161" s="4"/>
      <c r="I161" s="14"/>
      <c r="J161" s="14"/>
      <c r="K161" s="14"/>
    </row>
    <row r="162" spans="1:11" x14ac:dyDescent="0.2">
      <c r="A162" s="3" t="s">
        <v>368</v>
      </c>
      <c r="B162" s="2" t="s">
        <v>369</v>
      </c>
      <c r="C162" s="3" t="s">
        <v>28</v>
      </c>
      <c r="D162" s="1" t="s">
        <v>370</v>
      </c>
      <c r="E162" s="3" t="s">
        <v>143</v>
      </c>
      <c r="F162" s="4"/>
      <c r="G162" s="4"/>
      <c r="H162" s="4"/>
      <c r="I162" s="14"/>
      <c r="J162" s="14"/>
      <c r="K162" s="14"/>
    </row>
    <row r="163" spans="1:11" x14ac:dyDescent="0.2">
      <c r="A163" s="3" t="s">
        <v>371</v>
      </c>
      <c r="B163" s="2" t="s">
        <v>369</v>
      </c>
      <c r="C163" s="3" t="s">
        <v>28</v>
      </c>
      <c r="D163" s="1" t="s">
        <v>370</v>
      </c>
      <c r="E163" s="3" t="s">
        <v>143</v>
      </c>
      <c r="F163" s="4"/>
      <c r="G163" s="4"/>
      <c r="H163" s="4"/>
      <c r="I163" s="21"/>
      <c r="J163" s="21"/>
      <c r="K163" s="21"/>
    </row>
    <row r="164" spans="1:11" x14ac:dyDescent="0.2">
      <c r="A164" s="3" t="s">
        <v>372</v>
      </c>
      <c r="B164" s="2" t="s">
        <v>373</v>
      </c>
      <c r="C164" s="3" t="s">
        <v>179</v>
      </c>
      <c r="D164" s="3" t="s">
        <v>57</v>
      </c>
      <c r="E164" s="3" t="s">
        <v>85</v>
      </c>
      <c r="F164" s="4"/>
      <c r="G164" s="4"/>
      <c r="H164" s="4"/>
      <c r="I164" s="21"/>
      <c r="J164" s="21"/>
      <c r="K164" s="21"/>
    </row>
    <row r="165" spans="1:11" x14ac:dyDescent="0.2">
      <c r="A165" s="3" t="s">
        <v>374</v>
      </c>
      <c r="B165" s="2" t="s">
        <v>373</v>
      </c>
      <c r="C165" s="3" t="s">
        <v>179</v>
      </c>
      <c r="D165" s="3" t="s">
        <v>57</v>
      </c>
      <c r="E165" s="3" t="s">
        <v>85</v>
      </c>
      <c r="F165" s="4"/>
      <c r="G165" s="4"/>
      <c r="H165" s="4"/>
      <c r="I165" s="5"/>
      <c r="J165" s="5"/>
      <c r="K165" s="5"/>
    </row>
    <row r="166" spans="1:11" x14ac:dyDescent="0.2">
      <c r="A166" s="4" t="s">
        <v>375</v>
      </c>
      <c r="B166" s="17" t="s">
        <v>376</v>
      </c>
      <c r="C166" s="4" t="s">
        <v>89</v>
      </c>
      <c r="D166" s="1" t="s">
        <v>311</v>
      </c>
      <c r="E166" s="3" t="s">
        <v>90</v>
      </c>
      <c r="F166" s="4"/>
      <c r="G166" s="4"/>
      <c r="H166" s="4"/>
      <c r="I166" s="5"/>
      <c r="J166" s="5"/>
      <c r="K166" s="5"/>
    </row>
    <row r="167" spans="1:11" x14ac:dyDescent="0.2">
      <c r="A167" s="3" t="s">
        <v>377</v>
      </c>
      <c r="B167" s="2" t="s">
        <v>376</v>
      </c>
      <c r="C167" s="3" t="s">
        <v>89</v>
      </c>
      <c r="D167" s="1" t="s">
        <v>311</v>
      </c>
      <c r="E167" s="3" t="s">
        <v>90</v>
      </c>
      <c r="F167" s="4"/>
      <c r="G167" s="4"/>
      <c r="H167" s="4"/>
      <c r="I167" s="5"/>
      <c r="J167" s="5"/>
      <c r="K167" s="5"/>
    </row>
    <row r="168" spans="1:11" x14ac:dyDescent="0.2">
      <c r="A168" s="20" t="s">
        <v>378</v>
      </c>
      <c r="B168" s="17" t="s">
        <v>376</v>
      </c>
      <c r="C168" s="4" t="s">
        <v>89</v>
      </c>
      <c r="D168" s="1" t="s">
        <v>311</v>
      </c>
      <c r="E168" s="4" t="s">
        <v>90</v>
      </c>
      <c r="F168" s="4"/>
      <c r="G168" s="4"/>
      <c r="H168" s="4"/>
      <c r="I168" s="5"/>
      <c r="J168" s="5"/>
      <c r="K168" s="5"/>
    </row>
    <row r="169" spans="1:11" x14ac:dyDescent="0.2">
      <c r="A169" s="20" t="s">
        <v>379</v>
      </c>
      <c r="B169" s="17" t="s">
        <v>380</v>
      </c>
      <c r="C169" s="4" t="s">
        <v>43</v>
      </c>
      <c r="D169" s="4" t="s">
        <v>13</v>
      </c>
      <c r="E169" s="4" t="s">
        <v>283</v>
      </c>
      <c r="F169" s="4"/>
      <c r="G169" s="4"/>
      <c r="H169" s="4"/>
      <c r="I169" s="5"/>
      <c r="J169" s="5"/>
      <c r="K169" s="5"/>
    </row>
    <row r="170" spans="1:11" x14ac:dyDescent="0.2">
      <c r="A170" s="3" t="s">
        <v>381</v>
      </c>
      <c r="B170" s="2" t="s">
        <v>382</v>
      </c>
      <c r="C170" s="3" t="s">
        <v>56</v>
      </c>
      <c r="D170" s="3" t="s">
        <v>57</v>
      </c>
      <c r="E170" s="3" t="s">
        <v>191</v>
      </c>
      <c r="F170" s="4"/>
      <c r="G170" s="4"/>
      <c r="H170" s="4"/>
      <c r="I170" s="5"/>
      <c r="J170" s="5"/>
      <c r="K170" s="5"/>
    </row>
    <row r="171" spans="1:11" x14ac:dyDescent="0.2">
      <c r="A171" s="3" t="s">
        <v>383</v>
      </c>
      <c r="B171" s="2" t="s">
        <v>384</v>
      </c>
      <c r="C171" s="3" t="s">
        <v>56</v>
      </c>
      <c r="D171" s="3" t="s">
        <v>13</v>
      </c>
      <c r="E171" s="3" t="s">
        <v>58</v>
      </c>
      <c r="F171" s="4"/>
      <c r="G171" s="4"/>
      <c r="H171" s="4"/>
      <c r="I171" s="5"/>
      <c r="J171" s="5"/>
      <c r="K171" s="5"/>
    </row>
    <row r="172" spans="1:11" x14ac:dyDescent="0.2">
      <c r="A172" s="3" t="s">
        <v>385</v>
      </c>
      <c r="B172" s="2" t="s">
        <v>384</v>
      </c>
      <c r="C172" s="3" t="s">
        <v>56</v>
      </c>
      <c r="D172" s="3" t="s">
        <v>13</v>
      </c>
      <c r="E172" s="3" t="s">
        <v>58</v>
      </c>
      <c r="F172" s="4"/>
      <c r="G172" s="4"/>
      <c r="H172" s="4"/>
      <c r="I172" s="5"/>
      <c r="J172" s="5"/>
      <c r="K172" s="5"/>
    </row>
    <row r="173" spans="1:11" x14ac:dyDescent="0.2">
      <c r="A173" s="3" t="s">
        <v>386</v>
      </c>
      <c r="B173" s="2" t="s">
        <v>387</v>
      </c>
      <c r="C173" s="3" t="s">
        <v>20</v>
      </c>
      <c r="D173" s="3" t="s">
        <v>29</v>
      </c>
      <c r="E173" s="3" t="s">
        <v>230</v>
      </c>
      <c r="F173" s="4"/>
      <c r="G173" s="4"/>
      <c r="H173" s="4"/>
      <c r="I173" s="5"/>
      <c r="J173" s="5"/>
      <c r="K173" s="5"/>
    </row>
    <row r="174" spans="1:11" x14ac:dyDescent="0.2">
      <c r="A174" s="3" t="s">
        <v>388</v>
      </c>
      <c r="B174" s="2" t="s">
        <v>387</v>
      </c>
      <c r="C174" s="3" t="s">
        <v>20</v>
      </c>
      <c r="D174" s="3" t="s">
        <v>29</v>
      </c>
      <c r="E174" s="3" t="s">
        <v>230</v>
      </c>
      <c r="F174" s="4"/>
      <c r="G174" s="4"/>
      <c r="H174" s="4"/>
      <c r="I174" s="5"/>
      <c r="J174" s="5"/>
      <c r="K174" s="5"/>
    </row>
    <row r="175" spans="1:11" x14ac:dyDescent="0.2">
      <c r="A175" s="3" t="s">
        <v>389</v>
      </c>
      <c r="B175" s="2" t="s">
        <v>390</v>
      </c>
      <c r="C175" s="3" t="s">
        <v>2</v>
      </c>
      <c r="D175" s="3" t="s">
        <v>57</v>
      </c>
      <c r="E175" s="3" t="s">
        <v>230</v>
      </c>
      <c r="F175" s="4"/>
      <c r="G175" s="4"/>
      <c r="H175" s="4"/>
      <c r="I175" s="5"/>
      <c r="J175" s="5"/>
      <c r="K175" s="5"/>
    </row>
    <row r="176" spans="1:11" x14ac:dyDescent="0.2">
      <c r="A176" s="3" t="s">
        <v>391</v>
      </c>
      <c r="B176" s="2" t="s">
        <v>390</v>
      </c>
      <c r="C176" s="3" t="s">
        <v>2</v>
      </c>
      <c r="D176" s="3" t="s">
        <v>57</v>
      </c>
      <c r="E176" s="3" t="s">
        <v>230</v>
      </c>
      <c r="F176" s="4"/>
      <c r="G176" s="4"/>
      <c r="H176" s="4"/>
      <c r="I176" s="5"/>
      <c r="J176" s="5"/>
      <c r="K176" s="5"/>
    </row>
    <row r="177" spans="1:11" x14ac:dyDescent="0.2">
      <c r="A177" s="3" t="s">
        <v>392</v>
      </c>
      <c r="B177" s="2" t="s">
        <v>390</v>
      </c>
      <c r="C177" s="3" t="s">
        <v>2</v>
      </c>
      <c r="D177" s="3" t="s">
        <v>57</v>
      </c>
      <c r="E177" s="3" t="s">
        <v>230</v>
      </c>
      <c r="F177" s="4"/>
      <c r="G177" s="4"/>
      <c r="H177" s="4"/>
      <c r="I177" s="43"/>
      <c r="J177" s="43"/>
      <c r="K177" s="43"/>
    </row>
    <row r="178" spans="1:11" x14ac:dyDescent="0.2">
      <c r="A178" s="20" t="s">
        <v>393</v>
      </c>
      <c r="B178" s="17" t="s">
        <v>394</v>
      </c>
      <c r="C178" s="4" t="s">
        <v>43</v>
      </c>
      <c r="D178" s="4" t="s">
        <v>13</v>
      </c>
      <c r="E178" s="4" t="s">
        <v>283</v>
      </c>
      <c r="F178" s="4"/>
      <c r="G178" s="4"/>
      <c r="H178" s="4"/>
      <c r="I178" s="5"/>
      <c r="J178" s="5"/>
      <c r="K178" s="5"/>
    </row>
    <row r="179" spans="1:11" x14ac:dyDescent="0.2">
      <c r="A179" s="20" t="s">
        <v>395</v>
      </c>
      <c r="B179" s="17" t="s">
        <v>394</v>
      </c>
      <c r="C179" s="4" t="s">
        <v>43</v>
      </c>
      <c r="D179" s="4" t="s">
        <v>13</v>
      </c>
      <c r="E179" s="4" t="s">
        <v>283</v>
      </c>
      <c r="F179" s="4"/>
      <c r="G179" s="4"/>
      <c r="H179" s="4"/>
      <c r="I179" s="21"/>
      <c r="J179" s="21"/>
      <c r="K179" s="21"/>
    </row>
    <row r="180" spans="1:11" x14ac:dyDescent="0.2">
      <c r="A180" s="3" t="s">
        <v>396</v>
      </c>
      <c r="B180" s="2" t="s">
        <v>397</v>
      </c>
      <c r="C180" s="3" t="s">
        <v>28</v>
      </c>
      <c r="D180" s="3" t="s">
        <v>57</v>
      </c>
      <c r="E180" s="3" t="s">
        <v>283</v>
      </c>
      <c r="F180" s="4"/>
      <c r="G180" s="4"/>
      <c r="H180" s="4"/>
      <c r="I180" s="43"/>
      <c r="J180" s="43"/>
      <c r="K180" s="43"/>
    </row>
    <row r="181" spans="1:11" x14ac:dyDescent="0.2">
      <c r="A181" s="3" t="s">
        <v>398</v>
      </c>
      <c r="B181" s="2" t="s">
        <v>397</v>
      </c>
      <c r="C181" s="3" t="s">
        <v>28</v>
      </c>
      <c r="D181" s="3" t="s">
        <v>57</v>
      </c>
      <c r="E181" s="3" t="s">
        <v>283</v>
      </c>
      <c r="F181" s="4"/>
      <c r="G181" s="4"/>
      <c r="H181" s="4"/>
      <c r="I181" s="14"/>
      <c r="J181" s="14"/>
      <c r="K181" s="14"/>
    </row>
    <row r="182" spans="1:11" x14ac:dyDescent="0.2">
      <c r="A182" s="3" t="s">
        <v>399</v>
      </c>
      <c r="B182" s="2" t="s">
        <v>400</v>
      </c>
      <c r="C182" s="3" t="s">
        <v>56</v>
      </c>
      <c r="D182" s="3" t="s">
        <v>3</v>
      </c>
      <c r="E182" s="3" t="s">
        <v>191</v>
      </c>
      <c r="F182" s="4"/>
      <c r="G182" s="4"/>
      <c r="H182" s="4"/>
      <c r="I182" s="5"/>
      <c r="J182" s="5"/>
      <c r="K182" s="5"/>
    </row>
    <row r="183" spans="1:11" x14ac:dyDescent="0.2">
      <c r="A183" s="3" t="s">
        <v>401</v>
      </c>
      <c r="B183" s="2" t="s">
        <v>400</v>
      </c>
      <c r="C183" s="3" t="s">
        <v>56</v>
      </c>
      <c r="D183" s="3" t="s">
        <v>3</v>
      </c>
      <c r="E183" s="3" t="s">
        <v>191</v>
      </c>
      <c r="F183" s="4"/>
      <c r="G183" s="4"/>
      <c r="H183" s="4"/>
      <c r="I183" s="5"/>
      <c r="J183" s="5"/>
      <c r="K183" s="5"/>
    </row>
    <row r="184" spans="1:11" x14ac:dyDescent="0.2">
      <c r="A184" s="3" t="s">
        <v>402</v>
      </c>
      <c r="B184" s="2" t="s">
        <v>403</v>
      </c>
      <c r="C184" s="3" t="s">
        <v>56</v>
      </c>
      <c r="D184" s="3" t="s">
        <v>29</v>
      </c>
      <c r="E184" s="3" t="s">
        <v>58</v>
      </c>
      <c r="F184" s="4"/>
      <c r="G184" s="4"/>
      <c r="H184" s="4"/>
      <c r="I184" s="5"/>
      <c r="J184" s="5"/>
      <c r="K184" s="5"/>
    </row>
    <row r="185" spans="1:11" x14ac:dyDescent="0.2">
      <c r="A185" s="20" t="s">
        <v>404</v>
      </c>
      <c r="B185" s="17" t="s">
        <v>405</v>
      </c>
      <c r="C185" s="4" t="s">
        <v>43</v>
      </c>
      <c r="D185" s="4" t="s">
        <v>13</v>
      </c>
      <c r="E185" s="4" t="s">
        <v>406</v>
      </c>
      <c r="F185" s="4"/>
      <c r="G185" s="4"/>
      <c r="H185" s="4"/>
      <c r="I185" s="5"/>
      <c r="J185" s="5"/>
      <c r="K185" s="5"/>
    </row>
    <row r="186" spans="1:11" x14ac:dyDescent="0.2">
      <c r="A186" s="3" t="s">
        <v>407</v>
      </c>
      <c r="B186" s="2" t="s">
        <v>408</v>
      </c>
      <c r="C186" s="3" t="s">
        <v>20</v>
      </c>
      <c r="D186" s="3" t="s">
        <v>57</v>
      </c>
      <c r="E186" s="3" t="s">
        <v>275</v>
      </c>
      <c r="F186" s="4"/>
      <c r="G186" s="4"/>
      <c r="H186" s="4"/>
      <c r="I186" s="43"/>
      <c r="J186" s="43"/>
      <c r="K186" s="43"/>
    </row>
    <row r="187" spans="1:11" x14ac:dyDescent="0.2">
      <c r="A187" s="3" t="s">
        <v>409</v>
      </c>
      <c r="B187" s="2" t="s">
        <v>408</v>
      </c>
      <c r="C187" s="3" t="s">
        <v>20</v>
      </c>
      <c r="D187" s="3" t="s">
        <v>57</v>
      </c>
      <c r="E187" s="3" t="s">
        <v>275</v>
      </c>
      <c r="F187" s="4"/>
      <c r="G187" s="4"/>
      <c r="H187" s="4"/>
      <c r="I187" s="5"/>
      <c r="J187" s="5"/>
      <c r="K187" s="5"/>
    </row>
    <row r="188" spans="1:11" x14ac:dyDescent="0.2">
      <c r="A188" s="20" t="s">
        <v>410</v>
      </c>
      <c r="B188" s="17" t="s">
        <v>411</v>
      </c>
      <c r="C188" s="4" t="s">
        <v>43</v>
      </c>
      <c r="D188" s="4" t="s">
        <v>57</v>
      </c>
      <c r="E188" s="4" t="s">
        <v>406</v>
      </c>
      <c r="F188" s="4"/>
      <c r="G188" s="4"/>
      <c r="H188" s="4"/>
      <c r="I188" s="5"/>
      <c r="J188" s="5"/>
      <c r="K188" s="5"/>
    </row>
    <row r="189" spans="1:11" x14ac:dyDescent="0.2">
      <c r="A189" s="20" t="s">
        <v>412</v>
      </c>
      <c r="B189" s="17" t="s">
        <v>411</v>
      </c>
      <c r="C189" s="4" t="s">
        <v>43</v>
      </c>
      <c r="D189" s="4" t="s">
        <v>57</v>
      </c>
      <c r="E189" s="4" t="s">
        <v>406</v>
      </c>
      <c r="F189" s="4"/>
      <c r="G189" s="4"/>
      <c r="H189" s="4"/>
      <c r="I189" s="5"/>
      <c r="J189" s="5"/>
      <c r="K189" s="5"/>
    </row>
    <row r="190" spans="1:11" x14ac:dyDescent="0.2">
      <c r="A190" s="3" t="s">
        <v>413</v>
      </c>
      <c r="B190" s="2" t="s">
        <v>414</v>
      </c>
      <c r="C190" s="3" t="s">
        <v>56</v>
      </c>
      <c r="D190" s="3" t="s">
        <v>13</v>
      </c>
      <c r="E190" s="3" t="s">
        <v>90</v>
      </c>
      <c r="F190" s="4"/>
      <c r="G190" s="4"/>
      <c r="H190" s="4"/>
      <c r="I190" s="5"/>
      <c r="J190" s="5"/>
      <c r="K190" s="5"/>
    </row>
    <row r="191" spans="1:11" x14ac:dyDescent="0.2">
      <c r="A191" s="3" t="s">
        <v>415</v>
      </c>
      <c r="B191" s="2" t="s">
        <v>416</v>
      </c>
      <c r="C191" s="3" t="s">
        <v>179</v>
      </c>
      <c r="D191" s="3" t="s">
        <v>13</v>
      </c>
      <c r="E191" s="3" t="s">
        <v>58</v>
      </c>
      <c r="F191" s="4"/>
      <c r="G191" s="4"/>
      <c r="H191" s="4"/>
      <c r="I191" s="5"/>
      <c r="J191" s="5"/>
      <c r="K191" s="5"/>
    </row>
    <row r="192" spans="1:11" x14ac:dyDescent="0.2">
      <c r="A192" s="3" t="s">
        <v>417</v>
      </c>
      <c r="B192" s="2" t="s">
        <v>418</v>
      </c>
      <c r="C192" s="3" t="s">
        <v>28</v>
      </c>
      <c r="D192" s="3" t="s">
        <v>21</v>
      </c>
      <c r="E192" s="3" t="s">
        <v>275</v>
      </c>
      <c r="F192" s="4"/>
      <c r="G192" s="4"/>
      <c r="H192" s="4"/>
      <c r="I192" s="5"/>
      <c r="J192" s="5"/>
      <c r="K192" s="5"/>
    </row>
    <row r="193" spans="1:11" x14ac:dyDescent="0.2">
      <c r="A193" s="4" t="s">
        <v>419</v>
      </c>
      <c r="B193" s="17" t="s">
        <v>420</v>
      </c>
      <c r="C193" s="4" t="s">
        <v>89</v>
      </c>
      <c r="D193" s="4" t="s">
        <v>13</v>
      </c>
      <c r="E193" s="3" t="s">
        <v>90</v>
      </c>
      <c r="F193" s="4"/>
      <c r="G193" s="4"/>
      <c r="H193" s="4"/>
      <c r="I193" s="5"/>
      <c r="J193" s="5"/>
      <c r="K193" s="5"/>
    </row>
    <row r="194" spans="1:11" x14ac:dyDescent="0.2">
      <c r="A194" s="3" t="s">
        <v>421</v>
      </c>
      <c r="B194" s="2" t="s">
        <v>420</v>
      </c>
      <c r="C194" s="3" t="s">
        <v>89</v>
      </c>
      <c r="D194" s="3" t="s">
        <v>13</v>
      </c>
      <c r="E194" s="3" t="s">
        <v>90</v>
      </c>
      <c r="F194" s="4"/>
      <c r="G194" s="4"/>
      <c r="H194" s="4"/>
      <c r="I194" s="5"/>
      <c r="J194" s="5"/>
      <c r="K194" s="5"/>
    </row>
    <row r="195" spans="1:11" x14ac:dyDescent="0.2">
      <c r="A195" s="20" t="s">
        <v>422</v>
      </c>
      <c r="B195" s="17" t="s">
        <v>420</v>
      </c>
      <c r="C195" s="4" t="s">
        <v>89</v>
      </c>
      <c r="D195" s="4" t="s">
        <v>13</v>
      </c>
      <c r="E195" s="4" t="s">
        <v>90</v>
      </c>
      <c r="F195" s="4"/>
      <c r="G195" s="4"/>
      <c r="H195" s="4"/>
      <c r="I195" s="14"/>
      <c r="J195" s="14"/>
      <c r="K195" s="14"/>
    </row>
    <row r="196" spans="1:11" x14ac:dyDescent="0.2">
      <c r="A196" s="3" t="s">
        <v>423</v>
      </c>
      <c r="B196" s="2" t="s">
        <v>424</v>
      </c>
      <c r="C196" s="3" t="s">
        <v>28</v>
      </c>
      <c r="D196" s="3" t="s">
        <v>57</v>
      </c>
      <c r="E196" s="3" t="s">
        <v>143</v>
      </c>
      <c r="F196" s="4"/>
      <c r="G196" s="4"/>
      <c r="H196" s="4"/>
      <c r="I196" s="5"/>
      <c r="J196" s="5"/>
      <c r="K196" s="5"/>
    </row>
    <row r="197" spans="1:11" x14ac:dyDescent="0.2">
      <c r="A197" s="3" t="s">
        <v>425</v>
      </c>
      <c r="B197" s="2" t="s">
        <v>424</v>
      </c>
      <c r="C197" s="3" t="s">
        <v>28</v>
      </c>
      <c r="D197" s="3" t="s">
        <v>57</v>
      </c>
      <c r="E197" s="3" t="s">
        <v>143</v>
      </c>
      <c r="F197" s="4"/>
      <c r="G197" s="4"/>
      <c r="H197" s="4"/>
      <c r="I197" s="5"/>
      <c r="J197" s="5"/>
      <c r="K197" s="5"/>
    </row>
    <row r="198" spans="1:11" x14ac:dyDescent="0.2">
      <c r="A198" s="3" t="s">
        <v>426</v>
      </c>
      <c r="B198" s="2" t="s">
        <v>427</v>
      </c>
      <c r="C198" s="3" t="s">
        <v>28</v>
      </c>
      <c r="D198" s="3" t="s">
        <v>57</v>
      </c>
      <c r="E198" s="3" t="s">
        <v>143</v>
      </c>
      <c r="F198" s="4"/>
      <c r="G198" s="4"/>
      <c r="H198" s="4"/>
      <c r="I198" s="29"/>
      <c r="J198" s="29"/>
      <c r="K198" s="29"/>
    </row>
    <row r="199" spans="1:11" x14ac:dyDescent="0.2">
      <c r="A199" s="3" t="s">
        <v>428</v>
      </c>
      <c r="B199" s="2" t="s">
        <v>427</v>
      </c>
      <c r="C199" s="3" t="s">
        <v>28</v>
      </c>
      <c r="D199" s="3" t="s">
        <v>57</v>
      </c>
      <c r="E199" s="3" t="s">
        <v>143</v>
      </c>
      <c r="F199" s="4"/>
      <c r="G199" s="4"/>
      <c r="H199" s="4"/>
      <c r="I199" s="29"/>
      <c r="J199" s="29"/>
      <c r="K199" s="29"/>
    </row>
    <row r="200" spans="1:11" x14ac:dyDescent="0.2">
      <c r="A200" s="3" t="s">
        <v>429</v>
      </c>
      <c r="B200" s="2" t="s">
        <v>430</v>
      </c>
      <c r="C200" s="3" t="s">
        <v>56</v>
      </c>
      <c r="D200" s="3" t="s">
        <v>57</v>
      </c>
      <c r="E200" s="3" t="s">
        <v>58</v>
      </c>
      <c r="F200" s="4"/>
      <c r="G200" s="4"/>
      <c r="H200" s="4"/>
      <c r="I200" s="29"/>
      <c r="J200" s="29"/>
      <c r="K200" s="29"/>
    </row>
    <row r="201" spans="1:11" x14ac:dyDescent="0.2">
      <c r="A201" s="3" t="s">
        <v>431</v>
      </c>
      <c r="B201" s="2" t="s">
        <v>430</v>
      </c>
      <c r="C201" s="3" t="s">
        <v>56</v>
      </c>
      <c r="D201" s="3" t="s">
        <v>57</v>
      </c>
      <c r="E201" s="3" t="s">
        <v>58</v>
      </c>
      <c r="F201" s="4"/>
      <c r="G201" s="4"/>
      <c r="H201" s="4"/>
      <c r="I201" s="14"/>
      <c r="J201" s="14"/>
      <c r="K201" s="14"/>
    </row>
    <row r="202" spans="1:11" x14ac:dyDescent="0.2">
      <c r="A202" s="3" t="s">
        <v>432</v>
      </c>
      <c r="B202" s="2" t="s">
        <v>433</v>
      </c>
      <c r="C202" s="3" t="s">
        <v>56</v>
      </c>
      <c r="D202" s="3" t="s">
        <v>57</v>
      </c>
      <c r="E202" s="3" t="s">
        <v>58</v>
      </c>
      <c r="F202" s="4"/>
      <c r="G202" s="4"/>
      <c r="H202" s="4"/>
      <c r="I202" s="5"/>
      <c r="J202" s="5"/>
      <c r="K202" s="5"/>
    </row>
    <row r="203" spans="1:11" x14ac:dyDescent="0.2">
      <c r="A203" s="3" t="s">
        <v>434</v>
      </c>
      <c r="B203" s="2" t="s">
        <v>433</v>
      </c>
      <c r="C203" s="3" t="s">
        <v>56</v>
      </c>
      <c r="D203" s="3" t="s">
        <v>57</v>
      </c>
      <c r="E203" s="3" t="s">
        <v>58</v>
      </c>
      <c r="F203" s="4"/>
      <c r="G203" s="4"/>
      <c r="H203" s="4"/>
      <c r="I203" s="5"/>
      <c r="J203" s="5"/>
      <c r="K203" s="5"/>
    </row>
    <row r="204" spans="1:11" x14ac:dyDescent="0.2">
      <c r="A204" s="3" t="s">
        <v>435</v>
      </c>
      <c r="B204" s="2" t="s">
        <v>436</v>
      </c>
      <c r="C204" s="3" t="s">
        <v>56</v>
      </c>
      <c r="D204" s="3" t="s">
        <v>21</v>
      </c>
      <c r="E204" s="3" t="s">
        <v>58</v>
      </c>
      <c r="F204" s="4"/>
      <c r="G204" s="4"/>
      <c r="H204" s="4"/>
      <c r="I204" s="14"/>
      <c r="J204" s="14"/>
      <c r="K204" s="14"/>
    </row>
    <row r="205" spans="1:11" x14ac:dyDescent="0.2">
      <c r="A205" s="3" t="s">
        <v>437</v>
      </c>
      <c r="B205" s="2" t="s">
        <v>438</v>
      </c>
      <c r="C205" s="3" t="s">
        <v>20</v>
      </c>
      <c r="D205" s="3" t="s">
        <v>57</v>
      </c>
      <c r="E205" s="3" t="s">
        <v>22</v>
      </c>
      <c r="F205" s="4"/>
      <c r="G205" s="4"/>
      <c r="H205" s="4"/>
      <c r="I205" s="14"/>
      <c r="J205" s="14"/>
      <c r="K205" s="14"/>
    </row>
    <row r="206" spans="1:11" x14ac:dyDescent="0.2">
      <c r="A206" s="3" t="s">
        <v>439</v>
      </c>
      <c r="B206" s="2" t="s">
        <v>438</v>
      </c>
      <c r="C206" s="3" t="s">
        <v>20</v>
      </c>
      <c r="D206" s="3" t="s">
        <v>57</v>
      </c>
      <c r="E206" s="3" t="s">
        <v>22</v>
      </c>
      <c r="F206" s="4"/>
      <c r="G206" s="4"/>
      <c r="H206" s="4"/>
      <c r="I206" s="5"/>
      <c r="J206" s="5"/>
      <c r="K206" s="5"/>
    </row>
    <row r="207" spans="1:11" x14ac:dyDescent="0.2">
      <c r="A207" s="3" t="s">
        <v>440</v>
      </c>
      <c r="B207" s="2" t="s">
        <v>441</v>
      </c>
      <c r="C207" s="3" t="s">
        <v>28</v>
      </c>
      <c r="D207" s="3" t="s">
        <v>57</v>
      </c>
      <c r="E207" s="3" t="s">
        <v>143</v>
      </c>
      <c r="F207" s="4"/>
      <c r="G207" s="4"/>
      <c r="H207" s="4"/>
      <c r="I207" s="14"/>
      <c r="J207" s="14"/>
      <c r="K207" s="14"/>
    </row>
    <row r="208" spans="1:11" x14ac:dyDescent="0.2">
      <c r="A208" s="3" t="s">
        <v>442</v>
      </c>
      <c r="B208" s="2" t="s">
        <v>443</v>
      </c>
      <c r="C208" s="3" t="s">
        <v>56</v>
      </c>
      <c r="D208" s="3" t="s">
        <v>13</v>
      </c>
      <c r="E208" s="3" t="s">
        <v>191</v>
      </c>
      <c r="F208" s="4"/>
      <c r="G208" s="4"/>
      <c r="H208" s="4"/>
      <c r="I208" s="5"/>
      <c r="J208" s="5"/>
      <c r="K208" s="5"/>
    </row>
    <row r="209" spans="1:11" x14ac:dyDescent="0.2">
      <c r="A209" s="20" t="s">
        <v>444</v>
      </c>
      <c r="B209" s="17" t="s">
        <v>445</v>
      </c>
      <c r="C209" s="4" t="s">
        <v>89</v>
      </c>
      <c r="D209" s="4" t="s">
        <v>13</v>
      </c>
      <c r="E209" s="4" t="s">
        <v>100</v>
      </c>
      <c r="F209" s="4"/>
      <c r="G209" s="4"/>
      <c r="H209" s="4"/>
      <c r="I209" s="5"/>
      <c r="J209" s="5"/>
      <c r="K209" s="5"/>
    </row>
    <row r="210" spans="1:11" x14ac:dyDescent="0.2">
      <c r="A210" s="3" t="s">
        <v>446</v>
      </c>
      <c r="B210" s="2" t="s">
        <v>447</v>
      </c>
      <c r="C210" s="3" t="s">
        <v>56</v>
      </c>
      <c r="D210" s="3" t="s">
        <v>21</v>
      </c>
      <c r="E210" s="3" t="s">
        <v>58</v>
      </c>
      <c r="F210" s="4"/>
      <c r="G210" s="4"/>
      <c r="H210" s="4"/>
      <c r="I210" s="21"/>
      <c r="J210" s="21"/>
      <c r="K210" s="21"/>
    </row>
    <row r="211" spans="1:11" x14ac:dyDescent="0.2">
      <c r="A211" s="3" t="s">
        <v>448</v>
      </c>
      <c r="B211" s="2" t="s">
        <v>449</v>
      </c>
      <c r="C211" s="3" t="s">
        <v>56</v>
      </c>
      <c r="D211" s="3" t="s">
        <v>57</v>
      </c>
      <c r="E211" s="3" t="s">
        <v>58</v>
      </c>
      <c r="F211" s="4"/>
      <c r="G211" s="4"/>
      <c r="H211" s="4"/>
      <c r="I211" s="21"/>
      <c r="J211" s="21"/>
      <c r="K211" s="21"/>
    </row>
    <row r="212" spans="1:11" x14ac:dyDescent="0.2">
      <c r="A212" s="3" t="s">
        <v>450</v>
      </c>
      <c r="B212" s="2" t="s">
        <v>449</v>
      </c>
      <c r="C212" s="3" t="s">
        <v>56</v>
      </c>
      <c r="D212" s="3" t="s">
        <v>57</v>
      </c>
      <c r="E212" s="3" t="s">
        <v>58</v>
      </c>
      <c r="F212" s="4"/>
      <c r="G212" s="4"/>
      <c r="H212" s="4"/>
      <c r="I212" s="21"/>
      <c r="J212" s="21"/>
      <c r="K212" s="21"/>
    </row>
    <row r="213" spans="1:11" x14ac:dyDescent="0.2">
      <c r="A213" s="3" t="s">
        <v>451</v>
      </c>
      <c r="B213" s="2" t="s">
        <v>452</v>
      </c>
      <c r="C213" s="3" t="s">
        <v>56</v>
      </c>
      <c r="D213" s="3" t="s">
        <v>3</v>
      </c>
      <c r="E213" s="3" t="s">
        <v>58</v>
      </c>
      <c r="F213" s="4"/>
      <c r="G213" s="4"/>
      <c r="H213" s="4"/>
      <c r="I213" s="14"/>
      <c r="J213" s="14"/>
      <c r="K213" s="14"/>
    </row>
    <row r="214" spans="1:11" x14ac:dyDescent="0.2">
      <c r="A214" s="3" t="s">
        <v>453</v>
      </c>
      <c r="B214" s="2" t="s">
        <v>452</v>
      </c>
      <c r="C214" s="3" t="s">
        <v>56</v>
      </c>
      <c r="D214" s="3" t="s">
        <v>3</v>
      </c>
      <c r="E214" s="3" t="s">
        <v>58</v>
      </c>
      <c r="F214" s="4"/>
      <c r="G214" s="4"/>
      <c r="H214" s="4"/>
      <c r="I214" s="14"/>
      <c r="J214" s="14"/>
      <c r="K214" s="14"/>
    </row>
    <row r="215" spans="1:11" x14ac:dyDescent="0.2">
      <c r="A215" s="4" t="s">
        <v>454</v>
      </c>
      <c r="B215" s="2" t="s">
        <v>452</v>
      </c>
      <c r="C215" s="3" t="s">
        <v>56</v>
      </c>
      <c r="D215" s="3" t="s">
        <v>3</v>
      </c>
      <c r="E215" s="3" t="s">
        <v>58</v>
      </c>
      <c r="F215" s="4"/>
      <c r="G215" s="4"/>
      <c r="H215" s="4"/>
      <c r="I215" s="14"/>
      <c r="J215" s="14"/>
      <c r="K215" s="14"/>
    </row>
    <row r="216" spans="1:11" x14ac:dyDescent="0.2">
      <c r="A216" s="3" t="s">
        <v>455</v>
      </c>
      <c r="B216" s="2" t="s">
        <v>452</v>
      </c>
      <c r="C216" s="3" t="s">
        <v>56</v>
      </c>
      <c r="D216" s="3" t="s">
        <v>3</v>
      </c>
      <c r="E216" s="3" t="s">
        <v>58</v>
      </c>
      <c r="F216" s="4"/>
      <c r="G216" s="4"/>
      <c r="H216" s="4"/>
      <c r="I216" s="5"/>
      <c r="J216" s="5"/>
      <c r="K216" s="5"/>
    </row>
    <row r="217" spans="1:11" x14ac:dyDescent="0.2">
      <c r="A217" s="24" t="s">
        <v>44</v>
      </c>
      <c r="B217" s="17" t="s">
        <v>456</v>
      </c>
      <c r="C217" s="4" t="s">
        <v>158</v>
      </c>
      <c r="D217" s="4" t="s">
        <v>13</v>
      </c>
      <c r="E217" s="4"/>
      <c r="F217" s="4"/>
      <c r="G217" s="4"/>
      <c r="H217" s="4"/>
      <c r="I217" s="5"/>
      <c r="J217" s="5"/>
      <c r="K217" s="5"/>
    </row>
    <row r="218" spans="1:11" x14ac:dyDescent="0.2">
      <c r="A218" s="3" t="s">
        <v>457</v>
      </c>
      <c r="B218" s="2" t="s">
        <v>458</v>
      </c>
      <c r="C218" s="3" t="s">
        <v>28</v>
      </c>
      <c r="D218" s="3" t="s">
        <v>57</v>
      </c>
      <c r="E218" s="3" t="s">
        <v>143</v>
      </c>
      <c r="F218" s="4"/>
      <c r="G218" s="4"/>
      <c r="H218" s="4"/>
      <c r="I218" s="5"/>
      <c r="J218" s="5"/>
      <c r="K218" s="5"/>
    </row>
    <row r="219" spans="1:11" x14ac:dyDescent="0.2">
      <c r="A219" s="3" t="s">
        <v>459</v>
      </c>
      <c r="B219" s="2" t="s">
        <v>460</v>
      </c>
      <c r="C219" s="3" t="s">
        <v>179</v>
      </c>
      <c r="D219" s="3" t="s">
        <v>57</v>
      </c>
      <c r="E219" s="3" t="s">
        <v>290</v>
      </c>
      <c r="F219" s="4"/>
      <c r="G219" s="4"/>
      <c r="H219" s="4"/>
      <c r="I219" s="5"/>
      <c r="J219" s="5"/>
      <c r="K219" s="5"/>
    </row>
    <row r="220" spans="1:11" x14ac:dyDescent="0.2">
      <c r="A220" s="3" t="s">
        <v>461</v>
      </c>
      <c r="B220" s="2" t="s">
        <v>460</v>
      </c>
      <c r="C220" s="3" t="s">
        <v>179</v>
      </c>
      <c r="D220" s="3" t="s">
        <v>57</v>
      </c>
      <c r="E220" s="3" t="s">
        <v>290</v>
      </c>
      <c r="F220" s="4"/>
      <c r="G220" s="4"/>
      <c r="H220" s="4"/>
      <c r="I220" s="5"/>
      <c r="J220" s="5"/>
      <c r="K220" s="5"/>
    </row>
    <row r="221" spans="1:11" x14ac:dyDescent="0.2">
      <c r="A221" s="3" t="s">
        <v>462</v>
      </c>
      <c r="B221" s="2" t="s">
        <v>463</v>
      </c>
      <c r="C221" s="3" t="s">
        <v>28</v>
      </c>
      <c r="D221" s="3" t="s">
        <v>57</v>
      </c>
      <c r="E221" s="3" t="s">
        <v>143</v>
      </c>
      <c r="F221" s="4"/>
      <c r="G221" s="4"/>
      <c r="H221" s="4"/>
      <c r="I221" s="5"/>
      <c r="J221" s="5"/>
      <c r="K221" s="5"/>
    </row>
    <row r="222" spans="1:11" x14ac:dyDescent="0.2">
      <c r="A222" s="3" t="s">
        <v>464</v>
      </c>
      <c r="B222" s="2" t="s">
        <v>465</v>
      </c>
      <c r="C222" s="3" t="s">
        <v>28</v>
      </c>
      <c r="D222" s="3" t="s">
        <v>57</v>
      </c>
      <c r="E222" s="3" t="s">
        <v>143</v>
      </c>
      <c r="F222" s="4"/>
      <c r="G222" s="4"/>
      <c r="H222" s="4"/>
      <c r="I222" s="5"/>
      <c r="J222" s="5"/>
      <c r="K222" s="5"/>
    </row>
    <row r="223" spans="1:11" x14ac:dyDescent="0.2">
      <c r="A223" s="3" t="s">
        <v>466</v>
      </c>
      <c r="B223" s="2" t="s">
        <v>465</v>
      </c>
      <c r="C223" s="3" t="s">
        <v>28</v>
      </c>
      <c r="D223" s="3" t="s">
        <v>57</v>
      </c>
      <c r="E223" s="3" t="s">
        <v>143</v>
      </c>
      <c r="F223" s="4"/>
      <c r="G223" s="4"/>
      <c r="H223" s="4"/>
      <c r="I223" s="5"/>
      <c r="J223" s="5"/>
      <c r="K223" s="5"/>
    </row>
    <row r="224" spans="1:11" x14ac:dyDescent="0.2">
      <c r="A224" s="20" t="s">
        <v>467</v>
      </c>
      <c r="B224" s="17" t="s">
        <v>468</v>
      </c>
      <c r="C224" s="4" t="s">
        <v>43</v>
      </c>
      <c r="D224" s="4" t="s">
        <v>21</v>
      </c>
      <c r="E224" s="4" t="s">
        <v>283</v>
      </c>
      <c r="F224" s="4"/>
      <c r="G224" s="4"/>
      <c r="H224" s="4"/>
      <c r="I224" s="5"/>
      <c r="J224" s="5"/>
      <c r="K224" s="5"/>
    </row>
    <row r="225" spans="1:11" x14ac:dyDescent="0.2">
      <c r="A225" s="20" t="s">
        <v>469</v>
      </c>
      <c r="B225" s="17" t="s">
        <v>468</v>
      </c>
      <c r="C225" s="4" t="s">
        <v>43</v>
      </c>
      <c r="D225" s="4" t="s">
        <v>21</v>
      </c>
      <c r="E225" s="4" t="s">
        <v>283</v>
      </c>
      <c r="F225" s="4"/>
      <c r="G225" s="4"/>
      <c r="H225" s="4"/>
      <c r="I225" s="5"/>
      <c r="J225" s="5"/>
      <c r="K225" s="5"/>
    </row>
    <row r="226" spans="1:11" x14ac:dyDescent="0.2">
      <c r="A226" s="4" t="s">
        <v>470</v>
      </c>
      <c r="B226" s="17" t="s">
        <v>471</v>
      </c>
      <c r="C226" s="4" t="s">
        <v>89</v>
      </c>
      <c r="D226" s="4" t="s">
        <v>13</v>
      </c>
      <c r="E226" s="4" t="s">
        <v>90</v>
      </c>
      <c r="F226" s="4"/>
      <c r="G226" s="4"/>
      <c r="H226" s="4"/>
      <c r="I226" s="5"/>
      <c r="J226" s="5"/>
      <c r="K226" s="5"/>
    </row>
    <row r="227" spans="1:11" x14ac:dyDescent="0.2">
      <c r="A227" s="4" t="s">
        <v>472</v>
      </c>
      <c r="B227" s="17" t="s">
        <v>473</v>
      </c>
      <c r="C227" s="4" t="s">
        <v>89</v>
      </c>
      <c r="D227" s="4" t="s">
        <v>13</v>
      </c>
      <c r="E227" s="4" t="s">
        <v>90</v>
      </c>
      <c r="F227" s="4"/>
      <c r="G227" s="4"/>
      <c r="H227" s="4"/>
      <c r="I227" s="21"/>
      <c r="J227" s="21"/>
      <c r="K227" s="21"/>
    </row>
    <row r="228" spans="1:11" x14ac:dyDescent="0.2">
      <c r="A228" s="3" t="s">
        <v>474</v>
      </c>
      <c r="B228" s="2" t="s">
        <v>475</v>
      </c>
      <c r="C228" s="3" t="s">
        <v>56</v>
      </c>
      <c r="D228" s="3" t="s">
        <v>57</v>
      </c>
      <c r="E228" s="3" t="s">
        <v>58</v>
      </c>
      <c r="F228" s="4"/>
      <c r="G228" s="4"/>
      <c r="H228" s="4"/>
      <c r="I228" s="5"/>
      <c r="J228" s="5"/>
      <c r="K228" s="5"/>
    </row>
    <row r="229" spans="1:11" x14ac:dyDescent="0.2">
      <c r="A229" s="20" t="s">
        <v>476</v>
      </c>
      <c r="B229" s="17" t="s">
        <v>477</v>
      </c>
      <c r="C229" s="4" t="s">
        <v>2</v>
      </c>
      <c r="D229" s="4" t="s">
        <v>21</v>
      </c>
      <c r="E229" s="4" t="s">
        <v>50</v>
      </c>
      <c r="F229" s="4"/>
      <c r="G229" s="4"/>
      <c r="H229" s="4"/>
      <c r="I229" s="5"/>
      <c r="J229" s="5"/>
      <c r="K229" s="5"/>
    </row>
    <row r="230" spans="1:11" x14ac:dyDescent="0.2">
      <c r="A230" s="3" t="s">
        <v>478</v>
      </c>
      <c r="B230" s="2" t="s">
        <v>479</v>
      </c>
      <c r="C230" s="3" t="s">
        <v>56</v>
      </c>
      <c r="D230" s="3" t="s">
        <v>3</v>
      </c>
      <c r="E230" s="3" t="s">
        <v>191</v>
      </c>
      <c r="F230" s="4"/>
      <c r="G230" s="4"/>
      <c r="H230" s="4"/>
      <c r="I230" s="21"/>
      <c r="J230" s="21"/>
      <c r="K230" s="21"/>
    </row>
    <row r="231" spans="1:11" x14ac:dyDescent="0.2">
      <c r="A231" s="3" t="s">
        <v>480</v>
      </c>
      <c r="B231" s="2" t="s">
        <v>479</v>
      </c>
      <c r="C231" s="3" t="s">
        <v>56</v>
      </c>
      <c r="D231" s="3" t="s">
        <v>3</v>
      </c>
      <c r="E231" s="3" t="s">
        <v>191</v>
      </c>
      <c r="F231" s="4"/>
      <c r="G231" s="4"/>
      <c r="H231" s="4"/>
      <c r="I231" s="21"/>
      <c r="J231" s="21"/>
      <c r="K231" s="21"/>
    </row>
    <row r="232" spans="1:11" x14ac:dyDescent="0.2">
      <c r="A232" s="25" t="s">
        <v>46</v>
      </c>
      <c r="B232" s="17" t="s">
        <v>481</v>
      </c>
      <c r="C232" s="4" t="s">
        <v>158</v>
      </c>
      <c r="D232" s="4" t="s">
        <v>29</v>
      </c>
      <c r="E232" s="4"/>
      <c r="F232" s="4"/>
      <c r="G232" s="4"/>
      <c r="H232" s="4"/>
      <c r="I232" s="5"/>
      <c r="J232" s="5"/>
      <c r="K232" s="5"/>
    </row>
    <row r="233" spans="1:11" x14ac:dyDescent="0.2">
      <c r="A233" s="3" t="s">
        <v>482</v>
      </c>
      <c r="B233" s="2" t="s">
        <v>483</v>
      </c>
      <c r="C233" s="3" t="s">
        <v>2</v>
      </c>
      <c r="D233" s="3" t="s">
        <v>3</v>
      </c>
      <c r="E233" s="3" t="s">
        <v>85</v>
      </c>
      <c r="F233" s="4"/>
      <c r="G233" s="4"/>
      <c r="H233" s="4"/>
      <c r="I233" s="21"/>
      <c r="J233" s="21"/>
      <c r="K233" s="21"/>
    </row>
    <row r="234" spans="1:11" x14ac:dyDescent="0.2">
      <c r="A234" s="3" t="s">
        <v>484</v>
      </c>
      <c r="B234" s="2" t="s">
        <v>483</v>
      </c>
      <c r="C234" s="3" t="s">
        <v>2</v>
      </c>
      <c r="D234" s="3" t="s">
        <v>3</v>
      </c>
      <c r="E234" s="3" t="s">
        <v>85</v>
      </c>
      <c r="F234" s="4"/>
      <c r="G234" s="4"/>
      <c r="H234" s="4"/>
      <c r="I234" s="44"/>
      <c r="J234" s="45"/>
      <c r="K234" s="45"/>
    </row>
    <row r="235" spans="1:11" x14ac:dyDescent="0.2">
      <c r="A235" s="3" t="s">
        <v>485</v>
      </c>
      <c r="B235" s="2" t="s">
        <v>483</v>
      </c>
      <c r="C235" s="3" t="s">
        <v>2</v>
      </c>
      <c r="D235" s="3" t="s">
        <v>3</v>
      </c>
      <c r="E235" s="3" t="s">
        <v>85</v>
      </c>
      <c r="F235" s="4"/>
      <c r="G235" s="4"/>
      <c r="H235" s="4"/>
      <c r="I235" s="14"/>
      <c r="J235" s="14"/>
      <c r="K235" s="14"/>
    </row>
    <row r="236" spans="1:11" x14ac:dyDescent="0.2">
      <c r="A236" s="3" t="s">
        <v>486</v>
      </c>
      <c r="B236" s="2" t="s">
        <v>487</v>
      </c>
      <c r="C236" s="3" t="s">
        <v>2</v>
      </c>
      <c r="D236" s="3" t="s">
        <v>3</v>
      </c>
      <c r="E236" s="3" t="s">
        <v>50</v>
      </c>
      <c r="F236" s="4"/>
      <c r="G236" s="4"/>
      <c r="H236" s="4"/>
      <c r="I236" s="5"/>
      <c r="J236" s="5"/>
      <c r="K236" s="5"/>
    </row>
    <row r="237" spans="1:11" x14ac:dyDescent="0.2">
      <c r="A237" s="3" t="s">
        <v>488</v>
      </c>
      <c r="B237" s="2" t="s">
        <v>487</v>
      </c>
      <c r="C237" s="3" t="s">
        <v>2</v>
      </c>
      <c r="D237" s="3" t="s">
        <v>3</v>
      </c>
      <c r="E237" s="3" t="s">
        <v>50</v>
      </c>
      <c r="F237" s="4"/>
      <c r="G237" s="4"/>
      <c r="H237" s="4"/>
      <c r="I237" s="14"/>
      <c r="J237" s="14"/>
      <c r="K237" s="14"/>
    </row>
    <row r="238" spans="1:11" x14ac:dyDescent="0.2">
      <c r="A238" s="3" t="s">
        <v>489</v>
      </c>
      <c r="B238" s="2" t="s">
        <v>490</v>
      </c>
      <c r="C238" s="3" t="s">
        <v>20</v>
      </c>
      <c r="D238" s="3" t="s">
        <v>21</v>
      </c>
      <c r="E238" s="3" t="s">
        <v>22</v>
      </c>
      <c r="F238" s="4"/>
      <c r="G238" s="4"/>
      <c r="H238" s="4"/>
      <c r="I238" s="5"/>
      <c r="J238" s="5"/>
      <c r="K238" s="5"/>
    </row>
    <row r="239" spans="1:11" x14ac:dyDescent="0.2">
      <c r="A239" s="3" t="s">
        <v>491</v>
      </c>
      <c r="B239" s="2" t="s">
        <v>492</v>
      </c>
      <c r="C239" s="3" t="s">
        <v>20</v>
      </c>
      <c r="D239" s="3" t="s">
        <v>13</v>
      </c>
      <c r="E239" s="3" t="s">
        <v>22</v>
      </c>
      <c r="F239" s="4"/>
      <c r="G239" s="4"/>
      <c r="H239" s="4"/>
      <c r="I239" s="5"/>
      <c r="J239" s="5"/>
      <c r="K239" s="5"/>
    </row>
    <row r="240" spans="1:11" x14ac:dyDescent="0.2">
      <c r="A240" s="20" t="s">
        <v>493</v>
      </c>
      <c r="B240" s="17" t="s">
        <v>494</v>
      </c>
      <c r="C240" s="4" t="s">
        <v>43</v>
      </c>
      <c r="D240" s="4" t="s">
        <v>13</v>
      </c>
      <c r="E240" s="4" t="s">
        <v>283</v>
      </c>
      <c r="F240" s="4"/>
      <c r="G240" s="4"/>
      <c r="H240" s="4"/>
      <c r="I240" s="5"/>
      <c r="J240" s="5"/>
      <c r="K240" s="5"/>
    </row>
    <row r="241" spans="1:11" x14ac:dyDescent="0.2">
      <c r="A241" s="3" t="s">
        <v>495</v>
      </c>
      <c r="B241" s="2" t="s">
        <v>496</v>
      </c>
      <c r="C241" s="3" t="s">
        <v>20</v>
      </c>
      <c r="D241" s="3" t="s">
        <v>21</v>
      </c>
      <c r="E241" s="3" t="s">
        <v>230</v>
      </c>
      <c r="F241" s="4"/>
      <c r="G241" s="4"/>
      <c r="H241" s="4"/>
      <c r="I241" s="5"/>
      <c r="J241" s="5"/>
      <c r="K241" s="5"/>
    </row>
    <row r="242" spans="1:11" x14ac:dyDescent="0.2">
      <c r="A242" s="3" t="s">
        <v>497</v>
      </c>
      <c r="B242" s="2" t="s">
        <v>496</v>
      </c>
      <c r="C242" s="3" t="s">
        <v>20</v>
      </c>
      <c r="D242" s="3" t="s">
        <v>21</v>
      </c>
      <c r="E242" s="3" t="s">
        <v>230</v>
      </c>
      <c r="F242" s="4"/>
      <c r="G242" s="4"/>
      <c r="H242" s="4"/>
      <c r="I242" s="5"/>
      <c r="J242" s="5"/>
      <c r="K242" s="5"/>
    </row>
    <row r="243" spans="1:11" x14ac:dyDescent="0.2">
      <c r="A243" s="3" t="s">
        <v>498</v>
      </c>
      <c r="B243" s="2" t="s">
        <v>499</v>
      </c>
      <c r="C243" s="3" t="s">
        <v>20</v>
      </c>
      <c r="D243" s="3" t="s">
        <v>13</v>
      </c>
      <c r="E243" s="3" t="s">
        <v>230</v>
      </c>
      <c r="F243" s="4"/>
      <c r="G243" s="4"/>
      <c r="H243" s="4"/>
      <c r="I243" s="5"/>
      <c r="J243" s="5"/>
      <c r="K243" s="5"/>
    </row>
    <row r="244" spans="1:11" x14ac:dyDescent="0.2">
      <c r="A244" s="3" t="s">
        <v>500</v>
      </c>
      <c r="B244" s="2" t="s">
        <v>499</v>
      </c>
      <c r="C244" s="3" t="s">
        <v>20</v>
      </c>
      <c r="D244" s="3" t="s">
        <v>13</v>
      </c>
      <c r="E244" s="3" t="s">
        <v>230</v>
      </c>
      <c r="F244" s="4"/>
      <c r="G244" s="4"/>
      <c r="H244" s="4"/>
      <c r="I244" s="5"/>
      <c r="J244" s="5"/>
      <c r="K244" s="5"/>
    </row>
    <row r="245" spans="1:11" x14ac:dyDescent="0.2">
      <c r="A245" s="20" t="s">
        <v>501</v>
      </c>
      <c r="B245" s="17" t="s">
        <v>502</v>
      </c>
      <c r="C245" s="4" t="s">
        <v>43</v>
      </c>
      <c r="D245" s="4" t="s">
        <v>21</v>
      </c>
      <c r="E245" s="4" t="s">
        <v>406</v>
      </c>
      <c r="F245" s="4"/>
      <c r="G245" s="4"/>
      <c r="H245" s="4"/>
      <c r="I245" s="5"/>
      <c r="J245" s="5"/>
      <c r="K245" s="5"/>
    </row>
    <row r="246" spans="1:11" x14ac:dyDescent="0.2">
      <c r="A246" s="20" t="s">
        <v>503</v>
      </c>
      <c r="B246" s="17" t="s">
        <v>502</v>
      </c>
      <c r="C246" s="4" t="s">
        <v>43</v>
      </c>
      <c r="D246" s="4" t="s">
        <v>21</v>
      </c>
      <c r="E246" s="4" t="s">
        <v>406</v>
      </c>
      <c r="F246" s="4"/>
      <c r="G246" s="4"/>
      <c r="H246" s="4"/>
      <c r="I246" s="5"/>
      <c r="J246" s="5"/>
      <c r="K246" s="5"/>
    </row>
    <row r="247" spans="1:11" x14ac:dyDescent="0.2">
      <c r="A247" s="20" t="s">
        <v>504</v>
      </c>
      <c r="B247" s="17" t="s">
        <v>505</v>
      </c>
      <c r="C247" s="4" t="s">
        <v>43</v>
      </c>
      <c r="D247" s="4" t="s">
        <v>13</v>
      </c>
      <c r="E247" s="4" t="s">
        <v>406</v>
      </c>
      <c r="F247" s="4"/>
      <c r="G247" s="4"/>
      <c r="H247" s="4"/>
      <c r="I247" s="5"/>
      <c r="J247" s="5"/>
      <c r="K247" s="5"/>
    </row>
    <row r="248" spans="1:11" x14ac:dyDescent="0.2">
      <c r="A248" s="3" t="s">
        <v>506</v>
      </c>
      <c r="B248" s="2" t="s">
        <v>507</v>
      </c>
      <c r="C248" s="3" t="s">
        <v>179</v>
      </c>
      <c r="D248" s="3" t="s">
        <v>29</v>
      </c>
      <c r="E248" s="3" t="s">
        <v>290</v>
      </c>
      <c r="F248" s="4"/>
      <c r="G248" s="4"/>
      <c r="H248" s="4"/>
      <c r="I248" s="21"/>
      <c r="J248" s="21"/>
      <c r="K248" s="21"/>
    </row>
    <row r="249" spans="1:11" x14ac:dyDescent="0.2">
      <c r="A249" s="20" t="s">
        <v>508</v>
      </c>
      <c r="B249" s="17" t="s">
        <v>507</v>
      </c>
      <c r="C249" s="4" t="s">
        <v>89</v>
      </c>
      <c r="D249" s="4" t="s">
        <v>29</v>
      </c>
      <c r="E249" s="4" t="s">
        <v>100</v>
      </c>
      <c r="F249" s="4"/>
      <c r="G249" s="4"/>
      <c r="H249" s="4"/>
      <c r="I249" s="21"/>
      <c r="J249" s="21"/>
      <c r="K249" s="21"/>
    </row>
    <row r="250" spans="1:11" x14ac:dyDescent="0.2">
      <c r="A250" s="20" t="s">
        <v>509</v>
      </c>
      <c r="B250" s="17" t="s">
        <v>510</v>
      </c>
      <c r="C250" s="4" t="s">
        <v>89</v>
      </c>
      <c r="D250" s="4" t="s">
        <v>29</v>
      </c>
      <c r="E250" s="4" t="s">
        <v>100</v>
      </c>
      <c r="F250" s="4"/>
      <c r="G250" s="4"/>
      <c r="H250" s="4"/>
      <c r="I250" s="5"/>
      <c r="J250" s="5"/>
      <c r="K250" s="5"/>
    </row>
    <row r="251" spans="1:11" x14ac:dyDescent="0.2">
      <c r="A251" s="4" t="s">
        <v>511</v>
      </c>
      <c r="B251" s="17" t="s">
        <v>512</v>
      </c>
      <c r="C251" s="4" t="s">
        <v>89</v>
      </c>
      <c r="D251" s="1" t="s">
        <v>311</v>
      </c>
      <c r="E251" s="3" t="s">
        <v>90</v>
      </c>
      <c r="F251" s="4"/>
      <c r="G251" s="4"/>
      <c r="H251" s="4"/>
      <c r="I251" s="5"/>
      <c r="J251" s="5"/>
      <c r="K251" s="5"/>
    </row>
    <row r="252" spans="1:11" x14ac:dyDescent="0.2">
      <c r="A252" s="3" t="s">
        <v>513</v>
      </c>
      <c r="B252" s="2" t="s">
        <v>512</v>
      </c>
      <c r="C252" s="3" t="s">
        <v>89</v>
      </c>
      <c r="D252" s="1" t="s">
        <v>311</v>
      </c>
      <c r="E252" s="3" t="s">
        <v>90</v>
      </c>
      <c r="F252" s="4"/>
      <c r="G252" s="4"/>
      <c r="H252" s="4"/>
      <c r="I252" s="5"/>
      <c r="J252" s="5"/>
      <c r="K252" s="5"/>
    </row>
    <row r="253" spans="1:11" x14ac:dyDescent="0.2">
      <c r="A253" s="4" t="s">
        <v>514</v>
      </c>
      <c r="B253" s="17" t="s">
        <v>512</v>
      </c>
      <c r="C253" s="4" t="s">
        <v>89</v>
      </c>
      <c r="D253" s="1" t="s">
        <v>311</v>
      </c>
      <c r="E253" s="4"/>
      <c r="F253" s="4"/>
      <c r="G253" s="4"/>
      <c r="H253" s="4"/>
      <c r="I253" s="5"/>
      <c r="J253" s="5"/>
      <c r="K253" s="5"/>
    </row>
    <row r="254" spans="1:11" x14ac:dyDescent="0.2">
      <c r="A254" s="20" t="s">
        <v>515</v>
      </c>
      <c r="B254" s="17" t="s">
        <v>516</v>
      </c>
      <c r="C254" s="4" t="s">
        <v>2</v>
      </c>
      <c r="D254" s="4" t="s">
        <v>3</v>
      </c>
      <c r="E254" s="4" t="s">
        <v>50</v>
      </c>
      <c r="F254" s="4"/>
      <c r="G254" s="4"/>
      <c r="H254" s="4"/>
      <c r="I254" s="21"/>
      <c r="J254" s="21"/>
      <c r="K254" s="21"/>
    </row>
    <row r="255" spans="1:11" x14ac:dyDescent="0.2">
      <c r="A255" s="3" t="s">
        <v>517</v>
      </c>
      <c r="B255" s="2" t="s">
        <v>518</v>
      </c>
      <c r="C255" s="3" t="s">
        <v>28</v>
      </c>
      <c r="D255" s="3" t="s">
        <v>21</v>
      </c>
      <c r="E255" s="3" t="s">
        <v>30</v>
      </c>
      <c r="F255" s="4"/>
      <c r="G255" s="4"/>
      <c r="H255" s="4"/>
      <c r="I255" s="5"/>
      <c r="J255" s="5"/>
      <c r="K255" s="5"/>
    </row>
    <row r="256" spans="1:11" x14ac:dyDescent="0.2">
      <c r="A256" s="3" t="s">
        <v>519</v>
      </c>
      <c r="B256" s="2" t="s">
        <v>520</v>
      </c>
      <c r="C256" s="3" t="s">
        <v>28</v>
      </c>
      <c r="D256" s="3" t="s">
        <v>57</v>
      </c>
      <c r="E256" s="3" t="s">
        <v>143</v>
      </c>
      <c r="F256" s="4"/>
      <c r="G256" s="4"/>
      <c r="H256" s="4"/>
      <c r="I256" s="5"/>
      <c r="J256" s="5"/>
      <c r="K256" s="5"/>
    </row>
    <row r="257" spans="1:11" x14ac:dyDescent="0.2">
      <c r="A257" s="3" t="s">
        <v>521</v>
      </c>
      <c r="B257" s="2" t="s">
        <v>522</v>
      </c>
      <c r="C257" s="3" t="s">
        <v>2</v>
      </c>
      <c r="D257" s="3" t="s">
        <v>3</v>
      </c>
      <c r="E257" s="3" t="s">
        <v>230</v>
      </c>
      <c r="F257" s="4"/>
      <c r="G257" s="4"/>
      <c r="H257" s="4"/>
      <c r="I257" s="5"/>
      <c r="J257" s="5"/>
      <c r="K257" s="5"/>
    </row>
    <row r="258" spans="1:11" x14ac:dyDescent="0.2">
      <c r="A258" s="3" t="s">
        <v>523</v>
      </c>
      <c r="B258" s="2" t="s">
        <v>522</v>
      </c>
      <c r="C258" s="3" t="s">
        <v>2</v>
      </c>
      <c r="D258" s="3" t="s">
        <v>3</v>
      </c>
      <c r="E258" s="3" t="s">
        <v>230</v>
      </c>
      <c r="F258" s="4"/>
      <c r="G258" s="4"/>
      <c r="H258" s="4"/>
      <c r="I258" s="5"/>
      <c r="J258" s="5"/>
      <c r="K258" s="5"/>
    </row>
    <row r="259" spans="1:11" x14ac:dyDescent="0.2">
      <c r="A259" s="20" t="s">
        <v>524</v>
      </c>
      <c r="B259" s="17" t="s">
        <v>525</v>
      </c>
      <c r="C259" s="4" t="s">
        <v>43</v>
      </c>
      <c r="D259" s="4" t="s">
        <v>29</v>
      </c>
      <c r="E259" s="46" t="s">
        <v>365</v>
      </c>
      <c r="F259" s="4"/>
      <c r="G259" s="4">
        <v>775634681</v>
      </c>
      <c r="H259" s="4"/>
      <c r="I259" s="5"/>
      <c r="J259" s="5"/>
      <c r="K259" s="5"/>
    </row>
    <row r="260" spans="1:11" x14ac:dyDescent="0.2">
      <c r="A260" s="3" t="s">
        <v>526</v>
      </c>
      <c r="B260" s="2" t="s">
        <v>527</v>
      </c>
      <c r="C260" s="3" t="s">
        <v>2</v>
      </c>
      <c r="D260" s="3" t="s">
        <v>57</v>
      </c>
      <c r="E260" s="3" t="s">
        <v>4</v>
      </c>
      <c r="F260" s="4"/>
      <c r="G260" s="4"/>
      <c r="H260" s="4"/>
      <c r="I260" s="5"/>
      <c r="J260" s="5"/>
      <c r="K260" s="5"/>
    </row>
    <row r="261" spans="1:11" x14ac:dyDescent="0.2">
      <c r="A261" s="3" t="s">
        <v>528</v>
      </c>
      <c r="B261" s="2" t="s">
        <v>527</v>
      </c>
      <c r="C261" s="3" t="s">
        <v>2</v>
      </c>
      <c r="D261" s="3" t="s">
        <v>57</v>
      </c>
      <c r="E261" s="3" t="s">
        <v>4</v>
      </c>
      <c r="F261" s="4"/>
      <c r="G261" s="4"/>
      <c r="H261" s="4"/>
      <c r="I261" s="5"/>
      <c r="J261" s="5"/>
      <c r="K261" s="5"/>
    </row>
    <row r="262" spans="1:11" x14ac:dyDescent="0.2">
      <c r="A262" s="3" t="s">
        <v>529</v>
      </c>
      <c r="B262" s="2" t="s">
        <v>530</v>
      </c>
      <c r="C262" s="3" t="s">
        <v>179</v>
      </c>
      <c r="D262" s="3" t="s">
        <v>57</v>
      </c>
      <c r="E262" s="3" t="s">
        <v>85</v>
      </c>
      <c r="F262" s="4"/>
      <c r="G262" s="4"/>
      <c r="H262" s="4"/>
      <c r="I262" s="5"/>
      <c r="J262" s="5"/>
      <c r="K262" s="5"/>
    </row>
    <row r="263" spans="1:11" x14ac:dyDescent="0.2">
      <c r="A263" s="25" t="s">
        <v>227</v>
      </c>
      <c r="B263" s="17" t="s">
        <v>531</v>
      </c>
      <c r="C263" s="4" t="s">
        <v>158</v>
      </c>
      <c r="D263" s="4" t="s">
        <v>29</v>
      </c>
      <c r="E263" s="4"/>
      <c r="F263" s="4"/>
      <c r="G263" s="4"/>
      <c r="H263" s="4"/>
      <c r="I263" s="21"/>
      <c r="J263" s="21"/>
      <c r="K263" s="21"/>
    </row>
    <row r="264" spans="1:11" x14ac:dyDescent="0.2">
      <c r="A264" s="4" t="s">
        <v>532</v>
      </c>
      <c r="B264" s="17" t="s">
        <v>533</v>
      </c>
      <c r="C264" s="4" t="s">
        <v>89</v>
      </c>
      <c r="D264" s="4" t="s">
        <v>13</v>
      </c>
      <c r="E264" s="3" t="s">
        <v>90</v>
      </c>
      <c r="F264" s="4"/>
      <c r="G264" s="4"/>
      <c r="H264" s="4"/>
      <c r="I264" s="21"/>
      <c r="J264" s="21"/>
      <c r="K264" s="21"/>
    </row>
    <row r="265" spans="1:11" x14ac:dyDescent="0.2">
      <c r="A265" s="3" t="s">
        <v>534</v>
      </c>
      <c r="B265" s="2" t="s">
        <v>533</v>
      </c>
      <c r="C265" s="3" t="s">
        <v>89</v>
      </c>
      <c r="D265" s="3" t="s">
        <v>13</v>
      </c>
      <c r="E265" s="3" t="s">
        <v>90</v>
      </c>
      <c r="F265" s="4"/>
      <c r="G265" s="4"/>
      <c r="H265" s="4"/>
      <c r="I265" s="5"/>
      <c r="J265" s="5"/>
      <c r="K265" s="5"/>
    </row>
    <row r="266" spans="1:11" x14ac:dyDescent="0.2">
      <c r="A266" s="3" t="s">
        <v>535</v>
      </c>
      <c r="B266" s="2" t="s">
        <v>536</v>
      </c>
      <c r="C266" s="3" t="s">
        <v>2</v>
      </c>
      <c r="D266" s="3" t="s">
        <v>3</v>
      </c>
      <c r="E266" s="3" t="s">
        <v>230</v>
      </c>
      <c r="F266" s="4"/>
      <c r="G266" s="4"/>
      <c r="H266" s="4"/>
      <c r="I266" s="5"/>
      <c r="J266" s="5"/>
      <c r="K266" s="5"/>
    </row>
    <row r="267" spans="1:11" x14ac:dyDescent="0.2">
      <c r="A267" s="3" t="s">
        <v>537</v>
      </c>
      <c r="B267" s="2" t="s">
        <v>536</v>
      </c>
      <c r="C267" s="3" t="s">
        <v>2</v>
      </c>
      <c r="D267" s="3" t="s">
        <v>3</v>
      </c>
      <c r="E267" s="3" t="s">
        <v>230</v>
      </c>
      <c r="F267" s="4"/>
      <c r="G267" s="4"/>
      <c r="H267" s="4"/>
      <c r="I267" s="5"/>
      <c r="J267" s="5"/>
      <c r="K267" s="5"/>
    </row>
    <row r="268" spans="1:11" x14ac:dyDescent="0.2">
      <c r="A268" s="3" t="s">
        <v>538</v>
      </c>
      <c r="B268" s="2" t="s">
        <v>539</v>
      </c>
      <c r="C268" s="3" t="s">
        <v>20</v>
      </c>
      <c r="D268" s="3" t="s">
        <v>3</v>
      </c>
      <c r="E268" s="3" t="s">
        <v>22</v>
      </c>
      <c r="F268" s="4"/>
      <c r="G268" s="4"/>
      <c r="H268" s="4"/>
      <c r="I268" s="5"/>
      <c r="J268" s="5"/>
      <c r="K268" s="5"/>
    </row>
    <row r="269" spans="1:11" x14ac:dyDescent="0.2">
      <c r="A269" s="3" t="s">
        <v>540</v>
      </c>
      <c r="B269" s="2" t="s">
        <v>541</v>
      </c>
      <c r="C269" s="3" t="s">
        <v>2</v>
      </c>
      <c r="D269" s="3" t="s">
        <v>57</v>
      </c>
      <c r="E269" s="3" t="s">
        <v>69</v>
      </c>
      <c r="F269" s="4"/>
      <c r="G269" s="4"/>
      <c r="H269" s="4"/>
      <c r="I269" s="5"/>
      <c r="J269" s="5"/>
      <c r="K269" s="5"/>
    </row>
    <row r="270" spans="1:11" x14ac:dyDescent="0.2">
      <c r="A270" s="3" t="s">
        <v>542</v>
      </c>
      <c r="B270" s="2" t="s">
        <v>541</v>
      </c>
      <c r="C270" s="3" t="s">
        <v>2</v>
      </c>
      <c r="D270" s="3" t="s">
        <v>57</v>
      </c>
      <c r="E270" s="3" t="s">
        <v>69</v>
      </c>
      <c r="F270" s="4"/>
      <c r="G270" s="4"/>
      <c r="H270" s="4"/>
      <c r="I270" s="5"/>
      <c r="J270" s="5"/>
      <c r="K270" s="5"/>
    </row>
    <row r="271" spans="1:11" x14ac:dyDescent="0.2">
      <c r="A271" s="4" t="s">
        <v>543</v>
      </c>
      <c r="B271" s="17" t="s">
        <v>544</v>
      </c>
      <c r="C271" s="4" t="s">
        <v>111</v>
      </c>
      <c r="D271" s="4" t="s">
        <v>57</v>
      </c>
      <c r="E271" s="4" t="s">
        <v>350</v>
      </c>
      <c r="F271" s="4"/>
      <c r="G271" s="4"/>
      <c r="H271" s="4"/>
      <c r="I271" s="14"/>
      <c r="J271" s="14"/>
      <c r="K271" s="14"/>
    </row>
    <row r="272" spans="1:11" x14ac:dyDescent="0.2">
      <c r="A272" s="24" t="s">
        <v>51</v>
      </c>
      <c r="B272" s="17" t="s">
        <v>544</v>
      </c>
      <c r="C272" s="4" t="s">
        <v>111</v>
      </c>
      <c r="D272" s="4" t="s">
        <v>57</v>
      </c>
      <c r="E272" s="4" t="s">
        <v>350</v>
      </c>
      <c r="F272" s="4"/>
      <c r="G272" s="4"/>
      <c r="H272" s="4"/>
      <c r="I272" s="5"/>
      <c r="J272" s="5"/>
      <c r="K272" s="5"/>
    </row>
    <row r="273" spans="1:11" x14ac:dyDescent="0.2">
      <c r="A273" s="24" t="s">
        <v>51</v>
      </c>
      <c r="B273" s="17"/>
      <c r="C273" s="4"/>
      <c r="D273" s="4"/>
      <c r="E273" s="4" t="s">
        <v>350</v>
      </c>
      <c r="F273" s="4"/>
      <c r="G273" s="4"/>
      <c r="H273" s="4"/>
      <c r="I273" s="5"/>
      <c r="J273" s="5"/>
      <c r="K273" s="5"/>
    </row>
    <row r="274" spans="1:11" x14ac:dyDescent="0.2">
      <c r="A274" s="20" t="s">
        <v>545</v>
      </c>
      <c r="B274" s="17" t="s">
        <v>544</v>
      </c>
      <c r="C274" s="4" t="s">
        <v>111</v>
      </c>
      <c r="D274" s="4" t="s">
        <v>57</v>
      </c>
      <c r="E274" s="4" t="s">
        <v>350</v>
      </c>
      <c r="F274" s="4"/>
      <c r="G274" s="4"/>
      <c r="H274" s="4"/>
      <c r="I274" s="5"/>
      <c r="J274" s="5"/>
      <c r="K274" s="5"/>
    </row>
    <row r="275" spans="1:11" x14ac:dyDescent="0.2">
      <c r="A275" s="4" t="s">
        <v>546</v>
      </c>
      <c r="B275" s="17" t="s">
        <v>544</v>
      </c>
      <c r="C275" s="4" t="s">
        <v>111</v>
      </c>
      <c r="D275" s="4" t="s">
        <v>57</v>
      </c>
      <c r="E275" s="4" t="s">
        <v>350</v>
      </c>
      <c r="F275" s="4"/>
      <c r="G275" s="4"/>
      <c r="H275" s="4"/>
      <c r="I275" s="5"/>
      <c r="J275" s="5"/>
      <c r="K275" s="5"/>
    </row>
    <row r="276" spans="1:11" x14ac:dyDescent="0.2">
      <c r="A276" s="26" t="s">
        <v>547</v>
      </c>
      <c r="B276" s="17" t="s">
        <v>544</v>
      </c>
      <c r="C276" s="4" t="s">
        <v>111</v>
      </c>
      <c r="D276" s="4" t="s">
        <v>57</v>
      </c>
      <c r="E276" s="4" t="s">
        <v>350</v>
      </c>
      <c r="F276" s="4"/>
      <c r="G276" s="4"/>
      <c r="H276" s="4"/>
      <c r="I276" s="5"/>
      <c r="J276" s="5"/>
      <c r="K276" s="5"/>
    </row>
    <row r="277" spans="1:11" x14ac:dyDescent="0.2">
      <c r="A277" s="3" t="s">
        <v>548</v>
      </c>
      <c r="B277" s="2" t="s">
        <v>549</v>
      </c>
      <c r="C277" s="3" t="s">
        <v>2</v>
      </c>
      <c r="D277" s="3" t="s">
        <v>57</v>
      </c>
      <c r="E277" s="3" t="s">
        <v>130</v>
      </c>
      <c r="F277" s="4"/>
      <c r="G277" s="4"/>
      <c r="H277" s="4"/>
      <c r="I277" s="5"/>
      <c r="J277" s="5"/>
      <c r="K277" s="5"/>
    </row>
    <row r="278" spans="1:11" x14ac:dyDescent="0.2">
      <c r="A278" s="3" t="s">
        <v>550</v>
      </c>
      <c r="B278" s="2" t="s">
        <v>549</v>
      </c>
      <c r="C278" s="3" t="s">
        <v>2</v>
      </c>
      <c r="D278" s="3" t="s">
        <v>57</v>
      </c>
      <c r="E278" s="3" t="s">
        <v>130</v>
      </c>
      <c r="F278" s="4"/>
      <c r="G278" s="4"/>
      <c r="H278" s="4"/>
      <c r="I278" s="5"/>
      <c r="J278" s="5"/>
      <c r="K278" s="5"/>
    </row>
    <row r="279" spans="1:11" x14ac:dyDescent="0.2">
      <c r="A279" s="25" t="s">
        <v>53</v>
      </c>
      <c r="B279" s="17" t="s">
        <v>551</v>
      </c>
      <c r="C279" s="4" t="s">
        <v>158</v>
      </c>
      <c r="D279" s="4" t="s">
        <v>29</v>
      </c>
      <c r="E279" s="4"/>
      <c r="F279" s="4"/>
      <c r="G279" s="4"/>
      <c r="H279" s="4"/>
      <c r="I279" s="5"/>
      <c r="J279" s="5"/>
      <c r="K279" s="5"/>
    </row>
    <row r="280" spans="1:11" x14ac:dyDescent="0.2">
      <c r="A280" s="3" t="s">
        <v>552</v>
      </c>
      <c r="B280" s="2" t="s">
        <v>553</v>
      </c>
      <c r="C280" s="3" t="s">
        <v>2</v>
      </c>
      <c r="D280" s="3" t="s">
        <v>57</v>
      </c>
      <c r="E280" s="3" t="s">
        <v>130</v>
      </c>
      <c r="F280" s="4"/>
      <c r="G280" s="4"/>
      <c r="H280" s="4"/>
      <c r="I280" s="5"/>
      <c r="J280" s="5"/>
      <c r="K280" s="5"/>
    </row>
    <row r="281" spans="1:11" x14ac:dyDescent="0.2">
      <c r="A281" s="3" t="s">
        <v>554</v>
      </c>
      <c r="B281" s="2" t="s">
        <v>553</v>
      </c>
      <c r="C281" s="3" t="s">
        <v>2</v>
      </c>
      <c r="D281" s="3" t="s">
        <v>57</v>
      </c>
      <c r="E281" s="3" t="s">
        <v>130</v>
      </c>
      <c r="F281" s="4"/>
      <c r="G281" s="4"/>
      <c r="H281" s="4"/>
      <c r="I281" s="5"/>
      <c r="J281" s="5"/>
      <c r="K281" s="5"/>
    </row>
    <row r="282" spans="1:11" x14ac:dyDescent="0.2">
      <c r="A282" s="3" t="s">
        <v>555</v>
      </c>
      <c r="B282" s="2" t="s">
        <v>556</v>
      </c>
      <c r="C282" s="3" t="s">
        <v>2</v>
      </c>
      <c r="D282" s="3" t="s">
        <v>3</v>
      </c>
      <c r="E282" s="3" t="s">
        <v>230</v>
      </c>
      <c r="F282" s="4"/>
      <c r="G282" s="4"/>
      <c r="H282" s="4"/>
      <c r="I282" s="5"/>
      <c r="J282" s="5"/>
      <c r="K282" s="5"/>
    </row>
    <row r="283" spans="1:11" x14ac:dyDescent="0.2">
      <c r="A283" s="3" t="s">
        <v>557</v>
      </c>
      <c r="B283" s="2" t="s">
        <v>556</v>
      </c>
      <c r="C283" s="3" t="s">
        <v>2</v>
      </c>
      <c r="D283" s="3" t="s">
        <v>3</v>
      </c>
      <c r="E283" s="3" t="s">
        <v>230</v>
      </c>
      <c r="F283" s="4"/>
      <c r="G283" s="4"/>
      <c r="H283" s="4"/>
      <c r="I283" s="5"/>
      <c r="J283" s="5"/>
      <c r="K283" s="5"/>
    </row>
    <row r="284" spans="1:11" x14ac:dyDescent="0.2">
      <c r="A284" s="3" t="s">
        <v>558</v>
      </c>
      <c r="B284" s="2" t="s">
        <v>556</v>
      </c>
      <c r="C284" s="3" t="s">
        <v>2</v>
      </c>
      <c r="D284" s="3" t="s">
        <v>3</v>
      </c>
      <c r="E284" s="3" t="s">
        <v>230</v>
      </c>
      <c r="F284" s="4"/>
      <c r="G284" s="4"/>
      <c r="H284" s="4"/>
      <c r="I284" s="14"/>
      <c r="J284" s="14"/>
      <c r="K284" s="14"/>
    </row>
    <row r="285" spans="1:11" x14ac:dyDescent="0.2">
      <c r="A285" s="3" t="s">
        <v>559</v>
      </c>
      <c r="B285" s="2" t="s">
        <v>560</v>
      </c>
      <c r="C285" s="3" t="s">
        <v>56</v>
      </c>
      <c r="D285" s="3" t="s">
        <v>13</v>
      </c>
      <c r="E285" s="3" t="s">
        <v>58</v>
      </c>
      <c r="F285" s="4"/>
      <c r="G285" s="4"/>
      <c r="H285" s="4"/>
      <c r="I285" s="5"/>
      <c r="J285" s="5"/>
      <c r="K285" s="5"/>
    </row>
    <row r="286" spans="1:11" x14ac:dyDescent="0.2">
      <c r="A286" s="3" t="s">
        <v>561</v>
      </c>
      <c r="B286" s="2" t="s">
        <v>560</v>
      </c>
      <c r="C286" s="3" t="s">
        <v>56</v>
      </c>
      <c r="D286" s="3" t="s">
        <v>13</v>
      </c>
      <c r="E286" s="3" t="s">
        <v>58</v>
      </c>
      <c r="F286" s="4"/>
      <c r="G286" s="4"/>
      <c r="H286" s="4"/>
      <c r="I286" s="14"/>
      <c r="J286" s="14"/>
      <c r="K286" s="14"/>
    </row>
    <row r="287" spans="1:11" x14ac:dyDescent="0.2">
      <c r="A287" s="3" t="s">
        <v>562</v>
      </c>
      <c r="B287" s="2" t="s">
        <v>560</v>
      </c>
      <c r="C287" s="3" t="s">
        <v>56</v>
      </c>
      <c r="D287" s="3" t="s">
        <v>13</v>
      </c>
      <c r="E287" s="3" t="s">
        <v>58</v>
      </c>
      <c r="F287" s="4"/>
      <c r="G287" s="4"/>
      <c r="H287" s="4"/>
      <c r="I287" s="5"/>
      <c r="J287" s="5"/>
      <c r="K287" s="5"/>
    </row>
    <row r="288" spans="1:11" x14ac:dyDescent="0.2">
      <c r="A288" s="4" t="s">
        <v>563</v>
      </c>
      <c r="B288" s="17" t="s">
        <v>564</v>
      </c>
      <c r="C288" s="4" t="s">
        <v>89</v>
      </c>
      <c r="D288" s="4" t="s">
        <v>13</v>
      </c>
      <c r="E288" s="4" t="s">
        <v>100</v>
      </c>
      <c r="F288" s="4"/>
      <c r="G288" s="4"/>
      <c r="H288" s="4"/>
      <c r="I288" s="5"/>
      <c r="J288" s="5"/>
      <c r="K288" s="5"/>
    </row>
    <row r="289" spans="1:11" x14ac:dyDescent="0.2">
      <c r="A289" s="3" t="s">
        <v>565</v>
      </c>
      <c r="B289" s="2" t="s">
        <v>566</v>
      </c>
      <c r="C289" s="3" t="s">
        <v>2</v>
      </c>
      <c r="D289" s="3" t="s">
        <v>3</v>
      </c>
      <c r="E289" s="3" t="s">
        <v>275</v>
      </c>
      <c r="F289" s="4"/>
      <c r="G289" s="4"/>
      <c r="H289" s="4"/>
      <c r="I289" s="5"/>
      <c r="J289" s="5"/>
      <c r="K289" s="5"/>
    </row>
    <row r="290" spans="1:11" x14ac:dyDescent="0.2">
      <c r="A290" s="3" t="s">
        <v>567</v>
      </c>
      <c r="B290" s="2" t="s">
        <v>566</v>
      </c>
      <c r="C290" s="3" t="s">
        <v>2</v>
      </c>
      <c r="D290" s="3" t="s">
        <v>3</v>
      </c>
      <c r="E290" s="3" t="s">
        <v>275</v>
      </c>
      <c r="F290" s="4"/>
      <c r="G290" s="4"/>
      <c r="H290" s="4"/>
      <c r="I290" s="5"/>
      <c r="J290" s="5"/>
      <c r="K290" s="5"/>
    </row>
    <row r="291" spans="1:11" x14ac:dyDescent="0.2">
      <c r="A291" s="3" t="s">
        <v>568</v>
      </c>
      <c r="B291" s="2" t="s">
        <v>569</v>
      </c>
      <c r="C291" s="3" t="s">
        <v>28</v>
      </c>
      <c r="D291" s="3" t="s">
        <v>57</v>
      </c>
      <c r="E291" s="3" t="s">
        <v>143</v>
      </c>
      <c r="F291" s="4"/>
      <c r="G291" s="4"/>
      <c r="H291" s="4"/>
      <c r="I291" s="5"/>
      <c r="J291" s="5"/>
      <c r="K291" s="5"/>
    </row>
    <row r="292" spans="1:11" x14ac:dyDescent="0.2">
      <c r="A292" s="3" t="s">
        <v>570</v>
      </c>
      <c r="B292" s="2" t="s">
        <v>569</v>
      </c>
      <c r="C292" s="3" t="s">
        <v>28</v>
      </c>
      <c r="D292" s="3" t="s">
        <v>57</v>
      </c>
      <c r="E292" s="3" t="s">
        <v>143</v>
      </c>
      <c r="F292" s="4"/>
      <c r="G292" s="4"/>
      <c r="H292" s="4"/>
      <c r="I292" s="5"/>
      <c r="J292" s="5"/>
      <c r="K292" s="5"/>
    </row>
    <row r="293" spans="1:11" x14ac:dyDescent="0.2">
      <c r="A293" s="3" t="s">
        <v>571</v>
      </c>
      <c r="B293" s="2" t="s">
        <v>572</v>
      </c>
      <c r="C293" s="3" t="s">
        <v>28</v>
      </c>
      <c r="D293" s="1" t="s">
        <v>370</v>
      </c>
      <c r="E293" s="3" t="s">
        <v>143</v>
      </c>
      <c r="F293" s="4"/>
      <c r="G293" s="4"/>
      <c r="H293" s="4"/>
      <c r="I293" s="5"/>
      <c r="J293" s="5"/>
      <c r="K293" s="5"/>
    </row>
    <row r="294" spans="1:11" x14ac:dyDescent="0.2">
      <c r="A294" s="3" t="s">
        <v>573</v>
      </c>
      <c r="B294" s="2" t="s">
        <v>572</v>
      </c>
      <c r="C294" s="3" t="s">
        <v>28</v>
      </c>
      <c r="D294" s="1" t="s">
        <v>370</v>
      </c>
      <c r="E294" s="3" t="s">
        <v>143</v>
      </c>
      <c r="F294" s="4"/>
      <c r="G294" s="4"/>
      <c r="H294" s="4"/>
      <c r="I294" s="5"/>
      <c r="J294" s="5"/>
      <c r="K294" s="5"/>
    </row>
    <row r="295" spans="1:11" x14ac:dyDescent="0.2">
      <c r="A295" s="3" t="s">
        <v>574</v>
      </c>
      <c r="B295" s="2" t="s">
        <v>572</v>
      </c>
      <c r="C295" s="3" t="s">
        <v>28</v>
      </c>
      <c r="D295" s="1" t="s">
        <v>370</v>
      </c>
      <c r="E295" s="3" t="s">
        <v>143</v>
      </c>
      <c r="F295" s="4"/>
      <c r="G295" s="4"/>
      <c r="H295" s="4"/>
      <c r="I295" s="5"/>
      <c r="J295" s="5"/>
      <c r="K295" s="5"/>
    </row>
    <row r="296" spans="1:11" x14ac:dyDescent="0.2">
      <c r="A296" s="3" t="s">
        <v>575</v>
      </c>
      <c r="B296" s="2" t="s">
        <v>576</v>
      </c>
      <c r="C296" s="3" t="s">
        <v>56</v>
      </c>
      <c r="D296" s="3" t="s">
        <v>13</v>
      </c>
      <c r="E296" s="3" t="s">
        <v>130</v>
      </c>
      <c r="F296" s="4"/>
      <c r="G296" s="4"/>
      <c r="H296" s="4"/>
      <c r="I296" s="5"/>
      <c r="J296" s="5"/>
      <c r="K296" s="5"/>
    </row>
    <row r="297" spans="1:11" x14ac:dyDescent="0.2">
      <c r="A297" s="3" t="s">
        <v>577</v>
      </c>
      <c r="B297" s="2" t="s">
        <v>578</v>
      </c>
      <c r="C297" s="3" t="s">
        <v>2</v>
      </c>
      <c r="D297" s="3" t="s">
        <v>13</v>
      </c>
      <c r="E297" s="3" t="s">
        <v>579</v>
      </c>
      <c r="F297" s="4"/>
      <c r="G297" s="4"/>
      <c r="H297" s="4"/>
      <c r="I297" s="5"/>
      <c r="J297" s="5"/>
      <c r="K297" s="5"/>
    </row>
    <row r="298" spans="1:11" x14ac:dyDescent="0.2">
      <c r="A298" s="3" t="s">
        <v>580</v>
      </c>
      <c r="B298" s="2" t="s">
        <v>578</v>
      </c>
      <c r="C298" s="3" t="s">
        <v>2</v>
      </c>
      <c r="D298" s="3" t="s">
        <v>13</v>
      </c>
      <c r="E298" s="3" t="s">
        <v>579</v>
      </c>
      <c r="F298" s="4"/>
      <c r="G298" s="4"/>
      <c r="H298" s="4"/>
      <c r="I298" s="5"/>
      <c r="J298" s="5"/>
      <c r="K298" s="5"/>
    </row>
    <row r="299" spans="1:11" x14ac:dyDescent="0.2">
      <c r="A299" s="3" t="s">
        <v>581</v>
      </c>
      <c r="B299" s="2" t="s">
        <v>582</v>
      </c>
      <c r="C299" s="3" t="s">
        <v>20</v>
      </c>
      <c r="D299" s="3" t="s">
        <v>57</v>
      </c>
      <c r="E299" s="3" t="s">
        <v>50</v>
      </c>
      <c r="F299" s="4"/>
      <c r="G299" s="4"/>
      <c r="H299" s="4"/>
      <c r="I299" s="5"/>
      <c r="J299" s="5"/>
      <c r="K299" s="5"/>
    </row>
    <row r="300" spans="1:11" x14ac:dyDescent="0.2">
      <c r="A300" s="3" t="s">
        <v>583</v>
      </c>
      <c r="B300" s="2" t="s">
        <v>582</v>
      </c>
      <c r="C300" s="3" t="s">
        <v>20</v>
      </c>
      <c r="D300" s="3" t="s">
        <v>57</v>
      </c>
      <c r="E300" s="3" t="s">
        <v>50</v>
      </c>
      <c r="F300" s="4"/>
      <c r="G300" s="4"/>
      <c r="H300" s="4"/>
      <c r="I300" s="14"/>
      <c r="J300" s="14"/>
      <c r="K300" s="14"/>
    </row>
    <row r="301" spans="1:11" x14ac:dyDescent="0.2">
      <c r="A301" s="4" t="s">
        <v>584</v>
      </c>
      <c r="B301" s="17" t="s">
        <v>585</v>
      </c>
      <c r="C301" s="4" t="s">
        <v>89</v>
      </c>
      <c r="D301" s="4" t="s">
        <v>3</v>
      </c>
      <c r="E301" s="3" t="s">
        <v>90</v>
      </c>
      <c r="F301" s="4"/>
      <c r="G301" s="4"/>
      <c r="H301" s="4"/>
      <c r="I301" s="29"/>
      <c r="J301" s="29"/>
      <c r="K301" s="29"/>
    </row>
    <row r="302" spans="1:11" x14ac:dyDescent="0.2">
      <c r="A302" s="3" t="s">
        <v>586</v>
      </c>
      <c r="B302" s="2" t="s">
        <v>585</v>
      </c>
      <c r="C302" s="3" t="s">
        <v>89</v>
      </c>
      <c r="D302" s="3" t="s">
        <v>3</v>
      </c>
      <c r="E302" s="3" t="s">
        <v>90</v>
      </c>
      <c r="F302" s="4"/>
      <c r="G302" s="4"/>
      <c r="H302" s="4"/>
      <c r="I302" s="29"/>
      <c r="J302" s="29"/>
      <c r="K302" s="29"/>
    </row>
    <row r="303" spans="1:11" x14ac:dyDescent="0.2">
      <c r="A303" s="20" t="s">
        <v>587</v>
      </c>
      <c r="B303" s="17" t="s">
        <v>585</v>
      </c>
      <c r="C303" s="4" t="s">
        <v>89</v>
      </c>
      <c r="D303" s="4" t="s">
        <v>3</v>
      </c>
      <c r="E303" s="4" t="s">
        <v>90</v>
      </c>
      <c r="F303" s="4"/>
      <c r="G303" s="4"/>
      <c r="H303" s="4"/>
      <c r="I303" s="5"/>
      <c r="J303" s="5"/>
      <c r="K303" s="5"/>
    </row>
    <row r="304" spans="1:11" x14ac:dyDescent="0.2">
      <c r="A304" s="25" t="s">
        <v>59</v>
      </c>
      <c r="B304" s="17" t="s">
        <v>588</v>
      </c>
      <c r="C304" s="4" t="s">
        <v>158</v>
      </c>
      <c r="D304" s="4" t="s">
        <v>29</v>
      </c>
      <c r="E304" s="4"/>
      <c r="F304" s="4"/>
      <c r="G304" s="4"/>
      <c r="H304" s="4"/>
      <c r="I304" s="5"/>
      <c r="J304" s="5"/>
      <c r="K304" s="5"/>
    </row>
    <row r="305" spans="1:11" x14ac:dyDescent="0.2">
      <c r="A305" s="25" t="s">
        <v>61</v>
      </c>
      <c r="B305" s="17" t="s">
        <v>589</v>
      </c>
      <c r="C305" s="4" t="s">
        <v>158</v>
      </c>
      <c r="D305" s="4" t="s">
        <v>29</v>
      </c>
      <c r="E305" s="4"/>
      <c r="F305" s="4"/>
      <c r="G305" s="4"/>
      <c r="H305" s="4"/>
      <c r="I305" s="5"/>
      <c r="J305" s="5"/>
      <c r="K305" s="5"/>
    </row>
    <row r="306" spans="1:11" x14ac:dyDescent="0.2">
      <c r="A306" s="25" t="s">
        <v>64</v>
      </c>
      <c r="B306" s="17" t="s">
        <v>590</v>
      </c>
      <c r="C306" s="4" t="s">
        <v>158</v>
      </c>
      <c r="D306" s="4" t="s">
        <v>29</v>
      </c>
      <c r="E306" s="4"/>
      <c r="F306" s="4"/>
      <c r="G306" s="4"/>
      <c r="H306" s="4"/>
      <c r="I306" s="5"/>
      <c r="J306" s="5"/>
      <c r="K306" s="5"/>
    </row>
    <row r="307" spans="1:11" x14ac:dyDescent="0.2">
      <c r="A307" s="3" t="s">
        <v>591</v>
      </c>
      <c r="B307" s="2" t="s">
        <v>592</v>
      </c>
      <c r="C307" s="3" t="s">
        <v>2</v>
      </c>
      <c r="D307" s="3" t="s">
        <v>57</v>
      </c>
      <c r="E307" s="3" t="s">
        <v>290</v>
      </c>
      <c r="F307" s="4"/>
      <c r="G307" s="4"/>
      <c r="H307" s="4"/>
      <c r="I307" s="5"/>
      <c r="J307" s="5"/>
      <c r="K307" s="5"/>
    </row>
    <row r="308" spans="1:11" x14ac:dyDescent="0.2">
      <c r="A308" s="3" t="s">
        <v>593</v>
      </c>
      <c r="B308" s="2" t="s">
        <v>592</v>
      </c>
      <c r="C308" s="3" t="s">
        <v>2</v>
      </c>
      <c r="D308" s="3" t="s">
        <v>57</v>
      </c>
      <c r="E308" s="3" t="s">
        <v>290</v>
      </c>
      <c r="F308" s="4"/>
      <c r="G308" s="4"/>
      <c r="H308" s="4"/>
      <c r="I308" s="5"/>
      <c r="J308" s="5"/>
      <c r="K308" s="5"/>
    </row>
    <row r="309" spans="1:11" x14ac:dyDescent="0.2">
      <c r="A309" s="3" t="s">
        <v>594</v>
      </c>
      <c r="B309" s="2"/>
      <c r="C309" s="3"/>
      <c r="D309" s="3"/>
      <c r="E309" s="3"/>
      <c r="F309" s="4"/>
      <c r="G309" s="4"/>
      <c r="H309" s="4"/>
      <c r="I309" s="5"/>
      <c r="J309" s="5"/>
      <c r="K309" s="5"/>
    </row>
    <row r="310" spans="1:11" x14ac:dyDescent="0.2">
      <c r="A310" s="3" t="s">
        <v>595</v>
      </c>
      <c r="B310" s="2"/>
      <c r="C310" s="3"/>
      <c r="D310" s="3"/>
      <c r="E310" s="3"/>
      <c r="F310" s="4"/>
      <c r="G310" s="4"/>
      <c r="H310" s="4"/>
      <c r="I310" s="5"/>
      <c r="J310" s="5"/>
      <c r="K310" s="5"/>
    </row>
    <row r="311" spans="1:11" x14ac:dyDescent="0.2">
      <c r="A311" s="3" t="s">
        <v>596</v>
      </c>
      <c r="B311" s="2" t="s">
        <v>597</v>
      </c>
      <c r="C311" s="3" t="s">
        <v>28</v>
      </c>
      <c r="D311" s="3" t="s">
        <v>21</v>
      </c>
      <c r="E311" s="3" t="s">
        <v>30</v>
      </c>
      <c r="F311" s="4"/>
      <c r="G311" s="4"/>
      <c r="H311" s="4"/>
      <c r="I311" s="5"/>
      <c r="J311" s="5"/>
      <c r="K311" s="5"/>
    </row>
    <row r="312" spans="1:11" x14ac:dyDescent="0.2">
      <c r="A312" s="3" t="s">
        <v>598</v>
      </c>
      <c r="B312" s="2" t="s">
        <v>599</v>
      </c>
      <c r="C312" s="3" t="s">
        <v>179</v>
      </c>
      <c r="D312" s="3" t="s">
        <v>57</v>
      </c>
      <c r="E312" s="1" t="s">
        <v>4</v>
      </c>
      <c r="F312" s="4"/>
      <c r="G312" s="4"/>
      <c r="H312" s="4"/>
      <c r="I312" s="5"/>
      <c r="J312" s="5"/>
      <c r="K312" s="5"/>
    </row>
    <row r="313" spans="1:11" x14ac:dyDescent="0.2">
      <c r="A313" s="3" t="s">
        <v>600</v>
      </c>
      <c r="B313" s="2" t="s">
        <v>601</v>
      </c>
      <c r="C313" s="3" t="s">
        <v>2</v>
      </c>
      <c r="D313" s="3" t="s">
        <v>57</v>
      </c>
      <c r="E313" s="3" t="s">
        <v>230</v>
      </c>
      <c r="F313" s="4"/>
      <c r="G313" s="4"/>
      <c r="H313" s="4"/>
      <c r="I313" s="29"/>
      <c r="J313" s="29"/>
      <c r="K313" s="29"/>
    </row>
    <row r="314" spans="1:11" x14ac:dyDescent="0.2">
      <c r="A314" s="3" t="s">
        <v>602</v>
      </c>
      <c r="B314" s="2" t="s">
        <v>601</v>
      </c>
      <c r="C314" s="3" t="s">
        <v>2</v>
      </c>
      <c r="D314" s="3" t="s">
        <v>57</v>
      </c>
      <c r="E314" s="3" t="s">
        <v>230</v>
      </c>
      <c r="F314" s="4"/>
      <c r="G314" s="4"/>
      <c r="H314" s="4"/>
      <c r="I314" s="29"/>
      <c r="J314" s="29"/>
      <c r="K314" s="29"/>
    </row>
    <row r="315" spans="1:11" x14ac:dyDescent="0.2">
      <c r="A315" s="3" t="s">
        <v>603</v>
      </c>
      <c r="B315" s="2" t="s">
        <v>604</v>
      </c>
      <c r="C315" s="3" t="s">
        <v>56</v>
      </c>
      <c r="D315" s="3" t="s">
        <v>57</v>
      </c>
      <c r="E315" s="3" t="s">
        <v>191</v>
      </c>
      <c r="F315" s="4"/>
      <c r="G315" s="4"/>
      <c r="H315" s="4"/>
      <c r="I315" s="29"/>
      <c r="J315" s="29"/>
      <c r="K315" s="29"/>
    </row>
    <row r="316" spans="1:11" x14ac:dyDescent="0.2">
      <c r="A316" s="3" t="s">
        <v>605</v>
      </c>
      <c r="B316" s="2" t="s">
        <v>604</v>
      </c>
      <c r="C316" s="3" t="s">
        <v>56</v>
      </c>
      <c r="D316" s="3" t="s">
        <v>57</v>
      </c>
      <c r="E316" s="3" t="s">
        <v>191</v>
      </c>
      <c r="F316" s="4"/>
      <c r="G316" s="4"/>
      <c r="H316" s="4"/>
      <c r="I316" s="29"/>
      <c r="J316" s="29"/>
      <c r="K316" s="29"/>
    </row>
    <row r="317" spans="1:11" x14ac:dyDescent="0.2">
      <c r="A317" s="20" t="s">
        <v>606</v>
      </c>
      <c r="B317" s="17" t="s">
        <v>607</v>
      </c>
      <c r="C317" s="4" t="s">
        <v>89</v>
      </c>
      <c r="D317" s="4" t="s">
        <v>13</v>
      </c>
      <c r="E317" s="4" t="s">
        <v>100</v>
      </c>
      <c r="F317" s="4"/>
      <c r="G317" s="4"/>
      <c r="H317" s="4"/>
      <c r="I317" s="5"/>
      <c r="J317" s="5"/>
      <c r="K317" s="5"/>
    </row>
    <row r="318" spans="1:11" x14ac:dyDescent="0.2">
      <c r="A318" s="20" t="s">
        <v>608</v>
      </c>
      <c r="B318" s="17" t="s">
        <v>607</v>
      </c>
      <c r="C318" s="4" t="s">
        <v>89</v>
      </c>
      <c r="D318" s="4" t="s">
        <v>13</v>
      </c>
      <c r="E318" s="4" t="s">
        <v>100</v>
      </c>
      <c r="F318" s="4"/>
      <c r="G318" s="4"/>
      <c r="H318" s="4"/>
      <c r="I318" s="21"/>
      <c r="J318" s="21"/>
      <c r="K318" s="21"/>
    </row>
    <row r="319" spans="1:11" x14ac:dyDescent="0.2">
      <c r="A319" s="20" t="s">
        <v>609</v>
      </c>
      <c r="B319" s="17" t="s">
        <v>610</v>
      </c>
      <c r="C319" s="4" t="s">
        <v>241</v>
      </c>
      <c r="D319" s="4" t="s">
        <v>57</v>
      </c>
      <c r="E319" s="4" t="s">
        <v>242</v>
      </c>
      <c r="F319" s="4"/>
      <c r="G319" s="4"/>
      <c r="H319" s="4"/>
      <c r="I319" s="21"/>
      <c r="J319" s="21"/>
      <c r="K319" s="21"/>
    </row>
    <row r="320" spans="1:11" x14ac:dyDescent="0.2">
      <c r="A320" s="20" t="s">
        <v>611</v>
      </c>
      <c r="B320" s="17" t="s">
        <v>610</v>
      </c>
      <c r="C320" s="4" t="s">
        <v>241</v>
      </c>
      <c r="D320" s="4" t="s">
        <v>57</v>
      </c>
      <c r="E320" s="4" t="s">
        <v>242</v>
      </c>
      <c r="F320" s="4"/>
      <c r="G320" s="4"/>
      <c r="H320" s="4"/>
      <c r="I320" s="21"/>
      <c r="J320" s="21"/>
      <c r="K320" s="21"/>
    </row>
    <row r="321" spans="1:11" x14ac:dyDescent="0.2">
      <c r="A321" s="15" t="s">
        <v>612</v>
      </c>
      <c r="B321" s="17" t="s">
        <v>610</v>
      </c>
      <c r="C321" s="4" t="s">
        <v>241</v>
      </c>
      <c r="D321" s="4" t="s">
        <v>57</v>
      </c>
      <c r="E321" s="4" t="s">
        <v>242</v>
      </c>
      <c r="F321" s="4"/>
      <c r="G321" s="4"/>
      <c r="H321" s="4"/>
      <c r="I321" s="29"/>
      <c r="J321" s="29"/>
      <c r="K321" s="29"/>
    </row>
    <row r="322" spans="1:11" x14ac:dyDescent="0.2">
      <c r="A322" s="3" t="s">
        <v>613</v>
      </c>
      <c r="B322" s="2" t="s">
        <v>614</v>
      </c>
      <c r="C322" s="3" t="s">
        <v>2</v>
      </c>
      <c r="D322" s="3" t="s">
        <v>57</v>
      </c>
      <c r="E322" s="3" t="s">
        <v>130</v>
      </c>
      <c r="F322" s="4"/>
      <c r="G322" s="4"/>
      <c r="H322" s="4"/>
      <c r="I322" s="29"/>
      <c r="J322" s="29"/>
      <c r="K322" s="29"/>
    </row>
    <row r="323" spans="1:11" x14ac:dyDescent="0.2">
      <c r="A323" s="3" t="s">
        <v>615</v>
      </c>
      <c r="B323" s="2" t="s">
        <v>616</v>
      </c>
      <c r="C323" s="3" t="s">
        <v>2</v>
      </c>
      <c r="D323" s="3" t="s">
        <v>3</v>
      </c>
      <c r="E323" s="3" t="s">
        <v>130</v>
      </c>
      <c r="F323" s="4"/>
      <c r="G323" s="4"/>
      <c r="H323" s="4"/>
      <c r="I323" s="14"/>
      <c r="J323" s="14"/>
      <c r="K323" s="14"/>
    </row>
    <row r="324" spans="1:11" x14ac:dyDescent="0.2">
      <c r="A324" s="3" t="s">
        <v>617</v>
      </c>
      <c r="B324" s="2" t="s">
        <v>616</v>
      </c>
      <c r="C324" s="3" t="s">
        <v>2</v>
      </c>
      <c r="D324" s="3" t="s">
        <v>3</v>
      </c>
      <c r="E324" s="3" t="s">
        <v>130</v>
      </c>
      <c r="F324" s="4"/>
      <c r="G324" s="4"/>
      <c r="H324" s="4"/>
      <c r="I324" s="14"/>
      <c r="J324" s="14"/>
      <c r="K324" s="14"/>
    </row>
    <row r="325" spans="1:11" x14ac:dyDescent="0.2">
      <c r="A325" s="3" t="s">
        <v>618</v>
      </c>
      <c r="B325" s="2" t="s">
        <v>616</v>
      </c>
      <c r="C325" s="3" t="s">
        <v>2</v>
      </c>
      <c r="D325" s="3" t="s">
        <v>3</v>
      </c>
      <c r="E325" s="3" t="s">
        <v>130</v>
      </c>
      <c r="F325" s="4"/>
      <c r="G325" s="4"/>
      <c r="H325" s="4"/>
      <c r="I325" s="5"/>
      <c r="J325" s="5"/>
      <c r="K325" s="5"/>
    </row>
    <row r="326" spans="1:11" x14ac:dyDescent="0.2">
      <c r="A326" s="3" t="s">
        <v>619</v>
      </c>
      <c r="B326" s="2" t="s">
        <v>620</v>
      </c>
      <c r="C326" s="3" t="s">
        <v>2</v>
      </c>
      <c r="D326" s="3" t="s">
        <v>13</v>
      </c>
      <c r="E326" s="3" t="s">
        <v>230</v>
      </c>
      <c r="F326" s="4"/>
      <c r="G326" s="4"/>
      <c r="H326" s="4"/>
      <c r="I326" s="5"/>
      <c r="J326" s="5"/>
      <c r="K326" s="5"/>
    </row>
    <row r="327" spans="1:11" x14ac:dyDescent="0.2">
      <c r="A327" s="3" t="s">
        <v>621</v>
      </c>
      <c r="B327" s="2" t="s">
        <v>622</v>
      </c>
      <c r="C327" s="3" t="s">
        <v>2</v>
      </c>
      <c r="D327" s="3" t="s">
        <v>57</v>
      </c>
      <c r="E327" s="3" t="s">
        <v>4</v>
      </c>
      <c r="F327" s="4"/>
      <c r="G327" s="4"/>
      <c r="H327" s="4"/>
      <c r="I327" s="5"/>
      <c r="J327" s="5"/>
      <c r="K327" s="5"/>
    </row>
    <row r="328" spans="1:11" x14ac:dyDescent="0.2">
      <c r="A328" s="3" t="s">
        <v>623</v>
      </c>
      <c r="B328" s="2" t="s">
        <v>622</v>
      </c>
      <c r="C328" s="3" t="s">
        <v>2</v>
      </c>
      <c r="D328" s="3" t="s">
        <v>57</v>
      </c>
      <c r="E328" s="3" t="s">
        <v>4</v>
      </c>
      <c r="F328" s="4"/>
      <c r="G328" s="4"/>
      <c r="H328" s="4"/>
      <c r="I328" s="29"/>
      <c r="J328" s="29"/>
      <c r="K328" s="29"/>
    </row>
    <row r="329" spans="1:11" x14ac:dyDescent="0.2">
      <c r="A329" s="3" t="s">
        <v>624</v>
      </c>
      <c r="B329" s="2" t="s">
        <v>625</v>
      </c>
      <c r="C329" s="3" t="s">
        <v>56</v>
      </c>
      <c r="D329" s="3" t="s">
        <v>3</v>
      </c>
      <c r="E329" s="3" t="s">
        <v>191</v>
      </c>
      <c r="F329" s="4"/>
      <c r="G329" s="4"/>
      <c r="H329" s="4"/>
      <c r="I329" s="29"/>
      <c r="J329" s="29"/>
      <c r="K329" s="29"/>
    </row>
    <row r="330" spans="1:11" x14ac:dyDescent="0.2">
      <c r="A330" s="3" t="s">
        <v>626</v>
      </c>
      <c r="B330" s="2" t="s">
        <v>625</v>
      </c>
      <c r="C330" s="3" t="s">
        <v>56</v>
      </c>
      <c r="D330" s="3" t="s">
        <v>3</v>
      </c>
      <c r="E330" s="3" t="s">
        <v>191</v>
      </c>
      <c r="F330" s="4"/>
      <c r="G330" s="4"/>
      <c r="H330" s="4"/>
      <c r="I330" s="29"/>
      <c r="J330" s="29"/>
      <c r="K330" s="29"/>
    </row>
    <row r="331" spans="1:11" x14ac:dyDescent="0.2">
      <c r="A331" s="26" t="s">
        <v>627</v>
      </c>
      <c r="B331" s="17" t="s">
        <v>157</v>
      </c>
      <c r="C331" s="4" t="s">
        <v>158</v>
      </c>
      <c r="D331" s="4" t="s">
        <v>29</v>
      </c>
      <c r="E331" s="4"/>
      <c r="F331" s="4"/>
      <c r="G331" s="4"/>
      <c r="H331" s="4"/>
      <c r="I331" s="5"/>
      <c r="J331" s="5"/>
      <c r="K331" s="5"/>
    </row>
    <row r="332" spans="1:11" x14ac:dyDescent="0.2">
      <c r="A332" s="20" t="s">
        <v>628</v>
      </c>
      <c r="B332" s="17" t="s">
        <v>629</v>
      </c>
      <c r="C332" s="4" t="s">
        <v>111</v>
      </c>
      <c r="D332" s="4" t="s">
        <v>57</v>
      </c>
      <c r="E332" s="4" t="s">
        <v>365</v>
      </c>
      <c r="F332" s="4"/>
      <c r="G332" s="4"/>
      <c r="H332" s="4"/>
      <c r="I332" s="5"/>
      <c r="J332" s="5"/>
      <c r="K332" s="5"/>
    </row>
    <row r="333" spans="1:11" x14ac:dyDescent="0.2">
      <c r="A333" s="20" t="s">
        <v>630</v>
      </c>
      <c r="B333" s="17" t="s">
        <v>631</v>
      </c>
      <c r="C333" s="4" t="s">
        <v>111</v>
      </c>
      <c r="D333" s="4" t="s">
        <v>57</v>
      </c>
      <c r="E333" s="4" t="s">
        <v>365</v>
      </c>
      <c r="F333" s="4"/>
      <c r="G333" s="4"/>
      <c r="H333" s="4"/>
      <c r="I333" s="5"/>
      <c r="J333" s="5"/>
      <c r="K333" s="5"/>
    </row>
    <row r="334" spans="1:11" x14ac:dyDescent="0.2">
      <c r="A334" s="25" t="s">
        <v>66</v>
      </c>
      <c r="B334" s="17" t="s">
        <v>631</v>
      </c>
      <c r="C334" s="4" t="s">
        <v>111</v>
      </c>
      <c r="D334" s="4" t="s">
        <v>57</v>
      </c>
      <c r="E334" s="4" t="s">
        <v>365</v>
      </c>
      <c r="F334" s="4"/>
      <c r="G334" s="4"/>
      <c r="H334" s="4"/>
      <c r="I334" s="29"/>
      <c r="J334" s="29"/>
      <c r="K334" s="29"/>
    </row>
    <row r="335" spans="1:11" x14ac:dyDescent="0.2">
      <c r="A335" s="3" t="s">
        <v>632</v>
      </c>
      <c r="B335" s="2" t="s">
        <v>633</v>
      </c>
      <c r="C335" s="3" t="s">
        <v>2</v>
      </c>
      <c r="D335" s="3" t="s">
        <v>21</v>
      </c>
      <c r="E335" s="3" t="s">
        <v>69</v>
      </c>
      <c r="F335" s="4"/>
      <c r="G335" s="4"/>
      <c r="H335" s="4"/>
      <c r="I335" s="5"/>
      <c r="J335" s="5"/>
      <c r="K335" s="5"/>
    </row>
    <row r="336" spans="1:11" x14ac:dyDescent="0.2">
      <c r="A336" s="3" t="s">
        <v>634</v>
      </c>
      <c r="B336" s="2" t="s">
        <v>633</v>
      </c>
      <c r="C336" s="3" t="s">
        <v>2</v>
      </c>
      <c r="D336" s="3" t="s">
        <v>21</v>
      </c>
      <c r="E336" s="3" t="s">
        <v>69</v>
      </c>
      <c r="F336" s="4"/>
      <c r="G336" s="4"/>
      <c r="H336" s="4"/>
      <c r="I336" s="5"/>
      <c r="J336" s="5"/>
      <c r="K336" s="5"/>
    </row>
    <row r="337" spans="1:11" x14ac:dyDescent="0.2">
      <c r="A337" s="20" t="s">
        <v>635</v>
      </c>
      <c r="B337" s="17" t="s">
        <v>636</v>
      </c>
      <c r="C337" s="4" t="s">
        <v>111</v>
      </c>
      <c r="D337" s="4" t="s">
        <v>57</v>
      </c>
      <c r="E337" s="4" t="s">
        <v>268</v>
      </c>
      <c r="F337" s="4"/>
      <c r="G337" s="4"/>
      <c r="H337" s="4"/>
      <c r="I337" s="5"/>
      <c r="J337" s="5"/>
      <c r="K337" s="5"/>
    </row>
    <row r="338" spans="1:11" x14ac:dyDescent="0.2">
      <c r="A338" s="26" t="s">
        <v>637</v>
      </c>
      <c r="B338" s="17" t="s">
        <v>638</v>
      </c>
      <c r="C338" s="4" t="s">
        <v>111</v>
      </c>
      <c r="D338" s="4" t="s">
        <v>57</v>
      </c>
      <c r="E338" s="4" t="s">
        <v>268</v>
      </c>
      <c r="F338" s="4"/>
      <c r="G338" s="4"/>
      <c r="H338" s="4"/>
      <c r="I338" s="5"/>
      <c r="J338" s="5"/>
      <c r="K338" s="5"/>
    </row>
    <row r="339" spans="1:11" x14ac:dyDescent="0.2">
      <c r="A339" s="4" t="s">
        <v>639</v>
      </c>
      <c r="B339" s="17" t="s">
        <v>636</v>
      </c>
      <c r="C339" s="4" t="s">
        <v>111</v>
      </c>
      <c r="D339" s="4" t="s">
        <v>57</v>
      </c>
      <c r="E339" s="4" t="s">
        <v>268</v>
      </c>
      <c r="F339" s="4"/>
      <c r="G339" s="4"/>
      <c r="H339" s="4"/>
      <c r="I339" s="29"/>
      <c r="J339" s="29"/>
      <c r="K339" s="29"/>
    </row>
    <row r="340" spans="1:11" x14ac:dyDescent="0.2">
      <c r="A340" s="24" t="s">
        <v>70</v>
      </c>
      <c r="B340" s="17" t="s">
        <v>636</v>
      </c>
      <c r="C340" s="4" t="s">
        <v>111</v>
      </c>
      <c r="D340" s="4" t="s">
        <v>57</v>
      </c>
      <c r="E340" s="4" t="s">
        <v>268</v>
      </c>
      <c r="F340" s="4"/>
      <c r="G340" s="4"/>
      <c r="H340" s="4"/>
      <c r="I340" s="29"/>
      <c r="J340" s="29"/>
      <c r="K340" s="29"/>
    </row>
    <row r="341" spans="1:11" x14ac:dyDescent="0.2">
      <c r="A341" s="20" t="s">
        <v>640</v>
      </c>
      <c r="B341" s="17" t="s">
        <v>636</v>
      </c>
      <c r="C341" s="4" t="s">
        <v>111</v>
      </c>
      <c r="D341" s="4" t="s">
        <v>57</v>
      </c>
      <c r="E341" s="4" t="s">
        <v>268</v>
      </c>
      <c r="F341" s="4"/>
      <c r="G341" s="4"/>
      <c r="H341" s="4"/>
      <c r="I341" s="29"/>
      <c r="J341" s="29"/>
      <c r="K341" s="29"/>
    </row>
    <row r="342" spans="1:11" x14ac:dyDescent="0.2">
      <c r="A342" s="20" t="s">
        <v>641</v>
      </c>
      <c r="B342" s="17" t="s">
        <v>642</v>
      </c>
      <c r="C342" s="4" t="s">
        <v>89</v>
      </c>
      <c r="D342" s="4" t="s">
        <v>13</v>
      </c>
      <c r="E342" s="4" t="s">
        <v>90</v>
      </c>
      <c r="F342" s="4"/>
      <c r="G342" s="4"/>
      <c r="H342" s="4"/>
      <c r="I342" s="5"/>
      <c r="J342" s="5"/>
      <c r="K342" s="5"/>
    </row>
    <row r="343" spans="1:11" x14ac:dyDescent="0.2">
      <c r="A343" s="20" t="s">
        <v>643</v>
      </c>
      <c r="B343" s="17" t="s">
        <v>642</v>
      </c>
      <c r="C343" s="4" t="s">
        <v>89</v>
      </c>
      <c r="D343" s="4" t="s">
        <v>13</v>
      </c>
      <c r="E343" s="4" t="s">
        <v>90</v>
      </c>
      <c r="F343" s="4"/>
      <c r="G343" s="4"/>
      <c r="H343" s="4"/>
      <c r="I343" s="29"/>
      <c r="J343" s="29"/>
      <c r="K343" s="29"/>
    </row>
    <row r="344" spans="1:11" x14ac:dyDescent="0.2">
      <c r="A344" s="3" t="s">
        <v>644</v>
      </c>
      <c r="B344" s="2" t="s">
        <v>645</v>
      </c>
      <c r="C344" s="3" t="s">
        <v>2</v>
      </c>
      <c r="D344" s="3" t="s">
        <v>21</v>
      </c>
      <c r="E344" s="3" t="s">
        <v>14</v>
      </c>
      <c r="F344" s="4"/>
      <c r="G344" s="4"/>
      <c r="H344" s="4"/>
      <c r="I344" s="29"/>
      <c r="J344" s="29"/>
      <c r="K344" s="29"/>
    </row>
    <row r="345" spans="1:11" x14ac:dyDescent="0.2">
      <c r="A345" s="3" t="s">
        <v>646</v>
      </c>
      <c r="B345" s="2" t="s">
        <v>645</v>
      </c>
      <c r="C345" s="3" t="s">
        <v>2</v>
      </c>
      <c r="D345" s="3" t="s">
        <v>21</v>
      </c>
      <c r="E345" s="3" t="s">
        <v>14</v>
      </c>
      <c r="F345" s="4"/>
      <c r="G345" s="4"/>
      <c r="H345" s="4"/>
      <c r="I345" s="29"/>
      <c r="J345" s="29"/>
      <c r="K345" s="29"/>
    </row>
    <row r="346" spans="1:11" x14ac:dyDescent="0.2">
      <c r="A346" s="3" t="s">
        <v>647</v>
      </c>
      <c r="B346" s="2" t="s">
        <v>648</v>
      </c>
      <c r="C346" s="3" t="s">
        <v>2</v>
      </c>
      <c r="D346" s="3" t="s">
        <v>29</v>
      </c>
      <c r="E346" s="3" t="s">
        <v>230</v>
      </c>
      <c r="F346" s="4"/>
      <c r="G346" s="4"/>
      <c r="H346" s="4"/>
      <c r="I346" s="14"/>
      <c r="J346" s="14"/>
      <c r="K346" s="14"/>
    </row>
    <row r="347" spans="1:11" x14ac:dyDescent="0.2">
      <c r="A347" s="20" t="s">
        <v>649</v>
      </c>
      <c r="B347" s="17" t="s">
        <v>650</v>
      </c>
      <c r="C347" s="4" t="s">
        <v>111</v>
      </c>
      <c r="D347" s="4" t="s">
        <v>57</v>
      </c>
      <c r="E347" s="4" t="s">
        <v>365</v>
      </c>
      <c r="F347" s="4"/>
      <c r="G347" s="4"/>
      <c r="H347" s="4"/>
      <c r="I347" s="14"/>
      <c r="J347" s="14"/>
      <c r="K347" s="14"/>
    </row>
    <row r="348" spans="1:11" x14ac:dyDescent="0.2">
      <c r="A348" s="25" t="s">
        <v>72</v>
      </c>
      <c r="B348" s="17" t="s">
        <v>650</v>
      </c>
      <c r="C348" s="4" t="s">
        <v>111</v>
      </c>
      <c r="D348" s="4" t="s">
        <v>57</v>
      </c>
      <c r="E348" s="4" t="s">
        <v>365</v>
      </c>
      <c r="F348" s="4"/>
      <c r="G348" s="4"/>
      <c r="H348" s="4"/>
      <c r="I348" s="14"/>
      <c r="J348" s="14"/>
      <c r="K348" s="14"/>
    </row>
    <row r="349" spans="1:11" x14ac:dyDescent="0.2">
      <c r="A349" s="20" t="s">
        <v>651</v>
      </c>
      <c r="B349" s="17" t="s">
        <v>652</v>
      </c>
      <c r="C349" s="4" t="s">
        <v>241</v>
      </c>
      <c r="D349" s="4" t="s">
        <v>13</v>
      </c>
      <c r="E349" s="4" t="s">
        <v>365</v>
      </c>
      <c r="F349" s="4"/>
      <c r="G349" s="4"/>
      <c r="H349" s="4"/>
      <c r="I349" s="14"/>
      <c r="J349" s="14"/>
      <c r="K349" s="14"/>
    </row>
    <row r="350" spans="1:11" x14ac:dyDescent="0.2">
      <c r="A350" s="3" t="s">
        <v>653</v>
      </c>
      <c r="B350" s="2" t="s">
        <v>654</v>
      </c>
      <c r="C350" s="3" t="s">
        <v>2</v>
      </c>
      <c r="D350" s="3" t="s">
        <v>3</v>
      </c>
      <c r="E350" s="3" t="s">
        <v>50</v>
      </c>
      <c r="F350" s="4"/>
      <c r="G350" s="4"/>
      <c r="H350" s="4"/>
      <c r="I350" s="29"/>
      <c r="J350" s="29"/>
      <c r="K350" s="29"/>
    </row>
    <row r="351" spans="1:11" x14ac:dyDescent="0.2">
      <c r="A351" s="3" t="s">
        <v>655</v>
      </c>
      <c r="B351" s="2" t="s">
        <v>654</v>
      </c>
      <c r="C351" s="3" t="s">
        <v>2</v>
      </c>
      <c r="D351" s="3" t="s">
        <v>3</v>
      </c>
      <c r="E351" s="3" t="s">
        <v>50</v>
      </c>
      <c r="F351" s="4"/>
      <c r="G351" s="4"/>
      <c r="H351" s="4"/>
      <c r="I351" s="29"/>
      <c r="J351" s="29"/>
      <c r="K351" s="29"/>
    </row>
    <row r="352" spans="1:11" x14ac:dyDescent="0.2">
      <c r="A352" s="3" t="s">
        <v>656</v>
      </c>
      <c r="B352" s="2" t="s">
        <v>654</v>
      </c>
      <c r="C352" s="3" t="s">
        <v>2</v>
      </c>
      <c r="D352" s="3" t="s">
        <v>3</v>
      </c>
      <c r="E352" s="3" t="s">
        <v>50</v>
      </c>
      <c r="F352" s="4"/>
      <c r="G352" s="4"/>
      <c r="H352" s="4"/>
      <c r="I352" s="5"/>
      <c r="J352" s="5"/>
      <c r="K352" s="5"/>
    </row>
    <row r="353" spans="1:11" x14ac:dyDescent="0.2">
      <c r="A353" s="20" t="s">
        <v>657</v>
      </c>
      <c r="B353" s="17" t="s">
        <v>658</v>
      </c>
      <c r="C353" s="4" t="s">
        <v>241</v>
      </c>
      <c r="D353" s="4" t="s">
        <v>13</v>
      </c>
      <c r="E353" s="4" t="s">
        <v>365</v>
      </c>
      <c r="F353" s="4"/>
      <c r="G353" s="4"/>
      <c r="H353" s="4"/>
      <c r="I353" s="29"/>
      <c r="J353" s="29"/>
      <c r="K353" s="29"/>
    </row>
    <row r="354" spans="1:11" x14ac:dyDescent="0.2">
      <c r="A354" s="3" t="s">
        <v>659</v>
      </c>
      <c r="B354" s="2" t="s">
        <v>660</v>
      </c>
      <c r="C354" s="3" t="s">
        <v>28</v>
      </c>
      <c r="D354" s="3" t="s">
        <v>13</v>
      </c>
      <c r="E354" s="3" t="s">
        <v>143</v>
      </c>
      <c r="F354" s="4"/>
      <c r="G354" s="4"/>
      <c r="H354" s="4"/>
      <c r="I354" s="29"/>
      <c r="J354" s="29"/>
      <c r="K354" s="29"/>
    </row>
    <row r="355" spans="1:11" x14ac:dyDescent="0.2">
      <c r="A355" s="3" t="s">
        <v>661</v>
      </c>
      <c r="B355" s="2" t="s">
        <v>662</v>
      </c>
      <c r="C355" s="3" t="s">
        <v>2</v>
      </c>
      <c r="D355" s="3" t="s">
        <v>57</v>
      </c>
      <c r="E355" s="3" t="s">
        <v>50</v>
      </c>
      <c r="F355" s="4"/>
      <c r="G355" s="4"/>
      <c r="H355" s="4"/>
      <c r="I355" s="29"/>
      <c r="J355" s="29"/>
      <c r="K355" s="29"/>
    </row>
    <row r="356" spans="1:11" x14ac:dyDescent="0.2">
      <c r="A356" s="3" t="s">
        <v>663</v>
      </c>
      <c r="B356" s="2" t="s">
        <v>662</v>
      </c>
      <c r="C356" s="3" t="s">
        <v>2</v>
      </c>
      <c r="D356" s="3" t="s">
        <v>57</v>
      </c>
      <c r="E356" s="3" t="s">
        <v>50</v>
      </c>
      <c r="F356" s="4"/>
      <c r="G356" s="4"/>
      <c r="H356" s="4"/>
      <c r="I356" s="29"/>
      <c r="J356" s="29"/>
      <c r="K356" s="29"/>
    </row>
    <row r="357" spans="1:11" x14ac:dyDescent="0.2">
      <c r="A357" s="20" t="s">
        <v>664</v>
      </c>
      <c r="B357" s="17" t="s">
        <v>665</v>
      </c>
      <c r="C357" s="4" t="s">
        <v>241</v>
      </c>
      <c r="D357" s="4" t="s">
        <v>13</v>
      </c>
      <c r="E357" s="4" t="s">
        <v>365</v>
      </c>
      <c r="F357" s="47"/>
      <c r="G357" s="4"/>
      <c r="H357" s="4"/>
      <c r="I357" s="14"/>
      <c r="J357" s="14"/>
      <c r="K357" s="14"/>
    </row>
    <row r="358" spans="1:11" x14ac:dyDescent="0.2">
      <c r="A358" s="20" t="s">
        <v>666</v>
      </c>
      <c r="B358" s="17" t="s">
        <v>667</v>
      </c>
      <c r="C358" s="4" t="s">
        <v>111</v>
      </c>
      <c r="D358" s="4" t="s">
        <v>13</v>
      </c>
      <c r="E358" s="4" t="s">
        <v>350</v>
      </c>
      <c r="F358" s="47"/>
      <c r="G358" s="4"/>
      <c r="H358" s="4"/>
      <c r="I358" s="14"/>
      <c r="J358" s="14"/>
      <c r="K358" s="14"/>
    </row>
    <row r="359" spans="1:11" x14ac:dyDescent="0.2">
      <c r="A359" s="25" t="s">
        <v>75</v>
      </c>
      <c r="B359" s="17" t="s">
        <v>667</v>
      </c>
      <c r="C359" s="4" t="s">
        <v>111</v>
      </c>
      <c r="D359" s="4" t="s">
        <v>13</v>
      </c>
      <c r="E359" s="4" t="s">
        <v>350</v>
      </c>
      <c r="F359" s="4"/>
      <c r="G359" s="4"/>
      <c r="H359" s="4"/>
      <c r="I359" s="14"/>
      <c r="J359" s="14"/>
      <c r="K359" s="14"/>
    </row>
    <row r="360" spans="1:11" x14ac:dyDescent="0.2">
      <c r="A360" s="3" t="s">
        <v>668</v>
      </c>
      <c r="B360" s="2" t="s">
        <v>669</v>
      </c>
      <c r="C360" s="3" t="s">
        <v>20</v>
      </c>
      <c r="D360" s="3" t="s">
        <v>13</v>
      </c>
      <c r="E360" s="3" t="s">
        <v>230</v>
      </c>
      <c r="F360" s="4"/>
      <c r="G360" s="4"/>
      <c r="H360" s="4"/>
      <c r="I360" s="14"/>
      <c r="J360" s="14"/>
      <c r="K360" s="14"/>
    </row>
    <row r="361" spans="1:11" x14ac:dyDescent="0.2">
      <c r="A361" s="20" t="s">
        <v>670</v>
      </c>
      <c r="B361" s="17" t="s">
        <v>671</v>
      </c>
      <c r="C361" s="4" t="s">
        <v>111</v>
      </c>
      <c r="D361" s="4" t="s">
        <v>29</v>
      </c>
      <c r="E361" s="4" t="s">
        <v>112</v>
      </c>
      <c r="F361" s="4"/>
      <c r="G361" s="4"/>
      <c r="H361" s="4"/>
      <c r="I361" s="14"/>
      <c r="J361" s="14"/>
      <c r="K361" s="14"/>
    </row>
    <row r="362" spans="1:11" x14ac:dyDescent="0.2">
      <c r="A362" s="20" t="s">
        <v>672</v>
      </c>
      <c r="B362" s="17" t="s">
        <v>673</v>
      </c>
      <c r="C362" s="4" t="s">
        <v>241</v>
      </c>
      <c r="D362" s="4" t="s">
        <v>13</v>
      </c>
      <c r="E362" s="4" t="s">
        <v>350</v>
      </c>
      <c r="F362" s="4"/>
      <c r="G362" s="4"/>
      <c r="H362" s="4"/>
      <c r="I362" s="14"/>
      <c r="J362" s="14"/>
      <c r="K362" s="14"/>
    </row>
    <row r="363" spans="1:11" x14ac:dyDescent="0.2">
      <c r="A363" s="20" t="s">
        <v>674</v>
      </c>
      <c r="B363" s="17" t="s">
        <v>673</v>
      </c>
      <c r="C363" s="4" t="s">
        <v>241</v>
      </c>
      <c r="D363" s="4" t="s">
        <v>13</v>
      </c>
      <c r="E363" s="4" t="s">
        <v>350</v>
      </c>
      <c r="F363" s="4"/>
      <c r="G363" s="4"/>
      <c r="H363" s="4"/>
      <c r="I363" s="14"/>
      <c r="J363" s="14"/>
      <c r="K363" s="14"/>
    </row>
    <row r="364" spans="1:11" x14ac:dyDescent="0.2">
      <c r="A364" s="20" t="s">
        <v>675</v>
      </c>
      <c r="B364" s="17" t="s">
        <v>676</v>
      </c>
      <c r="C364" s="4" t="s">
        <v>89</v>
      </c>
      <c r="D364" s="4" t="s">
        <v>57</v>
      </c>
      <c r="E364" s="4" t="s">
        <v>100</v>
      </c>
      <c r="F364" s="4"/>
      <c r="G364" s="4"/>
      <c r="H364" s="4"/>
      <c r="I364" s="5"/>
      <c r="J364" s="5"/>
      <c r="K364" s="5"/>
    </row>
    <row r="365" spans="1:11" x14ac:dyDescent="0.2">
      <c r="A365" s="20" t="s">
        <v>677</v>
      </c>
      <c r="B365" s="17" t="s">
        <v>676</v>
      </c>
      <c r="C365" s="4" t="s">
        <v>89</v>
      </c>
      <c r="D365" s="4" t="s">
        <v>3</v>
      </c>
      <c r="E365" s="4" t="s">
        <v>100</v>
      </c>
      <c r="F365" s="4"/>
      <c r="G365" s="4"/>
      <c r="H365" s="4"/>
      <c r="I365" s="5"/>
      <c r="J365" s="5"/>
      <c r="K365" s="5"/>
    </row>
    <row r="366" spans="1:11" x14ac:dyDescent="0.2">
      <c r="A366" s="20" t="s">
        <v>678</v>
      </c>
      <c r="B366" s="17" t="s">
        <v>676</v>
      </c>
      <c r="C366" s="4" t="s">
        <v>89</v>
      </c>
      <c r="D366" s="4" t="s">
        <v>3</v>
      </c>
      <c r="E366" s="4" t="s">
        <v>100</v>
      </c>
      <c r="F366" s="4"/>
      <c r="G366" s="4"/>
      <c r="H366" s="4"/>
      <c r="I366" s="21"/>
      <c r="J366" s="21"/>
      <c r="K366" s="21"/>
    </row>
    <row r="367" spans="1:11" x14ac:dyDescent="0.2">
      <c r="A367" s="4" t="s">
        <v>679</v>
      </c>
      <c r="B367" s="17" t="s">
        <v>676</v>
      </c>
      <c r="C367" s="4" t="s">
        <v>89</v>
      </c>
      <c r="D367" s="4" t="s">
        <v>57</v>
      </c>
      <c r="E367" s="4"/>
      <c r="F367" s="4"/>
      <c r="G367" s="4"/>
      <c r="H367" s="4"/>
      <c r="I367" s="21"/>
      <c r="J367" s="21"/>
      <c r="K367" s="21"/>
    </row>
    <row r="368" spans="1:11" x14ac:dyDescent="0.2">
      <c r="A368" s="3" t="s">
        <v>680</v>
      </c>
      <c r="B368" s="2" t="s">
        <v>681</v>
      </c>
      <c r="C368" s="3" t="s">
        <v>2</v>
      </c>
      <c r="D368" s="3" t="s">
        <v>57</v>
      </c>
      <c r="E368" s="3" t="s">
        <v>230</v>
      </c>
      <c r="F368" s="4"/>
      <c r="G368" s="4"/>
      <c r="H368" s="4"/>
      <c r="I368" s="5"/>
      <c r="J368" s="5"/>
      <c r="K368" s="5"/>
    </row>
    <row r="369" spans="1:11" x14ac:dyDescent="0.2">
      <c r="A369" s="3" t="s">
        <v>682</v>
      </c>
      <c r="B369" s="2" t="s">
        <v>681</v>
      </c>
      <c r="C369" s="3" t="s">
        <v>2</v>
      </c>
      <c r="D369" s="3" t="s">
        <v>57</v>
      </c>
      <c r="E369" s="3" t="s">
        <v>230</v>
      </c>
      <c r="F369" s="4"/>
      <c r="G369" s="4"/>
      <c r="H369" s="4"/>
      <c r="I369" s="5"/>
      <c r="J369" s="5"/>
      <c r="K369" s="5"/>
    </row>
    <row r="370" spans="1:11" x14ac:dyDescent="0.2">
      <c r="A370" s="3" t="s">
        <v>683</v>
      </c>
      <c r="B370" s="2" t="s">
        <v>684</v>
      </c>
      <c r="C370" s="3" t="s">
        <v>28</v>
      </c>
      <c r="D370" s="3" t="s">
        <v>13</v>
      </c>
      <c r="E370" s="3" t="s">
        <v>143</v>
      </c>
      <c r="F370" s="4"/>
      <c r="G370" s="4"/>
      <c r="H370" s="4"/>
      <c r="I370" s="5"/>
      <c r="J370" s="5"/>
      <c r="K370" s="5"/>
    </row>
    <row r="371" spans="1:11" x14ac:dyDescent="0.2">
      <c r="A371" s="3" t="s">
        <v>685</v>
      </c>
      <c r="B371" s="2" t="s">
        <v>686</v>
      </c>
      <c r="C371" s="3" t="s">
        <v>179</v>
      </c>
      <c r="D371" s="1" t="s">
        <v>49</v>
      </c>
      <c r="E371" s="3" t="s">
        <v>290</v>
      </c>
      <c r="F371" s="4"/>
      <c r="G371" s="4"/>
      <c r="H371" s="4"/>
      <c r="I371" s="5"/>
      <c r="J371" s="5"/>
      <c r="K371" s="5"/>
    </row>
    <row r="372" spans="1:11" x14ac:dyDescent="0.2">
      <c r="A372" s="3" t="s">
        <v>687</v>
      </c>
      <c r="B372" s="2" t="s">
        <v>686</v>
      </c>
      <c r="C372" s="3" t="s">
        <v>179</v>
      </c>
      <c r="D372" s="1" t="s">
        <v>49</v>
      </c>
      <c r="E372" s="3" t="s">
        <v>290</v>
      </c>
      <c r="F372" s="4"/>
      <c r="G372" s="4"/>
      <c r="H372" s="4"/>
      <c r="I372" s="5"/>
      <c r="J372" s="5"/>
      <c r="K372" s="5"/>
    </row>
    <row r="373" spans="1:11" x14ac:dyDescent="0.2">
      <c r="A373" s="3" t="s">
        <v>688</v>
      </c>
      <c r="B373" s="2" t="s">
        <v>689</v>
      </c>
      <c r="C373" s="3" t="s">
        <v>2</v>
      </c>
      <c r="D373" s="3" t="s">
        <v>57</v>
      </c>
      <c r="E373" s="3" t="s">
        <v>130</v>
      </c>
      <c r="F373" s="4"/>
      <c r="G373" s="4"/>
      <c r="H373" s="4"/>
      <c r="I373" s="5"/>
      <c r="J373" s="5"/>
      <c r="K373" s="5"/>
    </row>
    <row r="374" spans="1:11" x14ac:dyDescent="0.2">
      <c r="A374" s="3" t="s">
        <v>690</v>
      </c>
      <c r="B374" s="2" t="s">
        <v>689</v>
      </c>
      <c r="C374" s="3" t="s">
        <v>2</v>
      </c>
      <c r="D374" s="3" t="s">
        <v>57</v>
      </c>
      <c r="E374" s="3" t="s">
        <v>130</v>
      </c>
      <c r="F374" s="4"/>
      <c r="G374" s="4"/>
      <c r="H374" s="4"/>
      <c r="I374" s="5"/>
      <c r="J374" s="5"/>
      <c r="K374" s="5"/>
    </row>
    <row r="375" spans="1:11" x14ac:dyDescent="0.2">
      <c r="A375" s="3" t="s">
        <v>691</v>
      </c>
      <c r="B375" s="2" t="s">
        <v>689</v>
      </c>
      <c r="C375" s="3" t="s">
        <v>2</v>
      </c>
      <c r="D375" s="3" t="s">
        <v>57</v>
      </c>
      <c r="E375" s="3" t="s">
        <v>130</v>
      </c>
      <c r="F375" s="4"/>
      <c r="G375" s="4"/>
      <c r="H375" s="4"/>
      <c r="I375" s="5"/>
      <c r="J375" s="5"/>
      <c r="K375" s="5"/>
    </row>
    <row r="376" spans="1:11" x14ac:dyDescent="0.2">
      <c r="A376" s="3" t="s">
        <v>692</v>
      </c>
      <c r="B376" s="2" t="s">
        <v>693</v>
      </c>
      <c r="C376" s="3" t="s">
        <v>56</v>
      </c>
      <c r="D376" s="3" t="s">
        <v>57</v>
      </c>
      <c r="E376" s="3" t="s">
        <v>694</v>
      </c>
      <c r="F376" s="4"/>
      <c r="G376" s="4"/>
      <c r="H376" s="4"/>
      <c r="I376" s="5"/>
      <c r="J376" s="5"/>
      <c r="K376" s="5"/>
    </row>
    <row r="377" spans="1:11" x14ac:dyDescent="0.2">
      <c r="A377" s="3" t="s">
        <v>695</v>
      </c>
      <c r="B377" s="2" t="s">
        <v>693</v>
      </c>
      <c r="C377" s="3" t="s">
        <v>56</v>
      </c>
      <c r="D377" s="3" t="s">
        <v>57</v>
      </c>
      <c r="E377" s="3" t="s">
        <v>694</v>
      </c>
      <c r="F377" s="4"/>
      <c r="G377" s="4"/>
      <c r="H377" s="4"/>
      <c r="I377" s="5"/>
      <c r="J377" s="5"/>
      <c r="K377" s="5"/>
    </row>
    <row r="378" spans="1:11" x14ac:dyDescent="0.2">
      <c r="A378" s="3" t="s">
        <v>696</v>
      </c>
      <c r="B378" s="2" t="s">
        <v>697</v>
      </c>
      <c r="C378" s="3" t="s">
        <v>56</v>
      </c>
      <c r="D378" s="3" t="s">
        <v>57</v>
      </c>
      <c r="E378" s="3" t="s">
        <v>58</v>
      </c>
      <c r="F378" s="4"/>
      <c r="G378" s="4"/>
      <c r="H378" s="4"/>
      <c r="I378" s="5"/>
      <c r="J378" s="5"/>
      <c r="K378" s="5"/>
    </row>
    <row r="379" spans="1:11" x14ac:dyDescent="0.2">
      <c r="A379" s="3" t="s">
        <v>698</v>
      </c>
      <c r="B379" s="2" t="s">
        <v>697</v>
      </c>
      <c r="C379" s="3" t="s">
        <v>56</v>
      </c>
      <c r="D379" s="3" t="s">
        <v>57</v>
      </c>
      <c r="E379" s="3" t="s">
        <v>58</v>
      </c>
      <c r="F379" s="4"/>
      <c r="G379" s="4"/>
      <c r="H379" s="4"/>
      <c r="I379" s="5"/>
      <c r="J379" s="5"/>
      <c r="K379" s="5"/>
    </row>
    <row r="380" spans="1:11" x14ac:dyDescent="0.2">
      <c r="A380" s="3" t="s">
        <v>699</v>
      </c>
      <c r="B380" s="2" t="s">
        <v>700</v>
      </c>
      <c r="C380" s="3" t="s">
        <v>2</v>
      </c>
      <c r="D380" s="3" t="s">
        <v>57</v>
      </c>
      <c r="E380" s="3" t="s">
        <v>85</v>
      </c>
      <c r="F380" s="4"/>
      <c r="G380" s="4"/>
      <c r="H380" s="4"/>
      <c r="I380" s="5"/>
      <c r="J380" s="5"/>
      <c r="K380" s="5"/>
    </row>
    <row r="381" spans="1:11" x14ac:dyDescent="0.2">
      <c r="A381" s="3" t="s">
        <v>701</v>
      </c>
      <c r="B381" s="2" t="s">
        <v>700</v>
      </c>
      <c r="C381" s="3" t="s">
        <v>2</v>
      </c>
      <c r="D381" s="3" t="s">
        <v>57</v>
      </c>
      <c r="E381" s="3" t="s">
        <v>85</v>
      </c>
      <c r="F381" s="4"/>
      <c r="G381" s="4"/>
      <c r="H381" s="4"/>
      <c r="I381" s="5"/>
      <c r="J381" s="5"/>
      <c r="K381" s="5"/>
    </row>
    <row r="382" spans="1:11" x14ac:dyDescent="0.2">
      <c r="A382" s="3" t="s">
        <v>702</v>
      </c>
      <c r="B382" s="2" t="s">
        <v>703</v>
      </c>
      <c r="C382" s="3" t="s">
        <v>2</v>
      </c>
      <c r="D382" s="3" t="s">
        <v>57</v>
      </c>
      <c r="E382" s="3" t="s">
        <v>130</v>
      </c>
      <c r="F382" s="4"/>
      <c r="G382" s="4"/>
      <c r="H382" s="4"/>
      <c r="I382" s="5"/>
      <c r="J382" s="5"/>
      <c r="K382" s="5"/>
    </row>
    <row r="383" spans="1:11" x14ac:dyDescent="0.2">
      <c r="A383" s="3" t="s">
        <v>704</v>
      </c>
      <c r="B383" s="2" t="s">
        <v>703</v>
      </c>
      <c r="C383" s="3" t="s">
        <v>2</v>
      </c>
      <c r="D383" s="3" t="s">
        <v>57</v>
      </c>
      <c r="E383" s="3" t="s">
        <v>130</v>
      </c>
      <c r="F383" s="4"/>
      <c r="G383" s="4"/>
      <c r="H383" s="4"/>
      <c r="I383" s="5"/>
      <c r="J383" s="5"/>
      <c r="K383" s="5"/>
    </row>
    <row r="384" spans="1:11" x14ac:dyDescent="0.2">
      <c r="A384" s="3" t="s">
        <v>705</v>
      </c>
      <c r="B384" s="2" t="s">
        <v>706</v>
      </c>
      <c r="C384" s="3" t="s">
        <v>20</v>
      </c>
      <c r="D384" s="3" t="s">
        <v>57</v>
      </c>
      <c r="E384" s="3" t="s">
        <v>230</v>
      </c>
      <c r="F384" s="4"/>
      <c r="G384" s="4"/>
      <c r="H384" s="4"/>
      <c r="I384" s="5"/>
      <c r="J384" s="5"/>
      <c r="K384" s="5"/>
    </row>
    <row r="385" spans="1:11" x14ac:dyDescent="0.2">
      <c r="A385" s="3" t="s">
        <v>707</v>
      </c>
      <c r="B385" s="2" t="s">
        <v>706</v>
      </c>
      <c r="C385" s="3" t="s">
        <v>20</v>
      </c>
      <c r="D385" s="3" t="s">
        <v>57</v>
      </c>
      <c r="E385" s="3" t="s">
        <v>708</v>
      </c>
      <c r="F385" s="4"/>
      <c r="G385" s="4"/>
      <c r="H385" s="4"/>
      <c r="I385" s="5"/>
      <c r="J385" s="5"/>
      <c r="K385" s="5"/>
    </row>
    <row r="386" spans="1:11" x14ac:dyDescent="0.2">
      <c r="A386" s="20" t="s">
        <v>709</v>
      </c>
      <c r="B386" s="17" t="s">
        <v>710</v>
      </c>
      <c r="C386" s="4" t="s">
        <v>43</v>
      </c>
      <c r="D386" s="4" t="s">
        <v>13</v>
      </c>
      <c r="E386" s="4" t="s">
        <v>283</v>
      </c>
      <c r="F386" s="4"/>
      <c r="G386" s="4"/>
      <c r="H386" s="4"/>
      <c r="I386" s="14"/>
      <c r="J386" s="14"/>
      <c r="K386" s="14"/>
    </row>
    <row r="387" spans="1:11" x14ac:dyDescent="0.2">
      <c r="A387" s="3" t="s">
        <v>711</v>
      </c>
      <c r="B387" s="2" t="s">
        <v>712</v>
      </c>
      <c r="C387" s="3" t="s">
        <v>179</v>
      </c>
      <c r="D387" s="1" t="s">
        <v>713</v>
      </c>
      <c r="E387" s="3" t="s">
        <v>290</v>
      </c>
      <c r="F387" s="4"/>
      <c r="G387" s="4"/>
      <c r="H387" s="4"/>
      <c r="I387" s="21"/>
      <c r="J387" s="21"/>
      <c r="K387" s="21"/>
    </row>
    <row r="388" spans="1:11" x14ac:dyDescent="0.2">
      <c r="A388" s="3" t="s">
        <v>714</v>
      </c>
      <c r="B388" s="2" t="s">
        <v>712</v>
      </c>
      <c r="C388" s="3" t="s">
        <v>179</v>
      </c>
      <c r="D388" s="1" t="s">
        <v>713</v>
      </c>
      <c r="E388" s="3" t="s">
        <v>290</v>
      </c>
      <c r="F388" s="4"/>
      <c r="G388" s="4"/>
      <c r="H388" s="4"/>
      <c r="I388" s="21"/>
      <c r="J388" s="21"/>
      <c r="K388" s="21"/>
    </row>
    <row r="389" spans="1:11" x14ac:dyDescent="0.2">
      <c r="A389" s="3" t="s">
        <v>715</v>
      </c>
      <c r="B389" s="2" t="s">
        <v>716</v>
      </c>
      <c r="C389" s="3" t="s">
        <v>179</v>
      </c>
      <c r="D389" s="3" t="s">
        <v>57</v>
      </c>
      <c r="E389" s="3" t="s">
        <v>290</v>
      </c>
      <c r="F389" s="4"/>
      <c r="G389" s="4"/>
      <c r="H389" s="4"/>
      <c r="I389" s="21"/>
      <c r="J389" s="21"/>
      <c r="K389" s="21"/>
    </row>
    <row r="390" spans="1:11" x14ac:dyDescent="0.2">
      <c r="A390" s="3" t="s">
        <v>717</v>
      </c>
      <c r="B390" s="2" t="s">
        <v>718</v>
      </c>
      <c r="C390" s="3" t="s">
        <v>2</v>
      </c>
      <c r="D390" s="3" t="s">
        <v>13</v>
      </c>
      <c r="E390" s="3" t="s">
        <v>290</v>
      </c>
      <c r="F390" s="4"/>
      <c r="G390" s="4"/>
      <c r="H390" s="4"/>
      <c r="I390" s="5"/>
      <c r="J390" s="5"/>
      <c r="K390" s="5"/>
    </row>
    <row r="391" spans="1:11" x14ac:dyDescent="0.2">
      <c r="A391" s="3" t="s">
        <v>719</v>
      </c>
      <c r="B391" s="2" t="s">
        <v>718</v>
      </c>
      <c r="C391" s="3" t="s">
        <v>2</v>
      </c>
      <c r="D391" s="3" t="s">
        <v>13</v>
      </c>
      <c r="E391" s="3" t="s">
        <v>290</v>
      </c>
      <c r="F391" s="4"/>
      <c r="G391" s="4"/>
      <c r="H391" s="4"/>
      <c r="I391" s="5"/>
      <c r="J391" s="5"/>
      <c r="K391" s="5"/>
    </row>
    <row r="392" spans="1:11" x14ac:dyDescent="0.2">
      <c r="A392" s="3" t="s">
        <v>720</v>
      </c>
      <c r="B392" s="2" t="s">
        <v>721</v>
      </c>
      <c r="C392" s="3" t="s">
        <v>2</v>
      </c>
      <c r="D392" s="3" t="s">
        <v>3</v>
      </c>
      <c r="E392" s="3" t="s">
        <v>85</v>
      </c>
      <c r="F392" s="4"/>
      <c r="G392" s="4"/>
      <c r="H392" s="4"/>
      <c r="I392" s="5"/>
      <c r="J392" s="5"/>
      <c r="K392" s="5"/>
    </row>
    <row r="393" spans="1:11" x14ac:dyDescent="0.2">
      <c r="A393" s="3" t="s">
        <v>722</v>
      </c>
      <c r="B393" s="2" t="s">
        <v>721</v>
      </c>
      <c r="C393" s="3" t="s">
        <v>2</v>
      </c>
      <c r="D393" s="3" t="s">
        <v>3</v>
      </c>
      <c r="E393" s="3" t="s">
        <v>85</v>
      </c>
      <c r="F393" s="4"/>
      <c r="G393" s="4"/>
      <c r="H393" s="4"/>
      <c r="I393" s="5"/>
      <c r="J393" s="5"/>
      <c r="K393" s="5"/>
    </row>
    <row r="394" spans="1:11" x14ac:dyDescent="0.2">
      <c r="A394" s="3" t="s">
        <v>723</v>
      </c>
      <c r="B394" s="2" t="s">
        <v>721</v>
      </c>
      <c r="C394" s="3" t="s">
        <v>2</v>
      </c>
      <c r="D394" s="3" t="s">
        <v>3</v>
      </c>
      <c r="E394" s="3" t="s">
        <v>85</v>
      </c>
      <c r="F394" s="4"/>
      <c r="G394" s="4"/>
      <c r="H394" s="4"/>
      <c r="I394" s="29"/>
      <c r="J394" s="29"/>
      <c r="K394" s="29"/>
    </row>
    <row r="395" spans="1:11" x14ac:dyDescent="0.2">
      <c r="A395" s="3" t="s">
        <v>724</v>
      </c>
      <c r="B395" s="2" t="s">
        <v>725</v>
      </c>
      <c r="C395" s="3" t="s">
        <v>2</v>
      </c>
      <c r="D395" s="3" t="s">
        <v>3</v>
      </c>
      <c r="E395" s="3" t="s">
        <v>130</v>
      </c>
      <c r="F395" s="4"/>
      <c r="G395" s="4"/>
      <c r="H395" s="4"/>
      <c r="I395" s="5"/>
      <c r="J395" s="5"/>
      <c r="K395" s="5"/>
    </row>
    <row r="396" spans="1:11" x14ac:dyDescent="0.2">
      <c r="A396" s="3" t="s">
        <v>726</v>
      </c>
      <c r="B396" s="2" t="s">
        <v>727</v>
      </c>
      <c r="C396" s="3" t="s">
        <v>2</v>
      </c>
      <c r="D396" s="3" t="s">
        <v>57</v>
      </c>
      <c r="E396" s="3" t="s">
        <v>85</v>
      </c>
      <c r="F396" s="4"/>
      <c r="G396" s="4"/>
      <c r="H396" s="4"/>
      <c r="I396" s="21"/>
      <c r="J396" s="21"/>
      <c r="K396" s="21"/>
    </row>
    <row r="397" spans="1:11" x14ac:dyDescent="0.2">
      <c r="A397" s="3" t="s">
        <v>728</v>
      </c>
      <c r="B397" s="2" t="s">
        <v>727</v>
      </c>
      <c r="C397" s="3" t="s">
        <v>2</v>
      </c>
      <c r="D397" s="3" t="s">
        <v>57</v>
      </c>
      <c r="E397" s="3" t="s">
        <v>85</v>
      </c>
      <c r="F397" s="4"/>
      <c r="G397" s="4"/>
      <c r="H397" s="4"/>
      <c r="I397" s="21"/>
      <c r="J397" s="21"/>
      <c r="K397" s="21"/>
    </row>
    <row r="398" spans="1:11" x14ac:dyDescent="0.2">
      <c r="A398" s="3" t="s">
        <v>729</v>
      </c>
      <c r="B398" s="2" t="s">
        <v>727</v>
      </c>
      <c r="C398" s="3" t="s">
        <v>2</v>
      </c>
      <c r="D398" s="3" t="s">
        <v>57</v>
      </c>
      <c r="E398" s="3" t="s">
        <v>85</v>
      </c>
      <c r="F398" s="4"/>
      <c r="G398" s="4"/>
      <c r="H398" s="4"/>
      <c r="I398" s="5"/>
      <c r="J398" s="5"/>
      <c r="K398" s="5"/>
    </row>
    <row r="399" spans="1:11" x14ac:dyDescent="0.2">
      <c r="A399" s="3" t="s">
        <v>730</v>
      </c>
      <c r="B399" s="2" t="s">
        <v>84</v>
      </c>
      <c r="C399" s="3" t="s">
        <v>2</v>
      </c>
      <c r="D399" s="3" t="s">
        <v>57</v>
      </c>
      <c r="E399" s="3" t="s">
        <v>130</v>
      </c>
      <c r="F399" s="4"/>
      <c r="G399" s="4"/>
      <c r="H399" s="4"/>
      <c r="I399" s="5"/>
      <c r="J399" s="5"/>
      <c r="K399" s="5"/>
    </row>
    <row r="400" spans="1:11" x14ac:dyDescent="0.2">
      <c r="A400" s="3" t="s">
        <v>731</v>
      </c>
      <c r="B400" s="2" t="s">
        <v>732</v>
      </c>
      <c r="C400" s="3" t="s">
        <v>2</v>
      </c>
      <c r="D400" s="3" t="s">
        <v>57</v>
      </c>
      <c r="E400" s="3" t="s">
        <v>130</v>
      </c>
      <c r="F400" s="4"/>
      <c r="G400" s="4"/>
      <c r="H400" s="4"/>
      <c r="I400" s="5"/>
      <c r="J400" s="5"/>
      <c r="K400" s="5"/>
    </row>
    <row r="401" spans="1:11" x14ac:dyDescent="0.2">
      <c r="A401" s="3" t="s">
        <v>733</v>
      </c>
      <c r="B401" s="2" t="s">
        <v>734</v>
      </c>
      <c r="C401" s="3" t="s">
        <v>2</v>
      </c>
      <c r="D401" s="3" t="s">
        <v>3</v>
      </c>
      <c r="E401" s="3" t="s">
        <v>130</v>
      </c>
      <c r="F401" s="4"/>
      <c r="G401" s="4"/>
      <c r="H401" s="4"/>
      <c r="I401" s="5"/>
      <c r="J401" s="5"/>
      <c r="K401" s="5"/>
    </row>
    <row r="402" spans="1:11" x14ac:dyDescent="0.2">
      <c r="A402" s="3" t="s">
        <v>735</v>
      </c>
      <c r="B402" s="2" t="s">
        <v>734</v>
      </c>
      <c r="C402" s="3" t="s">
        <v>2</v>
      </c>
      <c r="D402" s="3" t="s">
        <v>3</v>
      </c>
      <c r="E402" s="3" t="s">
        <v>130</v>
      </c>
      <c r="F402" s="4"/>
      <c r="G402" s="4"/>
      <c r="H402" s="4"/>
      <c r="I402" s="5"/>
      <c r="J402" s="5"/>
      <c r="K402" s="5"/>
    </row>
    <row r="403" spans="1:11" x14ac:dyDescent="0.2">
      <c r="A403" s="3" t="s">
        <v>736</v>
      </c>
      <c r="B403" s="2" t="s">
        <v>737</v>
      </c>
      <c r="C403" s="3" t="s">
        <v>2</v>
      </c>
      <c r="D403" s="3" t="s">
        <v>21</v>
      </c>
      <c r="E403" s="3" t="s">
        <v>290</v>
      </c>
      <c r="F403" s="4"/>
      <c r="G403" s="4"/>
      <c r="H403" s="4"/>
      <c r="I403" s="5"/>
      <c r="J403" s="5"/>
      <c r="K403" s="5"/>
    </row>
    <row r="404" spans="1:11" x14ac:dyDescent="0.2">
      <c r="A404" s="3" t="s">
        <v>738</v>
      </c>
      <c r="B404" s="2" t="s">
        <v>737</v>
      </c>
      <c r="C404" s="3" t="s">
        <v>2</v>
      </c>
      <c r="D404" s="3" t="s">
        <v>21</v>
      </c>
      <c r="E404" s="3" t="s">
        <v>290</v>
      </c>
      <c r="F404" s="4"/>
      <c r="G404" s="4"/>
      <c r="H404" s="4"/>
      <c r="I404" s="5"/>
      <c r="J404" s="5"/>
      <c r="K404" s="5"/>
    </row>
    <row r="405" spans="1:11" x14ac:dyDescent="0.2">
      <c r="A405" s="20" t="s">
        <v>739</v>
      </c>
      <c r="B405" s="17" t="s">
        <v>740</v>
      </c>
      <c r="C405" s="4" t="s">
        <v>89</v>
      </c>
      <c r="D405" s="4" t="s">
        <v>57</v>
      </c>
      <c r="E405" s="4" t="s">
        <v>90</v>
      </c>
      <c r="F405" s="4"/>
      <c r="G405" s="4"/>
      <c r="H405" s="4"/>
      <c r="I405" s="5"/>
      <c r="J405" s="5"/>
      <c r="K405" s="5"/>
    </row>
    <row r="406" spans="1:11" x14ac:dyDescent="0.2">
      <c r="A406" s="20" t="s">
        <v>741</v>
      </c>
      <c r="B406" s="17" t="s">
        <v>740</v>
      </c>
      <c r="C406" s="4" t="s">
        <v>89</v>
      </c>
      <c r="D406" s="4" t="s">
        <v>57</v>
      </c>
      <c r="E406" s="4" t="s">
        <v>90</v>
      </c>
      <c r="F406" s="4"/>
      <c r="G406" s="4"/>
      <c r="H406" s="4"/>
      <c r="I406" s="5"/>
      <c r="J406" s="5"/>
      <c r="K406" s="5"/>
    </row>
    <row r="407" spans="1:11" x14ac:dyDescent="0.2">
      <c r="A407" s="20" t="s">
        <v>742</v>
      </c>
      <c r="B407" s="17" t="s">
        <v>743</v>
      </c>
      <c r="C407" s="4" t="s">
        <v>89</v>
      </c>
      <c r="D407" s="4" t="s">
        <v>13</v>
      </c>
      <c r="E407" s="4" t="s">
        <v>90</v>
      </c>
      <c r="F407" s="4"/>
      <c r="G407" s="4"/>
      <c r="H407" s="4"/>
      <c r="I407" s="5"/>
      <c r="J407" s="5"/>
      <c r="K407" s="5"/>
    </row>
    <row r="408" spans="1:11" x14ac:dyDescent="0.2">
      <c r="A408" s="20" t="s">
        <v>744</v>
      </c>
      <c r="B408" s="17" t="s">
        <v>743</v>
      </c>
      <c r="C408" s="4" t="s">
        <v>89</v>
      </c>
      <c r="D408" s="4" t="s">
        <v>13</v>
      </c>
      <c r="E408" s="4" t="s">
        <v>90</v>
      </c>
      <c r="F408" s="4"/>
      <c r="G408" s="4"/>
      <c r="H408" s="4"/>
      <c r="I408" s="5"/>
      <c r="J408" s="5"/>
      <c r="K408" s="5"/>
    </row>
    <row r="409" spans="1:11" x14ac:dyDescent="0.2">
      <c r="A409" s="3" t="s">
        <v>745</v>
      </c>
      <c r="B409" s="17" t="s">
        <v>746</v>
      </c>
      <c r="C409" s="4" t="s">
        <v>20</v>
      </c>
      <c r="D409" s="4" t="s">
        <v>57</v>
      </c>
      <c r="E409" s="3" t="s">
        <v>275</v>
      </c>
      <c r="F409" s="4"/>
      <c r="G409" s="4"/>
      <c r="H409" s="4"/>
      <c r="I409" s="14"/>
      <c r="J409" s="14"/>
      <c r="K409" s="14"/>
    </row>
    <row r="410" spans="1:11" x14ac:dyDescent="0.2">
      <c r="A410" s="3" t="s">
        <v>747</v>
      </c>
      <c r="B410" s="17" t="s">
        <v>748</v>
      </c>
      <c r="C410" s="4" t="s">
        <v>20</v>
      </c>
      <c r="D410" s="4" t="s">
        <v>57</v>
      </c>
      <c r="E410" s="3" t="s">
        <v>275</v>
      </c>
      <c r="F410" s="4"/>
      <c r="G410" s="4"/>
      <c r="H410" s="4"/>
      <c r="I410" s="14"/>
      <c r="J410" s="14"/>
      <c r="K410" s="14"/>
    </row>
    <row r="411" spans="1:11" x14ac:dyDescent="0.2">
      <c r="A411" s="20" t="s">
        <v>749</v>
      </c>
      <c r="B411" s="17" t="s">
        <v>750</v>
      </c>
      <c r="C411" s="4" t="s">
        <v>158</v>
      </c>
      <c r="D411" s="4" t="s">
        <v>57</v>
      </c>
      <c r="E411" s="4" t="s">
        <v>300</v>
      </c>
      <c r="F411" s="4"/>
      <c r="G411" s="4"/>
      <c r="H411" s="4"/>
      <c r="I411" s="14"/>
      <c r="J411" s="14"/>
      <c r="K411" s="14"/>
    </row>
    <row r="412" spans="1:11" x14ac:dyDescent="0.2">
      <c r="A412" s="20" t="s">
        <v>751</v>
      </c>
      <c r="B412" s="17" t="s">
        <v>752</v>
      </c>
      <c r="C412" s="4" t="s">
        <v>89</v>
      </c>
      <c r="D412" s="4" t="s">
        <v>57</v>
      </c>
      <c r="E412" s="4" t="s">
        <v>100</v>
      </c>
      <c r="F412" s="4"/>
      <c r="G412" s="4"/>
      <c r="H412" s="4"/>
      <c r="I412" s="14"/>
      <c r="J412" s="14"/>
      <c r="K412" s="14"/>
    </row>
    <row r="413" spans="1:11" x14ac:dyDescent="0.2">
      <c r="A413" s="4" t="s">
        <v>753</v>
      </c>
      <c r="B413" s="17" t="s">
        <v>754</v>
      </c>
      <c r="C413" s="4" t="s">
        <v>2</v>
      </c>
      <c r="D413" s="4" t="s">
        <v>57</v>
      </c>
      <c r="E413" s="4" t="s">
        <v>191</v>
      </c>
      <c r="F413" s="4"/>
      <c r="G413" s="4"/>
      <c r="H413" s="4"/>
      <c r="I413" s="14"/>
      <c r="J413" s="14"/>
      <c r="K413" s="14"/>
    </row>
    <row r="414" spans="1:11" x14ac:dyDescent="0.2">
      <c r="A414" s="4" t="s">
        <v>753</v>
      </c>
      <c r="B414" s="17" t="s">
        <v>754</v>
      </c>
      <c r="C414" s="4" t="s">
        <v>2</v>
      </c>
      <c r="D414" s="4" t="s">
        <v>57</v>
      </c>
      <c r="E414" s="4" t="s">
        <v>191</v>
      </c>
      <c r="F414" s="4"/>
      <c r="G414" s="4"/>
      <c r="H414" s="4"/>
      <c r="I414" s="14"/>
      <c r="J414" s="14"/>
      <c r="K414" s="14"/>
    </row>
    <row r="415" spans="1:11" x14ac:dyDescent="0.2">
      <c r="A415" s="24" t="s">
        <v>77</v>
      </c>
      <c r="B415" s="17" t="s">
        <v>755</v>
      </c>
      <c r="C415" s="4" t="s">
        <v>111</v>
      </c>
      <c r="D415" s="4" t="s">
        <v>13</v>
      </c>
      <c r="E415" s="4" t="s">
        <v>112</v>
      </c>
      <c r="F415" s="4"/>
      <c r="G415" s="4"/>
      <c r="H415" s="4"/>
      <c r="I415" s="14"/>
      <c r="J415" s="14"/>
      <c r="K415" s="14"/>
    </row>
    <row r="416" spans="1:11" x14ac:dyDescent="0.2">
      <c r="A416" s="3" t="s">
        <v>756</v>
      </c>
      <c r="B416" s="2" t="s">
        <v>754</v>
      </c>
      <c r="C416" s="3" t="s">
        <v>2</v>
      </c>
      <c r="D416" s="3" t="s">
        <v>57</v>
      </c>
      <c r="E416" s="3" t="s">
        <v>290</v>
      </c>
      <c r="F416" s="4"/>
      <c r="G416" s="4"/>
      <c r="H416" s="4"/>
      <c r="I416" s="14"/>
      <c r="J416" s="14"/>
      <c r="K416" s="14"/>
    </row>
    <row r="417" spans="1:11" x14ac:dyDescent="0.2">
      <c r="A417" s="3" t="s">
        <v>757</v>
      </c>
      <c r="B417" s="2" t="s">
        <v>758</v>
      </c>
      <c r="C417" s="3" t="s">
        <v>2</v>
      </c>
      <c r="D417" s="3" t="s">
        <v>21</v>
      </c>
      <c r="E417" s="3" t="s">
        <v>290</v>
      </c>
      <c r="F417" s="4"/>
      <c r="G417" s="4"/>
      <c r="H417" s="4"/>
      <c r="I417" s="5"/>
      <c r="J417" s="5"/>
      <c r="K417" s="5"/>
    </row>
    <row r="418" spans="1:11" x14ac:dyDescent="0.2">
      <c r="A418" s="3" t="s">
        <v>759</v>
      </c>
      <c r="B418" s="2" t="s">
        <v>760</v>
      </c>
      <c r="C418" s="3" t="s">
        <v>56</v>
      </c>
      <c r="D418" s="3" t="s">
        <v>21</v>
      </c>
      <c r="E418" s="3" t="s">
        <v>130</v>
      </c>
      <c r="F418" s="4"/>
      <c r="G418" s="4"/>
      <c r="H418" s="4"/>
      <c r="I418" s="5"/>
      <c r="J418" s="5"/>
      <c r="K418" s="5"/>
    </row>
    <row r="419" spans="1:11" x14ac:dyDescent="0.2">
      <c r="A419" s="3" t="s">
        <v>761</v>
      </c>
      <c r="B419" s="2" t="s">
        <v>762</v>
      </c>
      <c r="C419" s="3" t="s">
        <v>2</v>
      </c>
      <c r="D419" s="3" t="s">
        <v>21</v>
      </c>
      <c r="E419" s="3" t="s">
        <v>14</v>
      </c>
      <c r="F419" s="4"/>
      <c r="G419" s="4"/>
      <c r="H419" s="4"/>
      <c r="I419" s="5"/>
      <c r="J419" s="5"/>
      <c r="K419" s="5"/>
    </row>
    <row r="420" spans="1:11" x14ac:dyDescent="0.2">
      <c r="A420" s="3" t="s">
        <v>763</v>
      </c>
      <c r="B420" s="2" t="s">
        <v>762</v>
      </c>
      <c r="C420" s="3" t="s">
        <v>2</v>
      </c>
      <c r="D420" s="3" t="s">
        <v>21</v>
      </c>
      <c r="E420" s="3" t="s">
        <v>14</v>
      </c>
      <c r="F420" s="4"/>
      <c r="G420" s="4"/>
      <c r="H420" s="4"/>
      <c r="I420" s="5"/>
      <c r="J420" s="5"/>
      <c r="K420" s="5"/>
    </row>
    <row r="421" spans="1:11" x14ac:dyDescent="0.2">
      <c r="A421" s="3" t="s">
        <v>764</v>
      </c>
      <c r="B421" s="2" t="s">
        <v>765</v>
      </c>
      <c r="C421" s="3" t="s">
        <v>2</v>
      </c>
      <c r="D421" s="3" t="s">
        <v>13</v>
      </c>
      <c r="E421" s="3" t="s">
        <v>579</v>
      </c>
      <c r="F421" s="4"/>
      <c r="G421" s="4"/>
      <c r="H421" s="4"/>
      <c r="I421" s="5"/>
      <c r="J421" s="5"/>
      <c r="K421" s="5"/>
    </row>
    <row r="422" spans="1:11" x14ac:dyDescent="0.2">
      <c r="A422" s="3" t="s">
        <v>766</v>
      </c>
      <c r="B422" s="2" t="s">
        <v>765</v>
      </c>
      <c r="C422" s="3" t="s">
        <v>2</v>
      </c>
      <c r="D422" s="3" t="s">
        <v>13</v>
      </c>
      <c r="E422" s="3" t="s">
        <v>579</v>
      </c>
      <c r="F422" s="4"/>
      <c r="G422" s="4"/>
      <c r="H422" s="4"/>
      <c r="I422" s="5"/>
      <c r="J422" s="5"/>
      <c r="K422" s="5"/>
    </row>
    <row r="423" spans="1:11" x14ac:dyDescent="0.2">
      <c r="A423" s="3" t="s">
        <v>767</v>
      </c>
      <c r="B423" s="2" t="s">
        <v>768</v>
      </c>
      <c r="C423" s="3" t="s">
        <v>2</v>
      </c>
      <c r="D423" s="3" t="s">
        <v>57</v>
      </c>
      <c r="E423" s="3" t="s">
        <v>4</v>
      </c>
      <c r="F423" s="4"/>
      <c r="G423" s="4"/>
      <c r="H423" s="4"/>
      <c r="I423" s="5"/>
      <c r="J423" s="5"/>
      <c r="K423" s="5"/>
    </row>
    <row r="424" spans="1:11" x14ac:dyDescent="0.2">
      <c r="A424" s="3" t="s">
        <v>769</v>
      </c>
      <c r="B424" s="2" t="s">
        <v>768</v>
      </c>
      <c r="C424" s="3" t="s">
        <v>2</v>
      </c>
      <c r="D424" s="3" t="s">
        <v>57</v>
      </c>
      <c r="E424" s="3" t="s">
        <v>4</v>
      </c>
      <c r="F424" s="4"/>
      <c r="G424" s="4"/>
      <c r="H424" s="4"/>
      <c r="I424" s="5"/>
      <c r="J424" s="5"/>
      <c r="K424" s="5"/>
    </row>
    <row r="425" spans="1:11" x14ac:dyDescent="0.2">
      <c r="A425" s="3" t="s">
        <v>770</v>
      </c>
      <c r="B425" s="2" t="s">
        <v>771</v>
      </c>
      <c r="C425" s="3" t="s">
        <v>2</v>
      </c>
      <c r="D425" s="3" t="s">
        <v>57</v>
      </c>
      <c r="E425" s="3" t="s">
        <v>4</v>
      </c>
      <c r="F425" s="4"/>
      <c r="G425" s="4"/>
      <c r="H425" s="4"/>
      <c r="I425" s="5"/>
      <c r="J425" s="5"/>
      <c r="K425" s="5"/>
    </row>
    <row r="426" spans="1:11" x14ac:dyDescent="0.2">
      <c r="A426" s="3" t="s">
        <v>772</v>
      </c>
      <c r="B426" s="2" t="s">
        <v>771</v>
      </c>
      <c r="C426" s="3" t="s">
        <v>2</v>
      </c>
      <c r="D426" s="3" t="s">
        <v>57</v>
      </c>
      <c r="E426" s="3" t="s">
        <v>4</v>
      </c>
      <c r="F426" s="4"/>
      <c r="G426" s="4"/>
      <c r="H426" s="4"/>
      <c r="I426" s="5"/>
      <c r="J426" s="5"/>
      <c r="K426" s="5"/>
    </row>
    <row r="427" spans="1:11" x14ac:dyDescent="0.2">
      <c r="A427" s="3" t="s">
        <v>773</v>
      </c>
      <c r="B427" s="2" t="s">
        <v>774</v>
      </c>
      <c r="C427" s="3" t="s">
        <v>179</v>
      </c>
      <c r="D427" s="3" t="s">
        <v>57</v>
      </c>
      <c r="E427" s="3" t="s">
        <v>58</v>
      </c>
      <c r="F427" s="4"/>
      <c r="G427" s="4"/>
      <c r="H427" s="4"/>
      <c r="I427" s="5"/>
      <c r="J427" s="5"/>
      <c r="K427" s="5"/>
    </row>
    <row r="428" spans="1:11" x14ac:dyDescent="0.2">
      <c r="A428" s="3" t="s">
        <v>775</v>
      </c>
      <c r="B428" s="2" t="s">
        <v>774</v>
      </c>
      <c r="C428" s="3" t="s">
        <v>179</v>
      </c>
      <c r="D428" s="3" t="s">
        <v>57</v>
      </c>
      <c r="E428" s="3" t="s">
        <v>58</v>
      </c>
      <c r="F428" s="4"/>
      <c r="G428" s="4"/>
      <c r="H428" s="4"/>
      <c r="I428" s="5"/>
      <c r="J428" s="5"/>
      <c r="K428" s="5"/>
    </row>
    <row r="429" spans="1:11" x14ac:dyDescent="0.2">
      <c r="A429" s="48" t="s">
        <v>776</v>
      </c>
      <c r="B429" s="17" t="s">
        <v>777</v>
      </c>
      <c r="C429" s="4" t="s">
        <v>43</v>
      </c>
      <c r="D429" s="4" t="s">
        <v>57</v>
      </c>
      <c r="E429" s="4" t="s">
        <v>283</v>
      </c>
      <c r="F429" s="4"/>
      <c r="G429" s="4"/>
      <c r="H429" s="4"/>
      <c r="I429" s="5"/>
      <c r="J429" s="5"/>
      <c r="K429" s="5"/>
    </row>
    <row r="430" spans="1:11" x14ac:dyDescent="0.2">
      <c r="A430" s="48" t="s">
        <v>776</v>
      </c>
      <c r="B430" s="17" t="s">
        <v>777</v>
      </c>
      <c r="C430" s="4" t="s">
        <v>43</v>
      </c>
      <c r="D430" s="4" t="s">
        <v>57</v>
      </c>
      <c r="E430" s="4" t="s">
        <v>283</v>
      </c>
      <c r="F430" s="4"/>
      <c r="G430" s="4"/>
      <c r="H430" s="4"/>
      <c r="I430" s="14"/>
      <c r="J430" s="14"/>
      <c r="K430" s="14"/>
    </row>
    <row r="431" spans="1:11" x14ac:dyDescent="0.2">
      <c r="A431" s="15" t="s">
        <v>778</v>
      </c>
      <c r="B431" s="17" t="s">
        <v>777</v>
      </c>
      <c r="C431" s="4" t="s">
        <v>43</v>
      </c>
      <c r="D431" s="4" t="s">
        <v>57</v>
      </c>
      <c r="E431" s="4" t="s">
        <v>283</v>
      </c>
      <c r="F431" s="4"/>
      <c r="G431" s="4"/>
      <c r="H431" s="4"/>
      <c r="I431" s="5"/>
      <c r="J431" s="5"/>
      <c r="K431" s="5"/>
    </row>
    <row r="432" spans="1:11" x14ac:dyDescent="0.2">
      <c r="A432" s="20" t="s">
        <v>779</v>
      </c>
      <c r="B432" s="17" t="s">
        <v>777</v>
      </c>
      <c r="C432" s="4" t="s">
        <v>43</v>
      </c>
      <c r="D432" s="4" t="s">
        <v>57</v>
      </c>
      <c r="E432" s="4" t="s">
        <v>283</v>
      </c>
      <c r="F432" s="4"/>
      <c r="G432" s="4"/>
      <c r="H432" s="4"/>
      <c r="I432" s="29"/>
      <c r="J432" s="29"/>
      <c r="K432" s="29"/>
    </row>
    <row r="433" spans="1:11" x14ac:dyDescent="0.2">
      <c r="A433" s="20" t="s">
        <v>780</v>
      </c>
      <c r="B433" s="17" t="s">
        <v>781</v>
      </c>
      <c r="C433" s="4" t="s">
        <v>241</v>
      </c>
      <c r="D433" s="4" t="s">
        <v>13</v>
      </c>
      <c r="E433" s="4" t="s">
        <v>365</v>
      </c>
      <c r="F433" s="4"/>
      <c r="G433" s="4"/>
      <c r="H433" s="4"/>
      <c r="I433" s="29"/>
      <c r="J433" s="29"/>
      <c r="K433" s="29"/>
    </row>
    <row r="434" spans="1:11" x14ac:dyDescent="0.2">
      <c r="A434" s="20" t="s">
        <v>782</v>
      </c>
      <c r="B434" s="17" t="s">
        <v>783</v>
      </c>
      <c r="C434" s="4" t="s">
        <v>111</v>
      </c>
      <c r="D434" s="4" t="s">
        <v>21</v>
      </c>
      <c r="E434" s="4" t="s">
        <v>350</v>
      </c>
      <c r="F434" s="4"/>
      <c r="G434" s="4"/>
      <c r="H434" s="4"/>
      <c r="I434" s="29"/>
      <c r="J434" s="29"/>
      <c r="K434" s="29"/>
    </row>
    <row r="435" spans="1:11" x14ac:dyDescent="0.2">
      <c r="A435" s="24" t="s">
        <v>231</v>
      </c>
      <c r="B435" s="17" t="s">
        <v>783</v>
      </c>
      <c r="C435" s="4" t="s">
        <v>111</v>
      </c>
      <c r="D435" s="4" t="s">
        <v>21</v>
      </c>
      <c r="E435" s="4" t="s">
        <v>350</v>
      </c>
      <c r="F435" s="4"/>
      <c r="G435" s="4"/>
      <c r="H435" s="4"/>
      <c r="I435" s="29"/>
      <c r="J435" s="29"/>
      <c r="K435" s="29"/>
    </row>
    <row r="436" spans="1:11" x14ac:dyDescent="0.2">
      <c r="A436" s="20" t="s">
        <v>784</v>
      </c>
      <c r="B436" s="17" t="s">
        <v>785</v>
      </c>
      <c r="C436" s="4" t="s">
        <v>241</v>
      </c>
      <c r="D436" s="4" t="s">
        <v>21</v>
      </c>
      <c r="E436" s="4" t="s">
        <v>365</v>
      </c>
      <c r="F436" s="4"/>
      <c r="G436" s="4"/>
      <c r="H436" s="4"/>
      <c r="I436" s="29"/>
      <c r="J436" s="29"/>
      <c r="K436" s="29"/>
    </row>
    <row r="437" spans="1:11" x14ac:dyDescent="0.2">
      <c r="A437" s="20" t="s">
        <v>786</v>
      </c>
      <c r="B437" s="17" t="s">
        <v>785</v>
      </c>
      <c r="C437" s="4" t="s">
        <v>241</v>
      </c>
      <c r="D437" s="4" t="s">
        <v>21</v>
      </c>
      <c r="E437" s="4" t="s">
        <v>365</v>
      </c>
      <c r="F437" s="4"/>
      <c r="G437" s="4"/>
      <c r="H437" s="4"/>
      <c r="I437" s="14"/>
      <c r="J437" s="14"/>
      <c r="K437" s="14"/>
    </row>
    <row r="438" spans="1:11" x14ac:dyDescent="0.2">
      <c r="A438" s="20" t="s">
        <v>787</v>
      </c>
      <c r="B438" s="17" t="s">
        <v>788</v>
      </c>
      <c r="C438" s="4" t="s">
        <v>241</v>
      </c>
      <c r="D438" s="4" t="s">
        <v>13</v>
      </c>
      <c r="E438" s="4" t="s">
        <v>365</v>
      </c>
      <c r="F438" s="4"/>
      <c r="G438" s="4"/>
      <c r="H438" s="4"/>
      <c r="I438" s="14"/>
      <c r="J438" s="14"/>
      <c r="K438" s="14"/>
    </row>
    <row r="439" spans="1:11" x14ac:dyDescent="0.2">
      <c r="A439" s="20" t="s">
        <v>789</v>
      </c>
      <c r="B439" s="17" t="s">
        <v>788</v>
      </c>
      <c r="C439" s="4" t="s">
        <v>241</v>
      </c>
      <c r="D439" s="4" t="s">
        <v>13</v>
      </c>
      <c r="E439" s="4" t="s">
        <v>365</v>
      </c>
      <c r="F439" s="4"/>
      <c r="G439" s="4"/>
      <c r="H439" s="4"/>
      <c r="I439" s="5"/>
      <c r="J439" s="5"/>
      <c r="K439" s="5"/>
    </row>
    <row r="440" spans="1:11" x14ac:dyDescent="0.2">
      <c r="A440" s="20" t="s">
        <v>790</v>
      </c>
      <c r="B440" s="17" t="s">
        <v>791</v>
      </c>
      <c r="C440" s="4" t="s">
        <v>241</v>
      </c>
      <c r="D440" s="4" t="s">
        <v>29</v>
      </c>
      <c r="E440" s="4" t="s">
        <v>365</v>
      </c>
      <c r="F440" s="4"/>
      <c r="G440" s="4"/>
      <c r="H440" s="4"/>
      <c r="I440" s="5"/>
      <c r="J440" s="5"/>
      <c r="K440" s="5"/>
    </row>
    <row r="441" spans="1:11" x14ac:dyDescent="0.2">
      <c r="A441" s="15" t="s">
        <v>792</v>
      </c>
      <c r="B441" s="16" t="s">
        <v>793</v>
      </c>
      <c r="C441" s="4" t="s">
        <v>89</v>
      </c>
      <c r="D441" s="4" t="s">
        <v>57</v>
      </c>
      <c r="E441" s="4" t="s">
        <v>100</v>
      </c>
      <c r="F441" s="4"/>
      <c r="G441" s="4"/>
      <c r="H441" s="4"/>
      <c r="I441" s="5"/>
      <c r="J441" s="5"/>
      <c r="K441" s="5"/>
    </row>
    <row r="442" spans="1:11" x14ac:dyDescent="0.2">
      <c r="A442" s="4" t="s">
        <v>794</v>
      </c>
      <c r="B442" s="17" t="s">
        <v>795</v>
      </c>
      <c r="C442" s="4" t="s">
        <v>796</v>
      </c>
      <c r="D442" s="4" t="s">
        <v>13</v>
      </c>
      <c r="E442" s="4"/>
      <c r="F442" s="4"/>
      <c r="G442" s="4"/>
      <c r="H442" s="4"/>
      <c r="I442" s="21"/>
      <c r="J442" s="21"/>
      <c r="K442" s="21"/>
    </row>
    <row r="443" spans="1:11" x14ac:dyDescent="0.2">
      <c r="A443" s="20" t="s">
        <v>797</v>
      </c>
      <c r="B443" s="17" t="s">
        <v>752</v>
      </c>
      <c r="C443" s="4" t="s">
        <v>89</v>
      </c>
      <c r="D443" s="4" t="s">
        <v>57</v>
      </c>
      <c r="E443" s="4" t="s">
        <v>100</v>
      </c>
      <c r="F443" s="4"/>
      <c r="G443" s="4"/>
      <c r="H443" s="4"/>
      <c r="I443" s="21"/>
      <c r="J443" s="21"/>
      <c r="K443" s="21"/>
    </row>
    <row r="444" spans="1:11" x14ac:dyDescent="0.2">
      <c r="A444" s="20" t="s">
        <v>798</v>
      </c>
      <c r="B444" s="17" t="s">
        <v>799</v>
      </c>
      <c r="C444" s="4" t="s">
        <v>89</v>
      </c>
      <c r="D444" s="1" t="s">
        <v>49</v>
      </c>
      <c r="E444" s="4" t="s">
        <v>100</v>
      </c>
      <c r="F444" s="4"/>
      <c r="G444" s="4"/>
      <c r="H444" s="4"/>
      <c r="I444" s="21"/>
      <c r="J444" s="21"/>
      <c r="K444" s="21"/>
    </row>
    <row r="445" spans="1:11" x14ac:dyDescent="0.2">
      <c r="A445" s="3" t="s">
        <v>800</v>
      </c>
      <c r="B445" s="2" t="s">
        <v>801</v>
      </c>
      <c r="C445" s="3" t="s">
        <v>179</v>
      </c>
      <c r="D445" s="3" t="s">
        <v>57</v>
      </c>
      <c r="E445" s="3" t="s">
        <v>290</v>
      </c>
      <c r="F445" s="4"/>
      <c r="G445" s="4"/>
      <c r="H445" s="4"/>
      <c r="I445" s="5"/>
      <c r="J445" s="5"/>
      <c r="K445" s="5"/>
    </row>
    <row r="446" spans="1:11" x14ac:dyDescent="0.2">
      <c r="A446" s="3" t="s">
        <v>802</v>
      </c>
      <c r="B446" s="2" t="s">
        <v>803</v>
      </c>
      <c r="C446" s="3" t="s">
        <v>2</v>
      </c>
      <c r="D446" s="3" t="s">
        <v>57</v>
      </c>
      <c r="E446" s="3" t="s">
        <v>307</v>
      </c>
      <c r="F446" s="4"/>
      <c r="G446" s="4"/>
      <c r="H446" s="4"/>
      <c r="I446" s="14"/>
      <c r="J446" s="14"/>
      <c r="K446" s="14"/>
    </row>
    <row r="447" spans="1:11" x14ac:dyDescent="0.2">
      <c r="A447" s="3" t="s">
        <v>804</v>
      </c>
      <c r="B447" s="2" t="s">
        <v>803</v>
      </c>
      <c r="C447" s="3" t="s">
        <v>2</v>
      </c>
      <c r="D447" s="3" t="s">
        <v>57</v>
      </c>
      <c r="E447" s="3" t="s">
        <v>307</v>
      </c>
      <c r="F447" s="4"/>
      <c r="G447" s="4"/>
      <c r="H447" s="4"/>
      <c r="I447" s="14"/>
      <c r="J447" s="14"/>
      <c r="K447" s="14"/>
    </row>
    <row r="448" spans="1:11" x14ac:dyDescent="0.2">
      <c r="A448" s="25" t="s">
        <v>233</v>
      </c>
      <c r="B448" s="17" t="s">
        <v>805</v>
      </c>
      <c r="C448" s="4" t="s">
        <v>158</v>
      </c>
      <c r="D448" s="4" t="s">
        <v>29</v>
      </c>
      <c r="E448" s="4" t="s">
        <v>350</v>
      </c>
      <c r="F448" s="4"/>
      <c r="G448" s="4"/>
      <c r="H448" s="4"/>
      <c r="I448" s="5"/>
      <c r="J448" s="5"/>
      <c r="K448" s="5"/>
    </row>
    <row r="449" spans="1:11" x14ac:dyDescent="0.2">
      <c r="A449" s="4" t="s">
        <v>806</v>
      </c>
      <c r="B449" s="17" t="s">
        <v>807</v>
      </c>
      <c r="C449" s="4" t="s">
        <v>89</v>
      </c>
      <c r="D449" s="4" t="s">
        <v>3</v>
      </c>
      <c r="E449" s="3" t="s">
        <v>90</v>
      </c>
      <c r="F449" s="4"/>
      <c r="G449" s="4"/>
      <c r="H449" s="4"/>
      <c r="I449" s="5"/>
      <c r="J449" s="5"/>
      <c r="K449" s="5"/>
    </row>
    <row r="450" spans="1:11" x14ac:dyDescent="0.2">
      <c r="A450" s="3" t="s">
        <v>808</v>
      </c>
      <c r="B450" s="2" t="s">
        <v>807</v>
      </c>
      <c r="C450" s="3" t="s">
        <v>89</v>
      </c>
      <c r="D450" s="4" t="s">
        <v>3</v>
      </c>
      <c r="E450" s="3" t="s">
        <v>90</v>
      </c>
      <c r="F450" s="4"/>
      <c r="G450" s="4"/>
      <c r="H450" s="4"/>
      <c r="I450" s="5"/>
      <c r="J450" s="5"/>
      <c r="K450" s="5"/>
    </row>
    <row r="451" spans="1:11" x14ac:dyDescent="0.2">
      <c r="A451" s="20" t="s">
        <v>809</v>
      </c>
      <c r="B451" s="17" t="s">
        <v>807</v>
      </c>
      <c r="C451" s="4" t="s">
        <v>89</v>
      </c>
      <c r="D451" s="4" t="s">
        <v>3</v>
      </c>
      <c r="E451" s="4" t="s">
        <v>90</v>
      </c>
      <c r="F451" s="4"/>
      <c r="G451" s="4"/>
      <c r="H451" s="4"/>
      <c r="I451" s="5"/>
      <c r="J451" s="5"/>
      <c r="K451" s="5"/>
    </row>
    <row r="452" spans="1:11" x14ac:dyDescent="0.2">
      <c r="A452" s="3" t="s">
        <v>810</v>
      </c>
      <c r="B452" s="2" t="s">
        <v>811</v>
      </c>
      <c r="C452" s="3" t="s">
        <v>56</v>
      </c>
      <c r="D452" s="3" t="s">
        <v>13</v>
      </c>
      <c r="E452" s="3" t="s">
        <v>58</v>
      </c>
      <c r="F452" s="4"/>
      <c r="G452" s="4"/>
      <c r="H452" s="4"/>
      <c r="I452" s="5"/>
      <c r="J452" s="5"/>
      <c r="K452" s="5"/>
    </row>
    <row r="453" spans="1:11" x14ac:dyDescent="0.2">
      <c r="A453" s="20" t="s">
        <v>812</v>
      </c>
      <c r="B453" s="17" t="s">
        <v>813</v>
      </c>
      <c r="C453" s="4" t="s">
        <v>241</v>
      </c>
      <c r="D453" s="4" t="s">
        <v>29</v>
      </c>
      <c r="E453" s="4" t="s">
        <v>365</v>
      </c>
      <c r="F453" s="4"/>
      <c r="G453" s="4"/>
      <c r="H453" s="4"/>
      <c r="I453" s="5"/>
      <c r="J453" s="5"/>
      <c r="K453" s="5"/>
    </row>
    <row r="454" spans="1:11" x14ac:dyDescent="0.2">
      <c r="A454" s="3" t="s">
        <v>814</v>
      </c>
      <c r="B454" s="2" t="s">
        <v>795</v>
      </c>
      <c r="C454" s="3" t="s">
        <v>2</v>
      </c>
      <c r="D454" s="3" t="s">
        <v>57</v>
      </c>
      <c r="E454" s="3"/>
      <c r="F454" s="4"/>
      <c r="G454" s="4"/>
      <c r="H454" s="4"/>
      <c r="I454" s="5"/>
      <c r="J454" s="5"/>
      <c r="K454" s="5"/>
    </row>
    <row r="455" spans="1:11" x14ac:dyDescent="0.2">
      <c r="A455" s="3" t="s">
        <v>815</v>
      </c>
      <c r="B455" s="2" t="s">
        <v>816</v>
      </c>
      <c r="C455" s="3" t="s">
        <v>2</v>
      </c>
      <c r="D455" s="3" t="s">
        <v>57</v>
      </c>
      <c r="E455" s="3" t="s">
        <v>290</v>
      </c>
      <c r="F455" s="4"/>
      <c r="G455" s="4"/>
      <c r="H455" s="4"/>
      <c r="I455" s="5"/>
      <c r="J455" s="5"/>
      <c r="K455" s="5"/>
    </row>
    <row r="456" spans="1:11" x14ac:dyDescent="0.2">
      <c r="A456" s="3" t="s">
        <v>817</v>
      </c>
      <c r="B456" s="2" t="s">
        <v>818</v>
      </c>
      <c r="C456" s="3" t="s">
        <v>2</v>
      </c>
      <c r="D456" s="3" t="s">
        <v>57</v>
      </c>
      <c r="E456" s="3" t="s">
        <v>290</v>
      </c>
      <c r="F456" s="4"/>
      <c r="G456" s="4"/>
      <c r="H456" s="4"/>
      <c r="I456" s="5"/>
      <c r="J456" s="5"/>
      <c r="K456" s="5"/>
    </row>
    <row r="457" spans="1:11" x14ac:dyDescent="0.2">
      <c r="A457" s="3" t="s">
        <v>819</v>
      </c>
      <c r="B457" s="2" t="s">
        <v>818</v>
      </c>
      <c r="C457" s="3" t="s">
        <v>2</v>
      </c>
      <c r="D457" s="3" t="s">
        <v>57</v>
      </c>
      <c r="E457" s="3" t="s">
        <v>290</v>
      </c>
      <c r="F457" s="4"/>
      <c r="G457" s="4"/>
      <c r="H457" s="4"/>
      <c r="I457" s="5"/>
      <c r="J457" s="5"/>
      <c r="K457" s="5"/>
    </row>
    <row r="458" spans="1:11" x14ac:dyDescent="0.2">
      <c r="A458" s="3" t="s">
        <v>820</v>
      </c>
      <c r="B458" s="2" t="s">
        <v>818</v>
      </c>
      <c r="C458" s="3" t="s">
        <v>2</v>
      </c>
      <c r="D458" s="3" t="s">
        <v>57</v>
      </c>
      <c r="E458" s="3" t="s">
        <v>290</v>
      </c>
      <c r="F458" s="4"/>
      <c r="G458" s="4"/>
      <c r="H458" s="4"/>
      <c r="I458" s="5"/>
      <c r="J458" s="5"/>
      <c r="K458" s="5"/>
    </row>
    <row r="459" spans="1:11" x14ac:dyDescent="0.2">
      <c r="A459" s="3" t="s">
        <v>821</v>
      </c>
      <c r="B459" s="2" t="s">
        <v>822</v>
      </c>
      <c r="C459" s="3" t="s">
        <v>2</v>
      </c>
      <c r="D459" s="3" t="s">
        <v>57</v>
      </c>
      <c r="E459" s="3" t="s">
        <v>130</v>
      </c>
      <c r="F459" s="4"/>
      <c r="G459" s="4"/>
      <c r="H459" s="4"/>
      <c r="I459" s="5"/>
      <c r="J459" s="5"/>
      <c r="K459" s="5"/>
    </row>
    <row r="460" spans="1:11" x14ac:dyDescent="0.2">
      <c r="A460" s="3" t="s">
        <v>823</v>
      </c>
      <c r="B460" s="2" t="s">
        <v>822</v>
      </c>
      <c r="C460" s="3" t="s">
        <v>2</v>
      </c>
      <c r="D460" s="3" t="s">
        <v>57</v>
      </c>
      <c r="E460" s="3" t="s">
        <v>130</v>
      </c>
      <c r="F460" s="4"/>
      <c r="G460" s="4"/>
      <c r="H460" s="4"/>
      <c r="I460" s="5"/>
      <c r="J460" s="5"/>
      <c r="K460" s="5"/>
    </row>
    <row r="461" spans="1:11" x14ac:dyDescent="0.2">
      <c r="A461" s="3" t="s">
        <v>824</v>
      </c>
      <c r="B461" s="2" t="s">
        <v>825</v>
      </c>
      <c r="C461" s="3" t="s">
        <v>28</v>
      </c>
      <c r="D461" s="3" t="s">
        <v>57</v>
      </c>
      <c r="E461" s="3" t="s">
        <v>30</v>
      </c>
      <c r="F461" s="4"/>
      <c r="G461" s="4"/>
      <c r="H461" s="4"/>
      <c r="I461" s="5"/>
      <c r="J461" s="5"/>
      <c r="K461" s="5"/>
    </row>
    <row r="462" spans="1:11" x14ac:dyDescent="0.2">
      <c r="A462" s="3" t="s">
        <v>826</v>
      </c>
      <c r="B462" s="2" t="s">
        <v>827</v>
      </c>
      <c r="C462" s="3" t="s">
        <v>28</v>
      </c>
      <c r="D462" s="3" t="s">
        <v>13</v>
      </c>
      <c r="E462" s="3" t="s">
        <v>275</v>
      </c>
      <c r="F462" s="4"/>
      <c r="G462" s="4"/>
      <c r="H462" s="4"/>
      <c r="I462" s="5"/>
      <c r="J462" s="5"/>
      <c r="K462" s="5"/>
    </row>
    <row r="463" spans="1:11" x14ac:dyDescent="0.2">
      <c r="A463" s="3" t="s">
        <v>828</v>
      </c>
      <c r="B463" s="2" t="s">
        <v>829</v>
      </c>
      <c r="C463" s="3" t="s">
        <v>2</v>
      </c>
      <c r="D463" s="3" t="s">
        <v>13</v>
      </c>
      <c r="E463" s="3" t="s">
        <v>290</v>
      </c>
      <c r="F463" s="4"/>
      <c r="G463" s="4"/>
      <c r="H463" s="4"/>
      <c r="I463" s="5"/>
      <c r="J463" s="5"/>
      <c r="K463" s="5"/>
    </row>
    <row r="464" spans="1:11" x14ac:dyDescent="0.2">
      <c r="A464" s="3" t="s">
        <v>830</v>
      </c>
      <c r="B464" s="2" t="s">
        <v>829</v>
      </c>
      <c r="C464" s="3" t="s">
        <v>2</v>
      </c>
      <c r="D464" s="3" t="s">
        <v>13</v>
      </c>
      <c r="E464" s="3" t="s">
        <v>290</v>
      </c>
      <c r="F464" s="4"/>
      <c r="G464" s="4"/>
      <c r="H464" s="4"/>
      <c r="I464" s="5"/>
      <c r="J464" s="5"/>
      <c r="K464" s="5"/>
    </row>
    <row r="465" spans="1:11" x14ac:dyDescent="0.2">
      <c r="A465" s="3" t="s">
        <v>831</v>
      </c>
      <c r="B465" s="2" t="s">
        <v>832</v>
      </c>
      <c r="C465" s="3" t="s">
        <v>2</v>
      </c>
      <c r="D465" s="3" t="s">
        <v>57</v>
      </c>
      <c r="E465" s="3" t="s">
        <v>85</v>
      </c>
      <c r="F465" s="4"/>
      <c r="G465" s="4"/>
      <c r="H465" s="4"/>
      <c r="I465" s="5"/>
      <c r="J465" s="5"/>
      <c r="K465" s="5"/>
    </row>
    <row r="466" spans="1:11" x14ac:dyDescent="0.2">
      <c r="A466" s="3" t="s">
        <v>833</v>
      </c>
      <c r="B466" s="2" t="s">
        <v>832</v>
      </c>
      <c r="C466" s="3" t="s">
        <v>2</v>
      </c>
      <c r="D466" s="3" t="s">
        <v>57</v>
      </c>
      <c r="E466" s="3" t="s">
        <v>85</v>
      </c>
      <c r="F466" s="4"/>
      <c r="G466" s="4"/>
      <c r="H466" s="4"/>
      <c r="I466" s="14"/>
      <c r="J466" s="14"/>
      <c r="K466" s="14"/>
    </row>
    <row r="467" spans="1:11" x14ac:dyDescent="0.2">
      <c r="A467" s="3" t="s">
        <v>834</v>
      </c>
      <c r="B467" s="2" t="s">
        <v>832</v>
      </c>
      <c r="C467" s="3" t="s">
        <v>2</v>
      </c>
      <c r="D467" s="3" t="s">
        <v>57</v>
      </c>
      <c r="E467" s="3" t="s">
        <v>22</v>
      </c>
      <c r="F467" s="4"/>
      <c r="G467" s="4"/>
      <c r="H467" s="4"/>
      <c r="I467" s="21"/>
      <c r="J467" s="21"/>
      <c r="K467" s="21"/>
    </row>
    <row r="468" spans="1:11" x14ac:dyDescent="0.2">
      <c r="A468" s="3" t="s">
        <v>835</v>
      </c>
      <c r="B468" s="2" t="s">
        <v>836</v>
      </c>
      <c r="C468" s="3" t="s">
        <v>2</v>
      </c>
      <c r="D468" s="3" t="s">
        <v>21</v>
      </c>
      <c r="E468" s="3" t="s">
        <v>22</v>
      </c>
      <c r="F468" s="4"/>
      <c r="G468" s="4"/>
      <c r="H468" s="4"/>
      <c r="I468" s="21"/>
      <c r="J468" s="21"/>
      <c r="K468" s="21"/>
    </row>
    <row r="469" spans="1:11" x14ac:dyDescent="0.2">
      <c r="A469" s="20" t="s">
        <v>837</v>
      </c>
      <c r="B469" s="17" t="s">
        <v>838</v>
      </c>
      <c r="C469" s="4" t="s">
        <v>111</v>
      </c>
      <c r="D469" s="4" t="s">
        <v>13</v>
      </c>
      <c r="E469" s="4" t="s">
        <v>112</v>
      </c>
      <c r="F469" s="4"/>
      <c r="G469" s="4"/>
      <c r="H469" s="4"/>
      <c r="I469" s="5"/>
      <c r="J469" s="5"/>
      <c r="K469" s="5"/>
    </row>
    <row r="470" spans="1:11" x14ac:dyDescent="0.2">
      <c r="A470" s="24" t="s">
        <v>80</v>
      </c>
      <c r="B470" s="17" t="s">
        <v>838</v>
      </c>
      <c r="C470" s="4" t="s">
        <v>111</v>
      </c>
      <c r="D470" s="4" t="s">
        <v>13</v>
      </c>
      <c r="E470" s="4" t="s">
        <v>112</v>
      </c>
      <c r="F470" s="4"/>
      <c r="G470" s="4"/>
      <c r="H470" s="4"/>
      <c r="I470" s="5"/>
      <c r="J470" s="5"/>
      <c r="K470" s="5"/>
    </row>
    <row r="471" spans="1:11" x14ac:dyDescent="0.2">
      <c r="A471" s="3" t="s">
        <v>839</v>
      </c>
      <c r="B471" s="2" t="s">
        <v>840</v>
      </c>
      <c r="C471" s="3" t="s">
        <v>2</v>
      </c>
      <c r="D471" s="3" t="s">
        <v>57</v>
      </c>
      <c r="E471" s="3" t="s">
        <v>579</v>
      </c>
      <c r="F471" s="4"/>
      <c r="G471" s="4"/>
      <c r="H471" s="4"/>
      <c r="I471" s="21"/>
      <c r="J471" s="21"/>
      <c r="K471" s="21"/>
    </row>
    <row r="472" spans="1:11" x14ac:dyDescent="0.2">
      <c r="A472" s="3" t="s">
        <v>841</v>
      </c>
      <c r="B472" s="2" t="s">
        <v>840</v>
      </c>
      <c r="C472" s="3" t="s">
        <v>2</v>
      </c>
      <c r="D472" s="3" t="s">
        <v>57</v>
      </c>
      <c r="E472" s="3" t="s">
        <v>579</v>
      </c>
      <c r="F472" s="4"/>
      <c r="G472" s="4"/>
      <c r="H472" s="4"/>
      <c r="I472" s="21"/>
      <c r="J472" s="21"/>
      <c r="K472" s="21"/>
    </row>
    <row r="473" spans="1:11" x14ac:dyDescent="0.2">
      <c r="A473" s="3" t="s">
        <v>842</v>
      </c>
      <c r="B473" s="2" t="s">
        <v>840</v>
      </c>
      <c r="C473" s="3" t="s">
        <v>2</v>
      </c>
      <c r="D473" s="3" t="s">
        <v>57</v>
      </c>
      <c r="E473" s="3" t="s">
        <v>130</v>
      </c>
      <c r="F473" s="4"/>
      <c r="G473" s="4"/>
      <c r="H473" s="4"/>
      <c r="I473" s="5"/>
      <c r="J473" s="5"/>
      <c r="K473" s="5"/>
    </row>
    <row r="474" spans="1:11" x14ac:dyDescent="0.2">
      <c r="A474" s="3" t="s">
        <v>843</v>
      </c>
      <c r="B474" s="2" t="s">
        <v>844</v>
      </c>
      <c r="C474" s="3" t="s">
        <v>56</v>
      </c>
      <c r="D474" s="1" t="s">
        <v>49</v>
      </c>
      <c r="E474" s="3" t="s">
        <v>191</v>
      </c>
      <c r="F474" s="4"/>
      <c r="G474" s="4"/>
      <c r="H474" s="4"/>
      <c r="I474" s="5"/>
      <c r="J474" s="5"/>
      <c r="K474" s="5"/>
    </row>
    <row r="475" spans="1:11" x14ac:dyDescent="0.2">
      <c r="A475" s="3" t="s">
        <v>845</v>
      </c>
      <c r="B475" s="2" t="s">
        <v>844</v>
      </c>
      <c r="C475" s="3" t="s">
        <v>56</v>
      </c>
      <c r="D475" s="1" t="s">
        <v>49</v>
      </c>
      <c r="E475" s="3" t="s">
        <v>191</v>
      </c>
      <c r="F475" s="4"/>
      <c r="G475" s="4"/>
      <c r="H475" s="4"/>
      <c r="I475" s="5"/>
      <c r="J475" s="5"/>
      <c r="K475" s="5"/>
    </row>
    <row r="476" spans="1:11" x14ac:dyDescent="0.2">
      <c r="A476" s="3" t="s">
        <v>846</v>
      </c>
      <c r="B476" s="2" t="s">
        <v>847</v>
      </c>
      <c r="C476" s="3" t="s">
        <v>2</v>
      </c>
      <c r="D476" s="3" t="s">
        <v>21</v>
      </c>
      <c r="E476" s="3" t="s">
        <v>290</v>
      </c>
      <c r="F476" s="4"/>
      <c r="G476" s="4"/>
      <c r="H476" s="4"/>
      <c r="I476" s="5"/>
      <c r="J476" s="5"/>
      <c r="K476" s="5"/>
    </row>
    <row r="477" spans="1:11" x14ac:dyDescent="0.2">
      <c r="A477" s="3" t="s">
        <v>848</v>
      </c>
      <c r="B477" s="2" t="s">
        <v>847</v>
      </c>
      <c r="C477" s="3" t="s">
        <v>2</v>
      </c>
      <c r="D477" s="3" t="s">
        <v>21</v>
      </c>
      <c r="E477" s="3" t="s">
        <v>290</v>
      </c>
      <c r="F477" s="4"/>
      <c r="G477" s="4"/>
      <c r="H477" s="4"/>
      <c r="I477" s="14"/>
      <c r="J477" s="14"/>
      <c r="K477" s="14"/>
    </row>
    <row r="478" spans="1:11" x14ac:dyDescent="0.2">
      <c r="A478" s="3" t="s">
        <v>849</v>
      </c>
      <c r="B478" s="2" t="s">
        <v>850</v>
      </c>
      <c r="C478" s="3" t="s">
        <v>2</v>
      </c>
      <c r="D478" s="3" t="s">
        <v>3</v>
      </c>
      <c r="E478" s="3" t="s">
        <v>85</v>
      </c>
      <c r="F478" s="4"/>
      <c r="G478" s="4"/>
      <c r="H478" s="4"/>
      <c r="I478" s="5"/>
      <c r="J478" s="5"/>
      <c r="K478" s="5"/>
    </row>
    <row r="479" spans="1:11" x14ac:dyDescent="0.2">
      <c r="A479" s="3" t="s">
        <v>851</v>
      </c>
      <c r="B479" s="2" t="s">
        <v>850</v>
      </c>
      <c r="C479" s="3" t="s">
        <v>2</v>
      </c>
      <c r="D479" s="3" t="s">
        <v>3</v>
      </c>
      <c r="E479" s="3" t="s">
        <v>85</v>
      </c>
      <c r="F479" s="4"/>
      <c r="G479" s="4"/>
      <c r="H479" s="4"/>
      <c r="I479" s="14"/>
      <c r="J479" s="14"/>
      <c r="K479" s="14"/>
    </row>
    <row r="480" spans="1:11" x14ac:dyDescent="0.2">
      <c r="A480" s="3" t="s">
        <v>852</v>
      </c>
      <c r="B480" s="2" t="s">
        <v>853</v>
      </c>
      <c r="C480" s="3" t="s">
        <v>28</v>
      </c>
      <c r="D480" s="3" t="s">
        <v>13</v>
      </c>
      <c r="E480" s="3" t="s">
        <v>143</v>
      </c>
      <c r="F480" s="4"/>
      <c r="G480" s="4"/>
      <c r="H480" s="4"/>
      <c r="I480" s="14"/>
      <c r="J480" s="14"/>
      <c r="K480" s="14"/>
    </row>
    <row r="481" spans="1:11" x14ac:dyDescent="0.2">
      <c r="A481" s="3" t="s">
        <v>854</v>
      </c>
      <c r="B481" s="2" t="s">
        <v>855</v>
      </c>
      <c r="C481" s="3" t="s">
        <v>2</v>
      </c>
      <c r="D481" s="3" t="s">
        <v>57</v>
      </c>
      <c r="E481" s="3" t="s">
        <v>69</v>
      </c>
      <c r="F481" s="4"/>
      <c r="G481" s="4"/>
      <c r="H481" s="4"/>
      <c r="I481" s="5"/>
      <c r="J481" s="5"/>
      <c r="K481" s="5"/>
    </row>
    <row r="482" spans="1:11" x14ac:dyDescent="0.2">
      <c r="A482" s="3" t="s">
        <v>856</v>
      </c>
      <c r="B482" s="2" t="s">
        <v>855</v>
      </c>
      <c r="C482" s="3" t="s">
        <v>2</v>
      </c>
      <c r="D482" s="3" t="s">
        <v>57</v>
      </c>
      <c r="E482" s="3" t="s">
        <v>69</v>
      </c>
      <c r="F482" s="4"/>
      <c r="G482" s="4"/>
      <c r="H482" s="4"/>
      <c r="I482" s="21"/>
      <c r="J482" s="21"/>
      <c r="K482" s="21"/>
    </row>
    <row r="483" spans="1:11" x14ac:dyDescent="0.2">
      <c r="A483" s="3" t="s">
        <v>857</v>
      </c>
      <c r="B483" s="2" t="s">
        <v>855</v>
      </c>
      <c r="C483" s="3" t="s">
        <v>2</v>
      </c>
      <c r="D483" s="3" t="s">
        <v>57</v>
      </c>
      <c r="E483" s="3" t="s">
        <v>69</v>
      </c>
      <c r="F483" s="4"/>
      <c r="G483" s="4"/>
      <c r="H483" s="4"/>
      <c r="I483" s="21"/>
      <c r="J483" s="21"/>
      <c r="K483" s="21"/>
    </row>
    <row r="484" spans="1:11" x14ac:dyDescent="0.2">
      <c r="A484" s="25" t="s">
        <v>858</v>
      </c>
      <c r="B484" s="17" t="s">
        <v>859</v>
      </c>
      <c r="C484" s="4" t="s">
        <v>158</v>
      </c>
      <c r="D484" s="4" t="s">
        <v>13</v>
      </c>
      <c r="E484" s="4" t="s">
        <v>300</v>
      </c>
      <c r="F484" s="4"/>
      <c r="G484" s="4"/>
      <c r="H484" s="4"/>
      <c r="I484" s="5"/>
      <c r="J484" s="5"/>
      <c r="K484" s="5"/>
    </row>
    <row r="485" spans="1:11" x14ac:dyDescent="0.2">
      <c r="A485" s="25" t="s">
        <v>82</v>
      </c>
      <c r="B485" s="17" t="s">
        <v>860</v>
      </c>
      <c r="C485" s="4" t="s">
        <v>158</v>
      </c>
      <c r="D485" s="4" t="s">
        <v>13</v>
      </c>
      <c r="E485" s="4" t="s">
        <v>300</v>
      </c>
      <c r="F485" s="4"/>
      <c r="G485" s="4"/>
      <c r="H485" s="4"/>
      <c r="I485" s="5"/>
      <c r="J485" s="5"/>
      <c r="K485" s="5"/>
    </row>
    <row r="486" spans="1:11" x14ac:dyDescent="0.2">
      <c r="A486" s="20" t="s">
        <v>861</v>
      </c>
      <c r="B486" s="17" t="s">
        <v>860</v>
      </c>
      <c r="C486" s="4" t="s">
        <v>158</v>
      </c>
      <c r="D486" s="4" t="s">
        <v>13</v>
      </c>
      <c r="E486" s="4" t="s">
        <v>300</v>
      </c>
      <c r="F486" s="4"/>
      <c r="G486" s="4"/>
      <c r="H486" s="4"/>
      <c r="I486" s="5"/>
      <c r="J486" s="5"/>
      <c r="K486" s="5"/>
    </row>
    <row r="487" spans="1:11" x14ac:dyDescent="0.2">
      <c r="A487" s="3" t="s">
        <v>862</v>
      </c>
      <c r="B487" s="2" t="s">
        <v>863</v>
      </c>
      <c r="C487" s="3" t="s">
        <v>56</v>
      </c>
      <c r="D487" s="3" t="s">
        <v>57</v>
      </c>
      <c r="E487" s="3" t="s">
        <v>191</v>
      </c>
      <c r="F487" s="4"/>
      <c r="G487" s="4"/>
      <c r="H487" s="4"/>
      <c r="I487" s="5"/>
      <c r="J487" s="5"/>
      <c r="K487" s="5"/>
    </row>
    <row r="488" spans="1:11" x14ac:dyDescent="0.2">
      <c r="A488" s="3" t="s">
        <v>864</v>
      </c>
      <c r="B488" s="2" t="s">
        <v>863</v>
      </c>
      <c r="C488" s="3" t="s">
        <v>56</v>
      </c>
      <c r="D488" s="3" t="s">
        <v>57</v>
      </c>
      <c r="E488" s="3" t="s">
        <v>191</v>
      </c>
      <c r="F488" s="4"/>
      <c r="G488" s="4"/>
      <c r="H488" s="4"/>
      <c r="I488" s="5"/>
      <c r="J488" s="5"/>
      <c r="K488" s="5"/>
    </row>
    <row r="489" spans="1:11" x14ac:dyDescent="0.2">
      <c r="A489" s="3" t="s">
        <v>865</v>
      </c>
      <c r="B489" s="2" t="s">
        <v>866</v>
      </c>
      <c r="C489" s="3" t="s">
        <v>2</v>
      </c>
      <c r="D489" s="3" t="s">
        <v>3</v>
      </c>
      <c r="E489" s="3" t="s">
        <v>50</v>
      </c>
      <c r="F489" s="4"/>
      <c r="G489" s="4"/>
      <c r="H489" s="4"/>
      <c r="I489" s="5"/>
      <c r="J489" s="5"/>
      <c r="K489" s="5"/>
    </row>
    <row r="490" spans="1:11" x14ac:dyDescent="0.2">
      <c r="A490" s="3" t="s">
        <v>867</v>
      </c>
      <c r="B490" s="2" t="s">
        <v>866</v>
      </c>
      <c r="C490" s="3" t="s">
        <v>2</v>
      </c>
      <c r="D490" s="3" t="s">
        <v>3</v>
      </c>
      <c r="E490" s="3" t="s">
        <v>50</v>
      </c>
      <c r="F490" s="4"/>
      <c r="G490" s="4"/>
      <c r="H490" s="4"/>
      <c r="I490" s="5"/>
      <c r="J490" s="5"/>
      <c r="K490" s="5"/>
    </row>
    <row r="491" spans="1:11" x14ac:dyDescent="0.2">
      <c r="A491" s="4" t="s">
        <v>868</v>
      </c>
      <c r="B491" s="17" t="s">
        <v>869</v>
      </c>
      <c r="C491" s="4" t="s">
        <v>241</v>
      </c>
      <c r="D491" s="4" t="s">
        <v>57</v>
      </c>
      <c r="E491" s="4" t="s">
        <v>242</v>
      </c>
      <c r="F491" s="4"/>
      <c r="G491" s="4"/>
      <c r="H491" s="4"/>
      <c r="I491" s="5"/>
      <c r="J491" s="5"/>
      <c r="K491" s="5"/>
    </row>
    <row r="492" spans="1:11" x14ac:dyDescent="0.2">
      <c r="A492" s="4" t="s">
        <v>870</v>
      </c>
      <c r="B492" s="17" t="s">
        <v>871</v>
      </c>
      <c r="C492" s="4" t="s">
        <v>241</v>
      </c>
      <c r="D492" s="4" t="s">
        <v>57</v>
      </c>
      <c r="E492" s="4" t="s">
        <v>242</v>
      </c>
      <c r="F492" s="4"/>
      <c r="G492" s="4"/>
      <c r="H492" s="4"/>
      <c r="I492" s="5"/>
      <c r="J492" s="5"/>
      <c r="K492" s="5"/>
    </row>
    <row r="493" spans="1:11" x14ac:dyDescent="0.2">
      <c r="A493" s="20" t="s">
        <v>872</v>
      </c>
      <c r="B493" s="17" t="s">
        <v>871</v>
      </c>
      <c r="C493" s="4" t="s">
        <v>241</v>
      </c>
      <c r="D493" s="4" t="s">
        <v>57</v>
      </c>
      <c r="E493" s="4" t="s">
        <v>242</v>
      </c>
      <c r="F493" s="4"/>
      <c r="G493" s="4"/>
      <c r="H493" s="4"/>
      <c r="I493" s="14"/>
      <c r="J493" s="14"/>
      <c r="K493" s="14"/>
    </row>
    <row r="494" spans="1:11" x14ac:dyDescent="0.2">
      <c r="A494" s="25" t="s">
        <v>86</v>
      </c>
      <c r="B494" s="17" t="s">
        <v>873</v>
      </c>
      <c r="C494" s="4" t="s">
        <v>158</v>
      </c>
      <c r="D494" s="4" t="s">
        <v>13</v>
      </c>
      <c r="E494" s="4" t="s">
        <v>206</v>
      </c>
      <c r="F494" s="4"/>
      <c r="G494" s="4"/>
      <c r="H494" s="4"/>
      <c r="I494" s="5"/>
      <c r="J494" s="5"/>
      <c r="K494" s="5"/>
    </row>
    <row r="495" spans="1:11" x14ac:dyDescent="0.2">
      <c r="A495" s="25" t="s">
        <v>236</v>
      </c>
      <c r="B495" s="17" t="s">
        <v>874</v>
      </c>
      <c r="C495" s="4" t="s">
        <v>158</v>
      </c>
      <c r="D495" s="4" t="s">
        <v>29</v>
      </c>
      <c r="E495" s="4" t="s">
        <v>206</v>
      </c>
      <c r="F495" s="4"/>
      <c r="G495" s="4"/>
      <c r="H495" s="4"/>
      <c r="I495" s="5"/>
      <c r="J495" s="5"/>
      <c r="K495" s="5"/>
    </row>
    <row r="496" spans="1:11" x14ac:dyDescent="0.2">
      <c r="A496" s="25" t="s">
        <v>91</v>
      </c>
      <c r="B496" s="17" t="s">
        <v>875</v>
      </c>
      <c r="C496" s="4" t="s">
        <v>158</v>
      </c>
      <c r="D496" s="4" t="s">
        <v>29</v>
      </c>
      <c r="E496" s="4" t="s">
        <v>206</v>
      </c>
      <c r="F496" s="4"/>
      <c r="G496" s="4"/>
      <c r="H496" s="4"/>
      <c r="I496" s="5"/>
      <c r="J496" s="5"/>
      <c r="K496" s="5"/>
    </row>
    <row r="497" spans="1:11" x14ac:dyDescent="0.2">
      <c r="A497" s="25" t="s">
        <v>93</v>
      </c>
      <c r="B497" s="17" t="s">
        <v>876</v>
      </c>
      <c r="C497" s="4" t="s">
        <v>158</v>
      </c>
      <c r="D497" s="4" t="s">
        <v>13</v>
      </c>
      <c r="E497" s="4" t="s">
        <v>206</v>
      </c>
      <c r="F497" s="4"/>
      <c r="G497" s="4"/>
      <c r="H497" s="4"/>
      <c r="I497" s="5"/>
      <c r="J497" s="5"/>
      <c r="K497" s="5"/>
    </row>
    <row r="498" spans="1:11" x14ac:dyDescent="0.2">
      <c r="A498" s="20" t="s">
        <v>877</v>
      </c>
      <c r="B498" s="17" t="s">
        <v>876</v>
      </c>
      <c r="C498" s="4" t="s">
        <v>158</v>
      </c>
      <c r="D498" s="4" t="s">
        <v>13</v>
      </c>
      <c r="E498" s="4" t="s">
        <v>206</v>
      </c>
      <c r="F498" s="4"/>
      <c r="G498" s="4"/>
      <c r="H498" s="4"/>
      <c r="I498" s="5"/>
      <c r="J498" s="5"/>
      <c r="K498" s="5"/>
    </row>
    <row r="499" spans="1:11" x14ac:dyDescent="0.2">
      <c r="A499" s="20" t="s">
        <v>878</v>
      </c>
      <c r="B499" s="17" t="s">
        <v>873</v>
      </c>
      <c r="C499" s="4" t="s">
        <v>158</v>
      </c>
      <c r="D499" s="4" t="s">
        <v>13</v>
      </c>
      <c r="E499" s="4" t="s">
        <v>206</v>
      </c>
      <c r="F499" s="4"/>
      <c r="G499" s="4"/>
      <c r="H499" s="4"/>
      <c r="I499" s="5"/>
      <c r="J499" s="5"/>
      <c r="K499" s="5"/>
    </row>
    <row r="500" spans="1:11" x14ac:dyDescent="0.2">
      <c r="A500" s="4" t="s">
        <v>879</v>
      </c>
      <c r="B500" s="17" t="s">
        <v>873</v>
      </c>
      <c r="C500" s="4" t="s">
        <v>158</v>
      </c>
      <c r="D500" s="4" t="s">
        <v>13</v>
      </c>
      <c r="E500" s="4" t="s">
        <v>206</v>
      </c>
      <c r="F500" s="4"/>
      <c r="G500" s="4"/>
      <c r="H500" s="4"/>
      <c r="I500" s="5"/>
      <c r="J500" s="5"/>
      <c r="K500" s="5"/>
    </row>
    <row r="501" spans="1:11" x14ac:dyDescent="0.2">
      <c r="A501" s="4" t="s">
        <v>880</v>
      </c>
      <c r="B501" s="17" t="s">
        <v>874</v>
      </c>
      <c r="C501" s="4" t="s">
        <v>158</v>
      </c>
      <c r="D501" s="4" t="s">
        <v>29</v>
      </c>
      <c r="E501" s="4" t="s">
        <v>206</v>
      </c>
      <c r="F501" s="4"/>
      <c r="G501" s="4"/>
      <c r="H501" s="4"/>
      <c r="I501" s="5"/>
      <c r="J501" s="5"/>
      <c r="K501" s="5"/>
    </row>
    <row r="502" spans="1:11" x14ac:dyDescent="0.2">
      <c r="A502" s="4" t="s">
        <v>881</v>
      </c>
      <c r="B502" s="17" t="s">
        <v>876</v>
      </c>
      <c r="C502" s="4" t="s">
        <v>158</v>
      </c>
      <c r="D502" s="4" t="s">
        <v>13</v>
      </c>
      <c r="E502" s="4" t="s">
        <v>206</v>
      </c>
      <c r="F502" s="4"/>
      <c r="G502" s="4"/>
      <c r="H502" s="4"/>
      <c r="I502" s="5"/>
      <c r="J502" s="5"/>
      <c r="K502" s="5"/>
    </row>
    <row r="503" spans="1:11" x14ac:dyDescent="0.2">
      <c r="A503" s="20" t="s">
        <v>882</v>
      </c>
      <c r="B503" s="17" t="s">
        <v>883</v>
      </c>
      <c r="C503" s="4" t="s">
        <v>111</v>
      </c>
      <c r="D503" s="4" t="s">
        <v>13</v>
      </c>
      <c r="E503" s="4" t="s">
        <v>164</v>
      </c>
      <c r="F503" s="4"/>
      <c r="G503" s="4"/>
      <c r="H503" s="4"/>
      <c r="I503" s="5"/>
      <c r="J503" s="5"/>
      <c r="K503" s="5"/>
    </row>
    <row r="504" spans="1:11" x14ac:dyDescent="0.2">
      <c r="A504" s="25" t="s">
        <v>95</v>
      </c>
      <c r="B504" s="17" t="s">
        <v>883</v>
      </c>
      <c r="C504" s="4" t="s">
        <v>111</v>
      </c>
      <c r="D504" s="4" t="s">
        <v>13</v>
      </c>
      <c r="E504" s="4" t="s">
        <v>164</v>
      </c>
      <c r="F504" s="4"/>
      <c r="G504" s="4"/>
      <c r="H504" s="4"/>
      <c r="I504" s="5"/>
      <c r="J504" s="5"/>
      <c r="K504" s="5"/>
    </row>
    <row r="505" spans="1:11" x14ac:dyDescent="0.2">
      <c r="A505" s="25" t="s">
        <v>97</v>
      </c>
      <c r="B505" s="17" t="s">
        <v>884</v>
      </c>
      <c r="C505" s="4" t="s">
        <v>111</v>
      </c>
      <c r="D505" s="4" t="s">
        <v>13</v>
      </c>
      <c r="E505" s="4" t="s">
        <v>164</v>
      </c>
      <c r="F505" s="4"/>
      <c r="G505" s="4"/>
      <c r="H505" s="4"/>
      <c r="I505" s="5"/>
      <c r="J505" s="5"/>
      <c r="K505" s="5"/>
    </row>
    <row r="506" spans="1:11" x14ac:dyDescent="0.2">
      <c r="A506" s="25" t="s">
        <v>97</v>
      </c>
      <c r="B506" s="17"/>
      <c r="C506" s="4"/>
      <c r="D506" s="4"/>
      <c r="E506" s="4" t="s">
        <v>164</v>
      </c>
      <c r="F506" s="4"/>
      <c r="G506" s="4"/>
      <c r="H506" s="4"/>
      <c r="I506" s="5"/>
      <c r="J506" s="5"/>
      <c r="K506" s="5"/>
    </row>
    <row r="507" spans="1:11" x14ac:dyDescent="0.2">
      <c r="A507" s="4" t="s">
        <v>885</v>
      </c>
      <c r="B507" s="17" t="s">
        <v>884</v>
      </c>
      <c r="C507" s="4" t="s">
        <v>111</v>
      </c>
      <c r="D507" s="4" t="s">
        <v>13</v>
      </c>
      <c r="E507" s="4" t="s">
        <v>164</v>
      </c>
      <c r="F507" s="4"/>
      <c r="G507" s="4"/>
      <c r="H507" s="4"/>
      <c r="I507" s="5"/>
      <c r="J507" s="5"/>
      <c r="K507" s="5"/>
    </row>
    <row r="508" spans="1:11" x14ac:dyDescent="0.2">
      <c r="A508" s="49" t="s">
        <v>238</v>
      </c>
      <c r="B508" s="50" t="s">
        <v>886</v>
      </c>
      <c r="C508" s="29" t="s">
        <v>158</v>
      </c>
      <c r="D508" s="29" t="s">
        <v>29</v>
      </c>
      <c r="E508" s="29" t="s">
        <v>268</v>
      </c>
      <c r="F508" s="29"/>
      <c r="G508" s="29"/>
      <c r="H508" s="29"/>
      <c r="I508" s="29"/>
      <c r="J508" s="29"/>
      <c r="K508" s="29"/>
    </row>
    <row r="509" spans="1:11" x14ac:dyDescent="0.2">
      <c r="A509" s="20" t="s">
        <v>887</v>
      </c>
      <c r="B509" s="17" t="s">
        <v>888</v>
      </c>
      <c r="C509" s="4" t="s">
        <v>158</v>
      </c>
      <c r="D509" s="4" t="s">
        <v>29</v>
      </c>
      <c r="E509" s="4" t="s">
        <v>164</v>
      </c>
      <c r="F509" s="4"/>
      <c r="G509" s="4"/>
      <c r="H509" s="4"/>
      <c r="I509" s="5"/>
      <c r="J509" s="5"/>
      <c r="K509" s="5"/>
    </row>
    <row r="510" spans="1:11" x14ac:dyDescent="0.2">
      <c r="A510" s="4" t="s">
        <v>889</v>
      </c>
      <c r="B510" s="17" t="s">
        <v>890</v>
      </c>
      <c r="C510" s="4" t="s">
        <v>158</v>
      </c>
      <c r="D510" s="4" t="s">
        <v>29</v>
      </c>
      <c r="E510" s="4"/>
      <c r="F510" s="4"/>
      <c r="G510" s="4"/>
      <c r="H510" s="4"/>
      <c r="I510" s="5"/>
      <c r="J510" s="5"/>
      <c r="K510" s="5"/>
    </row>
    <row r="511" spans="1:11" x14ac:dyDescent="0.2">
      <c r="A511" s="3" t="s">
        <v>891</v>
      </c>
      <c r="B511" s="2" t="s">
        <v>892</v>
      </c>
      <c r="C511" s="3" t="s">
        <v>2</v>
      </c>
      <c r="D511" s="3" t="s">
        <v>13</v>
      </c>
      <c r="E511" s="3" t="s">
        <v>4</v>
      </c>
      <c r="F511" s="4"/>
      <c r="G511" s="4"/>
      <c r="H511" s="4"/>
      <c r="I511" s="5"/>
      <c r="J511" s="5"/>
      <c r="K511" s="5"/>
    </row>
    <row r="512" spans="1:11" x14ac:dyDescent="0.2">
      <c r="A512" s="3" t="s">
        <v>893</v>
      </c>
      <c r="B512" s="2" t="s">
        <v>892</v>
      </c>
      <c r="C512" s="3" t="s">
        <v>2</v>
      </c>
      <c r="D512" s="3" t="s">
        <v>13</v>
      </c>
      <c r="E512" s="3" t="s">
        <v>4</v>
      </c>
      <c r="F512" s="4"/>
      <c r="G512" s="4"/>
      <c r="H512" s="4"/>
      <c r="I512" s="5"/>
      <c r="J512" s="5"/>
      <c r="K512" s="5"/>
    </row>
    <row r="513" spans="1:11" x14ac:dyDescent="0.2">
      <c r="A513" s="20" t="s">
        <v>894</v>
      </c>
      <c r="B513" s="17" t="s">
        <v>895</v>
      </c>
      <c r="C513" s="4" t="s">
        <v>158</v>
      </c>
      <c r="D513" s="4" t="s">
        <v>13</v>
      </c>
      <c r="E513" s="4" t="s">
        <v>300</v>
      </c>
      <c r="F513" s="4"/>
      <c r="G513" s="4"/>
      <c r="H513" s="4"/>
      <c r="I513" s="5"/>
      <c r="J513" s="5"/>
      <c r="K513" s="5"/>
    </row>
    <row r="514" spans="1:11" x14ac:dyDescent="0.2">
      <c r="A514" s="3" t="s">
        <v>896</v>
      </c>
      <c r="B514" s="2" t="s">
        <v>897</v>
      </c>
      <c r="C514" s="3" t="s">
        <v>28</v>
      </c>
      <c r="D514" s="3" t="s">
        <v>13</v>
      </c>
      <c r="E514" s="3" t="s">
        <v>30</v>
      </c>
      <c r="F514" s="4"/>
      <c r="G514" s="4"/>
      <c r="H514" s="4"/>
      <c r="I514" s="5"/>
      <c r="J514" s="5"/>
      <c r="K514" s="5"/>
    </row>
    <row r="515" spans="1:11" x14ac:dyDescent="0.2">
      <c r="A515" s="3" t="s">
        <v>898</v>
      </c>
      <c r="B515" s="2" t="s">
        <v>899</v>
      </c>
      <c r="C515" s="3" t="s">
        <v>179</v>
      </c>
      <c r="D515" s="3" t="s">
        <v>57</v>
      </c>
      <c r="E515" s="3" t="s">
        <v>85</v>
      </c>
      <c r="F515" s="4"/>
      <c r="G515" s="4"/>
      <c r="H515" s="4"/>
      <c r="I515" s="5"/>
      <c r="J515" s="5"/>
      <c r="K515" s="5"/>
    </row>
    <row r="516" spans="1:11" x14ac:dyDescent="0.2">
      <c r="A516" s="3" t="s">
        <v>900</v>
      </c>
      <c r="B516" s="2" t="s">
        <v>901</v>
      </c>
      <c r="C516" s="3" t="s">
        <v>2</v>
      </c>
      <c r="D516" s="3" t="s">
        <v>57</v>
      </c>
      <c r="E516" s="3" t="s">
        <v>50</v>
      </c>
      <c r="F516" s="4"/>
      <c r="G516" s="4"/>
      <c r="H516" s="4"/>
      <c r="I516" s="5"/>
      <c r="J516" s="5"/>
      <c r="K516" s="5"/>
    </row>
    <row r="517" spans="1:11" x14ac:dyDescent="0.2">
      <c r="A517" s="3" t="s">
        <v>902</v>
      </c>
      <c r="B517" s="2" t="s">
        <v>901</v>
      </c>
      <c r="C517" s="3" t="s">
        <v>2</v>
      </c>
      <c r="D517" s="3" t="s">
        <v>57</v>
      </c>
      <c r="E517" s="3" t="s">
        <v>50</v>
      </c>
      <c r="F517" s="4"/>
      <c r="G517" s="4"/>
      <c r="H517" s="4"/>
      <c r="I517" s="21"/>
      <c r="J517" s="21"/>
      <c r="K517" s="21"/>
    </row>
    <row r="518" spans="1:11" x14ac:dyDescent="0.2">
      <c r="A518" s="3" t="s">
        <v>903</v>
      </c>
      <c r="B518" s="2" t="s">
        <v>901</v>
      </c>
      <c r="C518" s="3" t="s">
        <v>2</v>
      </c>
      <c r="D518" s="3" t="s">
        <v>57</v>
      </c>
      <c r="E518" s="3"/>
      <c r="F518" s="4"/>
      <c r="G518" s="4"/>
      <c r="H518" s="4"/>
      <c r="I518" s="21"/>
      <c r="J518" s="21"/>
      <c r="K518" s="21"/>
    </row>
    <row r="519" spans="1:11" x14ac:dyDescent="0.2">
      <c r="A519" s="20" t="s">
        <v>904</v>
      </c>
      <c r="B519" s="17" t="s">
        <v>905</v>
      </c>
      <c r="C519" s="4" t="s">
        <v>241</v>
      </c>
      <c r="D519" s="4" t="s">
        <v>13</v>
      </c>
      <c r="E519" s="4" t="s">
        <v>242</v>
      </c>
      <c r="F519" s="4"/>
      <c r="G519" s="4"/>
      <c r="H519" s="4"/>
      <c r="I519" s="21"/>
      <c r="J519" s="21"/>
      <c r="K519" s="21"/>
    </row>
    <row r="520" spans="1:11" x14ac:dyDescent="0.2">
      <c r="A520" s="25" t="s">
        <v>243</v>
      </c>
      <c r="B520" s="17" t="s">
        <v>906</v>
      </c>
      <c r="C520" s="4" t="s">
        <v>158</v>
      </c>
      <c r="D520" s="4" t="s">
        <v>29</v>
      </c>
      <c r="E520" s="4"/>
      <c r="F520" s="4"/>
      <c r="G520" s="4"/>
      <c r="H520" s="4"/>
      <c r="I520" s="5"/>
      <c r="J520" s="5"/>
      <c r="K520" s="5"/>
    </row>
    <row r="521" spans="1:11" x14ac:dyDescent="0.2">
      <c r="A521" s="3" t="s">
        <v>907</v>
      </c>
      <c r="B521" s="2" t="s">
        <v>908</v>
      </c>
      <c r="C521" s="3" t="s">
        <v>28</v>
      </c>
      <c r="D521" s="3" t="s">
        <v>57</v>
      </c>
      <c r="E521" s="3" t="s">
        <v>30</v>
      </c>
      <c r="F521" s="4"/>
      <c r="G521" s="4"/>
      <c r="H521" s="4"/>
      <c r="I521" s="29"/>
      <c r="J521" s="29"/>
      <c r="K521" s="29"/>
    </row>
    <row r="522" spans="1:11" x14ac:dyDescent="0.2">
      <c r="A522" s="3" t="s">
        <v>909</v>
      </c>
      <c r="B522" s="2" t="s">
        <v>908</v>
      </c>
      <c r="C522" s="3" t="s">
        <v>28</v>
      </c>
      <c r="D522" s="3" t="s">
        <v>57</v>
      </c>
      <c r="E522" s="3" t="s">
        <v>30</v>
      </c>
      <c r="F522" s="4"/>
      <c r="G522" s="4"/>
      <c r="H522" s="4"/>
      <c r="I522" s="29"/>
      <c r="J522" s="29"/>
      <c r="K522" s="29"/>
    </row>
    <row r="523" spans="1:11" x14ac:dyDescent="0.2">
      <c r="A523" s="3" t="s">
        <v>910</v>
      </c>
      <c r="B523" s="2" t="s">
        <v>911</v>
      </c>
      <c r="C523" s="3" t="s">
        <v>20</v>
      </c>
      <c r="D523" s="3" t="s">
        <v>57</v>
      </c>
      <c r="E523" s="3" t="s">
        <v>912</v>
      </c>
      <c r="F523" s="4"/>
      <c r="G523" s="4"/>
      <c r="H523" s="4"/>
      <c r="I523" s="5"/>
      <c r="J523" s="5"/>
      <c r="K523" s="5"/>
    </row>
    <row r="524" spans="1:11" x14ac:dyDescent="0.2">
      <c r="A524" s="3" t="s">
        <v>913</v>
      </c>
      <c r="B524" s="2" t="s">
        <v>914</v>
      </c>
      <c r="C524" s="3" t="s">
        <v>56</v>
      </c>
      <c r="D524" s="3" t="s">
        <v>3</v>
      </c>
      <c r="E524" s="3" t="s">
        <v>191</v>
      </c>
      <c r="F524" s="4"/>
      <c r="G524" s="4"/>
      <c r="H524" s="4"/>
      <c r="I524" s="5"/>
      <c r="J524" s="5"/>
      <c r="K524" s="5"/>
    </row>
    <row r="525" spans="1:11" x14ac:dyDescent="0.2">
      <c r="A525" s="3" t="s">
        <v>915</v>
      </c>
      <c r="B525" s="2" t="s">
        <v>914</v>
      </c>
      <c r="C525" s="3" t="s">
        <v>56</v>
      </c>
      <c r="D525" s="3" t="s">
        <v>3</v>
      </c>
      <c r="E525" s="3" t="s">
        <v>916</v>
      </c>
      <c r="F525" s="4"/>
      <c r="G525" s="4"/>
      <c r="H525" s="4"/>
      <c r="I525" s="29"/>
      <c r="J525" s="29"/>
      <c r="K525" s="29"/>
    </row>
    <row r="526" spans="1:11" x14ac:dyDescent="0.2">
      <c r="A526" s="3" t="s">
        <v>917</v>
      </c>
      <c r="B526" s="2" t="s">
        <v>914</v>
      </c>
      <c r="C526" s="3" t="s">
        <v>56</v>
      </c>
      <c r="D526" s="3" t="s">
        <v>3</v>
      </c>
      <c r="E526" s="3" t="s">
        <v>916</v>
      </c>
      <c r="F526" s="4"/>
      <c r="G526" s="4"/>
      <c r="H526" s="4"/>
      <c r="I526" s="14"/>
      <c r="J526" s="14"/>
      <c r="K526" s="14"/>
    </row>
    <row r="527" spans="1:11" x14ac:dyDescent="0.2">
      <c r="A527" s="3" t="s">
        <v>918</v>
      </c>
      <c r="B527" s="2" t="s">
        <v>919</v>
      </c>
      <c r="C527" s="3" t="s">
        <v>56</v>
      </c>
      <c r="D527" s="3" t="s">
        <v>3</v>
      </c>
      <c r="E527" s="3" t="s">
        <v>191</v>
      </c>
      <c r="F527" s="4"/>
      <c r="G527" s="4"/>
      <c r="H527" s="4"/>
      <c r="I527" s="21"/>
      <c r="J527" s="21"/>
      <c r="K527" s="21"/>
    </row>
    <row r="528" spans="1:11" x14ac:dyDescent="0.2">
      <c r="A528" s="3" t="s">
        <v>920</v>
      </c>
      <c r="B528" s="2" t="s">
        <v>919</v>
      </c>
      <c r="C528" s="3" t="s">
        <v>56</v>
      </c>
      <c r="D528" s="3" t="s">
        <v>3</v>
      </c>
      <c r="E528" s="3" t="s">
        <v>191</v>
      </c>
      <c r="F528" s="4"/>
      <c r="G528" s="4"/>
      <c r="H528" s="4"/>
      <c r="I528" s="21"/>
      <c r="J528" s="21"/>
      <c r="K528" s="21"/>
    </row>
    <row r="529" spans="1:11" x14ac:dyDescent="0.2">
      <c r="A529" s="25" t="s">
        <v>101</v>
      </c>
      <c r="B529" s="17" t="s">
        <v>921</v>
      </c>
      <c r="C529" s="4" t="s">
        <v>158</v>
      </c>
      <c r="D529" s="4" t="s">
        <v>29</v>
      </c>
      <c r="E529" s="4"/>
      <c r="F529" s="4"/>
      <c r="G529" s="4"/>
      <c r="H529" s="4"/>
      <c r="I529" s="14"/>
      <c r="J529" s="14"/>
      <c r="K529" s="14"/>
    </row>
    <row r="530" spans="1:11" x14ac:dyDescent="0.2">
      <c r="A530" s="3" t="s">
        <v>922</v>
      </c>
      <c r="B530" s="2" t="s">
        <v>923</v>
      </c>
      <c r="C530" s="3" t="s">
        <v>2</v>
      </c>
      <c r="D530" s="3" t="s">
        <v>21</v>
      </c>
      <c r="E530" s="3" t="s">
        <v>290</v>
      </c>
      <c r="F530" s="4"/>
      <c r="G530" s="4"/>
      <c r="H530" s="4"/>
      <c r="I530" s="14"/>
      <c r="J530" s="14"/>
      <c r="K530" s="14"/>
    </row>
    <row r="531" spans="1:11" x14ac:dyDescent="0.2">
      <c r="A531" s="3" t="s">
        <v>924</v>
      </c>
      <c r="B531" s="2" t="s">
        <v>923</v>
      </c>
      <c r="C531" s="3" t="s">
        <v>2</v>
      </c>
      <c r="D531" s="3" t="s">
        <v>21</v>
      </c>
      <c r="E531" s="3" t="s">
        <v>290</v>
      </c>
      <c r="F531" s="4"/>
      <c r="G531" s="4"/>
      <c r="H531" s="4"/>
      <c r="I531" s="14"/>
      <c r="J531" s="14"/>
      <c r="K531" s="14"/>
    </row>
    <row r="532" spans="1:11" x14ac:dyDescent="0.2">
      <c r="A532" s="3" t="s">
        <v>925</v>
      </c>
      <c r="B532" s="2" t="s">
        <v>926</v>
      </c>
      <c r="C532" s="3" t="s">
        <v>2</v>
      </c>
      <c r="D532" s="3" t="s">
        <v>57</v>
      </c>
      <c r="E532" s="3" t="s">
        <v>130</v>
      </c>
      <c r="F532" s="4"/>
      <c r="G532" s="4"/>
      <c r="H532" s="4"/>
      <c r="I532" s="5"/>
      <c r="J532" s="5"/>
      <c r="K532" s="5"/>
    </row>
    <row r="533" spans="1:11" x14ac:dyDescent="0.2">
      <c r="A533" s="3" t="s">
        <v>927</v>
      </c>
      <c r="B533" s="2" t="s">
        <v>926</v>
      </c>
      <c r="C533" s="3" t="s">
        <v>2</v>
      </c>
      <c r="D533" s="3" t="s">
        <v>57</v>
      </c>
      <c r="E533" s="3" t="s">
        <v>130</v>
      </c>
      <c r="F533" s="4"/>
      <c r="G533" s="4"/>
      <c r="H533" s="4"/>
      <c r="I533" s="5"/>
      <c r="J533" s="5"/>
      <c r="K533" s="5"/>
    </row>
    <row r="534" spans="1:11" x14ac:dyDescent="0.2">
      <c r="A534" s="3" t="s">
        <v>928</v>
      </c>
      <c r="B534" s="2" t="s">
        <v>929</v>
      </c>
      <c r="C534" s="3" t="s">
        <v>2</v>
      </c>
      <c r="D534" s="3" t="s">
        <v>3</v>
      </c>
      <c r="E534" s="3" t="s">
        <v>579</v>
      </c>
      <c r="F534" s="4"/>
      <c r="G534" s="4"/>
      <c r="H534" s="4"/>
      <c r="I534" s="5"/>
      <c r="J534" s="5"/>
      <c r="K534" s="5"/>
    </row>
    <row r="535" spans="1:11" x14ac:dyDescent="0.2">
      <c r="A535" s="3" t="s">
        <v>930</v>
      </c>
      <c r="B535" s="2" t="s">
        <v>929</v>
      </c>
      <c r="C535" s="3" t="s">
        <v>2</v>
      </c>
      <c r="D535" s="3" t="s">
        <v>3</v>
      </c>
      <c r="E535" s="3" t="s">
        <v>4</v>
      </c>
      <c r="F535" s="4"/>
      <c r="G535" s="4"/>
      <c r="H535" s="4"/>
      <c r="I535" s="5"/>
      <c r="J535" s="5"/>
      <c r="K535" s="5"/>
    </row>
    <row r="536" spans="1:11" x14ac:dyDescent="0.2">
      <c r="A536" s="3" t="s">
        <v>931</v>
      </c>
      <c r="B536" s="2" t="s">
        <v>932</v>
      </c>
      <c r="C536" s="3" t="s">
        <v>179</v>
      </c>
      <c r="D536" s="3" t="s">
        <v>57</v>
      </c>
      <c r="E536" s="3" t="s">
        <v>58</v>
      </c>
      <c r="F536" s="4"/>
      <c r="G536" s="4"/>
      <c r="H536" s="4"/>
      <c r="I536" s="5"/>
      <c r="J536" s="5"/>
      <c r="K536" s="5"/>
    </row>
    <row r="537" spans="1:11" x14ac:dyDescent="0.2">
      <c r="A537" s="3" t="s">
        <v>933</v>
      </c>
      <c r="B537" s="2" t="s">
        <v>932</v>
      </c>
      <c r="C537" s="3" t="s">
        <v>179</v>
      </c>
      <c r="D537" s="3" t="s">
        <v>57</v>
      </c>
      <c r="E537" s="3" t="s">
        <v>58</v>
      </c>
      <c r="F537" s="4"/>
      <c r="G537" s="4"/>
      <c r="H537" s="4"/>
      <c r="I537" s="5"/>
      <c r="J537" s="5"/>
      <c r="K537" s="5"/>
    </row>
    <row r="538" spans="1:11" x14ac:dyDescent="0.2">
      <c r="A538" s="3" t="s">
        <v>934</v>
      </c>
      <c r="B538" s="2" t="s">
        <v>935</v>
      </c>
      <c r="C538" s="3" t="s">
        <v>179</v>
      </c>
      <c r="D538" s="3" t="s">
        <v>57</v>
      </c>
      <c r="E538" s="3" t="s">
        <v>290</v>
      </c>
      <c r="F538" s="4"/>
      <c r="G538" s="4"/>
      <c r="H538" s="4"/>
      <c r="I538" s="21"/>
      <c r="J538" s="21"/>
      <c r="K538" s="21"/>
    </row>
    <row r="539" spans="1:11" x14ac:dyDescent="0.2">
      <c r="A539" s="3" t="s">
        <v>936</v>
      </c>
      <c r="B539" s="2" t="s">
        <v>937</v>
      </c>
      <c r="C539" s="3" t="s">
        <v>56</v>
      </c>
      <c r="D539" s="3" t="s">
        <v>13</v>
      </c>
      <c r="E539" s="3" t="s">
        <v>58</v>
      </c>
      <c r="F539" s="4"/>
      <c r="G539" s="4"/>
      <c r="H539" s="4"/>
      <c r="I539" s="21"/>
      <c r="J539" s="21"/>
      <c r="K539" s="21"/>
    </row>
    <row r="540" spans="1:11" x14ac:dyDescent="0.2">
      <c r="A540" s="3" t="s">
        <v>938</v>
      </c>
      <c r="B540" s="2" t="s">
        <v>937</v>
      </c>
      <c r="C540" s="3" t="s">
        <v>56</v>
      </c>
      <c r="D540" s="3" t="s">
        <v>13</v>
      </c>
      <c r="E540" s="3" t="s">
        <v>58</v>
      </c>
      <c r="F540" s="4"/>
      <c r="G540" s="4"/>
      <c r="H540" s="4"/>
      <c r="I540" s="5"/>
      <c r="J540" s="5"/>
      <c r="K540" s="5"/>
    </row>
    <row r="541" spans="1:11" x14ac:dyDescent="0.2">
      <c r="A541" s="3" t="s">
        <v>939</v>
      </c>
      <c r="B541" s="2" t="s">
        <v>940</v>
      </c>
      <c r="C541" s="3" t="s">
        <v>56</v>
      </c>
      <c r="D541" s="3" t="s">
        <v>57</v>
      </c>
      <c r="E541" s="3" t="s">
        <v>58</v>
      </c>
      <c r="F541" s="4"/>
      <c r="G541" s="4"/>
      <c r="H541" s="4"/>
      <c r="I541" s="5"/>
      <c r="J541" s="5"/>
      <c r="K541" s="5"/>
    </row>
    <row r="542" spans="1:11" x14ac:dyDescent="0.2">
      <c r="A542" s="3" t="s">
        <v>941</v>
      </c>
      <c r="B542" s="2" t="s">
        <v>940</v>
      </c>
      <c r="C542" s="3" t="s">
        <v>56</v>
      </c>
      <c r="D542" s="3" t="s">
        <v>57</v>
      </c>
      <c r="E542" s="3" t="s">
        <v>58</v>
      </c>
      <c r="F542" s="4"/>
      <c r="G542" s="4"/>
      <c r="H542" s="4"/>
      <c r="I542" s="5"/>
      <c r="J542" s="5"/>
      <c r="K542" s="5"/>
    </row>
    <row r="543" spans="1:11" x14ac:dyDescent="0.2">
      <c r="A543" s="3" t="s">
        <v>942</v>
      </c>
      <c r="B543" s="2" t="s">
        <v>943</v>
      </c>
      <c r="C543" s="3" t="s">
        <v>56</v>
      </c>
      <c r="D543" s="3" t="s">
        <v>57</v>
      </c>
      <c r="E543" s="3" t="s">
        <v>58</v>
      </c>
      <c r="F543" s="4"/>
      <c r="G543" s="4"/>
      <c r="H543" s="4"/>
      <c r="I543" s="5"/>
      <c r="J543" s="5"/>
      <c r="K543" s="5"/>
    </row>
    <row r="544" spans="1:11" x14ac:dyDescent="0.2">
      <c r="A544" s="3" t="s">
        <v>944</v>
      </c>
      <c r="B544" s="2" t="s">
        <v>943</v>
      </c>
      <c r="C544" s="3" t="s">
        <v>56</v>
      </c>
      <c r="D544" s="3" t="s">
        <v>57</v>
      </c>
      <c r="E544" s="3" t="s">
        <v>58</v>
      </c>
      <c r="F544" s="4"/>
      <c r="G544" s="4"/>
      <c r="H544" s="4"/>
      <c r="I544" s="5"/>
      <c r="J544" s="5"/>
      <c r="K544" s="5"/>
    </row>
    <row r="545" spans="1:11" x14ac:dyDescent="0.2">
      <c r="A545" s="3" t="s">
        <v>945</v>
      </c>
      <c r="B545" s="2" t="s">
        <v>946</v>
      </c>
      <c r="C545" s="3" t="s">
        <v>56</v>
      </c>
      <c r="D545" s="3" t="s">
        <v>3</v>
      </c>
      <c r="E545" s="3" t="s">
        <v>191</v>
      </c>
      <c r="F545" s="4"/>
      <c r="G545" s="4"/>
      <c r="H545" s="4"/>
      <c r="I545" s="5"/>
      <c r="J545" s="5"/>
      <c r="K545" s="5"/>
    </row>
    <row r="546" spans="1:11" x14ac:dyDescent="0.2">
      <c r="A546" s="3" t="s">
        <v>947</v>
      </c>
      <c r="B546" s="2" t="s">
        <v>946</v>
      </c>
      <c r="C546" s="3" t="s">
        <v>56</v>
      </c>
      <c r="D546" s="3" t="s">
        <v>3</v>
      </c>
      <c r="E546" s="3" t="s">
        <v>191</v>
      </c>
      <c r="F546" s="4"/>
      <c r="G546" s="4"/>
      <c r="H546" s="4"/>
      <c r="I546" s="5"/>
      <c r="J546" s="5"/>
      <c r="K546" s="5"/>
    </row>
    <row r="547" spans="1:11" x14ac:dyDescent="0.2">
      <c r="A547" s="25" t="s">
        <v>245</v>
      </c>
      <c r="B547" s="17" t="s">
        <v>948</v>
      </c>
      <c r="C547" s="4" t="s">
        <v>158</v>
      </c>
      <c r="D547" s="4" t="s">
        <v>29</v>
      </c>
      <c r="E547" s="4"/>
      <c r="F547" s="4"/>
      <c r="G547" s="4"/>
      <c r="H547" s="4"/>
      <c r="I547" s="5"/>
      <c r="J547" s="5"/>
      <c r="K547" s="5"/>
    </row>
    <row r="548" spans="1:11" x14ac:dyDescent="0.2">
      <c r="A548" s="24" t="s">
        <v>247</v>
      </c>
      <c r="B548" s="17" t="s">
        <v>949</v>
      </c>
      <c r="C548" s="4" t="s">
        <v>158</v>
      </c>
      <c r="D548" s="4" t="s">
        <v>29</v>
      </c>
      <c r="E548" s="4"/>
      <c r="F548" s="4"/>
      <c r="G548" s="4"/>
      <c r="H548" s="4"/>
      <c r="I548" s="5"/>
      <c r="J548" s="5"/>
      <c r="K548" s="5"/>
    </row>
    <row r="549" spans="1:11" x14ac:dyDescent="0.2">
      <c r="A549" s="3" t="s">
        <v>950</v>
      </c>
      <c r="B549" s="2" t="s">
        <v>951</v>
      </c>
      <c r="C549" s="3" t="s">
        <v>2</v>
      </c>
      <c r="D549" s="3" t="s">
        <v>21</v>
      </c>
      <c r="E549" s="3" t="s">
        <v>290</v>
      </c>
      <c r="F549" s="4"/>
      <c r="G549" s="4"/>
      <c r="H549" s="4"/>
      <c r="I549" s="5"/>
      <c r="J549" s="5"/>
      <c r="K549" s="5"/>
    </row>
    <row r="550" spans="1:11" x14ac:dyDescent="0.2">
      <c r="A550" s="3" t="s">
        <v>952</v>
      </c>
      <c r="B550" s="2" t="s">
        <v>951</v>
      </c>
      <c r="C550" s="3" t="s">
        <v>2</v>
      </c>
      <c r="D550" s="3" t="s">
        <v>21</v>
      </c>
      <c r="E550" s="3" t="s">
        <v>290</v>
      </c>
      <c r="F550" s="4"/>
      <c r="G550" s="4"/>
      <c r="H550" s="4"/>
      <c r="I550" s="5"/>
      <c r="J550" s="5"/>
      <c r="K550" s="5"/>
    </row>
    <row r="551" spans="1:11" x14ac:dyDescent="0.2">
      <c r="A551" s="25" t="s">
        <v>250</v>
      </c>
      <c r="B551" s="17" t="s">
        <v>953</v>
      </c>
      <c r="C551" s="4" t="s">
        <v>158</v>
      </c>
      <c r="D551" s="4" t="s">
        <v>29</v>
      </c>
      <c r="E551" s="4"/>
      <c r="F551" s="4"/>
      <c r="G551" s="4"/>
      <c r="H551" s="4"/>
      <c r="I551" s="29"/>
      <c r="J551" s="29"/>
      <c r="K551" s="29"/>
    </row>
    <row r="552" spans="1:11" x14ac:dyDescent="0.2">
      <c r="A552" s="25" t="s">
        <v>104</v>
      </c>
      <c r="B552" s="17" t="s">
        <v>954</v>
      </c>
      <c r="C552" s="4" t="s">
        <v>111</v>
      </c>
      <c r="D552" s="4" t="s">
        <v>13</v>
      </c>
      <c r="E552" s="4"/>
      <c r="F552" s="4"/>
      <c r="G552" s="4"/>
      <c r="H552" s="4"/>
      <c r="I552" s="29"/>
      <c r="J552" s="29"/>
      <c r="K552" s="29"/>
    </row>
    <row r="553" spans="1:11" x14ac:dyDescent="0.2">
      <c r="A553" s="4" t="s">
        <v>955</v>
      </c>
      <c r="B553" s="17" t="s">
        <v>954</v>
      </c>
      <c r="C553" s="4" t="s">
        <v>111</v>
      </c>
      <c r="D553" s="4" t="s">
        <v>13</v>
      </c>
      <c r="E553" s="4"/>
      <c r="F553" s="4"/>
      <c r="G553" s="4"/>
      <c r="H553" s="4"/>
      <c r="I553" s="21"/>
      <c r="J553" s="21"/>
      <c r="K553" s="21"/>
    </row>
    <row r="554" spans="1:11" x14ac:dyDescent="0.2">
      <c r="A554" s="20" t="s">
        <v>956</v>
      </c>
      <c r="B554" s="17" t="s">
        <v>957</v>
      </c>
      <c r="C554" s="4" t="s">
        <v>241</v>
      </c>
      <c r="D554" s="4" t="s">
        <v>13</v>
      </c>
      <c r="E554" s="4" t="s">
        <v>112</v>
      </c>
      <c r="F554" s="4"/>
      <c r="G554" s="4"/>
      <c r="H554" s="4"/>
      <c r="I554" s="21"/>
      <c r="J554" s="21"/>
      <c r="K554" s="21"/>
    </row>
    <row r="555" spans="1:11" x14ac:dyDescent="0.2">
      <c r="A555" s="25" t="s">
        <v>106</v>
      </c>
      <c r="B555" s="17" t="s">
        <v>958</v>
      </c>
      <c r="C555" s="4" t="s">
        <v>111</v>
      </c>
      <c r="D555" s="4" t="s">
        <v>13</v>
      </c>
      <c r="E555" s="4"/>
      <c r="F555" s="4"/>
      <c r="G555" s="4"/>
      <c r="H555" s="4"/>
      <c r="I555" s="5"/>
      <c r="J555" s="5"/>
      <c r="K555" s="5"/>
    </row>
    <row r="556" spans="1:11" x14ac:dyDescent="0.2">
      <c r="A556" s="20" t="s">
        <v>959</v>
      </c>
      <c r="B556" s="17" t="s">
        <v>958</v>
      </c>
      <c r="C556" s="4" t="s">
        <v>111</v>
      </c>
      <c r="D556" s="4" t="s">
        <v>13</v>
      </c>
      <c r="E556" s="4" t="s">
        <v>164</v>
      </c>
      <c r="F556" s="4"/>
      <c r="G556" s="4"/>
      <c r="H556" s="4"/>
      <c r="I556" s="5"/>
      <c r="J556" s="5"/>
      <c r="K556" s="5"/>
    </row>
    <row r="557" spans="1:11" x14ac:dyDescent="0.2">
      <c r="A557" s="26" t="s">
        <v>960</v>
      </c>
      <c r="B557" s="17" t="s">
        <v>958</v>
      </c>
      <c r="C557" s="4" t="s">
        <v>111</v>
      </c>
      <c r="D557" s="4" t="s">
        <v>13</v>
      </c>
      <c r="E557" s="4"/>
      <c r="F557" s="4"/>
      <c r="G557" s="4"/>
      <c r="H557" s="4"/>
      <c r="I557" s="21"/>
      <c r="J557" s="21"/>
      <c r="K557" s="21"/>
    </row>
    <row r="558" spans="1:11" x14ac:dyDescent="0.2">
      <c r="A558" s="3" t="s">
        <v>961</v>
      </c>
      <c r="B558" s="2" t="s">
        <v>962</v>
      </c>
      <c r="C558" s="3" t="s">
        <v>2</v>
      </c>
      <c r="D558" s="3" t="s">
        <v>57</v>
      </c>
      <c r="E558" s="3" t="s">
        <v>130</v>
      </c>
      <c r="F558" s="4"/>
      <c r="G558" s="4"/>
      <c r="H558" s="4"/>
      <c r="I558" s="21"/>
      <c r="J558" s="21"/>
      <c r="K558" s="21"/>
    </row>
    <row r="559" spans="1:11" x14ac:dyDescent="0.2">
      <c r="A559" s="3" t="s">
        <v>963</v>
      </c>
      <c r="B559" s="2" t="s">
        <v>962</v>
      </c>
      <c r="C559" s="3" t="s">
        <v>2</v>
      </c>
      <c r="D559" s="3" t="s">
        <v>57</v>
      </c>
      <c r="E559" s="3" t="s">
        <v>130</v>
      </c>
      <c r="F559" s="4"/>
      <c r="G559" s="4"/>
      <c r="H559" s="4"/>
      <c r="I559" s="5"/>
      <c r="J559" s="5"/>
      <c r="K559" s="5"/>
    </row>
    <row r="560" spans="1:11" x14ac:dyDescent="0.2">
      <c r="A560" s="3" t="s">
        <v>964</v>
      </c>
      <c r="B560" s="2" t="s">
        <v>965</v>
      </c>
      <c r="C560" s="3" t="s">
        <v>2</v>
      </c>
      <c r="D560" s="3" t="s">
        <v>3</v>
      </c>
      <c r="E560" s="3" t="s">
        <v>230</v>
      </c>
      <c r="F560" s="4"/>
      <c r="G560" s="4"/>
      <c r="H560" s="4"/>
      <c r="I560" s="21"/>
      <c r="J560" s="21"/>
      <c r="K560" s="21"/>
    </row>
    <row r="561" spans="1:11" x14ac:dyDescent="0.2">
      <c r="A561" s="3" t="s">
        <v>966</v>
      </c>
      <c r="B561" s="2" t="s">
        <v>965</v>
      </c>
      <c r="C561" s="3" t="s">
        <v>2</v>
      </c>
      <c r="D561" s="3" t="s">
        <v>3</v>
      </c>
      <c r="E561" s="3" t="s">
        <v>230</v>
      </c>
      <c r="F561" s="4"/>
      <c r="G561" s="4"/>
      <c r="H561" s="4"/>
      <c r="I561" s="21"/>
      <c r="J561" s="21"/>
      <c r="K561" s="21"/>
    </row>
    <row r="562" spans="1:11" x14ac:dyDescent="0.2">
      <c r="A562" s="3" t="s">
        <v>967</v>
      </c>
      <c r="B562" s="2" t="s">
        <v>968</v>
      </c>
      <c r="C562" s="3" t="s">
        <v>20</v>
      </c>
      <c r="D562" s="3" t="s">
        <v>57</v>
      </c>
      <c r="E562" s="3" t="s">
        <v>22</v>
      </c>
      <c r="F562" s="4"/>
      <c r="G562" s="4"/>
      <c r="H562" s="4"/>
      <c r="I562" s="21"/>
      <c r="J562" s="21"/>
      <c r="K562" s="21"/>
    </row>
    <row r="563" spans="1:11" x14ac:dyDescent="0.2">
      <c r="A563" s="3" t="s">
        <v>969</v>
      </c>
      <c r="B563" s="2" t="s">
        <v>970</v>
      </c>
      <c r="C563" s="3" t="s">
        <v>28</v>
      </c>
      <c r="D563" s="3" t="s">
        <v>13</v>
      </c>
      <c r="E563" s="3" t="s">
        <v>30</v>
      </c>
      <c r="F563" s="4"/>
      <c r="G563" s="4"/>
      <c r="H563" s="4"/>
      <c r="I563" s="5"/>
      <c r="J563" s="5"/>
      <c r="K563" s="5"/>
    </row>
    <row r="564" spans="1:11" x14ac:dyDescent="0.2">
      <c r="A564" s="3" t="s">
        <v>971</v>
      </c>
      <c r="B564" s="2" t="s">
        <v>972</v>
      </c>
      <c r="C564" s="3" t="s">
        <v>56</v>
      </c>
      <c r="D564" s="3" t="s">
        <v>3</v>
      </c>
      <c r="E564" s="3" t="s">
        <v>191</v>
      </c>
      <c r="F564" s="4"/>
      <c r="G564" s="4"/>
      <c r="H564" s="4"/>
      <c r="I564" s="5"/>
      <c r="J564" s="5"/>
      <c r="K564" s="5"/>
    </row>
    <row r="565" spans="1:11" x14ac:dyDescent="0.2">
      <c r="A565" s="3" t="s">
        <v>973</v>
      </c>
      <c r="B565" s="2" t="s">
        <v>972</v>
      </c>
      <c r="C565" s="3" t="s">
        <v>56</v>
      </c>
      <c r="D565" s="3" t="s">
        <v>3</v>
      </c>
      <c r="E565" s="3" t="s">
        <v>191</v>
      </c>
      <c r="F565" s="4"/>
      <c r="G565" s="4"/>
      <c r="H565" s="4"/>
      <c r="I565" s="21"/>
      <c r="J565" s="21"/>
      <c r="K565" s="21"/>
    </row>
    <row r="566" spans="1:11" x14ac:dyDescent="0.2">
      <c r="A566" s="3" t="s">
        <v>974</v>
      </c>
      <c r="B566" s="2" t="s">
        <v>975</v>
      </c>
      <c r="C566" s="3" t="s">
        <v>2</v>
      </c>
      <c r="D566" s="3" t="s">
        <v>21</v>
      </c>
      <c r="E566" s="3" t="s">
        <v>130</v>
      </c>
      <c r="F566" s="4"/>
      <c r="G566" s="4"/>
      <c r="H566" s="4"/>
      <c r="I566" s="21"/>
      <c r="J566" s="21"/>
      <c r="K566" s="21"/>
    </row>
    <row r="567" spans="1:11" x14ac:dyDescent="0.2">
      <c r="A567" s="3" t="s">
        <v>976</v>
      </c>
      <c r="B567" s="2" t="s">
        <v>975</v>
      </c>
      <c r="C567" s="3" t="s">
        <v>2</v>
      </c>
      <c r="D567" s="3" t="s">
        <v>3</v>
      </c>
      <c r="E567" s="3" t="s">
        <v>130</v>
      </c>
      <c r="F567" s="4"/>
      <c r="G567" s="4"/>
      <c r="H567" s="4"/>
      <c r="I567" s="21"/>
      <c r="J567" s="21"/>
      <c r="K567" s="21"/>
    </row>
    <row r="568" spans="1:11" x14ac:dyDescent="0.2">
      <c r="A568" s="3" t="s">
        <v>977</v>
      </c>
      <c r="B568" s="2" t="s">
        <v>975</v>
      </c>
      <c r="C568" s="3" t="s">
        <v>2</v>
      </c>
      <c r="D568" s="3" t="s">
        <v>3</v>
      </c>
      <c r="E568" s="3" t="s">
        <v>130</v>
      </c>
      <c r="F568" s="4"/>
      <c r="G568" s="4"/>
      <c r="H568" s="4"/>
      <c r="I568" s="21"/>
      <c r="J568" s="21"/>
      <c r="K568" s="21"/>
    </row>
    <row r="569" spans="1:11" x14ac:dyDescent="0.2">
      <c r="A569" s="3" t="s">
        <v>978</v>
      </c>
      <c r="B569" s="2" t="s">
        <v>975</v>
      </c>
      <c r="C569" s="3" t="s">
        <v>2</v>
      </c>
      <c r="D569" s="3" t="s">
        <v>3</v>
      </c>
      <c r="E569" s="3" t="s">
        <v>130</v>
      </c>
      <c r="F569" s="4"/>
      <c r="G569" s="4"/>
      <c r="H569" s="4"/>
      <c r="I569" s="21"/>
      <c r="J569" s="21"/>
      <c r="K569" s="21"/>
    </row>
    <row r="570" spans="1:11" x14ac:dyDescent="0.2">
      <c r="A570" s="3" t="s">
        <v>979</v>
      </c>
      <c r="B570" s="2" t="s">
        <v>980</v>
      </c>
      <c r="C570" s="3" t="s">
        <v>2</v>
      </c>
      <c r="D570" s="3" t="s">
        <v>3</v>
      </c>
      <c r="E570" s="3" t="s">
        <v>130</v>
      </c>
      <c r="F570" s="4"/>
      <c r="G570" s="4"/>
      <c r="H570" s="4"/>
      <c r="I570" s="29"/>
      <c r="J570" s="29"/>
      <c r="K570" s="29"/>
    </row>
    <row r="571" spans="1:11" x14ac:dyDescent="0.2">
      <c r="A571" s="3" t="s">
        <v>981</v>
      </c>
      <c r="B571" s="2" t="s">
        <v>982</v>
      </c>
      <c r="C571" s="3" t="s">
        <v>2</v>
      </c>
      <c r="D571" s="3" t="s">
        <v>3</v>
      </c>
      <c r="E571" s="3" t="s">
        <v>191</v>
      </c>
      <c r="F571" s="4"/>
      <c r="G571" s="4"/>
      <c r="H571" s="4"/>
      <c r="I571" s="5"/>
      <c r="J571" s="5"/>
      <c r="K571" s="5"/>
    </row>
    <row r="572" spans="1:11" x14ac:dyDescent="0.2">
      <c r="A572" s="3" t="s">
        <v>983</v>
      </c>
      <c r="B572" s="2" t="s">
        <v>982</v>
      </c>
      <c r="C572" s="3" t="s">
        <v>2</v>
      </c>
      <c r="D572" s="3" t="s">
        <v>3</v>
      </c>
      <c r="E572" s="3" t="s">
        <v>191</v>
      </c>
      <c r="F572" s="4"/>
      <c r="G572" s="4"/>
      <c r="H572" s="4"/>
      <c r="I572" s="21"/>
      <c r="J572" s="21"/>
      <c r="K572" s="21"/>
    </row>
    <row r="573" spans="1:11" x14ac:dyDescent="0.2">
      <c r="A573" s="3" t="s">
        <v>984</v>
      </c>
      <c r="B573" s="2" t="s">
        <v>982</v>
      </c>
      <c r="C573" s="3" t="s">
        <v>2</v>
      </c>
      <c r="D573" s="3" t="s">
        <v>3</v>
      </c>
      <c r="E573" s="3" t="s">
        <v>191</v>
      </c>
      <c r="F573" s="4"/>
      <c r="G573" s="4"/>
      <c r="H573" s="4"/>
      <c r="I573" s="21"/>
      <c r="J573" s="21"/>
      <c r="K573" s="21"/>
    </row>
    <row r="574" spans="1:11" x14ac:dyDescent="0.2">
      <c r="A574" s="3" t="s">
        <v>985</v>
      </c>
      <c r="B574" s="2" t="s">
        <v>986</v>
      </c>
      <c r="C574" s="3" t="s">
        <v>2</v>
      </c>
      <c r="D574" s="3" t="s">
        <v>3</v>
      </c>
      <c r="E574" s="3" t="s">
        <v>130</v>
      </c>
      <c r="F574" s="4"/>
      <c r="G574" s="4"/>
      <c r="H574" s="4"/>
      <c r="I574" s="21"/>
      <c r="J574" s="21"/>
      <c r="K574" s="21"/>
    </row>
    <row r="575" spans="1:11" x14ac:dyDescent="0.2">
      <c r="A575" s="3" t="s">
        <v>987</v>
      </c>
      <c r="B575" s="2" t="s">
        <v>986</v>
      </c>
      <c r="C575" s="3" t="s">
        <v>2</v>
      </c>
      <c r="D575" s="3" t="s">
        <v>3</v>
      </c>
      <c r="E575" s="3" t="s">
        <v>130</v>
      </c>
      <c r="F575" s="4"/>
      <c r="G575" s="4"/>
      <c r="H575" s="4"/>
      <c r="I575" s="5"/>
      <c r="J575" s="5"/>
      <c r="K575" s="5"/>
    </row>
    <row r="576" spans="1:11" x14ac:dyDescent="0.2">
      <c r="A576" s="3" t="s">
        <v>988</v>
      </c>
      <c r="B576" s="2" t="s">
        <v>986</v>
      </c>
      <c r="C576" s="3" t="s">
        <v>2</v>
      </c>
      <c r="D576" s="3" t="s">
        <v>3</v>
      </c>
      <c r="E576" s="3" t="s">
        <v>130</v>
      </c>
      <c r="F576" s="4"/>
      <c r="G576" s="4"/>
      <c r="H576" s="4"/>
      <c r="I576" s="5"/>
      <c r="J576" s="5"/>
      <c r="K576" s="5"/>
    </row>
    <row r="577" spans="1:11" x14ac:dyDescent="0.2">
      <c r="A577" s="25" t="s">
        <v>108</v>
      </c>
      <c r="B577" s="17" t="s">
        <v>989</v>
      </c>
      <c r="C577" s="4" t="s">
        <v>158</v>
      </c>
      <c r="D577" s="4" t="s">
        <v>29</v>
      </c>
      <c r="E577" s="4"/>
      <c r="F577" s="4"/>
      <c r="G577" s="4"/>
      <c r="H577" s="4"/>
      <c r="I577" s="5"/>
      <c r="J577" s="5"/>
      <c r="K577" s="5"/>
    </row>
    <row r="578" spans="1:11" x14ac:dyDescent="0.2">
      <c r="A578" s="20" t="s">
        <v>990</v>
      </c>
      <c r="B578" s="17" t="s">
        <v>989</v>
      </c>
      <c r="C578" s="4" t="s">
        <v>158</v>
      </c>
      <c r="D578" s="4" t="s">
        <v>29</v>
      </c>
      <c r="E578" s="4" t="s">
        <v>206</v>
      </c>
      <c r="F578" s="4"/>
      <c r="G578" s="4"/>
      <c r="H578" s="4"/>
      <c r="I578" s="29"/>
      <c r="J578" s="29"/>
      <c r="K578" s="29"/>
    </row>
    <row r="579" spans="1:11" x14ac:dyDescent="0.2">
      <c r="A579" s="4" t="s">
        <v>991</v>
      </c>
      <c r="B579" s="17" t="s">
        <v>992</v>
      </c>
      <c r="C579" s="4" t="s">
        <v>89</v>
      </c>
      <c r="D579" s="1" t="s">
        <v>49</v>
      </c>
      <c r="E579" s="3" t="s">
        <v>90</v>
      </c>
      <c r="F579" s="4"/>
      <c r="G579" s="4"/>
      <c r="H579" s="4"/>
      <c r="I579" s="29"/>
      <c r="J579" s="29"/>
      <c r="K579" s="29"/>
    </row>
    <row r="580" spans="1:11" x14ac:dyDescent="0.2">
      <c r="A580" s="3" t="s">
        <v>993</v>
      </c>
      <c r="B580" s="2" t="s">
        <v>992</v>
      </c>
      <c r="C580" s="3" t="s">
        <v>89</v>
      </c>
      <c r="D580" s="1" t="s">
        <v>49</v>
      </c>
      <c r="E580" s="3" t="s">
        <v>90</v>
      </c>
      <c r="F580" s="4"/>
      <c r="G580" s="4"/>
      <c r="H580" s="4"/>
      <c r="I580" s="14"/>
      <c r="J580" s="14"/>
      <c r="K580" s="14"/>
    </row>
    <row r="581" spans="1:11" x14ac:dyDescent="0.2">
      <c r="A581" s="20" t="s">
        <v>994</v>
      </c>
      <c r="B581" s="17" t="s">
        <v>992</v>
      </c>
      <c r="C581" s="4" t="s">
        <v>89</v>
      </c>
      <c r="D581" s="1" t="s">
        <v>49</v>
      </c>
      <c r="E581" s="4" t="s">
        <v>90</v>
      </c>
      <c r="F581" s="4"/>
      <c r="G581" s="4"/>
      <c r="H581" s="4"/>
      <c r="I581" s="29"/>
      <c r="J581" s="29"/>
      <c r="K581" s="29"/>
    </row>
    <row r="582" spans="1:11" x14ac:dyDescent="0.2">
      <c r="A582" s="3" t="s">
        <v>995</v>
      </c>
      <c r="B582" s="2" t="s">
        <v>996</v>
      </c>
      <c r="C582" s="3" t="s">
        <v>2</v>
      </c>
      <c r="D582" s="3" t="s">
        <v>57</v>
      </c>
      <c r="E582" s="3" t="s">
        <v>275</v>
      </c>
      <c r="F582" s="4"/>
      <c r="G582" s="4"/>
      <c r="H582" s="4"/>
      <c r="I582" s="5"/>
      <c r="J582" s="5"/>
      <c r="K582" s="5"/>
    </row>
    <row r="583" spans="1:11" x14ac:dyDescent="0.2">
      <c r="A583" s="3" t="s">
        <v>997</v>
      </c>
      <c r="B583" s="2" t="s">
        <v>996</v>
      </c>
      <c r="C583" s="3" t="s">
        <v>2</v>
      </c>
      <c r="D583" s="3" t="s">
        <v>57</v>
      </c>
      <c r="E583" s="3" t="s">
        <v>275</v>
      </c>
      <c r="F583" s="4"/>
      <c r="G583" s="4"/>
      <c r="H583" s="4"/>
      <c r="I583" s="5"/>
      <c r="J583" s="5"/>
      <c r="K583" s="5"/>
    </row>
    <row r="584" spans="1:11" x14ac:dyDescent="0.2">
      <c r="A584" s="3" t="s">
        <v>998</v>
      </c>
      <c r="B584" s="2" t="s">
        <v>996</v>
      </c>
      <c r="C584" s="3" t="s">
        <v>2</v>
      </c>
      <c r="D584" s="3" t="s">
        <v>57</v>
      </c>
      <c r="E584" s="3" t="s">
        <v>275</v>
      </c>
      <c r="F584" s="4"/>
      <c r="G584" s="4"/>
      <c r="H584" s="4"/>
      <c r="I584" s="5"/>
      <c r="J584" s="5"/>
      <c r="K584" s="5"/>
    </row>
    <row r="585" spans="1:11" x14ac:dyDescent="0.2">
      <c r="A585" s="20" t="s">
        <v>999</v>
      </c>
      <c r="B585" s="17" t="s">
        <v>1000</v>
      </c>
      <c r="C585" s="4" t="s">
        <v>89</v>
      </c>
      <c r="D585" s="4" t="s">
        <v>21</v>
      </c>
      <c r="E585" s="4" t="s">
        <v>100</v>
      </c>
      <c r="F585" s="4"/>
      <c r="G585" s="4"/>
      <c r="H585" s="4"/>
      <c r="I585" s="29"/>
      <c r="J585" s="29"/>
      <c r="K585" s="29"/>
    </row>
    <row r="586" spans="1:11" x14ac:dyDescent="0.2">
      <c r="A586" s="20" t="s">
        <v>1001</v>
      </c>
      <c r="B586" s="17" t="s">
        <v>1002</v>
      </c>
      <c r="C586" s="4" t="s">
        <v>89</v>
      </c>
      <c r="D586" s="4" t="s">
        <v>21</v>
      </c>
      <c r="E586" s="4" t="s">
        <v>100</v>
      </c>
      <c r="F586" s="4"/>
      <c r="G586" s="4"/>
      <c r="H586" s="4"/>
      <c r="I586" s="14"/>
      <c r="J586" s="14"/>
      <c r="K586" s="14"/>
    </row>
    <row r="587" spans="1:11" x14ac:dyDescent="0.2">
      <c r="A587" s="3" t="s">
        <v>1003</v>
      </c>
      <c r="B587" s="2" t="s">
        <v>1004</v>
      </c>
      <c r="C587" s="3" t="s">
        <v>2</v>
      </c>
      <c r="D587" s="3" t="s">
        <v>21</v>
      </c>
      <c r="E587" s="3" t="s">
        <v>275</v>
      </c>
      <c r="F587" s="4"/>
      <c r="G587" s="4"/>
      <c r="H587" s="4"/>
      <c r="I587" s="5"/>
      <c r="J587" s="5"/>
      <c r="K587" s="5"/>
    </row>
    <row r="588" spans="1:11" x14ac:dyDescent="0.2">
      <c r="A588" s="3" t="s">
        <v>1005</v>
      </c>
      <c r="B588" s="2" t="s">
        <v>1004</v>
      </c>
      <c r="C588" s="3" t="s">
        <v>2</v>
      </c>
      <c r="D588" s="3" t="s">
        <v>21</v>
      </c>
      <c r="E588" s="3" t="s">
        <v>275</v>
      </c>
      <c r="F588" s="4"/>
      <c r="G588" s="4"/>
      <c r="H588" s="4"/>
      <c r="I588" s="14"/>
      <c r="J588" s="14"/>
      <c r="K588" s="14"/>
    </row>
    <row r="589" spans="1:11" x14ac:dyDescent="0.2">
      <c r="A589" s="3" t="s">
        <v>1006</v>
      </c>
      <c r="B589" s="2" t="s">
        <v>1007</v>
      </c>
      <c r="C589" s="3" t="s">
        <v>2</v>
      </c>
      <c r="D589" s="3" t="s">
        <v>57</v>
      </c>
      <c r="E589" s="3" t="s">
        <v>69</v>
      </c>
      <c r="F589" s="4"/>
      <c r="G589" s="4"/>
      <c r="H589" s="4"/>
      <c r="I589" s="14"/>
      <c r="J589" s="14"/>
      <c r="K589" s="14"/>
    </row>
    <row r="590" spans="1:11" x14ac:dyDescent="0.2">
      <c r="A590" s="3" t="s">
        <v>1008</v>
      </c>
      <c r="B590" s="2" t="s">
        <v>1007</v>
      </c>
      <c r="C590" s="3" t="s">
        <v>2</v>
      </c>
      <c r="D590" s="3" t="s">
        <v>57</v>
      </c>
      <c r="E590" s="3" t="s">
        <v>69</v>
      </c>
      <c r="F590" s="4"/>
      <c r="G590" s="4"/>
      <c r="H590" s="4"/>
      <c r="I590" s="14"/>
      <c r="J590" s="14"/>
      <c r="K590" s="14"/>
    </row>
    <row r="591" spans="1:11" x14ac:dyDescent="0.2">
      <c r="A591" s="3" t="s">
        <v>1009</v>
      </c>
      <c r="B591" s="2" t="s">
        <v>1010</v>
      </c>
      <c r="C591" s="3" t="s">
        <v>20</v>
      </c>
      <c r="D591" s="3" t="s">
        <v>21</v>
      </c>
      <c r="E591" s="3" t="s">
        <v>275</v>
      </c>
      <c r="F591" s="4"/>
      <c r="G591" s="4"/>
      <c r="H591" s="4"/>
      <c r="I591" s="14"/>
      <c r="J591" s="14"/>
      <c r="K591" s="14"/>
    </row>
    <row r="592" spans="1:11" x14ac:dyDescent="0.2">
      <c r="A592" s="3" t="s">
        <v>1011</v>
      </c>
      <c r="B592" s="2" t="s">
        <v>1010</v>
      </c>
      <c r="C592" s="3" t="s">
        <v>20</v>
      </c>
      <c r="D592" s="3" t="s">
        <v>21</v>
      </c>
      <c r="E592" s="3" t="s">
        <v>275</v>
      </c>
      <c r="F592" s="4"/>
      <c r="G592" s="4"/>
      <c r="H592" s="4"/>
      <c r="I592" s="21"/>
      <c r="J592" s="21"/>
      <c r="K592" s="21"/>
    </row>
    <row r="593" spans="1:11" x14ac:dyDescent="0.2">
      <c r="A593" s="3" t="s">
        <v>1012</v>
      </c>
      <c r="B593" s="2" t="s">
        <v>1013</v>
      </c>
      <c r="C593" s="3" t="s">
        <v>2</v>
      </c>
      <c r="D593" s="3" t="s">
        <v>57</v>
      </c>
      <c r="E593" s="3" t="s">
        <v>290</v>
      </c>
      <c r="F593" s="4"/>
      <c r="G593" s="4"/>
      <c r="H593" s="4"/>
      <c r="I593" s="21"/>
      <c r="J593" s="21"/>
      <c r="K593" s="21"/>
    </row>
    <row r="594" spans="1:11" x14ac:dyDescent="0.2">
      <c r="A594" s="3" t="s">
        <v>1014</v>
      </c>
      <c r="B594" s="2" t="s">
        <v>1013</v>
      </c>
      <c r="C594" s="3" t="s">
        <v>2</v>
      </c>
      <c r="D594" s="3" t="s">
        <v>57</v>
      </c>
      <c r="E594" s="3" t="s">
        <v>290</v>
      </c>
      <c r="F594" s="4"/>
      <c r="G594" s="4"/>
      <c r="H594" s="4"/>
      <c r="I594" s="21"/>
      <c r="J594" s="21"/>
      <c r="K594" s="21"/>
    </row>
    <row r="595" spans="1:11" x14ac:dyDescent="0.2">
      <c r="A595" s="3" t="s">
        <v>1015</v>
      </c>
      <c r="B595" s="2" t="s">
        <v>1016</v>
      </c>
      <c r="C595" s="3" t="s">
        <v>56</v>
      </c>
      <c r="D595" s="3" t="s">
        <v>57</v>
      </c>
      <c r="E595" s="3" t="s">
        <v>58</v>
      </c>
      <c r="F595" s="4"/>
      <c r="G595" s="4"/>
      <c r="H595" s="4"/>
      <c r="I595" s="21"/>
      <c r="J595" s="21"/>
      <c r="K595" s="21"/>
    </row>
    <row r="596" spans="1:11" x14ac:dyDescent="0.2">
      <c r="A596" s="3" t="s">
        <v>1017</v>
      </c>
      <c r="B596" s="2" t="s">
        <v>1016</v>
      </c>
      <c r="C596" s="3" t="s">
        <v>56</v>
      </c>
      <c r="D596" s="3" t="s">
        <v>57</v>
      </c>
      <c r="E596" s="3" t="s">
        <v>58</v>
      </c>
      <c r="F596" s="4"/>
      <c r="G596" s="4"/>
      <c r="H596" s="4"/>
      <c r="I596" s="14"/>
      <c r="J596" s="14"/>
      <c r="K596" s="14"/>
    </row>
    <row r="597" spans="1:11" x14ac:dyDescent="0.2">
      <c r="A597" s="3" t="s">
        <v>1018</v>
      </c>
      <c r="B597" s="2" t="s">
        <v>1019</v>
      </c>
      <c r="C597" s="3" t="s">
        <v>2</v>
      </c>
      <c r="D597" s="3" t="s">
        <v>57</v>
      </c>
      <c r="E597" s="3" t="s">
        <v>130</v>
      </c>
      <c r="F597" s="4"/>
      <c r="G597" s="4"/>
      <c r="H597" s="4"/>
      <c r="I597" s="14"/>
      <c r="J597" s="14"/>
      <c r="K597" s="14"/>
    </row>
    <row r="598" spans="1:11" x14ac:dyDescent="0.2">
      <c r="A598" s="24" t="s">
        <v>113</v>
      </c>
      <c r="B598" s="17" t="s">
        <v>1020</v>
      </c>
      <c r="C598" s="4" t="s">
        <v>111</v>
      </c>
      <c r="D598" s="4" t="s">
        <v>3</v>
      </c>
      <c r="E598" s="4" t="s">
        <v>112</v>
      </c>
      <c r="F598" s="4"/>
      <c r="G598" s="4"/>
      <c r="H598" s="4"/>
      <c r="I598" s="14"/>
      <c r="J598" s="14"/>
      <c r="K598" s="14"/>
    </row>
    <row r="599" spans="1:11" x14ac:dyDescent="0.2">
      <c r="A599" s="20" t="s">
        <v>1021</v>
      </c>
      <c r="B599" s="17" t="s">
        <v>1022</v>
      </c>
      <c r="C599" s="4" t="s">
        <v>111</v>
      </c>
      <c r="D599" s="4" t="s">
        <v>3</v>
      </c>
      <c r="E599" s="4" t="s">
        <v>112</v>
      </c>
      <c r="F599" s="4"/>
      <c r="G599" s="4"/>
      <c r="H599" s="4"/>
      <c r="I599" s="14"/>
      <c r="J599" s="14"/>
      <c r="K599" s="14"/>
    </row>
    <row r="600" spans="1:11" x14ac:dyDescent="0.2">
      <c r="A600" s="26" t="s">
        <v>1023</v>
      </c>
      <c r="B600" s="17" t="s">
        <v>1022</v>
      </c>
      <c r="C600" s="4" t="s">
        <v>111</v>
      </c>
      <c r="D600" s="4" t="s">
        <v>3</v>
      </c>
      <c r="E600" s="4"/>
      <c r="F600" s="4"/>
      <c r="G600" s="4"/>
      <c r="H600" s="4"/>
      <c r="I600" s="5"/>
      <c r="J600" s="5"/>
      <c r="K600" s="5"/>
    </row>
    <row r="601" spans="1:11" x14ac:dyDescent="0.2">
      <c r="A601" s="4" t="s">
        <v>1024</v>
      </c>
      <c r="B601" s="17" t="s">
        <v>1022</v>
      </c>
      <c r="C601" s="4" t="s">
        <v>111</v>
      </c>
      <c r="D601" s="4" t="s">
        <v>3</v>
      </c>
      <c r="E601" s="4"/>
      <c r="F601" s="4"/>
      <c r="G601" s="4"/>
      <c r="H601" s="4"/>
      <c r="I601" s="14"/>
      <c r="J601" s="14"/>
      <c r="K601" s="14"/>
    </row>
    <row r="602" spans="1:11" x14ac:dyDescent="0.2">
      <c r="A602" s="25" t="s">
        <v>114</v>
      </c>
      <c r="B602" s="17"/>
      <c r="C602" s="4"/>
      <c r="D602" s="4"/>
      <c r="E602" s="4" t="s">
        <v>365</v>
      </c>
      <c r="F602" s="4"/>
      <c r="G602" s="4"/>
      <c r="H602" s="4"/>
      <c r="I602" s="14"/>
      <c r="J602" s="14"/>
      <c r="K602" s="14"/>
    </row>
    <row r="603" spans="1:11" x14ac:dyDescent="0.2">
      <c r="A603" s="26" t="s">
        <v>1025</v>
      </c>
      <c r="B603" s="17" t="s">
        <v>1020</v>
      </c>
      <c r="C603" s="4" t="s">
        <v>111</v>
      </c>
      <c r="D603" s="4" t="s">
        <v>57</v>
      </c>
      <c r="E603" s="4" t="s">
        <v>365</v>
      </c>
      <c r="F603" s="4"/>
      <c r="G603" s="4"/>
      <c r="H603" s="4"/>
      <c r="I603" s="14"/>
      <c r="J603" s="14"/>
      <c r="K603" s="14"/>
    </row>
    <row r="604" spans="1:11" x14ac:dyDescent="0.2">
      <c r="A604" s="26" t="s">
        <v>1026</v>
      </c>
      <c r="B604" s="17" t="s">
        <v>1027</v>
      </c>
      <c r="C604" s="4" t="s">
        <v>111</v>
      </c>
      <c r="D604" s="4" t="s">
        <v>57</v>
      </c>
      <c r="E604" s="4" t="s">
        <v>365</v>
      </c>
      <c r="F604" s="4"/>
      <c r="G604" s="4"/>
      <c r="H604" s="4"/>
      <c r="I604" s="14"/>
      <c r="J604" s="14"/>
      <c r="K604" s="14"/>
    </row>
    <row r="605" spans="1:11" x14ac:dyDescent="0.2">
      <c r="A605" s="20" t="s">
        <v>1028</v>
      </c>
      <c r="B605" s="17" t="s">
        <v>1029</v>
      </c>
      <c r="C605" s="4" t="s">
        <v>89</v>
      </c>
      <c r="D605" s="4" t="s">
        <v>13</v>
      </c>
      <c r="E605" s="4" t="s">
        <v>164</v>
      </c>
      <c r="F605" s="4"/>
      <c r="G605" s="4"/>
      <c r="H605" s="4"/>
      <c r="I605" s="29"/>
      <c r="J605" s="29"/>
      <c r="K605" s="29"/>
    </row>
    <row r="606" spans="1:11" x14ac:dyDescent="0.2">
      <c r="A606" s="20" t="s">
        <v>1030</v>
      </c>
      <c r="B606" s="17" t="s">
        <v>1031</v>
      </c>
      <c r="C606" s="4" t="s">
        <v>89</v>
      </c>
      <c r="D606" s="4" t="s">
        <v>13</v>
      </c>
      <c r="E606" s="4" t="s">
        <v>164</v>
      </c>
      <c r="F606" s="4"/>
      <c r="G606" s="4"/>
      <c r="H606" s="4"/>
      <c r="I606" s="14"/>
      <c r="J606" s="14"/>
      <c r="K606" s="14"/>
    </row>
    <row r="607" spans="1:11" x14ac:dyDescent="0.2">
      <c r="A607" s="3" t="s">
        <v>1032</v>
      </c>
      <c r="B607" s="2" t="s">
        <v>1033</v>
      </c>
      <c r="C607" s="3" t="s">
        <v>2</v>
      </c>
      <c r="D607" s="3" t="s">
        <v>13</v>
      </c>
      <c r="E607" s="3" t="s">
        <v>85</v>
      </c>
      <c r="F607" s="4"/>
      <c r="G607" s="4"/>
      <c r="H607" s="4"/>
      <c r="I607" s="14"/>
      <c r="J607" s="14"/>
      <c r="K607" s="14"/>
    </row>
    <row r="608" spans="1:11" x14ac:dyDescent="0.2">
      <c r="A608" s="3" t="s">
        <v>1034</v>
      </c>
      <c r="B608" s="2" t="s">
        <v>1035</v>
      </c>
      <c r="C608" s="3" t="s">
        <v>2</v>
      </c>
      <c r="D608" s="3" t="s">
        <v>57</v>
      </c>
      <c r="E608" s="3" t="s">
        <v>69</v>
      </c>
      <c r="F608" s="4"/>
      <c r="G608" s="4"/>
      <c r="H608" s="4"/>
      <c r="I608" s="5"/>
      <c r="J608" s="5"/>
      <c r="K608" s="5"/>
    </row>
    <row r="609" spans="1:11" x14ac:dyDescent="0.2">
      <c r="A609" s="3" t="s">
        <v>1036</v>
      </c>
      <c r="B609" s="2" t="s">
        <v>1035</v>
      </c>
      <c r="C609" s="3" t="s">
        <v>2</v>
      </c>
      <c r="D609" s="3" t="s">
        <v>57</v>
      </c>
      <c r="E609" s="3" t="s">
        <v>69</v>
      </c>
      <c r="F609" s="4"/>
      <c r="G609" s="4"/>
      <c r="H609" s="4"/>
      <c r="I609" s="5"/>
      <c r="J609" s="5"/>
      <c r="K609" s="5"/>
    </row>
    <row r="610" spans="1:11" x14ac:dyDescent="0.2">
      <c r="A610" s="51" t="s">
        <v>252</v>
      </c>
      <c r="B610" s="50" t="s">
        <v>1037</v>
      </c>
      <c r="C610" s="29" t="s">
        <v>158</v>
      </c>
      <c r="D610" s="29" t="s">
        <v>29</v>
      </c>
      <c r="E610" s="4"/>
      <c r="F610" s="4"/>
      <c r="G610" s="4"/>
      <c r="H610" s="4"/>
      <c r="I610" s="5"/>
      <c r="J610" s="5"/>
      <c r="K610" s="5"/>
    </row>
    <row r="611" spans="1:11" x14ac:dyDescent="0.2">
      <c r="A611" s="20" t="s">
        <v>1038</v>
      </c>
      <c r="B611" s="17" t="s">
        <v>1039</v>
      </c>
      <c r="C611" s="4" t="s">
        <v>111</v>
      </c>
      <c r="D611" s="4" t="s">
        <v>21</v>
      </c>
      <c r="E611" s="4" t="s">
        <v>100</v>
      </c>
      <c r="F611" s="4"/>
      <c r="G611" s="4"/>
      <c r="H611" s="4"/>
      <c r="I611" s="14"/>
      <c r="J611" s="14"/>
      <c r="K611" s="14"/>
    </row>
    <row r="612" spans="1:11" x14ac:dyDescent="0.2">
      <c r="A612" s="20" t="s">
        <v>1038</v>
      </c>
      <c r="B612" s="17" t="s">
        <v>1040</v>
      </c>
      <c r="C612" s="4" t="s">
        <v>89</v>
      </c>
      <c r="D612" s="4" t="s">
        <v>21</v>
      </c>
      <c r="E612" s="4" t="s">
        <v>100</v>
      </c>
      <c r="F612" s="4"/>
      <c r="G612" s="4"/>
      <c r="H612" s="4"/>
      <c r="I612" s="14"/>
      <c r="J612" s="14"/>
      <c r="K612" s="14"/>
    </row>
    <row r="613" spans="1:11" x14ac:dyDescent="0.2">
      <c r="A613" s="20" t="s">
        <v>1041</v>
      </c>
      <c r="B613" s="17" t="s">
        <v>1040</v>
      </c>
      <c r="C613" s="4" t="s">
        <v>89</v>
      </c>
      <c r="D613" s="4" t="s">
        <v>21</v>
      </c>
      <c r="E613" s="4" t="s">
        <v>100</v>
      </c>
      <c r="F613" s="4"/>
      <c r="G613" s="4"/>
      <c r="H613" s="4"/>
      <c r="I613" s="14"/>
      <c r="J613" s="14"/>
      <c r="K613" s="14"/>
    </row>
    <row r="614" spans="1:11" x14ac:dyDescent="0.2">
      <c r="A614" s="25" t="s">
        <v>254</v>
      </c>
      <c r="B614" s="17" t="s">
        <v>1042</v>
      </c>
      <c r="C614" s="4" t="s">
        <v>158</v>
      </c>
      <c r="D614" s="4" t="s">
        <v>29</v>
      </c>
      <c r="E614" s="4"/>
      <c r="F614" s="4"/>
      <c r="G614" s="4"/>
      <c r="H614" s="4"/>
      <c r="I614" s="14"/>
      <c r="J614" s="14"/>
      <c r="K614" s="14"/>
    </row>
    <row r="615" spans="1:11" x14ac:dyDescent="0.2">
      <c r="A615" s="20" t="s">
        <v>1043</v>
      </c>
      <c r="B615" s="17" t="s">
        <v>1044</v>
      </c>
      <c r="C615" s="4" t="s">
        <v>241</v>
      </c>
      <c r="D615" s="4" t="s">
        <v>13</v>
      </c>
      <c r="E615" s="4" t="s">
        <v>242</v>
      </c>
      <c r="F615" s="4"/>
      <c r="G615" s="4"/>
      <c r="H615" s="4"/>
      <c r="I615" s="14"/>
      <c r="J615" s="14"/>
      <c r="K615" s="14"/>
    </row>
    <row r="616" spans="1:11" x14ac:dyDescent="0.2">
      <c r="A616" s="20" t="s">
        <v>1045</v>
      </c>
      <c r="B616" s="17" t="s">
        <v>1039</v>
      </c>
      <c r="C616" s="4" t="s">
        <v>111</v>
      </c>
      <c r="D616" s="4" t="s">
        <v>21</v>
      </c>
      <c r="E616" s="4" t="s">
        <v>268</v>
      </c>
      <c r="F616" s="4"/>
      <c r="G616" s="4"/>
      <c r="H616" s="4"/>
      <c r="I616" s="14"/>
      <c r="J616" s="14"/>
      <c r="K616" s="14"/>
    </row>
    <row r="617" spans="1:11" x14ac:dyDescent="0.2">
      <c r="A617" s="25" t="s">
        <v>117</v>
      </c>
      <c r="B617" s="17" t="s">
        <v>1046</v>
      </c>
      <c r="C617" s="4" t="s">
        <v>111</v>
      </c>
      <c r="D617" s="4" t="s">
        <v>21</v>
      </c>
      <c r="E617" s="4" t="s">
        <v>268</v>
      </c>
      <c r="F617" s="4"/>
      <c r="G617" s="4"/>
      <c r="H617" s="4"/>
      <c r="I617" s="14"/>
      <c r="J617" s="14"/>
      <c r="K617" s="14"/>
    </row>
    <row r="618" spans="1:11" x14ac:dyDescent="0.2">
      <c r="A618" s="3" t="s">
        <v>1047</v>
      </c>
      <c r="B618" s="2" t="s">
        <v>1048</v>
      </c>
      <c r="C618" s="3" t="s">
        <v>2</v>
      </c>
      <c r="D618" s="3" t="s">
        <v>57</v>
      </c>
      <c r="E618" s="3" t="s">
        <v>85</v>
      </c>
      <c r="F618" s="4"/>
      <c r="G618" s="4"/>
      <c r="H618" s="4"/>
      <c r="I618" s="14"/>
      <c r="J618" s="14"/>
      <c r="K618" s="14"/>
    </row>
    <row r="619" spans="1:11" x14ac:dyDescent="0.2">
      <c r="A619" s="3" t="s">
        <v>1049</v>
      </c>
      <c r="B619" s="2" t="s">
        <v>1048</v>
      </c>
      <c r="C619" s="3" t="s">
        <v>2</v>
      </c>
      <c r="D619" s="3" t="s">
        <v>57</v>
      </c>
      <c r="E619" s="3" t="s">
        <v>85</v>
      </c>
      <c r="F619" s="4"/>
      <c r="G619" s="4"/>
      <c r="H619" s="4"/>
      <c r="I619" s="5"/>
      <c r="J619" s="5"/>
      <c r="K619" s="5"/>
    </row>
    <row r="620" spans="1:11" x14ac:dyDescent="0.2">
      <c r="A620" s="3" t="s">
        <v>1050</v>
      </c>
      <c r="B620" s="2" t="s">
        <v>1051</v>
      </c>
      <c r="C620" s="3" t="s">
        <v>2</v>
      </c>
      <c r="D620" s="3" t="s">
        <v>57</v>
      </c>
      <c r="E620" s="3" t="s">
        <v>307</v>
      </c>
      <c r="F620" s="4"/>
      <c r="G620" s="4"/>
      <c r="H620" s="4"/>
      <c r="I620" s="5"/>
      <c r="J620" s="5"/>
      <c r="K620" s="5"/>
    </row>
    <row r="621" spans="1:11" x14ac:dyDescent="0.2">
      <c r="A621" s="3" t="s">
        <v>1052</v>
      </c>
      <c r="B621" s="2" t="s">
        <v>1051</v>
      </c>
      <c r="C621" s="3" t="s">
        <v>2</v>
      </c>
      <c r="D621" s="3" t="s">
        <v>57</v>
      </c>
      <c r="E621" s="3" t="s">
        <v>307</v>
      </c>
      <c r="F621" s="4"/>
      <c r="G621" s="4"/>
      <c r="H621" s="4"/>
      <c r="I621" s="5"/>
      <c r="J621" s="5"/>
      <c r="K621" s="5"/>
    </row>
    <row r="622" spans="1:11" x14ac:dyDescent="0.2">
      <c r="A622" s="3" t="s">
        <v>1053</v>
      </c>
      <c r="B622" s="2" t="s">
        <v>1054</v>
      </c>
      <c r="C622" s="3" t="s">
        <v>20</v>
      </c>
      <c r="D622" s="3" t="s">
        <v>13</v>
      </c>
      <c r="E622" s="3" t="s">
        <v>50</v>
      </c>
      <c r="F622" s="4"/>
      <c r="G622" s="4"/>
      <c r="H622" s="4"/>
      <c r="I622" s="21"/>
      <c r="J622" s="21"/>
      <c r="K622" s="21"/>
    </row>
    <row r="623" spans="1:11" x14ac:dyDescent="0.2">
      <c r="A623" s="3" t="s">
        <v>1055</v>
      </c>
      <c r="B623" s="2" t="s">
        <v>1056</v>
      </c>
      <c r="C623" s="3" t="s">
        <v>20</v>
      </c>
      <c r="D623" s="3" t="s">
        <v>13</v>
      </c>
      <c r="E623" s="3" t="s">
        <v>50</v>
      </c>
      <c r="F623" s="4"/>
      <c r="G623" s="4"/>
      <c r="H623" s="4"/>
      <c r="I623" s="21"/>
      <c r="J623" s="21"/>
      <c r="K623" s="21"/>
    </row>
    <row r="624" spans="1:11" x14ac:dyDescent="0.2">
      <c r="A624" s="3" t="s">
        <v>1057</v>
      </c>
      <c r="B624" s="2" t="s">
        <v>1058</v>
      </c>
      <c r="C624" s="3" t="s">
        <v>2</v>
      </c>
      <c r="D624" s="3" t="s">
        <v>57</v>
      </c>
      <c r="E624" s="3" t="s">
        <v>1059</v>
      </c>
      <c r="F624" s="4"/>
      <c r="G624" s="4"/>
      <c r="H624" s="4"/>
      <c r="I624" s="21"/>
      <c r="J624" s="21"/>
      <c r="K624" s="21"/>
    </row>
    <row r="625" spans="1:11" x14ac:dyDescent="0.2">
      <c r="A625" s="3" t="s">
        <v>1060</v>
      </c>
      <c r="B625" s="2" t="s">
        <v>1058</v>
      </c>
      <c r="C625" s="3" t="s">
        <v>2</v>
      </c>
      <c r="D625" s="3" t="s">
        <v>57</v>
      </c>
      <c r="E625" s="3" t="s">
        <v>1059</v>
      </c>
      <c r="F625" s="4"/>
      <c r="G625" s="4"/>
      <c r="H625" s="4"/>
      <c r="I625" s="5"/>
      <c r="J625" s="5"/>
      <c r="K625" s="5"/>
    </row>
    <row r="626" spans="1:11" x14ac:dyDescent="0.2">
      <c r="A626" s="3" t="s">
        <v>1061</v>
      </c>
      <c r="B626" s="2" t="s">
        <v>1058</v>
      </c>
      <c r="C626" s="3" t="s">
        <v>2</v>
      </c>
      <c r="D626" s="3" t="s">
        <v>57</v>
      </c>
      <c r="E626" s="3"/>
      <c r="F626" s="4"/>
      <c r="G626" s="4"/>
      <c r="H626" s="4"/>
      <c r="I626" s="5"/>
      <c r="J626" s="5"/>
      <c r="K626" s="5"/>
    </row>
    <row r="627" spans="1:11" x14ac:dyDescent="0.2">
      <c r="A627" s="3" t="s">
        <v>1062</v>
      </c>
      <c r="B627" s="2" t="s">
        <v>1063</v>
      </c>
      <c r="C627" s="3" t="s">
        <v>20</v>
      </c>
      <c r="D627" s="3" t="s">
        <v>57</v>
      </c>
      <c r="E627" s="3" t="s">
        <v>275</v>
      </c>
      <c r="F627" s="4"/>
      <c r="G627" s="4"/>
      <c r="H627" s="4"/>
      <c r="I627" s="5"/>
      <c r="J627" s="5"/>
      <c r="K627" s="5"/>
    </row>
    <row r="628" spans="1:11" x14ac:dyDescent="0.2">
      <c r="A628" s="3" t="s">
        <v>1064</v>
      </c>
      <c r="B628" s="2" t="s">
        <v>1063</v>
      </c>
      <c r="C628" s="3" t="s">
        <v>20</v>
      </c>
      <c r="D628" s="3" t="s">
        <v>57</v>
      </c>
      <c r="E628" s="3" t="s">
        <v>275</v>
      </c>
      <c r="F628" s="4"/>
      <c r="G628" s="4"/>
      <c r="H628" s="4"/>
      <c r="I628" s="5"/>
      <c r="J628" s="5"/>
      <c r="K628" s="5"/>
    </row>
    <row r="629" spans="1:11" x14ac:dyDescent="0.2">
      <c r="A629" s="3" t="s">
        <v>1065</v>
      </c>
      <c r="B629" s="2" t="s">
        <v>1066</v>
      </c>
      <c r="C629" s="3" t="s">
        <v>2</v>
      </c>
      <c r="D629" s="3" t="s">
        <v>3</v>
      </c>
      <c r="E629" s="3" t="s">
        <v>85</v>
      </c>
      <c r="F629" s="4"/>
      <c r="G629" s="4"/>
      <c r="H629" s="4"/>
      <c r="I629" s="5"/>
      <c r="J629" s="5"/>
      <c r="K629" s="5"/>
    </row>
    <row r="630" spans="1:11" x14ac:dyDescent="0.2">
      <c r="A630" s="3" t="s">
        <v>1067</v>
      </c>
      <c r="B630" s="2" t="s">
        <v>1066</v>
      </c>
      <c r="C630" s="3" t="s">
        <v>2</v>
      </c>
      <c r="D630" s="3" t="s">
        <v>3</v>
      </c>
      <c r="E630" s="3" t="s">
        <v>85</v>
      </c>
      <c r="F630" s="4"/>
      <c r="G630" s="4"/>
      <c r="H630" s="4"/>
      <c r="I630" s="5"/>
      <c r="J630" s="5"/>
      <c r="K630" s="5"/>
    </row>
    <row r="631" spans="1:11" x14ac:dyDescent="0.2">
      <c r="A631" s="3" t="s">
        <v>1068</v>
      </c>
      <c r="B631" s="2" t="s">
        <v>1066</v>
      </c>
      <c r="C631" s="3" t="s">
        <v>2</v>
      </c>
      <c r="D631" s="3" t="s">
        <v>3</v>
      </c>
      <c r="E631" s="3" t="s">
        <v>85</v>
      </c>
      <c r="F631" s="4"/>
      <c r="G631" s="4"/>
      <c r="H631" s="4"/>
      <c r="I631" s="5"/>
      <c r="J631" s="5"/>
      <c r="K631" s="5"/>
    </row>
    <row r="632" spans="1:11" x14ac:dyDescent="0.2">
      <c r="A632" s="3" t="s">
        <v>1069</v>
      </c>
      <c r="B632" s="2" t="s">
        <v>342</v>
      </c>
      <c r="C632" s="3" t="s">
        <v>56</v>
      </c>
      <c r="D632" s="3" t="s">
        <v>13</v>
      </c>
      <c r="E632" s="3"/>
      <c r="F632" s="4"/>
      <c r="G632" s="4"/>
      <c r="H632" s="4"/>
      <c r="I632" s="29"/>
      <c r="J632" s="29"/>
      <c r="K632" s="29"/>
    </row>
    <row r="633" spans="1:11" x14ac:dyDescent="0.2">
      <c r="A633" s="25" t="s">
        <v>119</v>
      </c>
      <c r="B633" s="17" t="s">
        <v>1070</v>
      </c>
      <c r="C633" s="4" t="s">
        <v>158</v>
      </c>
      <c r="D633" s="4" t="s">
        <v>29</v>
      </c>
      <c r="E633" s="4"/>
      <c r="F633" s="4"/>
      <c r="G633" s="4"/>
      <c r="H633" s="4"/>
      <c r="I633" s="5"/>
      <c r="J633" s="5"/>
      <c r="K633" s="5"/>
    </row>
    <row r="634" spans="1:11" x14ac:dyDescent="0.2">
      <c r="A634" s="3" t="s">
        <v>1071</v>
      </c>
      <c r="B634" s="2" t="s">
        <v>1072</v>
      </c>
      <c r="C634" s="3" t="s">
        <v>179</v>
      </c>
      <c r="D634" s="3" t="s">
        <v>13</v>
      </c>
      <c r="E634" s="3" t="s">
        <v>290</v>
      </c>
      <c r="F634" s="4"/>
      <c r="G634" s="4"/>
      <c r="H634" s="4"/>
      <c r="I634" s="5"/>
      <c r="J634" s="5"/>
      <c r="K634" s="5"/>
    </row>
    <row r="635" spans="1:11" x14ac:dyDescent="0.2">
      <c r="A635" s="3" t="s">
        <v>1073</v>
      </c>
      <c r="B635" s="2" t="s">
        <v>1074</v>
      </c>
      <c r="C635" s="3" t="s">
        <v>56</v>
      </c>
      <c r="D635" s="3" t="s">
        <v>57</v>
      </c>
      <c r="E635" s="3" t="s">
        <v>58</v>
      </c>
      <c r="F635" s="4"/>
      <c r="G635" s="4"/>
      <c r="H635" s="4"/>
      <c r="I635" s="5"/>
      <c r="J635" s="5"/>
      <c r="K635" s="5"/>
    </row>
    <row r="636" spans="1:11" x14ac:dyDescent="0.2">
      <c r="A636" s="20" t="s">
        <v>1075</v>
      </c>
      <c r="B636" s="17" t="s">
        <v>1076</v>
      </c>
      <c r="C636" s="4" t="s">
        <v>111</v>
      </c>
      <c r="D636" s="4" t="s">
        <v>13</v>
      </c>
      <c r="E636" s="4" t="s">
        <v>350</v>
      </c>
      <c r="F636" s="4"/>
      <c r="G636" s="4"/>
      <c r="H636" s="4"/>
      <c r="I636" s="5"/>
      <c r="J636" s="5"/>
      <c r="K636" s="5"/>
    </row>
    <row r="637" spans="1:11" x14ac:dyDescent="0.2">
      <c r="A637" s="20" t="s">
        <v>1077</v>
      </c>
      <c r="B637" s="17" t="s">
        <v>1078</v>
      </c>
      <c r="C637" s="4" t="s">
        <v>111</v>
      </c>
      <c r="D637" s="4" t="s">
        <v>13</v>
      </c>
      <c r="E637" s="4" t="s">
        <v>300</v>
      </c>
      <c r="F637" s="4"/>
      <c r="G637" s="4"/>
      <c r="H637" s="4"/>
      <c r="I637" s="14"/>
      <c r="J637" s="14"/>
      <c r="K637" s="14"/>
    </row>
    <row r="638" spans="1:11" x14ac:dyDescent="0.2">
      <c r="A638" s="24" t="s">
        <v>122</v>
      </c>
      <c r="B638" s="17" t="s">
        <v>1078</v>
      </c>
      <c r="C638" s="4" t="s">
        <v>111</v>
      </c>
      <c r="D638" s="4" t="s">
        <v>13</v>
      </c>
      <c r="E638" s="4"/>
      <c r="F638" s="4"/>
      <c r="G638" s="4"/>
      <c r="H638" s="4"/>
      <c r="I638" s="5"/>
      <c r="J638" s="5"/>
      <c r="K638" s="5"/>
    </row>
    <row r="639" spans="1:11" x14ac:dyDescent="0.2">
      <c r="A639" s="24" t="s">
        <v>1079</v>
      </c>
      <c r="B639" s="2" t="s">
        <v>1080</v>
      </c>
      <c r="C639" s="3" t="s">
        <v>28</v>
      </c>
      <c r="D639" s="3" t="s">
        <v>13</v>
      </c>
      <c r="E639" s="3" t="s">
        <v>283</v>
      </c>
      <c r="F639" s="4"/>
      <c r="G639" s="4"/>
      <c r="H639" s="4"/>
      <c r="I639" s="5"/>
      <c r="J639" s="5"/>
      <c r="K639" s="5"/>
    </row>
    <row r="640" spans="1:11" x14ac:dyDescent="0.2">
      <c r="A640" s="3" t="s">
        <v>1079</v>
      </c>
      <c r="B640" s="2" t="s">
        <v>1080</v>
      </c>
      <c r="C640" s="3" t="s">
        <v>28</v>
      </c>
      <c r="D640" s="3" t="s">
        <v>13</v>
      </c>
      <c r="E640" s="3" t="s">
        <v>283</v>
      </c>
      <c r="F640" s="4"/>
      <c r="G640" s="4"/>
      <c r="H640" s="4"/>
      <c r="I640" s="5"/>
      <c r="J640" s="5"/>
      <c r="K640" s="5"/>
    </row>
    <row r="641" spans="1:11" x14ac:dyDescent="0.2">
      <c r="A641" s="24" t="s">
        <v>1081</v>
      </c>
      <c r="B641" s="2" t="s">
        <v>1080</v>
      </c>
      <c r="C641" s="3" t="s">
        <v>28</v>
      </c>
      <c r="D641" s="3" t="s">
        <v>13</v>
      </c>
      <c r="E641" s="3" t="s">
        <v>283</v>
      </c>
      <c r="F641" s="4"/>
      <c r="G641" s="4"/>
      <c r="H641" s="4"/>
      <c r="I641" s="5"/>
      <c r="J641" s="5"/>
      <c r="K641" s="5"/>
    </row>
    <row r="642" spans="1:11" x14ac:dyDescent="0.2">
      <c r="A642" s="3" t="s">
        <v>1082</v>
      </c>
      <c r="B642" s="2" t="s">
        <v>1083</v>
      </c>
      <c r="C642" s="3" t="s">
        <v>56</v>
      </c>
      <c r="D642" s="3" t="s">
        <v>21</v>
      </c>
      <c r="E642" s="3" t="s">
        <v>58</v>
      </c>
      <c r="F642" s="4"/>
      <c r="G642" s="4"/>
      <c r="H642" s="4"/>
      <c r="I642" s="5"/>
      <c r="J642" s="5"/>
      <c r="K642" s="5"/>
    </row>
    <row r="643" spans="1:11" x14ac:dyDescent="0.2">
      <c r="A643" s="3" t="s">
        <v>1084</v>
      </c>
      <c r="B643" s="2" t="s">
        <v>1083</v>
      </c>
      <c r="C643" s="3" t="s">
        <v>56</v>
      </c>
      <c r="D643" s="3" t="s">
        <v>21</v>
      </c>
      <c r="E643" s="3" t="s">
        <v>58</v>
      </c>
      <c r="F643" s="4"/>
      <c r="G643" s="4"/>
      <c r="H643" s="4"/>
      <c r="I643" s="5"/>
      <c r="J643" s="5"/>
      <c r="K643" s="5"/>
    </row>
    <row r="644" spans="1:11" x14ac:dyDescent="0.2">
      <c r="A644" s="3" t="s">
        <v>1085</v>
      </c>
      <c r="B644" s="2" t="s">
        <v>1086</v>
      </c>
      <c r="C644" s="3" t="s">
        <v>20</v>
      </c>
      <c r="D644" s="3" t="s">
        <v>57</v>
      </c>
      <c r="E644" s="3" t="s">
        <v>50</v>
      </c>
      <c r="F644" s="4"/>
      <c r="G644" s="4"/>
      <c r="H644" s="4"/>
      <c r="I644" s="5"/>
      <c r="J644" s="5"/>
      <c r="K644" s="5"/>
    </row>
    <row r="645" spans="1:11" x14ac:dyDescent="0.2">
      <c r="A645" s="3" t="s">
        <v>1087</v>
      </c>
      <c r="B645" s="2" t="s">
        <v>1086</v>
      </c>
      <c r="C645" s="3" t="s">
        <v>20</v>
      </c>
      <c r="D645" s="3" t="s">
        <v>57</v>
      </c>
      <c r="E645" s="3" t="s">
        <v>50</v>
      </c>
      <c r="F645" s="4"/>
      <c r="G645" s="4"/>
      <c r="H645" s="4"/>
      <c r="I645" s="5"/>
      <c r="J645" s="5"/>
      <c r="K645" s="5"/>
    </row>
    <row r="646" spans="1:11" x14ac:dyDescent="0.2">
      <c r="A646" s="20" t="s">
        <v>1088</v>
      </c>
      <c r="B646" s="17" t="s">
        <v>1089</v>
      </c>
      <c r="C646" s="4" t="s">
        <v>241</v>
      </c>
      <c r="D646" s="4" t="s">
        <v>29</v>
      </c>
      <c r="E646" s="4" t="s">
        <v>1090</v>
      </c>
      <c r="F646" s="4"/>
      <c r="G646" s="4"/>
      <c r="H646" s="4"/>
      <c r="I646" s="21"/>
      <c r="J646" s="21"/>
      <c r="K646" s="21"/>
    </row>
    <row r="647" spans="1:11" x14ac:dyDescent="0.2">
      <c r="A647" s="20" t="s">
        <v>1088</v>
      </c>
      <c r="B647" s="17" t="s">
        <v>1089</v>
      </c>
      <c r="C647" s="4" t="s">
        <v>241</v>
      </c>
      <c r="D647" s="4" t="s">
        <v>29</v>
      </c>
      <c r="E647" s="4" t="s">
        <v>1090</v>
      </c>
      <c r="F647" s="4"/>
      <c r="G647" s="4"/>
      <c r="H647" s="4"/>
      <c r="I647" s="5"/>
      <c r="J647" s="5"/>
      <c r="K647" s="5"/>
    </row>
    <row r="648" spans="1:11" x14ac:dyDescent="0.2">
      <c r="A648" s="20" t="s">
        <v>1091</v>
      </c>
      <c r="B648" s="17" t="s">
        <v>1092</v>
      </c>
      <c r="C648" s="4" t="s">
        <v>241</v>
      </c>
      <c r="D648" s="4" t="s">
        <v>29</v>
      </c>
      <c r="E648" s="4" t="s">
        <v>164</v>
      </c>
      <c r="F648" s="4"/>
      <c r="G648" s="4"/>
      <c r="H648" s="4"/>
      <c r="I648" s="5"/>
      <c r="J648" s="5"/>
      <c r="K648" s="5"/>
    </row>
    <row r="649" spans="1:11" x14ac:dyDescent="0.2">
      <c r="A649" s="3" t="s">
        <v>1093</v>
      </c>
      <c r="B649" s="2" t="s">
        <v>1094</v>
      </c>
      <c r="C649" s="3" t="s">
        <v>2</v>
      </c>
      <c r="D649" s="3" t="s">
        <v>57</v>
      </c>
      <c r="E649" s="3" t="s">
        <v>50</v>
      </c>
      <c r="F649" s="4"/>
      <c r="G649" s="4"/>
      <c r="H649" s="4"/>
      <c r="I649" s="5"/>
      <c r="J649" s="5"/>
      <c r="K649" s="5"/>
    </row>
    <row r="650" spans="1:11" x14ac:dyDescent="0.2">
      <c r="A650" s="3" t="s">
        <v>1095</v>
      </c>
      <c r="B650" s="2" t="s">
        <v>1094</v>
      </c>
      <c r="C650" s="3" t="s">
        <v>2</v>
      </c>
      <c r="D650" s="3" t="s">
        <v>57</v>
      </c>
      <c r="E650" s="3" t="s">
        <v>50</v>
      </c>
      <c r="F650" s="4"/>
      <c r="G650" s="4"/>
      <c r="H650" s="4"/>
      <c r="I650" s="14"/>
      <c r="J650" s="14"/>
      <c r="K650" s="14"/>
    </row>
    <row r="651" spans="1:11" x14ac:dyDescent="0.2">
      <c r="A651" s="3" t="s">
        <v>1096</v>
      </c>
      <c r="B651" s="2" t="s">
        <v>1094</v>
      </c>
      <c r="C651" s="3" t="s">
        <v>2</v>
      </c>
      <c r="D651" s="3" t="s">
        <v>57</v>
      </c>
      <c r="E651" s="3" t="s">
        <v>50</v>
      </c>
      <c r="F651" s="4"/>
      <c r="G651" s="4"/>
      <c r="H651" s="4"/>
      <c r="I651" s="5"/>
      <c r="J651" s="5"/>
      <c r="K651" s="5"/>
    </row>
    <row r="652" spans="1:11" x14ac:dyDescent="0.2">
      <c r="A652" s="4" t="s">
        <v>1097</v>
      </c>
      <c r="B652" s="17" t="s">
        <v>1098</v>
      </c>
      <c r="C652" s="4" t="s">
        <v>111</v>
      </c>
      <c r="D652" s="4" t="s">
        <v>3</v>
      </c>
      <c r="E652" s="4" t="s">
        <v>112</v>
      </c>
      <c r="F652" s="4"/>
      <c r="G652" s="4"/>
      <c r="H652" s="4"/>
      <c r="I652" s="5"/>
      <c r="J652" s="5"/>
      <c r="K652" s="5"/>
    </row>
    <row r="653" spans="1:11" x14ac:dyDescent="0.2">
      <c r="A653" s="25" t="s">
        <v>256</v>
      </c>
      <c r="B653" s="17" t="s">
        <v>1098</v>
      </c>
      <c r="C653" s="4" t="s">
        <v>111</v>
      </c>
      <c r="D653" s="4" t="s">
        <v>3</v>
      </c>
      <c r="E653" s="4" t="s">
        <v>112</v>
      </c>
      <c r="F653" s="4"/>
      <c r="G653" s="4"/>
      <c r="H653" s="4"/>
      <c r="I653" s="5"/>
      <c r="J653" s="5"/>
      <c r="K653" s="5"/>
    </row>
    <row r="654" spans="1:11" x14ac:dyDescent="0.2">
      <c r="A654" s="3" t="s">
        <v>1099</v>
      </c>
      <c r="B654" s="2" t="s">
        <v>1100</v>
      </c>
      <c r="C654" s="3" t="s">
        <v>56</v>
      </c>
      <c r="D654" s="3" t="s">
        <v>13</v>
      </c>
      <c r="E654" s="3" t="s">
        <v>58</v>
      </c>
      <c r="F654" s="4"/>
      <c r="G654" s="4"/>
      <c r="H654" s="4"/>
      <c r="I654" s="5"/>
      <c r="J654" s="5"/>
      <c r="K654" s="5"/>
    </row>
    <row r="655" spans="1:11" x14ac:dyDescent="0.2">
      <c r="A655" s="3" t="s">
        <v>1101</v>
      </c>
      <c r="B655" s="2" t="s">
        <v>1102</v>
      </c>
      <c r="C655" s="3" t="s">
        <v>56</v>
      </c>
      <c r="D655" s="3" t="s">
        <v>13</v>
      </c>
      <c r="E655" s="3" t="s">
        <v>191</v>
      </c>
      <c r="F655" s="4"/>
      <c r="G655" s="4"/>
      <c r="H655" s="4"/>
      <c r="I655" s="5"/>
      <c r="J655" s="5"/>
      <c r="K655" s="5"/>
    </row>
    <row r="656" spans="1:11" x14ac:dyDescent="0.2">
      <c r="A656" s="3" t="s">
        <v>1103</v>
      </c>
      <c r="B656" s="2" t="s">
        <v>1104</v>
      </c>
      <c r="C656" s="3" t="s">
        <v>2</v>
      </c>
      <c r="D656" s="3" t="s">
        <v>21</v>
      </c>
      <c r="E656" s="3" t="s">
        <v>1105</v>
      </c>
      <c r="F656" s="4"/>
      <c r="G656" s="4"/>
      <c r="H656" s="4"/>
      <c r="I656" s="5"/>
      <c r="J656" s="5"/>
      <c r="K656" s="5"/>
    </row>
    <row r="657" spans="1:11" x14ac:dyDescent="0.2">
      <c r="A657" s="3" t="s">
        <v>1106</v>
      </c>
      <c r="B657" s="2" t="s">
        <v>1104</v>
      </c>
      <c r="C657" s="3" t="s">
        <v>2</v>
      </c>
      <c r="D657" s="3" t="s">
        <v>21</v>
      </c>
      <c r="E657" s="3" t="s">
        <v>1105</v>
      </c>
      <c r="F657" s="4"/>
      <c r="G657" s="4"/>
      <c r="H657" s="4"/>
      <c r="I657" s="5"/>
      <c r="J657" s="5"/>
      <c r="K657" s="5"/>
    </row>
    <row r="658" spans="1:11" x14ac:dyDescent="0.2">
      <c r="A658" s="20" t="s">
        <v>1107</v>
      </c>
      <c r="B658" s="17" t="s">
        <v>1108</v>
      </c>
      <c r="C658" s="4" t="s">
        <v>111</v>
      </c>
      <c r="D658" s="4" t="s">
        <v>13</v>
      </c>
      <c r="E658" s="4" t="s">
        <v>112</v>
      </c>
      <c r="F658" s="4"/>
      <c r="G658" s="4"/>
      <c r="H658" s="4"/>
      <c r="I658" s="5"/>
      <c r="J658" s="5"/>
      <c r="K658" s="5"/>
    </row>
    <row r="659" spans="1:11" x14ac:dyDescent="0.2">
      <c r="A659" s="25" t="s">
        <v>124</v>
      </c>
      <c r="B659" s="17" t="s">
        <v>1108</v>
      </c>
      <c r="C659" s="4" t="s">
        <v>111</v>
      </c>
      <c r="D659" s="4" t="s">
        <v>13</v>
      </c>
      <c r="E659" s="4"/>
      <c r="F659" s="4"/>
      <c r="G659" s="4"/>
      <c r="H659" s="4"/>
      <c r="I659" s="5"/>
      <c r="J659" s="5"/>
      <c r="K659" s="5"/>
    </row>
    <row r="660" spans="1:11" x14ac:dyDescent="0.2">
      <c r="A660" s="20" t="s">
        <v>1109</v>
      </c>
      <c r="B660" s="17" t="s">
        <v>1110</v>
      </c>
      <c r="C660" s="4" t="s">
        <v>43</v>
      </c>
      <c r="D660" s="4" t="s">
        <v>29</v>
      </c>
      <c r="E660" s="4" t="s">
        <v>242</v>
      </c>
      <c r="F660" s="4"/>
      <c r="G660" s="4"/>
      <c r="H660" s="4"/>
      <c r="I660" s="5"/>
      <c r="J660" s="5"/>
      <c r="K660" s="5"/>
    </row>
    <row r="661" spans="1:11" x14ac:dyDescent="0.2">
      <c r="A661" s="24" t="s">
        <v>259</v>
      </c>
      <c r="B661" s="17" t="s">
        <v>1111</v>
      </c>
      <c r="C661" s="4" t="s">
        <v>158</v>
      </c>
      <c r="D661" s="4" t="s">
        <v>29</v>
      </c>
      <c r="E661" s="4"/>
      <c r="F661" s="4"/>
      <c r="G661" s="4"/>
      <c r="H661" s="4"/>
      <c r="I661" s="5"/>
      <c r="J661" s="5"/>
      <c r="K661" s="5"/>
    </row>
    <row r="662" spans="1:11" x14ac:dyDescent="0.2">
      <c r="A662" s="20" t="s">
        <v>1112</v>
      </c>
      <c r="B662" s="17" t="s">
        <v>1113</v>
      </c>
      <c r="C662" s="4" t="s">
        <v>89</v>
      </c>
      <c r="D662" s="4" t="s">
        <v>57</v>
      </c>
      <c r="E662" s="4" t="s">
        <v>100</v>
      </c>
      <c r="F662" s="4"/>
      <c r="G662" s="4"/>
      <c r="H662" s="4"/>
      <c r="I662" s="5"/>
      <c r="J662" s="5"/>
      <c r="K662" s="5"/>
    </row>
    <row r="663" spans="1:11" x14ac:dyDescent="0.2">
      <c r="A663" s="20" t="s">
        <v>1114</v>
      </c>
      <c r="B663" s="17" t="s">
        <v>1115</v>
      </c>
      <c r="C663" s="4" t="s">
        <v>89</v>
      </c>
      <c r="D663" s="4" t="s">
        <v>57</v>
      </c>
      <c r="E663" s="4" t="s">
        <v>100</v>
      </c>
      <c r="F663" s="4"/>
      <c r="G663" s="4"/>
      <c r="H663" s="4"/>
      <c r="I663" s="5"/>
      <c r="J663" s="5"/>
      <c r="K663" s="5"/>
    </row>
    <row r="664" spans="1:11" x14ac:dyDescent="0.2">
      <c r="A664" s="4" t="s">
        <v>1116</v>
      </c>
      <c r="B664" s="17" t="s">
        <v>1115</v>
      </c>
      <c r="C664" s="4" t="s">
        <v>89</v>
      </c>
      <c r="D664" s="4" t="s">
        <v>57</v>
      </c>
      <c r="E664" s="4"/>
      <c r="F664" s="4"/>
      <c r="G664" s="4"/>
      <c r="H664" s="4"/>
      <c r="I664" s="5"/>
      <c r="J664" s="5"/>
      <c r="K664" s="5"/>
    </row>
    <row r="665" spans="1:11" x14ac:dyDescent="0.2">
      <c r="A665" s="20" t="s">
        <v>1117</v>
      </c>
      <c r="B665" s="17" t="s">
        <v>1118</v>
      </c>
      <c r="C665" s="4" t="s">
        <v>241</v>
      </c>
      <c r="D665" s="4" t="s">
        <v>13</v>
      </c>
      <c r="E665" s="4" t="s">
        <v>365</v>
      </c>
      <c r="F665" s="4"/>
      <c r="G665" s="4"/>
      <c r="H665" s="4"/>
      <c r="I665" s="5"/>
      <c r="J665" s="5"/>
      <c r="K665" s="5"/>
    </row>
    <row r="666" spans="1:11" x14ac:dyDescent="0.2">
      <c r="A666" s="20" t="s">
        <v>1119</v>
      </c>
      <c r="B666" s="17" t="s">
        <v>1120</v>
      </c>
      <c r="C666" s="4" t="s">
        <v>241</v>
      </c>
      <c r="D666" s="4" t="s">
        <v>13</v>
      </c>
      <c r="E666" s="4" t="s">
        <v>365</v>
      </c>
      <c r="F666" s="4"/>
      <c r="G666" s="4"/>
      <c r="H666" s="4"/>
      <c r="I666" s="5"/>
      <c r="J666" s="5"/>
      <c r="K666" s="5"/>
    </row>
    <row r="667" spans="1:11" x14ac:dyDescent="0.2">
      <c r="A667" s="20" t="s">
        <v>1121</v>
      </c>
      <c r="B667" s="17" t="s">
        <v>1122</v>
      </c>
      <c r="C667" s="4" t="s">
        <v>43</v>
      </c>
      <c r="D667" s="4" t="s">
        <v>21</v>
      </c>
      <c r="E667" s="4" t="s">
        <v>406</v>
      </c>
      <c r="F667" s="4"/>
      <c r="G667" s="4"/>
      <c r="H667" s="4"/>
      <c r="I667" s="5"/>
      <c r="J667" s="5"/>
      <c r="K667" s="5"/>
    </row>
    <row r="668" spans="1:11" x14ac:dyDescent="0.2">
      <c r="A668" s="4" t="s">
        <v>1123</v>
      </c>
      <c r="B668" s="17"/>
      <c r="C668" s="4"/>
      <c r="D668" s="4" t="s">
        <v>57</v>
      </c>
      <c r="E668" s="4"/>
      <c r="F668" s="4"/>
      <c r="G668" s="4"/>
      <c r="H668" s="4"/>
      <c r="I668" s="5"/>
      <c r="J668" s="5"/>
      <c r="K668" s="5"/>
    </row>
    <row r="669" spans="1:11" x14ac:dyDescent="0.2">
      <c r="A669" s="20" t="s">
        <v>1124</v>
      </c>
      <c r="B669" s="17" t="s">
        <v>1125</v>
      </c>
      <c r="C669" s="4" t="s">
        <v>43</v>
      </c>
      <c r="D669" s="4" t="s">
        <v>21</v>
      </c>
      <c r="E669" s="4" t="s">
        <v>283</v>
      </c>
      <c r="F669" s="4"/>
      <c r="G669" s="4"/>
      <c r="H669" s="4"/>
      <c r="I669" s="5"/>
      <c r="J669" s="5"/>
      <c r="K669" s="5"/>
    </row>
    <row r="670" spans="1:11" x14ac:dyDescent="0.2">
      <c r="A670" s="24" t="s">
        <v>261</v>
      </c>
      <c r="B670" s="17" t="s">
        <v>267</v>
      </c>
      <c r="C670" s="4" t="s">
        <v>158</v>
      </c>
      <c r="D670" s="4" t="s">
        <v>29</v>
      </c>
      <c r="E670" s="4" t="s">
        <v>206</v>
      </c>
      <c r="F670" s="4"/>
      <c r="G670" s="4"/>
      <c r="H670" s="4"/>
      <c r="I670" s="5"/>
      <c r="J670" s="5"/>
      <c r="K670" s="5"/>
    </row>
    <row r="671" spans="1:11" x14ac:dyDescent="0.2">
      <c r="A671" s="4" t="s">
        <v>1126</v>
      </c>
      <c r="B671" s="17" t="s">
        <v>1046</v>
      </c>
      <c r="C671" s="4" t="s">
        <v>111</v>
      </c>
      <c r="D671" s="4" t="s">
        <v>29</v>
      </c>
      <c r="E671" s="4"/>
      <c r="F671" s="4"/>
      <c r="G671" s="4"/>
      <c r="H671" s="4"/>
      <c r="I671" s="5"/>
      <c r="J671" s="5"/>
      <c r="K671" s="5"/>
    </row>
    <row r="672" spans="1:11" x14ac:dyDescent="0.2">
      <c r="A672" s="25" t="s">
        <v>127</v>
      </c>
      <c r="B672" s="17" t="s">
        <v>1046</v>
      </c>
      <c r="C672" s="4" t="s">
        <v>111</v>
      </c>
      <c r="D672" s="4" t="s">
        <v>29</v>
      </c>
      <c r="E672" s="4" t="s">
        <v>300</v>
      </c>
      <c r="F672" s="4"/>
      <c r="G672" s="4"/>
      <c r="H672" s="4"/>
      <c r="I672" s="5"/>
      <c r="J672" s="5"/>
      <c r="K672" s="5"/>
    </row>
    <row r="673" spans="1:11" x14ac:dyDescent="0.2">
      <c r="A673" s="20" t="s">
        <v>1127</v>
      </c>
      <c r="B673" s="17" t="s">
        <v>1128</v>
      </c>
      <c r="C673" s="4" t="s">
        <v>89</v>
      </c>
      <c r="D673" s="4" t="s">
        <v>13</v>
      </c>
      <c r="E673" s="4" t="s">
        <v>90</v>
      </c>
      <c r="F673" s="4"/>
      <c r="G673" s="4"/>
      <c r="H673" s="4"/>
      <c r="I673" s="5"/>
      <c r="J673" s="5"/>
      <c r="K673" s="5"/>
    </row>
    <row r="674" spans="1:11" x14ac:dyDescent="0.2">
      <c r="A674" s="20" t="s">
        <v>1127</v>
      </c>
      <c r="B674" s="17" t="s">
        <v>1128</v>
      </c>
      <c r="C674" s="4" t="s">
        <v>89</v>
      </c>
      <c r="D674" s="4" t="s">
        <v>13</v>
      </c>
      <c r="E674" s="4" t="s">
        <v>90</v>
      </c>
      <c r="F674" s="4"/>
      <c r="G674" s="4"/>
      <c r="H674" s="4"/>
      <c r="I674" s="5"/>
      <c r="J674" s="5"/>
      <c r="K674" s="5"/>
    </row>
    <row r="675" spans="1:11" x14ac:dyDescent="0.2">
      <c r="A675" s="20" t="s">
        <v>1129</v>
      </c>
      <c r="B675" s="17" t="s">
        <v>1130</v>
      </c>
      <c r="C675" s="4" t="s">
        <v>89</v>
      </c>
      <c r="D675" s="4" t="s">
        <v>57</v>
      </c>
      <c r="E675" s="4" t="s">
        <v>90</v>
      </c>
      <c r="F675" s="4"/>
      <c r="G675" s="4"/>
      <c r="H675" s="4"/>
      <c r="I675" s="5"/>
      <c r="J675" s="5"/>
      <c r="K675" s="5"/>
    </row>
    <row r="676" spans="1:11" x14ac:dyDescent="0.2">
      <c r="A676" s="4" t="s">
        <v>1129</v>
      </c>
      <c r="B676" s="17" t="s">
        <v>1130</v>
      </c>
      <c r="C676" s="4" t="s">
        <v>89</v>
      </c>
      <c r="D676" s="4" t="s">
        <v>57</v>
      </c>
      <c r="E676" s="4" t="s">
        <v>90</v>
      </c>
      <c r="F676" s="4"/>
      <c r="G676" s="4"/>
      <c r="H676" s="4"/>
      <c r="I676" s="5"/>
      <c r="J676" s="5"/>
      <c r="K676" s="5"/>
    </row>
    <row r="677" spans="1:11" x14ac:dyDescent="0.2">
      <c r="A677" s="4" t="s">
        <v>1129</v>
      </c>
      <c r="B677" s="17" t="s">
        <v>1131</v>
      </c>
      <c r="C677" s="4" t="s">
        <v>89</v>
      </c>
      <c r="D677" s="4" t="s">
        <v>57</v>
      </c>
      <c r="E677" s="4" t="s">
        <v>90</v>
      </c>
      <c r="F677" s="4"/>
      <c r="G677" s="4"/>
      <c r="H677" s="4"/>
      <c r="I677" s="5"/>
      <c r="J677" s="5"/>
      <c r="K677" s="5"/>
    </row>
    <row r="678" spans="1:11" x14ac:dyDescent="0.2">
      <c r="A678" s="20" t="s">
        <v>1132</v>
      </c>
      <c r="B678" s="17" t="s">
        <v>1130</v>
      </c>
      <c r="C678" s="4" t="s">
        <v>89</v>
      </c>
      <c r="D678" s="4" t="s">
        <v>57</v>
      </c>
      <c r="E678" s="4" t="s">
        <v>90</v>
      </c>
      <c r="F678" s="4"/>
      <c r="G678" s="4"/>
      <c r="H678" s="4"/>
      <c r="I678" s="21"/>
      <c r="J678" s="21"/>
      <c r="K678" s="21"/>
    </row>
    <row r="679" spans="1:11" x14ac:dyDescent="0.2">
      <c r="A679" s="20" t="s">
        <v>1132</v>
      </c>
      <c r="B679" s="17" t="s">
        <v>1131</v>
      </c>
      <c r="C679" s="4" t="s">
        <v>89</v>
      </c>
      <c r="D679" s="4" t="s">
        <v>57</v>
      </c>
      <c r="E679" s="4" t="s">
        <v>90</v>
      </c>
      <c r="F679" s="4"/>
      <c r="G679" s="4"/>
      <c r="H679" s="4"/>
      <c r="I679" s="21"/>
      <c r="J679" s="21"/>
      <c r="K679" s="21"/>
    </row>
    <row r="680" spans="1:11" x14ac:dyDescent="0.2">
      <c r="A680" s="20" t="s">
        <v>1133</v>
      </c>
      <c r="B680" s="17" t="s">
        <v>1134</v>
      </c>
      <c r="C680" s="4" t="s">
        <v>241</v>
      </c>
      <c r="D680" s="4" t="s">
        <v>13</v>
      </c>
      <c r="E680" s="4" t="s">
        <v>112</v>
      </c>
      <c r="F680" s="4"/>
      <c r="G680" s="4"/>
      <c r="H680" s="4"/>
      <c r="I680" s="5"/>
      <c r="J680" s="5"/>
      <c r="K680" s="5"/>
    </row>
    <row r="681" spans="1:11" x14ac:dyDescent="0.2">
      <c r="A681" s="3" t="s">
        <v>1135</v>
      </c>
      <c r="B681" s="2" t="s">
        <v>1136</v>
      </c>
      <c r="C681" s="3" t="s">
        <v>56</v>
      </c>
      <c r="D681" s="3" t="s">
        <v>21</v>
      </c>
      <c r="E681" s="3" t="s">
        <v>130</v>
      </c>
      <c r="F681" s="4"/>
      <c r="G681" s="4"/>
      <c r="H681" s="4"/>
      <c r="I681" s="5"/>
      <c r="J681" s="5"/>
      <c r="K681" s="5"/>
    </row>
    <row r="682" spans="1:11" x14ac:dyDescent="0.2">
      <c r="A682" s="3" t="s">
        <v>1137</v>
      </c>
      <c r="B682" s="2" t="s">
        <v>1138</v>
      </c>
      <c r="C682" s="3" t="s">
        <v>28</v>
      </c>
      <c r="D682" s="3" t="s">
        <v>29</v>
      </c>
      <c r="E682" s="3" t="s">
        <v>143</v>
      </c>
      <c r="F682" s="4"/>
      <c r="G682" s="4"/>
      <c r="H682" s="4"/>
      <c r="I682" s="21"/>
      <c r="J682" s="21"/>
      <c r="K682" s="21"/>
    </row>
    <row r="683" spans="1:11" x14ac:dyDescent="0.2">
      <c r="A683" s="3" t="s">
        <v>1137</v>
      </c>
      <c r="B683" s="2" t="s">
        <v>1138</v>
      </c>
      <c r="C683" s="3" t="s">
        <v>28</v>
      </c>
      <c r="D683" s="3" t="s">
        <v>29</v>
      </c>
      <c r="E683" s="3" t="s">
        <v>143</v>
      </c>
      <c r="F683" s="4"/>
      <c r="G683" s="4"/>
      <c r="H683" s="4"/>
      <c r="I683" s="21"/>
      <c r="J683" s="21"/>
      <c r="K683" s="21"/>
    </row>
    <row r="684" spans="1:11" x14ac:dyDescent="0.2">
      <c r="A684" s="25" t="s">
        <v>264</v>
      </c>
      <c r="B684" s="17" t="s">
        <v>1139</v>
      </c>
      <c r="C684" s="4" t="s">
        <v>241</v>
      </c>
      <c r="D684" s="4" t="s">
        <v>29</v>
      </c>
      <c r="E684" s="4"/>
      <c r="F684" s="4"/>
      <c r="G684" s="4"/>
      <c r="H684" s="4"/>
      <c r="I684" s="5"/>
      <c r="J684" s="5"/>
      <c r="K684" s="5"/>
    </row>
    <row r="685" spans="1:11" x14ac:dyDescent="0.2">
      <c r="A685" s="3" t="s">
        <v>1140</v>
      </c>
      <c r="B685" s="2" t="s">
        <v>1141</v>
      </c>
      <c r="C685" s="3" t="s">
        <v>56</v>
      </c>
      <c r="D685" s="3" t="s">
        <v>3</v>
      </c>
      <c r="E685" s="3" t="s">
        <v>191</v>
      </c>
      <c r="F685" s="4"/>
      <c r="G685" s="4"/>
      <c r="H685" s="4"/>
      <c r="I685" s="5"/>
      <c r="J685" s="5"/>
      <c r="K685" s="5"/>
    </row>
    <row r="686" spans="1:11" x14ac:dyDescent="0.2">
      <c r="A686" s="3" t="s">
        <v>1142</v>
      </c>
      <c r="B686" s="2" t="s">
        <v>1141</v>
      </c>
      <c r="C686" s="3" t="s">
        <v>56</v>
      </c>
      <c r="D686" s="3" t="s">
        <v>3</v>
      </c>
      <c r="E686" s="3" t="s">
        <v>191</v>
      </c>
      <c r="F686" s="4"/>
      <c r="G686" s="4"/>
      <c r="H686" s="4"/>
      <c r="I686" s="5"/>
      <c r="J686" s="5"/>
      <c r="K686" s="5"/>
    </row>
    <row r="687" spans="1:11" x14ac:dyDescent="0.2">
      <c r="A687" s="3" t="s">
        <v>1143</v>
      </c>
      <c r="B687" s="2" t="s">
        <v>1144</v>
      </c>
      <c r="C687" s="3" t="s">
        <v>2</v>
      </c>
      <c r="D687" s="3" t="s">
        <v>57</v>
      </c>
      <c r="E687" s="3" t="s">
        <v>230</v>
      </c>
      <c r="F687" s="4"/>
      <c r="G687" s="4"/>
      <c r="H687" s="4"/>
      <c r="I687" s="21"/>
      <c r="J687" s="21"/>
      <c r="K687" s="21"/>
    </row>
    <row r="688" spans="1:11" x14ac:dyDescent="0.2">
      <c r="A688" s="3" t="s">
        <v>1145</v>
      </c>
      <c r="B688" s="2" t="s">
        <v>1144</v>
      </c>
      <c r="C688" s="3" t="s">
        <v>2</v>
      </c>
      <c r="D688" s="3" t="s">
        <v>57</v>
      </c>
      <c r="E688" s="3" t="s">
        <v>230</v>
      </c>
      <c r="F688" s="4"/>
      <c r="G688" s="4"/>
      <c r="H688" s="4"/>
      <c r="I688" s="21"/>
      <c r="J688" s="21"/>
      <c r="K688" s="21"/>
    </row>
    <row r="689" spans="1:11" x14ac:dyDescent="0.2">
      <c r="A689" s="3" t="s">
        <v>1146</v>
      </c>
      <c r="B689" s="2" t="s">
        <v>1147</v>
      </c>
      <c r="C689" s="3" t="s">
        <v>20</v>
      </c>
      <c r="D689" s="3" t="s">
        <v>3</v>
      </c>
      <c r="E689" s="3" t="s">
        <v>275</v>
      </c>
      <c r="F689" s="4"/>
      <c r="G689" s="4"/>
      <c r="H689" s="4"/>
      <c r="I689" s="21"/>
      <c r="J689" s="21"/>
      <c r="K689" s="21"/>
    </row>
    <row r="690" spans="1:11" x14ac:dyDescent="0.2">
      <c r="A690" s="3" t="s">
        <v>1148</v>
      </c>
      <c r="B690" s="2" t="s">
        <v>1147</v>
      </c>
      <c r="C690" s="3" t="s">
        <v>20</v>
      </c>
      <c r="D690" s="3" t="s">
        <v>3</v>
      </c>
      <c r="E690" s="3" t="s">
        <v>275</v>
      </c>
      <c r="F690" s="4"/>
      <c r="G690" s="4"/>
      <c r="H690" s="4"/>
      <c r="I690" s="21"/>
      <c r="J690" s="21"/>
      <c r="K690" s="21"/>
    </row>
    <row r="691" spans="1:11" x14ac:dyDescent="0.2">
      <c r="A691" s="4" t="s">
        <v>1149</v>
      </c>
      <c r="B691" s="17" t="s">
        <v>1150</v>
      </c>
      <c r="C691" s="4" t="s">
        <v>56</v>
      </c>
      <c r="D691" s="4" t="s">
        <v>29</v>
      </c>
      <c r="E691" s="4" t="s">
        <v>58</v>
      </c>
      <c r="F691" s="4"/>
      <c r="G691" s="4"/>
      <c r="H691" s="4"/>
      <c r="I691" s="21"/>
      <c r="J691" s="21"/>
      <c r="K691" s="21"/>
    </row>
    <row r="692" spans="1:11" x14ac:dyDescent="0.2">
      <c r="A692" s="3" t="s">
        <v>1151</v>
      </c>
      <c r="B692" s="2" t="s">
        <v>1150</v>
      </c>
      <c r="C692" s="3" t="s">
        <v>56</v>
      </c>
      <c r="D692" s="3" t="s">
        <v>29</v>
      </c>
      <c r="E692" s="3" t="s">
        <v>58</v>
      </c>
      <c r="F692" s="4"/>
      <c r="G692" s="4"/>
      <c r="H692" s="4"/>
      <c r="I692" s="5"/>
      <c r="J692" s="5"/>
      <c r="K692" s="5"/>
    </row>
    <row r="693" spans="1:11" x14ac:dyDescent="0.2">
      <c r="A693" s="4" t="s">
        <v>1152</v>
      </c>
      <c r="B693" s="17" t="s">
        <v>1153</v>
      </c>
      <c r="C693" s="4"/>
      <c r="D693" s="4"/>
      <c r="E693" s="4"/>
      <c r="F693" s="4"/>
      <c r="G693" s="4"/>
      <c r="H693" s="4"/>
      <c r="I693" s="5"/>
      <c r="J693" s="5"/>
      <c r="K693" s="5"/>
    </row>
    <row r="694" spans="1:11" x14ac:dyDescent="0.2">
      <c r="A694" s="4" t="s">
        <v>1154</v>
      </c>
      <c r="B694" s="17" t="s">
        <v>1153</v>
      </c>
      <c r="C694" s="4" t="s">
        <v>89</v>
      </c>
      <c r="D694" s="4" t="s">
        <v>3</v>
      </c>
      <c r="E694" s="3" t="s">
        <v>90</v>
      </c>
      <c r="F694" s="4"/>
      <c r="G694" s="4"/>
      <c r="H694" s="4"/>
      <c r="I694" s="5"/>
      <c r="J694" s="5"/>
      <c r="K694" s="5"/>
    </row>
    <row r="695" spans="1:11" x14ac:dyDescent="0.2">
      <c r="A695" s="3" t="s">
        <v>1155</v>
      </c>
      <c r="B695" s="2" t="s">
        <v>1153</v>
      </c>
      <c r="C695" s="3" t="s">
        <v>89</v>
      </c>
      <c r="D695" s="3" t="s">
        <v>3</v>
      </c>
      <c r="E695" s="3" t="s">
        <v>90</v>
      </c>
      <c r="F695" s="4"/>
      <c r="G695" s="4"/>
      <c r="H695" s="4"/>
      <c r="I695" s="5"/>
      <c r="J695" s="5"/>
      <c r="K695" s="5"/>
    </row>
    <row r="696" spans="1:11" x14ac:dyDescent="0.2">
      <c r="A696" s="4" t="s">
        <v>1156</v>
      </c>
      <c r="B696" s="17" t="s">
        <v>1153</v>
      </c>
      <c r="C696" s="4" t="s">
        <v>89</v>
      </c>
      <c r="D696" s="4" t="s">
        <v>3</v>
      </c>
      <c r="E696" s="3" t="s">
        <v>90</v>
      </c>
      <c r="F696" s="4"/>
      <c r="G696" s="4"/>
      <c r="H696" s="4"/>
      <c r="I696" s="5"/>
      <c r="J696" s="5"/>
      <c r="K696" s="5"/>
    </row>
    <row r="697" spans="1:11" x14ac:dyDescent="0.2">
      <c r="A697" s="3" t="s">
        <v>1157</v>
      </c>
      <c r="B697" s="2" t="s">
        <v>1158</v>
      </c>
      <c r="C697" s="3" t="s">
        <v>2</v>
      </c>
      <c r="D697" s="3" t="s">
        <v>3</v>
      </c>
      <c r="E697" s="3" t="s">
        <v>50</v>
      </c>
      <c r="F697" s="4"/>
      <c r="G697" s="4"/>
      <c r="H697" s="4"/>
      <c r="I697" s="5"/>
      <c r="J697" s="5"/>
      <c r="K697" s="5"/>
    </row>
    <row r="698" spans="1:11" x14ac:dyDescent="0.2">
      <c r="A698" s="3" t="s">
        <v>1159</v>
      </c>
      <c r="B698" s="2" t="s">
        <v>1158</v>
      </c>
      <c r="C698" s="3" t="s">
        <v>2</v>
      </c>
      <c r="D698" s="4" t="s">
        <v>3</v>
      </c>
      <c r="E698" s="3" t="s">
        <v>50</v>
      </c>
      <c r="F698" s="4"/>
      <c r="G698" s="4"/>
      <c r="H698" s="4"/>
      <c r="I698" s="5"/>
      <c r="J698" s="5"/>
      <c r="K698" s="5"/>
    </row>
    <row r="699" spans="1:11" x14ac:dyDescent="0.2">
      <c r="A699" s="52" t="s">
        <v>1160</v>
      </c>
      <c r="B699" s="17" t="s">
        <v>1161</v>
      </c>
      <c r="C699" s="4" t="s">
        <v>43</v>
      </c>
      <c r="D699" s="4" t="s">
        <v>21</v>
      </c>
      <c r="E699" s="4" t="s">
        <v>406</v>
      </c>
      <c r="F699" s="4"/>
      <c r="G699" s="4"/>
      <c r="H699" s="4"/>
      <c r="I699" s="5"/>
      <c r="J699" s="5"/>
      <c r="K699" s="5"/>
    </row>
    <row r="700" spans="1:11" x14ac:dyDescent="0.2">
      <c r="A700" s="4" t="s">
        <v>1162</v>
      </c>
      <c r="B700" s="17" t="s">
        <v>1161</v>
      </c>
      <c r="C700" s="4" t="s">
        <v>43</v>
      </c>
      <c r="D700" s="4" t="s">
        <v>21</v>
      </c>
      <c r="E700" s="4" t="s">
        <v>406</v>
      </c>
      <c r="F700" s="4"/>
      <c r="G700" s="4"/>
      <c r="H700" s="4"/>
      <c r="I700" s="5"/>
      <c r="J700" s="5"/>
      <c r="K700" s="5"/>
    </row>
    <row r="701" spans="1:11" x14ac:dyDescent="0.2">
      <c r="A701" s="20" t="s">
        <v>1163</v>
      </c>
      <c r="B701" s="17" t="s">
        <v>1164</v>
      </c>
      <c r="C701" s="4" t="s">
        <v>43</v>
      </c>
      <c r="D701" s="4" t="s">
        <v>13</v>
      </c>
      <c r="E701" s="4" t="s">
        <v>406</v>
      </c>
      <c r="F701" s="4"/>
      <c r="G701" s="4"/>
      <c r="H701" s="4"/>
      <c r="I701" s="5"/>
      <c r="J701" s="5"/>
      <c r="K701" s="5"/>
    </row>
    <row r="702" spans="1:11" x14ac:dyDescent="0.2">
      <c r="A702" s="20" t="s">
        <v>1165</v>
      </c>
      <c r="B702" s="17" t="s">
        <v>1166</v>
      </c>
      <c r="C702" s="4" t="s">
        <v>43</v>
      </c>
      <c r="D702" s="4" t="s">
        <v>13</v>
      </c>
      <c r="E702" s="4" t="s">
        <v>283</v>
      </c>
      <c r="F702" s="4"/>
      <c r="G702" s="4"/>
      <c r="H702" s="4"/>
      <c r="I702" s="5"/>
      <c r="J702" s="5"/>
      <c r="K702" s="5"/>
    </row>
    <row r="703" spans="1:11" x14ac:dyDescent="0.2">
      <c r="A703" s="15" t="s">
        <v>1167</v>
      </c>
      <c r="B703" s="17" t="s">
        <v>1168</v>
      </c>
      <c r="C703" s="4" t="s">
        <v>43</v>
      </c>
      <c r="D703" s="4" t="s">
        <v>57</v>
      </c>
      <c r="E703" s="4" t="s">
        <v>406</v>
      </c>
      <c r="F703" s="4"/>
      <c r="G703" s="4"/>
      <c r="H703" s="4"/>
      <c r="I703" s="14"/>
      <c r="J703" s="14"/>
      <c r="K703" s="14"/>
    </row>
    <row r="704" spans="1:11" x14ac:dyDescent="0.2">
      <c r="A704" s="53" t="s">
        <v>1169</v>
      </c>
      <c r="B704" s="17" t="s">
        <v>1168</v>
      </c>
      <c r="C704" s="4" t="s">
        <v>43</v>
      </c>
      <c r="D704" s="4" t="s">
        <v>57</v>
      </c>
      <c r="E704" s="4" t="s">
        <v>406</v>
      </c>
      <c r="F704" s="4"/>
      <c r="G704" s="4"/>
      <c r="H704" s="4"/>
      <c r="I704" s="5"/>
      <c r="J704" s="5"/>
      <c r="K704" s="5"/>
    </row>
    <row r="705" spans="1:11" x14ac:dyDescent="0.2">
      <c r="A705" s="4" t="s">
        <v>1170</v>
      </c>
      <c r="B705" s="17" t="s">
        <v>1171</v>
      </c>
      <c r="C705" s="4" t="s">
        <v>43</v>
      </c>
      <c r="D705" s="4" t="s">
        <v>13</v>
      </c>
      <c r="E705" s="4"/>
      <c r="F705" s="4"/>
      <c r="G705" s="4"/>
      <c r="H705" s="4"/>
      <c r="I705" s="5"/>
      <c r="J705" s="5"/>
      <c r="K705" s="5"/>
    </row>
    <row r="706" spans="1:11" x14ac:dyDescent="0.2">
      <c r="A706" s="20" t="s">
        <v>1172</v>
      </c>
      <c r="B706" s="17" t="s">
        <v>1168</v>
      </c>
      <c r="C706" s="4" t="s">
        <v>43</v>
      </c>
      <c r="D706" s="4" t="s">
        <v>57</v>
      </c>
      <c r="E706" s="4" t="s">
        <v>406</v>
      </c>
      <c r="F706" s="4"/>
      <c r="G706" s="4"/>
      <c r="H706" s="4"/>
      <c r="I706" s="5"/>
      <c r="J706" s="5"/>
      <c r="K706" s="5"/>
    </row>
    <row r="707" spans="1:11" x14ac:dyDescent="0.2">
      <c r="A707" s="15" t="s">
        <v>1173</v>
      </c>
      <c r="B707" s="17" t="s">
        <v>1168</v>
      </c>
      <c r="C707" s="4" t="s">
        <v>43</v>
      </c>
      <c r="D707" s="4" t="s">
        <v>57</v>
      </c>
      <c r="E707" s="4" t="s">
        <v>406</v>
      </c>
      <c r="F707" s="4"/>
      <c r="G707" s="4"/>
      <c r="H707" s="4"/>
      <c r="I707" s="5"/>
      <c r="J707" s="5"/>
      <c r="K707" s="5"/>
    </row>
    <row r="708" spans="1:11" x14ac:dyDescent="0.2">
      <c r="A708" s="20" t="s">
        <v>1174</v>
      </c>
      <c r="B708" s="17" t="s">
        <v>1175</v>
      </c>
      <c r="C708" s="4" t="s">
        <v>43</v>
      </c>
      <c r="D708" s="4" t="s">
        <v>21</v>
      </c>
      <c r="E708" s="4" t="s">
        <v>406</v>
      </c>
      <c r="F708" s="4"/>
      <c r="G708" s="4"/>
      <c r="H708" s="4"/>
      <c r="I708" s="5"/>
      <c r="J708" s="5"/>
      <c r="K708" s="5"/>
    </row>
    <row r="709" spans="1:11" x14ac:dyDescent="0.2">
      <c r="A709" s="20" t="s">
        <v>1176</v>
      </c>
      <c r="B709" s="17" t="s">
        <v>1175</v>
      </c>
      <c r="C709" s="4" t="s">
        <v>43</v>
      </c>
      <c r="D709" s="4" t="s">
        <v>21</v>
      </c>
      <c r="E709" s="4" t="s">
        <v>406</v>
      </c>
      <c r="F709" s="4"/>
      <c r="G709" s="4"/>
      <c r="H709" s="4"/>
      <c r="I709" s="5"/>
      <c r="J709" s="5"/>
      <c r="K709" s="5"/>
    </row>
    <row r="710" spans="1:11" x14ac:dyDescent="0.2">
      <c r="A710" s="20" t="s">
        <v>1177</v>
      </c>
      <c r="B710" s="17" t="s">
        <v>1178</v>
      </c>
      <c r="C710" s="4" t="s">
        <v>89</v>
      </c>
      <c r="D710" s="4" t="s">
        <v>29</v>
      </c>
      <c r="E710" s="4" t="s">
        <v>100</v>
      </c>
      <c r="F710" s="4"/>
      <c r="G710" s="4"/>
      <c r="H710" s="4"/>
      <c r="I710" s="5"/>
      <c r="J710" s="5"/>
      <c r="K710" s="5"/>
    </row>
    <row r="711" spans="1:11" x14ac:dyDescent="0.2">
      <c r="A711" s="20" t="s">
        <v>1179</v>
      </c>
      <c r="B711" s="17" t="s">
        <v>1180</v>
      </c>
      <c r="C711" s="4" t="s">
        <v>43</v>
      </c>
      <c r="D711" s="4" t="s">
        <v>29</v>
      </c>
      <c r="E711" s="4" t="s">
        <v>242</v>
      </c>
      <c r="F711" s="4"/>
      <c r="G711" s="4"/>
      <c r="H711" s="4"/>
      <c r="I711" s="5"/>
      <c r="J711" s="5"/>
      <c r="K711" s="5"/>
    </row>
    <row r="712" spans="1:11" x14ac:dyDescent="0.2">
      <c r="A712" s="20" t="s">
        <v>1181</v>
      </c>
      <c r="B712" s="17" t="s">
        <v>1182</v>
      </c>
      <c r="C712" s="4" t="s">
        <v>43</v>
      </c>
      <c r="D712" s="4" t="s">
        <v>29</v>
      </c>
      <c r="E712" s="4" t="s">
        <v>242</v>
      </c>
      <c r="F712" s="4"/>
      <c r="G712" s="4"/>
      <c r="H712" s="4"/>
      <c r="I712" s="5"/>
      <c r="J712" s="5"/>
      <c r="K712" s="5"/>
    </row>
    <row r="713" spans="1:11" x14ac:dyDescent="0.2">
      <c r="A713" s="24" t="s">
        <v>266</v>
      </c>
      <c r="B713" s="17" t="s">
        <v>1183</v>
      </c>
      <c r="C713" s="4" t="s">
        <v>158</v>
      </c>
      <c r="D713" s="4" t="s">
        <v>29</v>
      </c>
      <c r="E713" s="4"/>
      <c r="F713" s="4"/>
      <c r="G713" s="4"/>
      <c r="H713" s="4"/>
      <c r="I713" s="5"/>
      <c r="J713" s="5"/>
      <c r="K713" s="5"/>
    </row>
    <row r="714" spans="1:11" x14ac:dyDescent="0.2">
      <c r="A714" s="20" t="s">
        <v>1184</v>
      </c>
      <c r="B714" s="17" t="s">
        <v>1185</v>
      </c>
      <c r="C714" s="4" t="s">
        <v>241</v>
      </c>
      <c r="D714" s="4" t="s">
        <v>13</v>
      </c>
      <c r="E714" s="4" t="s">
        <v>1090</v>
      </c>
      <c r="F714" s="4"/>
      <c r="G714" s="4"/>
      <c r="H714" s="4"/>
      <c r="I714" s="5"/>
      <c r="J714" s="5"/>
      <c r="K714" s="5"/>
    </row>
    <row r="715" spans="1:11" x14ac:dyDescent="0.2">
      <c r="A715" s="15" t="s">
        <v>1186</v>
      </c>
      <c r="B715" s="17" t="s">
        <v>1187</v>
      </c>
      <c r="C715" s="4" t="s">
        <v>111</v>
      </c>
      <c r="D715" s="4" t="s">
        <v>13</v>
      </c>
      <c r="E715" s="4" t="s">
        <v>300</v>
      </c>
      <c r="F715" s="4"/>
      <c r="G715" s="4"/>
      <c r="H715" s="4"/>
      <c r="I715" s="21"/>
      <c r="J715" s="21"/>
      <c r="K715" s="21"/>
    </row>
    <row r="716" spans="1:11" x14ac:dyDescent="0.2">
      <c r="A716" s="4" t="s">
        <v>1188</v>
      </c>
      <c r="B716" s="17" t="s">
        <v>1187</v>
      </c>
      <c r="C716" s="4" t="s">
        <v>111</v>
      </c>
      <c r="D716" s="4" t="s">
        <v>13</v>
      </c>
      <c r="E716" s="4" t="s">
        <v>300</v>
      </c>
      <c r="F716" s="4"/>
      <c r="G716" s="4"/>
      <c r="H716" s="4"/>
      <c r="I716" s="21"/>
      <c r="J716" s="21"/>
      <c r="K716" s="21"/>
    </row>
    <row r="717" spans="1:11" x14ac:dyDescent="0.2">
      <c r="A717" s="25" t="s">
        <v>131</v>
      </c>
      <c r="B717" s="17" t="s">
        <v>1187</v>
      </c>
      <c r="C717" s="4" t="s">
        <v>111</v>
      </c>
      <c r="D717" s="4" t="s">
        <v>13</v>
      </c>
      <c r="E717" s="4"/>
      <c r="F717" s="4"/>
      <c r="G717" s="4"/>
      <c r="H717" s="4"/>
      <c r="I717" s="21"/>
      <c r="J717" s="21"/>
      <c r="K717" s="21"/>
    </row>
    <row r="718" spans="1:11" x14ac:dyDescent="0.2">
      <c r="A718" s="3" t="s">
        <v>1189</v>
      </c>
      <c r="B718" s="2" t="s">
        <v>1190</v>
      </c>
      <c r="C718" s="3" t="s">
        <v>179</v>
      </c>
      <c r="D718" s="3" t="s">
        <v>57</v>
      </c>
      <c r="E718" s="3" t="s">
        <v>4</v>
      </c>
      <c r="F718" s="4"/>
      <c r="G718" s="4"/>
      <c r="H718" s="4"/>
      <c r="I718" s="5"/>
      <c r="J718" s="5"/>
      <c r="K718" s="5"/>
    </row>
    <row r="719" spans="1:11" x14ac:dyDescent="0.2">
      <c r="A719" s="20" t="s">
        <v>1191</v>
      </c>
      <c r="B719" s="17" t="s">
        <v>1192</v>
      </c>
      <c r="C719" s="4" t="s">
        <v>241</v>
      </c>
      <c r="D719" s="4" t="s">
        <v>13</v>
      </c>
      <c r="E719" s="4" t="s">
        <v>350</v>
      </c>
      <c r="F719" s="4"/>
      <c r="G719" s="4"/>
      <c r="H719" s="4"/>
      <c r="I719" s="21"/>
      <c r="J719" s="21"/>
      <c r="K719" s="21"/>
    </row>
    <row r="720" spans="1:11" x14ac:dyDescent="0.2">
      <c r="A720" s="3" t="s">
        <v>1193</v>
      </c>
      <c r="B720" s="2" t="s">
        <v>1194</v>
      </c>
      <c r="C720" s="4" t="s">
        <v>241</v>
      </c>
      <c r="D720" s="3" t="s">
        <v>29</v>
      </c>
      <c r="E720" s="3" t="s">
        <v>1195</v>
      </c>
      <c r="F720" s="4"/>
      <c r="G720" s="4"/>
      <c r="H720" s="4"/>
      <c r="I720" s="21"/>
      <c r="J720" s="21"/>
      <c r="K720" s="21"/>
    </row>
    <row r="721" spans="1:11" x14ac:dyDescent="0.2">
      <c r="A721" s="3" t="s">
        <v>1196</v>
      </c>
      <c r="B721" s="2" t="s">
        <v>1194</v>
      </c>
      <c r="C721" s="4" t="s">
        <v>241</v>
      </c>
      <c r="D721" s="3" t="s">
        <v>29</v>
      </c>
      <c r="E721" s="3" t="s">
        <v>1195</v>
      </c>
      <c r="F721" s="46"/>
      <c r="G721" s="4"/>
      <c r="H721" s="4"/>
      <c r="I721" s="21"/>
      <c r="J721" s="21"/>
      <c r="K721" s="21"/>
    </row>
    <row r="722" spans="1:11" x14ac:dyDescent="0.2">
      <c r="A722" s="3" t="s">
        <v>1197</v>
      </c>
      <c r="B722" s="2" t="s">
        <v>1198</v>
      </c>
      <c r="C722" s="3" t="s">
        <v>28</v>
      </c>
      <c r="D722" s="3" t="s">
        <v>57</v>
      </c>
      <c r="E722" s="3" t="s">
        <v>275</v>
      </c>
      <c r="F722" s="4"/>
      <c r="G722" s="4"/>
      <c r="H722" s="4"/>
      <c r="I722" s="21"/>
      <c r="J722" s="21"/>
      <c r="K722" s="21"/>
    </row>
    <row r="723" spans="1:11" x14ac:dyDescent="0.2">
      <c r="A723" s="3" t="s">
        <v>1199</v>
      </c>
      <c r="B723" s="2" t="s">
        <v>1200</v>
      </c>
      <c r="C723" s="3" t="s">
        <v>179</v>
      </c>
      <c r="D723" s="3" t="s">
        <v>57</v>
      </c>
      <c r="E723" s="3" t="s">
        <v>85</v>
      </c>
      <c r="F723" s="4"/>
      <c r="G723" s="4"/>
      <c r="H723" s="4"/>
      <c r="I723" s="21"/>
      <c r="J723" s="21"/>
      <c r="K723" s="21"/>
    </row>
    <row r="724" spans="1:11" x14ac:dyDescent="0.2">
      <c r="A724" s="3" t="s">
        <v>1201</v>
      </c>
      <c r="B724" s="2" t="s">
        <v>1200</v>
      </c>
      <c r="C724" s="3" t="s">
        <v>179</v>
      </c>
      <c r="D724" s="3" t="s">
        <v>57</v>
      </c>
      <c r="E724" s="3" t="s">
        <v>85</v>
      </c>
      <c r="F724" s="4"/>
      <c r="G724" s="4"/>
      <c r="H724" s="4"/>
      <c r="I724" s="21"/>
      <c r="J724" s="21"/>
      <c r="K724" s="21"/>
    </row>
    <row r="725" spans="1:11" x14ac:dyDescent="0.2">
      <c r="A725" s="3" t="s">
        <v>1202</v>
      </c>
      <c r="B725" s="2" t="s">
        <v>1203</v>
      </c>
      <c r="C725" s="3" t="s">
        <v>56</v>
      </c>
      <c r="D725" s="3" t="s">
        <v>13</v>
      </c>
      <c r="E725" s="3" t="s">
        <v>58</v>
      </c>
      <c r="F725" s="4"/>
      <c r="G725" s="4"/>
      <c r="H725" s="4"/>
      <c r="I725" s="21"/>
      <c r="J725" s="21"/>
      <c r="K725" s="21"/>
    </row>
    <row r="726" spans="1:11" x14ac:dyDescent="0.2">
      <c r="A726" s="3" t="s">
        <v>1204</v>
      </c>
      <c r="B726" s="2" t="s">
        <v>1205</v>
      </c>
      <c r="C726" s="3" t="s">
        <v>2</v>
      </c>
      <c r="D726" s="3" t="s">
        <v>3</v>
      </c>
      <c r="E726" s="3" t="s">
        <v>85</v>
      </c>
      <c r="F726" s="4"/>
      <c r="G726" s="4"/>
      <c r="H726" s="4"/>
      <c r="I726" s="21"/>
      <c r="J726" s="21"/>
      <c r="K726" s="21"/>
    </row>
    <row r="727" spans="1:11" x14ac:dyDescent="0.2">
      <c r="A727" s="3" t="s">
        <v>1206</v>
      </c>
      <c r="B727" s="2" t="s">
        <v>1205</v>
      </c>
      <c r="C727" s="3" t="s">
        <v>2</v>
      </c>
      <c r="D727" s="3" t="s">
        <v>3</v>
      </c>
      <c r="E727" s="3" t="s">
        <v>85</v>
      </c>
      <c r="F727" s="4"/>
      <c r="G727" s="4"/>
      <c r="H727" s="4"/>
      <c r="I727" s="21"/>
      <c r="J727" s="21"/>
      <c r="K727" s="21"/>
    </row>
    <row r="728" spans="1:11" x14ac:dyDescent="0.2">
      <c r="A728" s="3" t="s">
        <v>1207</v>
      </c>
      <c r="B728" s="2" t="s">
        <v>1205</v>
      </c>
      <c r="C728" s="3" t="s">
        <v>2</v>
      </c>
      <c r="D728" s="3" t="s">
        <v>3</v>
      </c>
      <c r="E728" s="3" t="s">
        <v>85</v>
      </c>
      <c r="F728" s="4"/>
      <c r="G728" s="4"/>
      <c r="H728" s="4"/>
      <c r="I728" s="5"/>
      <c r="J728" s="5"/>
      <c r="K728" s="5"/>
    </row>
    <row r="729" spans="1:11" x14ac:dyDescent="0.2">
      <c r="A729" s="4" t="s">
        <v>1208</v>
      </c>
      <c r="B729" s="17" t="s">
        <v>1209</v>
      </c>
      <c r="C729" s="4" t="s">
        <v>89</v>
      </c>
      <c r="D729" s="4" t="s">
        <v>29</v>
      </c>
      <c r="E729" s="4" t="s">
        <v>100</v>
      </c>
      <c r="F729" s="4"/>
      <c r="G729" s="4"/>
      <c r="H729" s="4"/>
      <c r="I729" s="5"/>
      <c r="J729" s="5"/>
      <c r="K729" s="5"/>
    </row>
    <row r="730" spans="1:11" x14ac:dyDescent="0.2">
      <c r="A730" s="4" t="s">
        <v>1210</v>
      </c>
      <c r="B730" s="17" t="s">
        <v>1211</v>
      </c>
      <c r="C730" s="4" t="s">
        <v>89</v>
      </c>
      <c r="D730" s="3" t="s">
        <v>3</v>
      </c>
      <c r="E730" s="4"/>
      <c r="F730" s="4"/>
      <c r="G730" s="4"/>
      <c r="H730" s="4"/>
      <c r="I730" s="5"/>
      <c r="J730" s="5"/>
      <c r="K730" s="5"/>
    </row>
    <row r="731" spans="1:11" x14ac:dyDescent="0.2">
      <c r="A731" s="20" t="s">
        <v>1212</v>
      </c>
      <c r="B731" s="17" t="s">
        <v>1211</v>
      </c>
      <c r="C731" s="4" t="s">
        <v>89</v>
      </c>
      <c r="D731" s="3" t="s">
        <v>3</v>
      </c>
      <c r="E731" s="4" t="s">
        <v>90</v>
      </c>
      <c r="F731" s="4"/>
      <c r="G731" s="4"/>
      <c r="H731" s="4"/>
      <c r="I731" s="5"/>
      <c r="J731" s="5"/>
      <c r="K731" s="5"/>
    </row>
    <row r="732" spans="1:11" x14ac:dyDescent="0.2">
      <c r="A732" s="26" t="s">
        <v>1213</v>
      </c>
      <c r="B732" s="17" t="s">
        <v>1214</v>
      </c>
      <c r="C732" s="4" t="s">
        <v>89</v>
      </c>
      <c r="D732" s="3" t="s">
        <v>3</v>
      </c>
      <c r="E732" s="3" t="s">
        <v>90</v>
      </c>
      <c r="F732" s="4"/>
      <c r="G732" s="4"/>
      <c r="H732" s="4"/>
      <c r="I732" s="5"/>
      <c r="J732" s="5"/>
      <c r="K732" s="5"/>
    </row>
    <row r="733" spans="1:11" x14ac:dyDescent="0.2">
      <c r="A733" s="3" t="s">
        <v>1215</v>
      </c>
      <c r="B733" s="2" t="s">
        <v>1214</v>
      </c>
      <c r="C733" s="3" t="s">
        <v>89</v>
      </c>
      <c r="D733" s="3" t="s">
        <v>3</v>
      </c>
      <c r="E733" s="3" t="s">
        <v>90</v>
      </c>
      <c r="F733" s="4"/>
      <c r="G733" s="4"/>
      <c r="H733" s="4"/>
      <c r="I733" s="5"/>
      <c r="J733" s="5"/>
      <c r="K733" s="5"/>
    </row>
    <row r="734" spans="1:11" x14ac:dyDescent="0.2">
      <c r="A734" s="4" t="s">
        <v>1216</v>
      </c>
      <c r="B734" s="17" t="s">
        <v>1214</v>
      </c>
      <c r="C734" s="4" t="s">
        <v>89</v>
      </c>
      <c r="D734" s="3" t="s">
        <v>3</v>
      </c>
      <c r="E734" s="3" t="s">
        <v>90</v>
      </c>
      <c r="F734" s="4"/>
      <c r="G734" s="4"/>
      <c r="H734" s="4"/>
      <c r="I734" s="5"/>
      <c r="J734" s="5"/>
      <c r="K734" s="5"/>
    </row>
    <row r="735" spans="1:11" x14ac:dyDescent="0.2">
      <c r="A735" s="20" t="s">
        <v>1217</v>
      </c>
      <c r="B735" s="17" t="s">
        <v>1214</v>
      </c>
      <c r="C735" s="4" t="s">
        <v>89</v>
      </c>
      <c r="D735" s="3" t="s">
        <v>3</v>
      </c>
      <c r="E735" s="4" t="s">
        <v>90</v>
      </c>
      <c r="F735" s="4"/>
      <c r="G735" s="4"/>
      <c r="H735" s="4"/>
      <c r="I735" s="5"/>
      <c r="J735" s="5"/>
      <c r="K735" s="5"/>
    </row>
    <row r="736" spans="1:11" x14ac:dyDescent="0.2">
      <c r="A736" s="4" t="s">
        <v>1218</v>
      </c>
      <c r="B736" s="17" t="s">
        <v>1219</v>
      </c>
      <c r="C736" s="4" t="s">
        <v>89</v>
      </c>
      <c r="D736" s="3" t="s">
        <v>3</v>
      </c>
      <c r="E736" s="3" t="s">
        <v>90</v>
      </c>
      <c r="F736" s="4"/>
      <c r="G736" s="4"/>
      <c r="H736" s="4"/>
      <c r="I736" s="5"/>
      <c r="J736" s="5"/>
      <c r="K736" s="5"/>
    </row>
    <row r="737" spans="1:11" x14ac:dyDescent="0.2">
      <c r="A737" s="3" t="s">
        <v>1220</v>
      </c>
      <c r="B737" s="2" t="s">
        <v>1219</v>
      </c>
      <c r="C737" s="3" t="s">
        <v>89</v>
      </c>
      <c r="D737" s="3" t="s">
        <v>3</v>
      </c>
      <c r="E737" s="3" t="s">
        <v>90</v>
      </c>
      <c r="F737" s="4"/>
      <c r="G737" s="4"/>
      <c r="H737" s="4"/>
      <c r="I737" s="5"/>
      <c r="J737" s="5"/>
      <c r="K737" s="5"/>
    </row>
    <row r="738" spans="1:11" x14ac:dyDescent="0.2">
      <c r="A738" s="20" t="s">
        <v>1221</v>
      </c>
      <c r="B738" s="17" t="s">
        <v>1219</v>
      </c>
      <c r="C738" s="4" t="s">
        <v>89</v>
      </c>
      <c r="D738" s="3" t="s">
        <v>3</v>
      </c>
      <c r="E738" s="4" t="s">
        <v>1222</v>
      </c>
      <c r="F738" s="4"/>
      <c r="G738" s="4"/>
      <c r="H738" s="4"/>
      <c r="I738" s="5"/>
      <c r="J738" s="5"/>
      <c r="K738" s="5"/>
    </row>
    <row r="739" spans="1:11" x14ac:dyDescent="0.2">
      <c r="A739" s="20" t="s">
        <v>1223</v>
      </c>
      <c r="B739" s="17" t="s">
        <v>1224</v>
      </c>
      <c r="C739" s="4" t="s">
        <v>241</v>
      </c>
      <c r="D739" s="4" t="s">
        <v>29</v>
      </c>
      <c r="E739" s="4" t="s">
        <v>350</v>
      </c>
      <c r="F739" s="4"/>
      <c r="G739" s="4"/>
      <c r="H739" s="4"/>
      <c r="I739" s="5"/>
      <c r="J739" s="5"/>
      <c r="K739" s="5"/>
    </row>
    <row r="740" spans="1:11" x14ac:dyDescent="0.2">
      <c r="A740" s="3" t="s">
        <v>1225</v>
      </c>
      <c r="B740" s="2" t="s">
        <v>1226</v>
      </c>
      <c r="C740" s="3" t="s">
        <v>20</v>
      </c>
      <c r="D740" s="3" t="s">
        <v>13</v>
      </c>
      <c r="E740" s="3" t="s">
        <v>275</v>
      </c>
      <c r="F740" s="4"/>
      <c r="G740" s="4"/>
      <c r="H740" s="4"/>
      <c r="I740" s="5"/>
      <c r="J740" s="5"/>
      <c r="K740" s="5"/>
    </row>
    <row r="741" spans="1:11" x14ac:dyDescent="0.2">
      <c r="A741" s="3" t="s">
        <v>1227</v>
      </c>
      <c r="B741" s="2" t="s">
        <v>1228</v>
      </c>
      <c r="C741" s="3" t="s">
        <v>2</v>
      </c>
      <c r="D741" s="3" t="s">
        <v>57</v>
      </c>
      <c r="E741" s="3" t="s">
        <v>130</v>
      </c>
      <c r="F741" s="4"/>
      <c r="G741" s="4"/>
      <c r="H741" s="4"/>
      <c r="I741" s="5"/>
      <c r="J741" s="5"/>
      <c r="K741" s="5"/>
    </row>
    <row r="742" spans="1:11" x14ac:dyDescent="0.2">
      <c r="A742" s="3" t="s">
        <v>1229</v>
      </c>
      <c r="B742" s="2" t="s">
        <v>1230</v>
      </c>
      <c r="C742" s="3" t="s">
        <v>56</v>
      </c>
      <c r="D742" s="3" t="s">
        <v>57</v>
      </c>
      <c r="E742" s="3" t="s">
        <v>58</v>
      </c>
      <c r="F742" s="4"/>
      <c r="G742" s="4"/>
      <c r="H742" s="4"/>
      <c r="I742" s="5"/>
      <c r="J742" s="5"/>
      <c r="K742" s="5"/>
    </row>
    <row r="743" spans="1:11" x14ac:dyDescent="0.2">
      <c r="A743" s="3" t="s">
        <v>1231</v>
      </c>
      <c r="B743" s="2" t="s">
        <v>1232</v>
      </c>
      <c r="C743" s="3" t="s">
        <v>56</v>
      </c>
      <c r="D743" s="3" t="s">
        <v>57</v>
      </c>
      <c r="E743" s="3" t="s">
        <v>58</v>
      </c>
      <c r="F743" s="4"/>
      <c r="G743" s="4"/>
      <c r="H743" s="4"/>
      <c r="I743" s="5"/>
      <c r="J743" s="5"/>
      <c r="K743" s="5"/>
    </row>
    <row r="744" spans="1:11" x14ac:dyDescent="0.2">
      <c r="A744" s="3" t="s">
        <v>1233</v>
      </c>
      <c r="B744" s="2" t="s">
        <v>1232</v>
      </c>
      <c r="C744" s="3" t="s">
        <v>56</v>
      </c>
      <c r="D744" s="3" t="s">
        <v>57</v>
      </c>
      <c r="E744" s="3" t="s">
        <v>58</v>
      </c>
      <c r="F744" s="4"/>
      <c r="G744" s="4"/>
      <c r="H744" s="4"/>
      <c r="I744" s="5"/>
      <c r="J744" s="5"/>
      <c r="K744" s="5"/>
    </row>
    <row r="745" spans="1:11" x14ac:dyDescent="0.2">
      <c r="A745" s="3" t="s">
        <v>1234</v>
      </c>
      <c r="B745" s="2" t="s">
        <v>1235</v>
      </c>
      <c r="C745" s="3" t="s">
        <v>2</v>
      </c>
      <c r="D745" s="3" t="s">
        <v>57</v>
      </c>
      <c r="E745" s="3" t="s">
        <v>130</v>
      </c>
      <c r="F745" s="4"/>
      <c r="G745" s="4"/>
      <c r="H745" s="4"/>
      <c r="I745" s="5"/>
      <c r="J745" s="5"/>
      <c r="K745" s="5"/>
    </row>
    <row r="746" spans="1:11" x14ac:dyDescent="0.2">
      <c r="A746" s="3" t="s">
        <v>1236</v>
      </c>
      <c r="B746" s="2" t="s">
        <v>1237</v>
      </c>
      <c r="C746" s="3" t="s">
        <v>2</v>
      </c>
      <c r="D746" s="3" t="s">
        <v>3</v>
      </c>
      <c r="E746" s="3" t="s">
        <v>69</v>
      </c>
      <c r="F746" s="4"/>
      <c r="G746" s="4"/>
      <c r="H746" s="4"/>
      <c r="I746" s="5"/>
      <c r="J746" s="5"/>
      <c r="K746" s="5"/>
    </row>
    <row r="747" spans="1:11" x14ac:dyDescent="0.2">
      <c r="A747" s="3" t="s">
        <v>1238</v>
      </c>
      <c r="B747" s="2" t="s">
        <v>1237</v>
      </c>
      <c r="C747" s="3" t="s">
        <v>2</v>
      </c>
      <c r="D747" s="3" t="s">
        <v>3</v>
      </c>
      <c r="E747" s="3" t="s">
        <v>69</v>
      </c>
      <c r="F747" s="4"/>
      <c r="G747" s="4"/>
      <c r="H747" s="4"/>
      <c r="I747" s="5"/>
      <c r="J747" s="5"/>
      <c r="K747" s="5"/>
    </row>
    <row r="748" spans="1:11" x14ac:dyDescent="0.2">
      <c r="A748" s="3" t="s">
        <v>1239</v>
      </c>
      <c r="B748" s="2" t="s">
        <v>1237</v>
      </c>
      <c r="C748" s="3" t="s">
        <v>2</v>
      </c>
      <c r="D748" s="3" t="s">
        <v>3</v>
      </c>
      <c r="E748" s="3" t="s">
        <v>69</v>
      </c>
      <c r="F748" s="4"/>
      <c r="G748" s="4"/>
      <c r="H748" s="4"/>
      <c r="I748" s="5"/>
      <c r="J748" s="5"/>
      <c r="K748" s="5"/>
    </row>
    <row r="749" spans="1:11" x14ac:dyDescent="0.2">
      <c r="A749" s="20" t="s">
        <v>1240</v>
      </c>
      <c r="B749" s="17" t="s">
        <v>1241</v>
      </c>
      <c r="C749" s="4" t="s">
        <v>89</v>
      </c>
      <c r="D749" s="4" t="s">
        <v>29</v>
      </c>
      <c r="E749" s="4" t="s">
        <v>100</v>
      </c>
      <c r="F749" s="4"/>
      <c r="G749" s="4"/>
      <c r="H749" s="4"/>
      <c r="I749" s="5"/>
      <c r="J749" s="5"/>
      <c r="K749" s="5"/>
    </row>
    <row r="750" spans="1:11" x14ac:dyDescent="0.2">
      <c r="A750" s="20" t="s">
        <v>1240</v>
      </c>
      <c r="B750" s="17" t="s">
        <v>1241</v>
      </c>
      <c r="C750" s="4" t="s">
        <v>89</v>
      </c>
      <c r="D750" s="4" t="s">
        <v>29</v>
      </c>
      <c r="E750" s="4" t="s">
        <v>100</v>
      </c>
      <c r="F750" s="4"/>
      <c r="G750" s="4"/>
      <c r="H750" s="4"/>
      <c r="I750" s="5"/>
      <c r="J750" s="5"/>
      <c r="K750" s="5"/>
    </row>
    <row r="751" spans="1:11" x14ac:dyDescent="0.2">
      <c r="A751" s="20" t="s">
        <v>1242</v>
      </c>
      <c r="B751" s="17" t="s">
        <v>1243</v>
      </c>
      <c r="C751" s="4" t="s">
        <v>89</v>
      </c>
      <c r="D751" s="4" t="s">
        <v>29</v>
      </c>
      <c r="E751" s="4" t="s">
        <v>100</v>
      </c>
      <c r="F751" s="4"/>
      <c r="G751" s="4"/>
      <c r="H751" s="4"/>
      <c r="I751" s="5"/>
      <c r="J751" s="5"/>
      <c r="K751" s="5"/>
    </row>
    <row r="752" spans="1:11" x14ac:dyDescent="0.2">
      <c r="A752" s="20" t="s">
        <v>1244</v>
      </c>
      <c r="B752" s="17" t="s">
        <v>1241</v>
      </c>
      <c r="C752" s="4" t="s">
        <v>89</v>
      </c>
      <c r="D752" s="4" t="s">
        <v>29</v>
      </c>
      <c r="E752" s="4" t="s">
        <v>100</v>
      </c>
      <c r="F752" s="4"/>
      <c r="G752" s="4"/>
      <c r="H752" s="4"/>
      <c r="I752" s="5"/>
      <c r="J752" s="5"/>
      <c r="K752" s="5"/>
    </row>
    <row r="753" spans="1:11" x14ac:dyDescent="0.2">
      <c r="A753" s="20" t="s">
        <v>1245</v>
      </c>
      <c r="B753" s="17" t="s">
        <v>1246</v>
      </c>
      <c r="C753" s="4" t="s">
        <v>89</v>
      </c>
      <c r="D753" s="4" t="s">
        <v>57</v>
      </c>
      <c r="E753" s="4" t="s">
        <v>100</v>
      </c>
      <c r="F753" s="4"/>
      <c r="G753" s="4"/>
      <c r="H753" s="4"/>
      <c r="I753" s="5"/>
      <c r="J753" s="5"/>
      <c r="K753" s="5"/>
    </row>
    <row r="754" spans="1:11" x14ac:dyDescent="0.2">
      <c r="A754" s="20" t="s">
        <v>1247</v>
      </c>
      <c r="B754" s="17" t="s">
        <v>1248</v>
      </c>
      <c r="C754" s="4" t="s">
        <v>89</v>
      </c>
      <c r="D754" s="4" t="s">
        <v>57</v>
      </c>
      <c r="E754" s="4" t="s">
        <v>100</v>
      </c>
      <c r="F754" s="4"/>
      <c r="G754" s="4"/>
      <c r="H754" s="4"/>
      <c r="I754" s="5"/>
      <c r="J754" s="5"/>
      <c r="K754" s="5"/>
    </row>
    <row r="755" spans="1:11" x14ac:dyDescent="0.2">
      <c r="A755" s="20" t="s">
        <v>1249</v>
      </c>
      <c r="B755" s="17" t="s">
        <v>1250</v>
      </c>
      <c r="C755" s="4" t="s">
        <v>89</v>
      </c>
      <c r="D755" s="4" t="s">
        <v>3</v>
      </c>
      <c r="E755" s="4" t="s">
        <v>100</v>
      </c>
      <c r="F755" s="4"/>
      <c r="G755" s="4"/>
      <c r="H755" s="4"/>
      <c r="I755" s="5"/>
      <c r="J755" s="5"/>
      <c r="K755" s="5"/>
    </row>
    <row r="756" spans="1:11" x14ac:dyDescent="0.2">
      <c r="A756" s="20" t="s">
        <v>1251</v>
      </c>
      <c r="B756" s="17" t="s">
        <v>1246</v>
      </c>
      <c r="C756" s="4" t="s">
        <v>89</v>
      </c>
      <c r="D756" s="4" t="s">
        <v>3</v>
      </c>
      <c r="E756" s="4" t="s">
        <v>100</v>
      </c>
      <c r="F756" s="4"/>
      <c r="G756" s="4"/>
      <c r="H756" s="4"/>
      <c r="I756" s="5"/>
      <c r="J756" s="5"/>
      <c r="K756" s="5"/>
    </row>
    <row r="757" spans="1:11" x14ac:dyDescent="0.2">
      <c r="A757" s="20" t="s">
        <v>1252</v>
      </c>
      <c r="B757" s="17" t="s">
        <v>1253</v>
      </c>
      <c r="C757" s="4" t="s">
        <v>89</v>
      </c>
      <c r="D757" s="4" t="s">
        <v>3</v>
      </c>
      <c r="E757" s="4" t="s">
        <v>100</v>
      </c>
      <c r="F757" s="4"/>
      <c r="G757" s="4"/>
      <c r="H757" s="4"/>
      <c r="I757" s="5"/>
      <c r="J757" s="5"/>
      <c r="K757" s="5"/>
    </row>
    <row r="758" spans="1:11" x14ac:dyDescent="0.2">
      <c r="A758" s="20" t="s">
        <v>1254</v>
      </c>
      <c r="B758" s="17" t="s">
        <v>1255</v>
      </c>
      <c r="C758" s="4" t="s">
        <v>89</v>
      </c>
      <c r="D758" s="4" t="s">
        <v>57</v>
      </c>
      <c r="E758" s="4" t="s">
        <v>100</v>
      </c>
      <c r="F758" s="4"/>
      <c r="G758" s="4"/>
      <c r="H758" s="4"/>
      <c r="I758" s="5"/>
      <c r="J758" s="5"/>
      <c r="K758" s="5"/>
    </row>
    <row r="759" spans="1:11" x14ac:dyDescent="0.2">
      <c r="A759" s="4" t="s">
        <v>1256</v>
      </c>
      <c r="B759" s="17" t="s">
        <v>1255</v>
      </c>
      <c r="C759" s="4" t="s">
        <v>89</v>
      </c>
      <c r="D759" s="4" t="s">
        <v>57</v>
      </c>
      <c r="E759" s="4"/>
      <c r="F759" s="4"/>
      <c r="G759" s="4"/>
      <c r="H759" s="4"/>
      <c r="I759" s="5"/>
      <c r="J759" s="5"/>
      <c r="K759" s="5"/>
    </row>
    <row r="760" spans="1:11" x14ac:dyDescent="0.2">
      <c r="A760" s="25" t="s">
        <v>269</v>
      </c>
      <c r="B760" s="17" t="s">
        <v>1257</v>
      </c>
      <c r="C760" s="4" t="s">
        <v>158</v>
      </c>
      <c r="D760" s="4" t="s">
        <v>13</v>
      </c>
      <c r="E760" s="4"/>
      <c r="F760" s="4"/>
      <c r="G760" s="4"/>
      <c r="H760" s="4"/>
      <c r="I760" s="5"/>
      <c r="J760" s="5"/>
      <c r="K760" s="5"/>
    </row>
    <row r="761" spans="1:11" x14ac:dyDescent="0.2">
      <c r="A761" s="20" t="s">
        <v>1258</v>
      </c>
      <c r="B761" s="17" t="s">
        <v>1257</v>
      </c>
      <c r="C761" s="4" t="s">
        <v>158</v>
      </c>
      <c r="D761" s="4" t="s">
        <v>13</v>
      </c>
      <c r="E761" s="4" t="s">
        <v>206</v>
      </c>
      <c r="F761" s="4"/>
      <c r="G761" s="4"/>
      <c r="H761" s="4"/>
      <c r="I761" s="5"/>
      <c r="J761" s="5"/>
      <c r="K761" s="5"/>
    </row>
    <row r="762" spans="1:11" x14ac:dyDescent="0.2">
      <c r="A762" s="20" t="s">
        <v>1259</v>
      </c>
      <c r="B762" s="17" t="s">
        <v>1260</v>
      </c>
      <c r="C762" s="4" t="s">
        <v>43</v>
      </c>
      <c r="D762" s="4" t="s">
        <v>13</v>
      </c>
      <c r="E762" s="4" t="s">
        <v>283</v>
      </c>
      <c r="F762" s="4"/>
      <c r="G762" s="4"/>
      <c r="H762" s="4"/>
      <c r="I762" s="5"/>
      <c r="J762" s="5"/>
      <c r="K762" s="5"/>
    </row>
    <row r="763" spans="1:11" x14ac:dyDescent="0.2">
      <c r="A763" s="20" t="s">
        <v>1261</v>
      </c>
      <c r="B763" s="17" t="s">
        <v>1262</v>
      </c>
      <c r="C763" s="4" t="s">
        <v>111</v>
      </c>
      <c r="D763" s="4" t="s">
        <v>21</v>
      </c>
      <c r="E763" s="4" t="s">
        <v>112</v>
      </c>
      <c r="F763" s="4"/>
      <c r="G763" s="4"/>
      <c r="H763" s="4"/>
      <c r="I763" s="5"/>
      <c r="J763" s="5"/>
      <c r="K763" s="5"/>
    </row>
    <row r="764" spans="1:11" x14ac:dyDescent="0.2">
      <c r="A764" s="25" t="s">
        <v>133</v>
      </c>
      <c r="B764" s="17" t="s">
        <v>1262</v>
      </c>
      <c r="C764" s="4" t="s">
        <v>111</v>
      </c>
      <c r="D764" s="4" t="s">
        <v>21</v>
      </c>
      <c r="E764" s="4"/>
      <c r="F764" s="4"/>
      <c r="G764" s="4"/>
      <c r="H764" s="4"/>
      <c r="I764" s="5"/>
      <c r="J764" s="5"/>
      <c r="K764" s="5"/>
    </row>
    <row r="765" spans="1:11" x14ac:dyDescent="0.2">
      <c r="A765" s="20" t="s">
        <v>1263</v>
      </c>
      <c r="B765" s="17" t="s">
        <v>1264</v>
      </c>
      <c r="C765" s="4" t="s">
        <v>43</v>
      </c>
      <c r="D765" s="4" t="s">
        <v>13</v>
      </c>
      <c r="E765" s="4" t="s">
        <v>406</v>
      </c>
      <c r="F765" s="4"/>
      <c r="G765" s="4"/>
      <c r="H765" s="4"/>
      <c r="I765" s="5"/>
      <c r="J765" s="5"/>
      <c r="K765" s="5"/>
    </row>
    <row r="766" spans="1:11" x14ac:dyDescent="0.2">
      <c r="A766" s="20" t="s">
        <v>1265</v>
      </c>
      <c r="B766" s="17" t="s">
        <v>1264</v>
      </c>
      <c r="C766" s="4" t="s">
        <v>43</v>
      </c>
      <c r="D766" s="4" t="s">
        <v>13</v>
      </c>
      <c r="E766" s="4" t="s">
        <v>406</v>
      </c>
      <c r="F766" s="4"/>
      <c r="G766" s="4"/>
      <c r="H766" s="4"/>
      <c r="I766" s="5"/>
      <c r="J766" s="5"/>
      <c r="K766" s="5"/>
    </row>
    <row r="767" spans="1:11" x14ac:dyDescent="0.2">
      <c r="A767" s="24" t="s">
        <v>135</v>
      </c>
      <c r="B767" s="17" t="s">
        <v>1266</v>
      </c>
      <c r="C767" s="4" t="s">
        <v>111</v>
      </c>
      <c r="D767" s="4" t="s">
        <v>13</v>
      </c>
      <c r="E767" s="4" t="s">
        <v>268</v>
      </c>
      <c r="F767" s="4"/>
      <c r="G767" s="4"/>
      <c r="H767" s="4"/>
      <c r="I767" s="5"/>
      <c r="J767" s="5"/>
      <c r="K767" s="5"/>
    </row>
    <row r="768" spans="1:11" x14ac:dyDescent="0.2">
      <c r="A768" s="20" t="s">
        <v>1267</v>
      </c>
      <c r="B768" s="17" t="s">
        <v>1266</v>
      </c>
      <c r="C768" s="4" t="s">
        <v>111</v>
      </c>
      <c r="D768" s="4" t="s">
        <v>13</v>
      </c>
      <c r="E768" s="4" t="s">
        <v>268</v>
      </c>
      <c r="F768" s="4"/>
      <c r="G768" s="4"/>
      <c r="H768" s="4"/>
      <c r="I768" s="5"/>
      <c r="J768" s="5"/>
      <c r="K768" s="5"/>
    </row>
    <row r="769" spans="1:11" x14ac:dyDescent="0.2">
      <c r="A769" s="26" t="s">
        <v>1268</v>
      </c>
      <c r="B769" s="17" t="s">
        <v>1266</v>
      </c>
      <c r="C769" s="4" t="s">
        <v>111</v>
      </c>
      <c r="D769" s="4" t="s">
        <v>13</v>
      </c>
      <c r="E769" s="4" t="s">
        <v>268</v>
      </c>
      <c r="F769" s="4"/>
      <c r="G769" s="4"/>
      <c r="H769" s="4"/>
      <c r="I769" s="5"/>
      <c r="J769" s="5"/>
      <c r="K769" s="5"/>
    </row>
    <row r="770" spans="1:11" x14ac:dyDescent="0.2">
      <c r="A770" s="4" t="s">
        <v>1269</v>
      </c>
      <c r="B770" s="17" t="s">
        <v>1270</v>
      </c>
      <c r="C770" s="4" t="s">
        <v>111</v>
      </c>
      <c r="D770" s="4" t="s">
        <v>57</v>
      </c>
      <c r="E770" s="4" t="s">
        <v>300</v>
      </c>
      <c r="F770" s="4"/>
      <c r="G770" s="4"/>
      <c r="H770" s="4"/>
      <c r="I770" s="14"/>
      <c r="J770" s="14"/>
      <c r="K770" s="14"/>
    </row>
    <row r="771" spans="1:11" x14ac:dyDescent="0.2">
      <c r="A771" s="20" t="s">
        <v>1269</v>
      </c>
      <c r="B771" s="17" t="s">
        <v>1271</v>
      </c>
      <c r="C771" s="4" t="s">
        <v>111</v>
      </c>
      <c r="D771" s="4" t="s">
        <v>13</v>
      </c>
      <c r="E771" s="4" t="s">
        <v>300</v>
      </c>
      <c r="F771" s="4"/>
      <c r="G771" s="4"/>
      <c r="H771" s="4"/>
      <c r="I771" s="5"/>
      <c r="J771" s="5"/>
      <c r="K771" s="5"/>
    </row>
    <row r="772" spans="1:11" x14ac:dyDescent="0.2">
      <c r="A772" s="20" t="s">
        <v>1272</v>
      </c>
      <c r="B772" s="17" t="s">
        <v>1270</v>
      </c>
      <c r="C772" s="4" t="s">
        <v>111</v>
      </c>
      <c r="D772" s="4" t="s">
        <v>57</v>
      </c>
      <c r="E772" s="4" t="s">
        <v>300</v>
      </c>
      <c r="F772" s="4"/>
      <c r="G772" s="4"/>
      <c r="H772" s="4"/>
      <c r="I772" s="5"/>
      <c r="J772" s="5"/>
      <c r="K772" s="5"/>
    </row>
    <row r="773" spans="1:11" x14ac:dyDescent="0.2">
      <c r="A773" s="25" t="s">
        <v>138</v>
      </c>
      <c r="B773" s="17" t="s">
        <v>1270</v>
      </c>
      <c r="C773" s="4" t="s">
        <v>111</v>
      </c>
      <c r="D773" s="4" t="s">
        <v>57</v>
      </c>
      <c r="E773" s="4" t="s">
        <v>300</v>
      </c>
      <c r="F773" s="4"/>
      <c r="G773" s="4"/>
      <c r="H773" s="4"/>
      <c r="I773" s="5"/>
      <c r="J773" s="5"/>
      <c r="K773" s="5"/>
    </row>
    <row r="774" spans="1:11" x14ac:dyDescent="0.2">
      <c r="A774" s="25" t="s">
        <v>138</v>
      </c>
      <c r="B774" s="17" t="s">
        <v>1266</v>
      </c>
      <c r="C774" s="4" t="s">
        <v>111</v>
      </c>
      <c r="D774" s="4" t="s">
        <v>13</v>
      </c>
      <c r="E774" s="4" t="s">
        <v>300</v>
      </c>
      <c r="F774" s="4"/>
      <c r="G774" s="4"/>
      <c r="H774" s="4"/>
      <c r="I774" s="5"/>
      <c r="J774" s="5"/>
      <c r="K774" s="54"/>
    </row>
    <row r="775" spans="1:11" x14ac:dyDescent="0.2">
      <c r="A775" s="26" t="s">
        <v>1273</v>
      </c>
      <c r="B775" s="17" t="s">
        <v>1153</v>
      </c>
      <c r="C775" s="4" t="s">
        <v>89</v>
      </c>
      <c r="D775" s="4" t="s">
        <v>29</v>
      </c>
      <c r="E775" s="4"/>
      <c r="F775" s="4"/>
      <c r="G775" s="4"/>
      <c r="H775" s="4"/>
      <c r="I775" s="5"/>
      <c r="J775" s="5"/>
      <c r="K775" s="5"/>
    </row>
    <row r="776" spans="1:11" x14ac:dyDescent="0.2">
      <c r="A776" s="20" t="s">
        <v>1274</v>
      </c>
      <c r="B776" s="17" t="s">
        <v>1153</v>
      </c>
      <c r="C776" s="4" t="s">
        <v>89</v>
      </c>
      <c r="D776" s="4" t="s">
        <v>29</v>
      </c>
      <c r="E776" s="4" t="s">
        <v>90</v>
      </c>
      <c r="F776" s="4"/>
      <c r="G776" s="4"/>
      <c r="H776" s="4"/>
      <c r="I776" s="5"/>
      <c r="J776" s="5"/>
      <c r="K776" s="5"/>
    </row>
    <row r="777" spans="1:11" x14ac:dyDescent="0.2">
      <c r="A777" s="20" t="s">
        <v>1275</v>
      </c>
      <c r="B777" s="17" t="s">
        <v>1276</v>
      </c>
      <c r="C777" s="4" t="s">
        <v>89</v>
      </c>
      <c r="D777" s="4" t="s">
        <v>21</v>
      </c>
      <c r="E777" s="4" t="s">
        <v>100</v>
      </c>
      <c r="F777" s="4"/>
      <c r="G777" s="4"/>
      <c r="H777" s="4"/>
      <c r="I777" s="5"/>
      <c r="J777" s="5"/>
      <c r="K777" s="5"/>
    </row>
    <row r="778" spans="1:11" x14ac:dyDescent="0.2">
      <c r="A778" s="20" t="s">
        <v>1277</v>
      </c>
      <c r="B778" s="17" t="s">
        <v>1276</v>
      </c>
      <c r="C778" s="4" t="s">
        <v>89</v>
      </c>
      <c r="D778" s="4" t="s">
        <v>21</v>
      </c>
      <c r="E778" s="4" t="s">
        <v>100</v>
      </c>
      <c r="F778" s="4"/>
      <c r="G778" s="4"/>
      <c r="H778" s="4"/>
      <c r="I778" s="5"/>
      <c r="J778" s="5"/>
      <c r="K778" s="5"/>
    </row>
    <row r="779" spans="1:11" x14ac:dyDescent="0.2">
      <c r="A779" s="20" t="s">
        <v>1278</v>
      </c>
      <c r="B779" s="17" t="s">
        <v>1279</v>
      </c>
      <c r="C779" s="4" t="s">
        <v>89</v>
      </c>
      <c r="D779" s="4" t="s">
        <v>57</v>
      </c>
      <c r="E779" s="4" t="s">
        <v>100</v>
      </c>
      <c r="F779" s="4"/>
      <c r="G779" s="4"/>
      <c r="H779" s="4"/>
      <c r="I779" s="5"/>
      <c r="J779" s="5"/>
      <c r="K779" s="5"/>
    </row>
    <row r="780" spans="1:11" x14ac:dyDescent="0.2">
      <c r="A780" s="4" t="s">
        <v>1280</v>
      </c>
      <c r="B780" s="17" t="s">
        <v>1279</v>
      </c>
      <c r="C780" s="4" t="s">
        <v>89</v>
      </c>
      <c r="D780" s="4" t="s">
        <v>57</v>
      </c>
      <c r="E780" s="4" t="s">
        <v>100</v>
      </c>
      <c r="F780" s="4"/>
      <c r="G780" s="4"/>
      <c r="H780" s="4"/>
      <c r="I780" s="43"/>
      <c r="J780" s="43"/>
      <c r="K780" s="5"/>
    </row>
    <row r="781" spans="1:11" x14ac:dyDescent="0.2">
      <c r="A781" s="15" t="s">
        <v>1281</v>
      </c>
      <c r="B781" s="17" t="s">
        <v>1279</v>
      </c>
      <c r="C781" s="4" t="s">
        <v>89</v>
      </c>
      <c r="D781" s="4" t="s">
        <v>57</v>
      </c>
      <c r="E781" s="4" t="s">
        <v>100</v>
      </c>
      <c r="F781" s="4"/>
      <c r="G781" s="4"/>
      <c r="H781" s="4"/>
      <c r="I781" s="5"/>
      <c r="J781" s="5"/>
      <c r="K781" s="5"/>
    </row>
    <row r="782" spans="1:11" x14ac:dyDescent="0.2">
      <c r="A782" s="3" t="s">
        <v>1282</v>
      </c>
      <c r="B782" s="2" t="s">
        <v>1283</v>
      </c>
      <c r="C782" s="3" t="s">
        <v>20</v>
      </c>
      <c r="D782" s="3" t="s">
        <v>57</v>
      </c>
      <c r="E782" s="3" t="s">
        <v>22</v>
      </c>
      <c r="F782" s="4"/>
      <c r="G782" s="4"/>
      <c r="H782" s="4"/>
      <c r="I782" s="5"/>
      <c r="J782" s="5"/>
      <c r="K782" s="5"/>
    </row>
    <row r="783" spans="1:11" x14ac:dyDescent="0.2">
      <c r="A783" s="3" t="s">
        <v>1284</v>
      </c>
      <c r="B783" s="2" t="s">
        <v>1285</v>
      </c>
      <c r="C783" s="3" t="s">
        <v>179</v>
      </c>
      <c r="D783" s="3" t="s">
        <v>57</v>
      </c>
      <c r="E783" s="3" t="s">
        <v>290</v>
      </c>
      <c r="F783" s="4"/>
      <c r="G783" s="4"/>
      <c r="H783" s="4"/>
      <c r="I783" s="5"/>
      <c r="J783" s="5"/>
      <c r="K783" s="5"/>
    </row>
    <row r="784" spans="1:11" x14ac:dyDescent="0.2">
      <c r="A784" s="3" t="s">
        <v>1286</v>
      </c>
      <c r="B784" s="2" t="s">
        <v>1285</v>
      </c>
      <c r="C784" s="3" t="s">
        <v>179</v>
      </c>
      <c r="D784" s="3" t="s">
        <v>57</v>
      </c>
      <c r="E784" s="3" t="s">
        <v>290</v>
      </c>
      <c r="F784" s="4"/>
      <c r="G784" s="4"/>
      <c r="H784" s="4"/>
      <c r="I784" s="5"/>
      <c r="J784" s="5"/>
      <c r="K784" s="5"/>
    </row>
    <row r="785" spans="1:11" x14ac:dyDescent="0.2">
      <c r="A785" s="3" t="s">
        <v>1287</v>
      </c>
      <c r="B785" s="2" t="s">
        <v>1288</v>
      </c>
      <c r="C785" s="3" t="s">
        <v>56</v>
      </c>
      <c r="D785" s="3" t="s">
        <v>57</v>
      </c>
      <c r="E785" s="3" t="s">
        <v>307</v>
      </c>
      <c r="F785" s="4"/>
      <c r="G785" s="4"/>
      <c r="H785" s="4"/>
      <c r="I785" s="5"/>
      <c r="J785" s="5"/>
      <c r="K785" s="5"/>
    </row>
    <row r="786" spans="1:11" x14ac:dyDescent="0.2">
      <c r="A786" s="3" t="s">
        <v>1289</v>
      </c>
      <c r="B786" s="2" t="s">
        <v>1288</v>
      </c>
      <c r="C786" s="3" t="s">
        <v>56</v>
      </c>
      <c r="D786" s="3" t="s">
        <v>57</v>
      </c>
      <c r="E786" s="3" t="s">
        <v>307</v>
      </c>
      <c r="F786" s="4"/>
      <c r="G786" s="4"/>
      <c r="H786" s="4"/>
      <c r="I786" s="5"/>
      <c r="J786" s="5"/>
      <c r="K786" s="5"/>
    </row>
    <row r="787" spans="1:11" x14ac:dyDescent="0.2">
      <c r="A787" s="3" t="s">
        <v>1290</v>
      </c>
      <c r="B787" s="2" t="s">
        <v>1291</v>
      </c>
      <c r="C787" s="3" t="s">
        <v>2</v>
      </c>
      <c r="D787" s="3" t="s">
        <v>13</v>
      </c>
      <c r="E787" s="3" t="s">
        <v>4</v>
      </c>
      <c r="F787" s="4"/>
      <c r="G787" s="4"/>
      <c r="H787" s="4"/>
      <c r="I787" s="5"/>
      <c r="J787" s="5"/>
      <c r="K787" s="5"/>
    </row>
    <row r="788" spans="1:11" x14ac:dyDescent="0.2">
      <c r="A788" s="3" t="s">
        <v>1292</v>
      </c>
      <c r="B788" s="2" t="s">
        <v>1291</v>
      </c>
      <c r="C788" s="3" t="s">
        <v>2</v>
      </c>
      <c r="D788" s="3" t="s">
        <v>13</v>
      </c>
      <c r="E788" s="3" t="s">
        <v>4</v>
      </c>
      <c r="F788" s="4"/>
      <c r="G788" s="4"/>
      <c r="H788" s="4"/>
      <c r="I788" s="5"/>
      <c r="J788" s="5"/>
      <c r="K788" s="5"/>
    </row>
    <row r="789" spans="1:11" x14ac:dyDescent="0.2">
      <c r="A789" s="3" t="s">
        <v>1293</v>
      </c>
      <c r="B789" s="2" t="s">
        <v>1291</v>
      </c>
      <c r="C789" s="3" t="s">
        <v>2</v>
      </c>
      <c r="D789" s="3" t="s">
        <v>13</v>
      </c>
      <c r="E789" s="3" t="s">
        <v>4</v>
      </c>
      <c r="F789" s="4"/>
      <c r="G789" s="4"/>
      <c r="H789" s="4"/>
      <c r="I789" s="5"/>
      <c r="J789" s="5"/>
      <c r="K789" s="5"/>
    </row>
    <row r="790" spans="1:11" x14ac:dyDescent="0.2">
      <c r="A790" s="3" t="s">
        <v>1294</v>
      </c>
      <c r="B790" s="2" t="s">
        <v>1295</v>
      </c>
      <c r="C790" s="3" t="s">
        <v>28</v>
      </c>
      <c r="D790" s="3" t="s">
        <v>57</v>
      </c>
      <c r="E790" s="3" t="s">
        <v>143</v>
      </c>
      <c r="F790" s="4"/>
      <c r="G790" s="4"/>
      <c r="H790" s="4"/>
      <c r="I790" s="21"/>
      <c r="J790" s="21"/>
      <c r="K790" s="21"/>
    </row>
    <row r="791" spans="1:11" x14ac:dyDescent="0.2">
      <c r="A791" s="3" t="s">
        <v>1296</v>
      </c>
      <c r="B791" s="2" t="s">
        <v>1295</v>
      </c>
      <c r="C791" s="3" t="s">
        <v>28</v>
      </c>
      <c r="D791" s="3" t="s">
        <v>57</v>
      </c>
      <c r="E791" s="3" t="s">
        <v>143</v>
      </c>
      <c r="F791" s="4"/>
      <c r="G791" s="4"/>
      <c r="H791" s="4"/>
      <c r="I791" s="21"/>
      <c r="J791" s="21"/>
      <c r="K791" s="21"/>
    </row>
    <row r="792" spans="1:11" x14ac:dyDescent="0.2">
      <c r="A792" s="3" t="s">
        <v>1297</v>
      </c>
      <c r="B792" s="2" t="s">
        <v>1298</v>
      </c>
      <c r="C792" s="3" t="s">
        <v>28</v>
      </c>
      <c r="D792" s="3" t="s">
        <v>21</v>
      </c>
      <c r="E792" s="3" t="s">
        <v>143</v>
      </c>
      <c r="F792" s="4"/>
      <c r="G792" s="4"/>
      <c r="H792" s="4"/>
      <c r="I792" s="21"/>
      <c r="J792" s="21"/>
      <c r="K792" s="21"/>
    </row>
    <row r="793" spans="1:11" x14ac:dyDescent="0.2">
      <c r="A793" s="3" t="s">
        <v>1299</v>
      </c>
      <c r="B793" s="2" t="s">
        <v>1300</v>
      </c>
      <c r="C793" s="3" t="s">
        <v>179</v>
      </c>
      <c r="D793" s="3" t="s">
        <v>57</v>
      </c>
      <c r="E793" s="3" t="s">
        <v>290</v>
      </c>
      <c r="F793" s="4"/>
      <c r="G793" s="4"/>
      <c r="H793" s="4"/>
      <c r="I793" s="5"/>
      <c r="J793" s="5"/>
      <c r="K793" s="5"/>
    </row>
    <row r="794" spans="1:11" x14ac:dyDescent="0.2">
      <c r="A794" s="3" t="s">
        <v>1301</v>
      </c>
      <c r="B794" s="2" t="s">
        <v>1302</v>
      </c>
      <c r="C794" s="3" t="s">
        <v>56</v>
      </c>
      <c r="D794" s="3" t="s">
        <v>21</v>
      </c>
      <c r="E794" s="3" t="s">
        <v>230</v>
      </c>
      <c r="F794" s="4"/>
      <c r="G794" s="4"/>
      <c r="H794" s="4"/>
      <c r="I794" s="5"/>
      <c r="J794" s="5"/>
      <c r="K794" s="5"/>
    </row>
    <row r="795" spans="1:11" x14ac:dyDescent="0.2">
      <c r="A795" s="20" t="s">
        <v>1303</v>
      </c>
      <c r="B795" s="17" t="s">
        <v>1304</v>
      </c>
      <c r="C795" s="4" t="s">
        <v>43</v>
      </c>
      <c r="D795" s="4" t="s">
        <v>13</v>
      </c>
      <c r="E795" s="4" t="s">
        <v>406</v>
      </c>
      <c r="F795" s="4"/>
      <c r="G795" s="4"/>
      <c r="H795" s="4"/>
      <c r="I795" s="5"/>
      <c r="J795" s="5"/>
      <c r="K795" s="5"/>
    </row>
    <row r="796" spans="1:11" x14ac:dyDescent="0.2">
      <c r="A796" s="20" t="s">
        <v>1305</v>
      </c>
      <c r="B796" s="17" t="s">
        <v>1306</v>
      </c>
      <c r="C796" s="4" t="s">
        <v>43</v>
      </c>
      <c r="D796" s="4" t="s">
        <v>21</v>
      </c>
      <c r="E796" s="4" t="s">
        <v>406</v>
      </c>
      <c r="F796" s="4"/>
      <c r="G796" s="4"/>
      <c r="H796" s="4"/>
      <c r="I796" s="5"/>
      <c r="J796" s="5"/>
      <c r="K796" s="5"/>
    </row>
    <row r="797" spans="1:11" x14ac:dyDescent="0.2">
      <c r="A797" s="26" t="s">
        <v>1307</v>
      </c>
      <c r="B797" s="17" t="s">
        <v>1306</v>
      </c>
      <c r="C797" s="4" t="s">
        <v>43</v>
      </c>
      <c r="D797" s="4" t="s">
        <v>21</v>
      </c>
      <c r="E797" s="4"/>
      <c r="F797" s="4"/>
      <c r="G797" s="4"/>
      <c r="H797" s="4"/>
      <c r="I797" s="5"/>
      <c r="J797" s="5"/>
      <c r="K797" s="5"/>
    </row>
    <row r="798" spans="1:11" x14ac:dyDescent="0.2">
      <c r="A798" s="20" t="s">
        <v>1308</v>
      </c>
      <c r="B798" s="17" t="s">
        <v>1306</v>
      </c>
      <c r="C798" s="4" t="s">
        <v>43</v>
      </c>
      <c r="D798" s="4" t="s">
        <v>21</v>
      </c>
      <c r="E798" s="4" t="s">
        <v>406</v>
      </c>
      <c r="F798" s="4"/>
      <c r="G798" s="4"/>
      <c r="H798" s="4"/>
      <c r="I798" s="5"/>
      <c r="J798" s="5"/>
      <c r="K798" s="5"/>
    </row>
    <row r="799" spans="1:11" x14ac:dyDescent="0.2">
      <c r="A799" s="15" t="s">
        <v>1309</v>
      </c>
      <c r="B799" s="17" t="s">
        <v>1306</v>
      </c>
      <c r="C799" s="4" t="s">
        <v>43</v>
      </c>
      <c r="D799" s="4" t="s">
        <v>21</v>
      </c>
      <c r="E799" s="4" t="s">
        <v>406</v>
      </c>
      <c r="F799" s="4"/>
      <c r="G799" s="4"/>
      <c r="H799" s="4"/>
      <c r="I799" s="5"/>
      <c r="J799" s="5"/>
      <c r="K799" s="5"/>
    </row>
    <row r="800" spans="1:11" x14ac:dyDescent="0.2">
      <c r="A800" s="4" t="s">
        <v>1310</v>
      </c>
      <c r="B800" s="17" t="s">
        <v>1311</v>
      </c>
      <c r="C800" s="4" t="s">
        <v>43</v>
      </c>
      <c r="D800" s="4" t="s">
        <v>13</v>
      </c>
      <c r="E800" s="3" t="s">
        <v>283</v>
      </c>
      <c r="F800" s="4"/>
      <c r="G800" s="4"/>
      <c r="H800" s="4"/>
      <c r="I800" s="5"/>
      <c r="J800" s="5"/>
      <c r="K800" s="5"/>
    </row>
    <row r="801" spans="1:11" x14ac:dyDescent="0.2">
      <c r="A801" s="3" t="s">
        <v>1312</v>
      </c>
      <c r="B801" s="2" t="s">
        <v>1311</v>
      </c>
      <c r="C801" s="3" t="s">
        <v>43</v>
      </c>
      <c r="D801" s="3" t="s">
        <v>13</v>
      </c>
      <c r="E801" s="3" t="s">
        <v>283</v>
      </c>
      <c r="F801" s="4"/>
      <c r="G801" s="4"/>
      <c r="H801" s="4"/>
      <c r="I801" s="5"/>
      <c r="J801" s="5"/>
      <c r="K801" s="5"/>
    </row>
    <row r="802" spans="1:11" x14ac:dyDescent="0.2">
      <c r="A802" s="3" t="s">
        <v>1313</v>
      </c>
      <c r="B802" s="2" t="s">
        <v>1314</v>
      </c>
      <c r="C802" s="3" t="s">
        <v>20</v>
      </c>
      <c r="D802" s="3" t="s">
        <v>57</v>
      </c>
      <c r="E802" s="3" t="s">
        <v>22</v>
      </c>
      <c r="F802" s="46"/>
      <c r="G802" s="4"/>
      <c r="H802" s="4"/>
      <c r="I802" s="5"/>
      <c r="J802" s="5"/>
      <c r="K802" s="5"/>
    </row>
    <row r="803" spans="1:11" x14ac:dyDescent="0.2">
      <c r="A803" s="3" t="s">
        <v>1315</v>
      </c>
      <c r="B803" s="2" t="s">
        <v>1316</v>
      </c>
      <c r="C803" s="3" t="s">
        <v>2</v>
      </c>
      <c r="D803" s="3" t="s">
        <v>3</v>
      </c>
      <c r="E803" s="3" t="s">
        <v>130</v>
      </c>
      <c r="F803" s="4"/>
      <c r="G803" s="4"/>
      <c r="H803" s="4"/>
      <c r="I803" s="29"/>
      <c r="J803" s="29"/>
      <c r="K803" s="29"/>
    </row>
    <row r="804" spans="1:11" x14ac:dyDescent="0.2">
      <c r="A804" s="3" t="s">
        <v>1317</v>
      </c>
      <c r="B804" s="2" t="s">
        <v>1316</v>
      </c>
      <c r="C804" s="3" t="s">
        <v>2</v>
      </c>
      <c r="D804" s="3" t="s">
        <v>3</v>
      </c>
      <c r="E804" s="3" t="s">
        <v>130</v>
      </c>
      <c r="F804" s="4"/>
      <c r="G804" s="4"/>
      <c r="H804" s="4"/>
      <c r="I804" s="14"/>
      <c r="J804" s="14"/>
      <c r="K804" s="14"/>
    </row>
    <row r="805" spans="1:11" x14ac:dyDescent="0.2">
      <c r="A805" s="3" t="s">
        <v>1318</v>
      </c>
      <c r="B805" s="2" t="s">
        <v>1316</v>
      </c>
      <c r="C805" s="3" t="s">
        <v>2</v>
      </c>
      <c r="D805" s="3" t="s">
        <v>3</v>
      </c>
      <c r="E805" s="3" t="s">
        <v>130</v>
      </c>
      <c r="F805" s="4"/>
      <c r="G805" s="4"/>
      <c r="H805" s="4"/>
      <c r="I805" s="5"/>
      <c r="J805" s="5"/>
      <c r="K805" s="5"/>
    </row>
    <row r="806" spans="1:11" x14ac:dyDescent="0.2">
      <c r="A806" s="20" t="s">
        <v>1319</v>
      </c>
      <c r="B806" s="17" t="s">
        <v>1320</v>
      </c>
      <c r="C806" s="4" t="s">
        <v>89</v>
      </c>
      <c r="D806" s="4" t="s">
        <v>21</v>
      </c>
      <c r="E806" s="4" t="s">
        <v>100</v>
      </c>
      <c r="F806" s="4"/>
      <c r="G806" s="4"/>
      <c r="H806" s="4"/>
      <c r="I806" s="5"/>
      <c r="J806" s="5"/>
      <c r="K806" s="5"/>
    </row>
    <row r="807" spans="1:11" x14ac:dyDescent="0.2">
      <c r="A807" s="4" t="s">
        <v>1321</v>
      </c>
      <c r="B807" s="17" t="s">
        <v>1322</v>
      </c>
      <c r="C807" s="4" t="s">
        <v>89</v>
      </c>
      <c r="D807" s="4" t="s">
        <v>57</v>
      </c>
      <c r="E807" s="3" t="s">
        <v>90</v>
      </c>
      <c r="F807" s="4"/>
      <c r="G807" s="4"/>
      <c r="H807" s="4"/>
      <c r="I807" s="5"/>
      <c r="J807" s="5"/>
      <c r="K807" s="5"/>
    </row>
    <row r="808" spans="1:11" x14ac:dyDescent="0.2">
      <c r="A808" s="3" t="s">
        <v>1323</v>
      </c>
      <c r="B808" s="2" t="s">
        <v>1322</v>
      </c>
      <c r="C808" s="3" t="s">
        <v>89</v>
      </c>
      <c r="D808" s="3" t="s">
        <v>57</v>
      </c>
      <c r="E808" s="3" t="s">
        <v>90</v>
      </c>
      <c r="F808" s="4"/>
      <c r="G808" s="4"/>
      <c r="H808" s="4"/>
      <c r="I808" s="5"/>
      <c r="J808" s="5"/>
      <c r="K808" s="5"/>
    </row>
    <row r="809" spans="1:11" x14ac:dyDescent="0.2">
      <c r="A809" s="3" t="s">
        <v>1324</v>
      </c>
      <c r="B809" s="2" t="s">
        <v>1325</v>
      </c>
      <c r="C809" s="3" t="s">
        <v>2</v>
      </c>
      <c r="D809" s="3" t="s">
        <v>57</v>
      </c>
      <c r="E809" s="3" t="s">
        <v>230</v>
      </c>
      <c r="F809" s="4"/>
      <c r="G809" s="4"/>
      <c r="H809" s="4"/>
      <c r="I809" s="5"/>
      <c r="J809" s="5"/>
      <c r="K809" s="5"/>
    </row>
    <row r="810" spans="1:11" x14ac:dyDescent="0.2">
      <c r="A810" s="20" t="s">
        <v>1326</v>
      </c>
      <c r="B810" s="17" t="s">
        <v>1327</v>
      </c>
      <c r="C810" s="4" t="s">
        <v>241</v>
      </c>
      <c r="D810" s="4" t="s">
        <v>29</v>
      </c>
      <c r="E810" s="4" t="s">
        <v>242</v>
      </c>
      <c r="F810" s="4"/>
      <c r="G810" s="4"/>
      <c r="H810" s="4"/>
      <c r="I810" s="5"/>
      <c r="J810" s="5"/>
      <c r="K810" s="5"/>
    </row>
    <row r="811" spans="1:11" x14ac:dyDescent="0.2">
      <c r="A811" s="3" t="s">
        <v>1328</v>
      </c>
      <c r="B811" s="2" t="s">
        <v>1329</v>
      </c>
      <c r="C811" s="3" t="s">
        <v>28</v>
      </c>
      <c r="D811" s="3" t="s">
        <v>21</v>
      </c>
      <c r="E811" s="3" t="s">
        <v>30</v>
      </c>
      <c r="F811" s="4"/>
      <c r="G811" s="4"/>
      <c r="H811" s="4"/>
      <c r="I811" s="21"/>
      <c r="J811" s="21"/>
      <c r="K811" s="21"/>
    </row>
    <row r="812" spans="1:11" x14ac:dyDescent="0.2">
      <c r="A812" s="3" t="s">
        <v>1330</v>
      </c>
      <c r="B812" s="2" t="s">
        <v>1329</v>
      </c>
      <c r="C812" s="3" t="s">
        <v>28</v>
      </c>
      <c r="D812" s="3" t="s">
        <v>21</v>
      </c>
      <c r="E812" s="3" t="s">
        <v>30</v>
      </c>
      <c r="F812" s="4"/>
      <c r="G812" s="4"/>
      <c r="H812" s="4"/>
      <c r="I812" s="21"/>
      <c r="J812" s="21"/>
      <c r="K812" s="21"/>
    </row>
    <row r="813" spans="1:11" x14ac:dyDescent="0.2">
      <c r="A813" s="3" t="s">
        <v>1331</v>
      </c>
      <c r="B813" s="2" t="s">
        <v>1329</v>
      </c>
      <c r="C813" s="3" t="s">
        <v>28</v>
      </c>
      <c r="D813" s="3" t="s">
        <v>21</v>
      </c>
      <c r="E813" s="3" t="s">
        <v>30</v>
      </c>
      <c r="F813" s="4"/>
      <c r="G813" s="4"/>
      <c r="H813" s="4"/>
      <c r="I813" s="5"/>
      <c r="J813" s="5"/>
      <c r="K813" s="5"/>
    </row>
    <row r="814" spans="1:11" x14ac:dyDescent="0.2">
      <c r="A814" s="3" t="s">
        <v>1332</v>
      </c>
      <c r="B814" s="2" t="s">
        <v>1333</v>
      </c>
      <c r="C814" s="3" t="s">
        <v>20</v>
      </c>
      <c r="D814" s="3" t="s">
        <v>13</v>
      </c>
      <c r="E814" s="3" t="s">
        <v>22</v>
      </c>
      <c r="F814" s="46"/>
      <c r="G814" s="46"/>
      <c r="H814" s="46"/>
      <c r="I814" s="55"/>
      <c r="J814" s="55"/>
      <c r="K814" s="55"/>
    </row>
    <row r="815" spans="1:11" x14ac:dyDescent="0.2">
      <c r="A815" s="3" t="s">
        <v>1334</v>
      </c>
      <c r="B815" s="2" t="s">
        <v>1333</v>
      </c>
      <c r="C815" s="3" t="s">
        <v>20</v>
      </c>
      <c r="D815" s="3" t="s">
        <v>13</v>
      </c>
      <c r="E815" s="3" t="s">
        <v>22</v>
      </c>
      <c r="F815" s="4"/>
      <c r="G815" s="4"/>
      <c r="H815" s="4"/>
      <c r="I815" s="5"/>
      <c r="J815" s="5"/>
      <c r="K815" s="5"/>
    </row>
    <row r="816" spans="1:11" x14ac:dyDescent="0.2">
      <c r="A816" s="3" t="s">
        <v>1335</v>
      </c>
      <c r="B816" s="2" t="s">
        <v>1336</v>
      </c>
      <c r="C816" s="3" t="s">
        <v>20</v>
      </c>
      <c r="D816" s="3" t="s">
        <v>57</v>
      </c>
      <c r="E816" s="3" t="s">
        <v>22</v>
      </c>
      <c r="F816" s="4"/>
      <c r="G816" s="4"/>
      <c r="H816" s="4"/>
      <c r="I816" s="5"/>
      <c r="J816" s="5"/>
      <c r="K816" s="5"/>
    </row>
    <row r="817" spans="1:11" x14ac:dyDescent="0.2">
      <c r="A817" s="3" t="s">
        <v>1337</v>
      </c>
      <c r="B817" s="2" t="s">
        <v>1338</v>
      </c>
      <c r="C817" s="3" t="s">
        <v>56</v>
      </c>
      <c r="D817" s="3" t="s">
        <v>3</v>
      </c>
      <c r="E817" s="3" t="s">
        <v>191</v>
      </c>
      <c r="F817" s="4"/>
      <c r="G817" s="4"/>
      <c r="H817" s="4"/>
      <c r="I817" s="5"/>
      <c r="J817" s="5"/>
      <c r="K817" s="5"/>
    </row>
    <row r="818" spans="1:11" x14ac:dyDescent="0.2">
      <c r="A818" s="3" t="s">
        <v>1339</v>
      </c>
      <c r="B818" s="2" t="s">
        <v>1338</v>
      </c>
      <c r="C818" s="3" t="s">
        <v>56</v>
      </c>
      <c r="D818" s="3" t="s">
        <v>3</v>
      </c>
      <c r="E818" s="3" t="s">
        <v>191</v>
      </c>
      <c r="F818" s="4"/>
      <c r="G818" s="4"/>
      <c r="H818" s="4"/>
      <c r="I818" s="5"/>
      <c r="J818" s="5"/>
      <c r="K818" s="5"/>
    </row>
    <row r="819" spans="1:11" x14ac:dyDescent="0.2">
      <c r="A819" s="20" t="s">
        <v>1340</v>
      </c>
      <c r="B819" s="17" t="s">
        <v>1341</v>
      </c>
      <c r="C819" s="4" t="s">
        <v>89</v>
      </c>
      <c r="D819" s="4" t="s">
        <v>29</v>
      </c>
      <c r="E819" s="4" t="s">
        <v>100</v>
      </c>
      <c r="F819" s="4"/>
      <c r="G819" s="4"/>
      <c r="H819" s="4"/>
      <c r="I819" s="21"/>
      <c r="J819" s="21"/>
      <c r="K819" s="21"/>
    </row>
    <row r="820" spans="1:11" x14ac:dyDescent="0.2">
      <c r="A820" s="20" t="s">
        <v>1342</v>
      </c>
      <c r="B820" s="17" t="s">
        <v>1343</v>
      </c>
      <c r="C820" s="4" t="s">
        <v>43</v>
      </c>
      <c r="D820" s="4" t="s">
        <v>13</v>
      </c>
      <c r="E820" s="4" t="s">
        <v>283</v>
      </c>
      <c r="F820" s="4"/>
      <c r="G820" s="4"/>
      <c r="H820" s="4"/>
      <c r="I820" s="21"/>
      <c r="J820" s="21"/>
      <c r="K820" s="21"/>
    </row>
    <row r="821" spans="1:11" x14ac:dyDescent="0.2">
      <c r="A821" s="20" t="s">
        <v>1344</v>
      </c>
      <c r="B821" s="17" t="s">
        <v>1345</v>
      </c>
      <c r="C821" s="4" t="s">
        <v>43</v>
      </c>
      <c r="D821" s="4" t="s">
        <v>13</v>
      </c>
      <c r="E821" s="4" t="s">
        <v>406</v>
      </c>
      <c r="F821" s="4"/>
      <c r="G821" s="4"/>
      <c r="H821" s="4"/>
      <c r="I821" s="21"/>
      <c r="J821" s="21"/>
      <c r="K821" s="21"/>
    </row>
    <row r="822" spans="1:11" x14ac:dyDescent="0.2">
      <c r="A822" s="3" t="s">
        <v>1346</v>
      </c>
      <c r="B822" s="2" t="s">
        <v>1347</v>
      </c>
      <c r="C822" s="3" t="s">
        <v>179</v>
      </c>
      <c r="D822" s="3" t="s">
        <v>57</v>
      </c>
      <c r="E822" s="3" t="s">
        <v>58</v>
      </c>
      <c r="F822" s="4"/>
      <c r="G822" s="4"/>
      <c r="H822" s="4"/>
      <c r="I822" s="5"/>
      <c r="J822" s="5"/>
      <c r="K822" s="5"/>
    </row>
    <row r="823" spans="1:11" x14ac:dyDescent="0.2">
      <c r="A823" s="3" t="s">
        <v>1348</v>
      </c>
      <c r="B823" s="2" t="s">
        <v>1349</v>
      </c>
      <c r="C823" s="3" t="s">
        <v>2</v>
      </c>
      <c r="D823" s="3" t="s">
        <v>3</v>
      </c>
      <c r="E823" s="3" t="s">
        <v>85</v>
      </c>
      <c r="F823" s="4"/>
      <c r="G823" s="4"/>
      <c r="H823" s="4"/>
      <c r="I823" s="5"/>
      <c r="J823" s="5"/>
      <c r="K823" s="5"/>
    </row>
    <row r="824" spans="1:11" x14ac:dyDescent="0.2">
      <c r="A824" s="3" t="s">
        <v>1350</v>
      </c>
      <c r="B824" s="2" t="s">
        <v>1349</v>
      </c>
      <c r="C824" s="3" t="s">
        <v>2</v>
      </c>
      <c r="D824" s="3" t="s">
        <v>3</v>
      </c>
      <c r="E824" s="3" t="s">
        <v>85</v>
      </c>
      <c r="F824" s="4"/>
      <c r="G824" s="4"/>
      <c r="H824" s="4"/>
      <c r="I824" s="5"/>
      <c r="J824" s="5"/>
      <c r="K824" s="5"/>
    </row>
    <row r="825" spans="1:11" x14ac:dyDescent="0.2">
      <c r="A825" s="3" t="s">
        <v>1351</v>
      </c>
      <c r="B825" s="2" t="s">
        <v>1349</v>
      </c>
      <c r="C825" s="3" t="s">
        <v>2</v>
      </c>
      <c r="D825" s="3" t="s">
        <v>3</v>
      </c>
      <c r="E825" s="3" t="s">
        <v>85</v>
      </c>
      <c r="F825" s="4"/>
      <c r="G825" s="4"/>
      <c r="H825" s="4"/>
      <c r="I825" s="5"/>
      <c r="J825" s="5"/>
      <c r="K825" s="5"/>
    </row>
    <row r="826" spans="1:11" x14ac:dyDescent="0.2">
      <c r="A826" s="3" t="s">
        <v>1352</v>
      </c>
      <c r="B826" s="2" t="s">
        <v>1353</v>
      </c>
      <c r="C826" s="3" t="s">
        <v>179</v>
      </c>
      <c r="D826" s="4" t="s">
        <v>29</v>
      </c>
      <c r="E826" s="3" t="s">
        <v>1354</v>
      </c>
      <c r="F826" s="4"/>
      <c r="G826" s="4"/>
      <c r="H826" s="4"/>
      <c r="I826" s="5"/>
      <c r="J826" s="5"/>
      <c r="K826" s="5"/>
    </row>
    <row r="827" spans="1:11" x14ac:dyDescent="0.2">
      <c r="A827" s="3" t="s">
        <v>1355</v>
      </c>
      <c r="B827" s="2" t="s">
        <v>1353</v>
      </c>
      <c r="C827" s="3" t="s">
        <v>179</v>
      </c>
      <c r="D827" s="4" t="s">
        <v>29</v>
      </c>
      <c r="E827" s="3" t="s">
        <v>1354</v>
      </c>
      <c r="F827" s="4"/>
      <c r="G827" s="4"/>
      <c r="H827" s="4"/>
      <c r="I827" s="5"/>
      <c r="J827" s="5"/>
      <c r="K827" s="5"/>
    </row>
    <row r="828" spans="1:11" x14ac:dyDescent="0.2">
      <c r="A828" s="3" t="s">
        <v>1356</v>
      </c>
      <c r="B828" s="2" t="s">
        <v>1357</v>
      </c>
      <c r="C828" s="3" t="s">
        <v>56</v>
      </c>
      <c r="D828" s="3" t="s">
        <v>21</v>
      </c>
      <c r="E828" s="3" t="s">
        <v>58</v>
      </c>
      <c r="F828" s="4"/>
      <c r="G828" s="4"/>
      <c r="H828" s="4"/>
      <c r="I828" s="5"/>
      <c r="J828" s="5"/>
      <c r="K828" s="5"/>
    </row>
    <row r="829" spans="1:11" x14ac:dyDescent="0.2">
      <c r="A829" s="20" t="s">
        <v>1358</v>
      </c>
      <c r="B829" s="17" t="s">
        <v>1279</v>
      </c>
      <c r="C829" s="4" t="s">
        <v>89</v>
      </c>
      <c r="D829" s="4" t="s">
        <v>57</v>
      </c>
      <c r="E829" s="4" t="s">
        <v>100</v>
      </c>
      <c r="F829" s="4"/>
      <c r="G829" s="4"/>
      <c r="H829" s="4"/>
      <c r="I829" s="5"/>
      <c r="J829" s="5"/>
      <c r="K829" s="5"/>
    </row>
    <row r="830" spans="1:11" x14ac:dyDescent="0.2">
      <c r="A830" s="3" t="s">
        <v>1359</v>
      </c>
      <c r="B830" s="2" t="s">
        <v>1360</v>
      </c>
      <c r="C830" s="3" t="s">
        <v>28</v>
      </c>
      <c r="D830" s="3" t="s">
        <v>57</v>
      </c>
      <c r="E830" s="3" t="s">
        <v>143</v>
      </c>
      <c r="F830" s="4"/>
      <c r="G830" s="4"/>
      <c r="H830" s="4"/>
      <c r="I830" s="5"/>
      <c r="J830" s="5"/>
      <c r="K830" s="5"/>
    </row>
    <row r="831" spans="1:11" x14ac:dyDescent="0.2">
      <c r="A831" s="3" t="s">
        <v>1361</v>
      </c>
      <c r="B831" s="2" t="s">
        <v>1360</v>
      </c>
      <c r="C831" s="3" t="s">
        <v>28</v>
      </c>
      <c r="D831" s="3" t="s">
        <v>57</v>
      </c>
      <c r="E831" s="3" t="s">
        <v>143</v>
      </c>
      <c r="F831" s="4"/>
      <c r="G831" s="4"/>
      <c r="H831" s="4"/>
      <c r="I831" s="5"/>
      <c r="J831" s="5"/>
      <c r="K831" s="5"/>
    </row>
    <row r="832" spans="1:11" x14ac:dyDescent="0.2">
      <c r="A832" s="3" t="s">
        <v>1362</v>
      </c>
      <c r="B832" s="2" t="s">
        <v>1363</v>
      </c>
      <c r="C832" s="3" t="s">
        <v>28</v>
      </c>
      <c r="D832" s="1" t="s">
        <v>370</v>
      </c>
      <c r="E832" s="3" t="s">
        <v>143</v>
      </c>
      <c r="F832" s="4"/>
      <c r="G832" s="4"/>
      <c r="H832" s="4"/>
      <c r="I832" s="5"/>
      <c r="J832" s="5"/>
      <c r="K832" s="5"/>
    </row>
    <row r="833" spans="1:11" x14ac:dyDescent="0.2">
      <c r="A833" s="3" t="s">
        <v>1364</v>
      </c>
      <c r="B833" s="2" t="s">
        <v>1363</v>
      </c>
      <c r="C833" s="3" t="s">
        <v>28</v>
      </c>
      <c r="D833" s="1" t="s">
        <v>370</v>
      </c>
      <c r="E833" s="3" t="s">
        <v>143</v>
      </c>
      <c r="F833" s="4"/>
      <c r="G833" s="4"/>
      <c r="H833" s="4"/>
      <c r="I833" s="21"/>
      <c r="J833" s="21"/>
      <c r="K833" s="21"/>
    </row>
    <row r="834" spans="1:11" x14ac:dyDescent="0.2">
      <c r="A834" s="3" t="s">
        <v>1365</v>
      </c>
      <c r="B834" s="2" t="s">
        <v>369</v>
      </c>
      <c r="C834" s="3" t="s">
        <v>28</v>
      </c>
      <c r="D834" s="1" t="s">
        <v>370</v>
      </c>
      <c r="E834" s="3" t="s">
        <v>143</v>
      </c>
      <c r="F834" s="4"/>
      <c r="G834" s="4"/>
      <c r="H834" s="4"/>
      <c r="I834" s="21"/>
      <c r="J834" s="21"/>
      <c r="K834" s="21"/>
    </row>
    <row r="835" spans="1:11" x14ac:dyDescent="0.2">
      <c r="A835" s="3" t="s">
        <v>1366</v>
      </c>
      <c r="B835" s="2" t="s">
        <v>1367</v>
      </c>
      <c r="C835" s="3" t="s">
        <v>28</v>
      </c>
      <c r="D835" s="3" t="s">
        <v>21</v>
      </c>
      <c r="E835" s="3" t="s">
        <v>30</v>
      </c>
      <c r="F835" s="4"/>
      <c r="G835" s="4"/>
      <c r="H835" s="4"/>
      <c r="I835" s="29"/>
      <c r="J835" s="29"/>
      <c r="K835" s="29"/>
    </row>
    <row r="836" spans="1:11" x14ac:dyDescent="0.2">
      <c r="A836" s="3" t="s">
        <v>1368</v>
      </c>
      <c r="B836" s="2" t="s">
        <v>1367</v>
      </c>
      <c r="C836" s="3" t="s">
        <v>28</v>
      </c>
      <c r="D836" s="3" t="s">
        <v>21</v>
      </c>
      <c r="E836" s="3" t="s">
        <v>30</v>
      </c>
      <c r="F836" s="4"/>
      <c r="G836" s="4"/>
      <c r="H836" s="4"/>
      <c r="I836" s="29"/>
      <c r="J836" s="29"/>
      <c r="K836" s="29"/>
    </row>
    <row r="837" spans="1:11" x14ac:dyDescent="0.2">
      <c r="A837" s="20" t="s">
        <v>1369</v>
      </c>
      <c r="B837" s="17" t="s">
        <v>1370</v>
      </c>
      <c r="C837" s="4" t="s">
        <v>89</v>
      </c>
      <c r="D837" s="4" t="s">
        <v>13</v>
      </c>
      <c r="E837" s="4" t="s">
        <v>90</v>
      </c>
      <c r="F837" s="4"/>
      <c r="G837" s="4"/>
      <c r="H837" s="4"/>
      <c r="I837" s="5"/>
      <c r="J837" s="5"/>
      <c r="K837" s="5"/>
    </row>
    <row r="838" spans="1:11" x14ac:dyDescent="0.2">
      <c r="A838" s="3" t="s">
        <v>1371</v>
      </c>
      <c r="B838" s="2" t="s">
        <v>1372</v>
      </c>
      <c r="C838" s="3" t="s">
        <v>20</v>
      </c>
      <c r="D838" s="3" t="s">
        <v>57</v>
      </c>
      <c r="E838" s="3" t="s">
        <v>22</v>
      </c>
      <c r="F838" s="4"/>
      <c r="G838" s="4"/>
      <c r="H838" s="4"/>
      <c r="I838" s="5"/>
      <c r="J838" s="5"/>
      <c r="K838" s="5"/>
    </row>
    <row r="839" spans="1:11" x14ac:dyDescent="0.2">
      <c r="A839" s="3" t="s">
        <v>1373</v>
      </c>
      <c r="B839" s="2" t="s">
        <v>1372</v>
      </c>
      <c r="C839" s="3" t="s">
        <v>20</v>
      </c>
      <c r="D839" s="3" t="s">
        <v>57</v>
      </c>
      <c r="E839" s="3" t="s">
        <v>22</v>
      </c>
      <c r="F839" s="4"/>
      <c r="G839" s="4"/>
      <c r="H839" s="4"/>
      <c r="I839" s="5"/>
      <c r="J839" s="5"/>
      <c r="K839" s="5"/>
    </row>
    <row r="840" spans="1:11" x14ac:dyDescent="0.2">
      <c r="A840" s="3" t="s">
        <v>1374</v>
      </c>
      <c r="B840" s="2" t="s">
        <v>1375</v>
      </c>
      <c r="C840" s="3" t="s">
        <v>56</v>
      </c>
      <c r="D840" s="3" t="s">
        <v>57</v>
      </c>
      <c r="E840" s="3" t="s">
        <v>58</v>
      </c>
      <c r="F840" s="4"/>
      <c r="G840" s="4"/>
      <c r="H840" s="4"/>
      <c r="I840" s="5"/>
      <c r="J840" s="5"/>
      <c r="K840" s="5"/>
    </row>
    <row r="841" spans="1:11" x14ac:dyDescent="0.2">
      <c r="A841" s="3" t="s">
        <v>1376</v>
      </c>
      <c r="B841" s="2" t="s">
        <v>1377</v>
      </c>
      <c r="C841" s="3" t="s">
        <v>179</v>
      </c>
      <c r="D841" s="3" t="s">
        <v>57</v>
      </c>
      <c r="E841" s="3" t="s">
        <v>85</v>
      </c>
      <c r="F841" s="4"/>
      <c r="G841" s="4"/>
      <c r="H841" s="4"/>
      <c r="I841" s="5"/>
      <c r="J841" s="5"/>
      <c r="K841" s="5"/>
    </row>
    <row r="842" spans="1:11" x14ac:dyDescent="0.2">
      <c r="A842" s="3" t="s">
        <v>1378</v>
      </c>
      <c r="B842" s="2" t="s">
        <v>1379</v>
      </c>
      <c r="C842" s="3" t="s">
        <v>56</v>
      </c>
      <c r="D842" s="3" t="s">
        <v>57</v>
      </c>
      <c r="E842" s="3" t="s">
        <v>58</v>
      </c>
      <c r="F842" s="4"/>
      <c r="G842" s="4"/>
      <c r="H842" s="4"/>
      <c r="I842" s="29"/>
      <c r="J842" s="29"/>
      <c r="K842" s="29"/>
    </row>
    <row r="843" spans="1:11" x14ac:dyDescent="0.2">
      <c r="A843" s="3" t="s">
        <v>1380</v>
      </c>
      <c r="B843" s="2" t="s">
        <v>1379</v>
      </c>
      <c r="C843" s="3" t="s">
        <v>56</v>
      </c>
      <c r="D843" s="3" t="s">
        <v>57</v>
      </c>
      <c r="E843" s="3" t="s">
        <v>58</v>
      </c>
      <c r="F843" s="4"/>
      <c r="G843" s="4"/>
      <c r="H843" s="4"/>
      <c r="I843" s="5"/>
      <c r="J843" s="5"/>
      <c r="K843" s="5"/>
    </row>
    <row r="844" spans="1:11" x14ac:dyDescent="0.2">
      <c r="A844" s="3" t="s">
        <v>1381</v>
      </c>
      <c r="B844" s="2" t="s">
        <v>1382</v>
      </c>
      <c r="C844" s="3" t="s">
        <v>28</v>
      </c>
      <c r="D844" s="3" t="s">
        <v>21</v>
      </c>
      <c r="E844" s="3" t="s">
        <v>143</v>
      </c>
      <c r="F844" s="4"/>
      <c r="G844" s="4"/>
      <c r="H844" s="4"/>
      <c r="I844" s="5"/>
      <c r="J844" s="5"/>
      <c r="K844" s="5"/>
    </row>
    <row r="845" spans="1:11" x14ac:dyDescent="0.2">
      <c r="A845" s="20" t="s">
        <v>1383</v>
      </c>
      <c r="B845" s="17" t="s">
        <v>1384</v>
      </c>
      <c r="C845" s="4" t="s">
        <v>89</v>
      </c>
      <c r="D845" s="4" t="s">
        <v>13</v>
      </c>
      <c r="E845" s="4" t="s">
        <v>100</v>
      </c>
      <c r="F845" s="4"/>
      <c r="G845" s="4"/>
      <c r="H845" s="4"/>
      <c r="I845" s="5"/>
      <c r="J845" s="5"/>
      <c r="K845" s="5"/>
    </row>
    <row r="846" spans="1:11" x14ac:dyDescent="0.2">
      <c r="A846" s="3" t="s">
        <v>1385</v>
      </c>
      <c r="B846" s="2" t="s">
        <v>1386</v>
      </c>
      <c r="C846" s="3" t="s">
        <v>179</v>
      </c>
      <c r="D846" s="3" t="s">
        <v>3</v>
      </c>
      <c r="E846" s="3" t="s">
        <v>85</v>
      </c>
      <c r="F846" s="4"/>
      <c r="G846" s="4"/>
      <c r="H846" s="4"/>
      <c r="I846" s="5"/>
      <c r="J846" s="5"/>
      <c r="K846" s="5"/>
    </row>
    <row r="847" spans="1:11" x14ac:dyDescent="0.2">
      <c r="A847" s="3" t="s">
        <v>1387</v>
      </c>
      <c r="B847" s="2" t="s">
        <v>1386</v>
      </c>
      <c r="C847" s="3" t="s">
        <v>179</v>
      </c>
      <c r="D847" s="3" t="s">
        <v>3</v>
      </c>
      <c r="E847" s="3" t="s">
        <v>85</v>
      </c>
      <c r="F847" s="4"/>
      <c r="G847" s="4"/>
      <c r="H847" s="4"/>
      <c r="I847" s="5"/>
      <c r="J847" s="5"/>
      <c r="K847" s="5"/>
    </row>
    <row r="848" spans="1:11" x14ac:dyDescent="0.2">
      <c r="A848" s="4" t="s">
        <v>1388</v>
      </c>
      <c r="B848" s="17" t="s">
        <v>1389</v>
      </c>
      <c r="C848" s="4" t="s">
        <v>43</v>
      </c>
      <c r="D848" s="4" t="s">
        <v>13</v>
      </c>
      <c r="E848" s="4"/>
      <c r="F848" s="4"/>
      <c r="G848" s="4"/>
      <c r="H848" s="4"/>
      <c r="I848" s="5"/>
      <c r="J848" s="5"/>
      <c r="K848" s="5"/>
    </row>
    <row r="849" spans="1:11" x14ac:dyDescent="0.2">
      <c r="A849" s="3" t="s">
        <v>1390</v>
      </c>
      <c r="B849" s="56" t="s">
        <v>1389</v>
      </c>
      <c r="C849" s="57" t="s">
        <v>43</v>
      </c>
      <c r="D849" s="57" t="s">
        <v>13</v>
      </c>
      <c r="E849" s="3" t="s">
        <v>242</v>
      </c>
      <c r="F849" s="4"/>
      <c r="G849" s="4"/>
      <c r="H849" s="4"/>
      <c r="I849" s="5"/>
      <c r="J849" s="5"/>
      <c r="K849" s="5"/>
    </row>
    <row r="850" spans="1:11" x14ac:dyDescent="0.2">
      <c r="A850" s="24" t="s">
        <v>140</v>
      </c>
      <c r="B850" s="17" t="s">
        <v>1027</v>
      </c>
      <c r="C850" s="4" t="s">
        <v>111</v>
      </c>
      <c r="D850" s="4" t="s">
        <v>13</v>
      </c>
      <c r="E850" s="4" t="s">
        <v>300</v>
      </c>
      <c r="F850" s="4"/>
      <c r="G850" s="4"/>
      <c r="H850" s="4"/>
      <c r="I850" s="5"/>
      <c r="J850" s="5"/>
      <c r="K850" s="5"/>
    </row>
    <row r="851" spans="1:11" x14ac:dyDescent="0.2">
      <c r="A851" s="20" t="s">
        <v>1391</v>
      </c>
      <c r="B851" s="17" t="s">
        <v>1027</v>
      </c>
      <c r="C851" s="4" t="s">
        <v>111</v>
      </c>
      <c r="D851" s="4" t="s">
        <v>13</v>
      </c>
      <c r="E851" s="4" t="s">
        <v>300</v>
      </c>
      <c r="F851" s="4"/>
      <c r="G851" s="4"/>
      <c r="H851" s="4"/>
      <c r="I851" s="5"/>
      <c r="J851" s="5"/>
      <c r="K851" s="5"/>
    </row>
    <row r="852" spans="1:11" x14ac:dyDescent="0.2">
      <c r="A852" s="3" t="s">
        <v>1392</v>
      </c>
      <c r="B852" s="2" t="s">
        <v>1393</v>
      </c>
      <c r="C852" s="3" t="s">
        <v>2</v>
      </c>
      <c r="D852" s="3" t="s">
        <v>13</v>
      </c>
      <c r="E852" s="3" t="s">
        <v>69</v>
      </c>
      <c r="F852" s="4"/>
      <c r="G852" s="4"/>
      <c r="H852" s="4"/>
      <c r="I852" s="21"/>
      <c r="J852" s="21"/>
      <c r="K852" s="21"/>
    </row>
    <row r="853" spans="1:11" x14ac:dyDescent="0.2">
      <c r="A853" s="3" t="s">
        <v>1394</v>
      </c>
      <c r="B853" s="2" t="s">
        <v>1395</v>
      </c>
      <c r="C853" s="3" t="s">
        <v>28</v>
      </c>
      <c r="D853" s="3" t="s">
        <v>57</v>
      </c>
      <c r="E853" s="3" t="s">
        <v>30</v>
      </c>
      <c r="F853" s="4"/>
      <c r="G853" s="4"/>
      <c r="H853" s="4"/>
      <c r="I853" s="21"/>
      <c r="J853" s="21"/>
      <c r="K853" s="21"/>
    </row>
    <row r="854" spans="1:11" x14ac:dyDescent="0.2">
      <c r="A854" s="24" t="s">
        <v>1396</v>
      </c>
      <c r="B854" s="17" t="s">
        <v>1397</v>
      </c>
      <c r="C854" s="4" t="s">
        <v>43</v>
      </c>
      <c r="D854" s="4" t="s">
        <v>29</v>
      </c>
      <c r="E854" s="4" t="s">
        <v>406</v>
      </c>
      <c r="F854" s="4"/>
      <c r="G854" s="4"/>
      <c r="H854" s="4"/>
      <c r="I854" s="5"/>
      <c r="J854" s="5"/>
      <c r="K854" s="5"/>
    </row>
    <row r="855" spans="1:11" x14ac:dyDescent="0.2">
      <c r="A855" s="20" t="s">
        <v>1398</v>
      </c>
      <c r="B855" s="17" t="s">
        <v>1399</v>
      </c>
      <c r="C855" s="4" t="s">
        <v>89</v>
      </c>
      <c r="D855" s="4" t="s">
        <v>21</v>
      </c>
      <c r="E855" s="4" t="s">
        <v>90</v>
      </c>
      <c r="F855" s="4"/>
      <c r="G855" s="4"/>
      <c r="H855" s="4"/>
      <c r="I855" s="5"/>
      <c r="J855" s="5"/>
      <c r="K855" s="5"/>
    </row>
    <row r="856" spans="1:11" x14ac:dyDescent="0.2">
      <c r="A856" s="20" t="s">
        <v>1400</v>
      </c>
      <c r="B856" s="17" t="s">
        <v>1399</v>
      </c>
      <c r="C856" s="4" t="s">
        <v>89</v>
      </c>
      <c r="D856" s="4" t="s">
        <v>21</v>
      </c>
      <c r="E856" s="4" t="s">
        <v>90</v>
      </c>
      <c r="F856" s="4"/>
      <c r="G856" s="4"/>
      <c r="H856" s="4"/>
      <c r="I856" s="5"/>
      <c r="J856" s="5"/>
      <c r="K856" s="5"/>
    </row>
    <row r="857" spans="1:11" x14ac:dyDescent="0.2">
      <c r="A857" s="3" t="s">
        <v>1401</v>
      </c>
      <c r="B857" s="2" t="s">
        <v>1402</v>
      </c>
      <c r="C857" s="3" t="s">
        <v>56</v>
      </c>
      <c r="D857" s="3" t="s">
        <v>13</v>
      </c>
      <c r="E857" s="3" t="s">
        <v>230</v>
      </c>
      <c r="F857" s="4"/>
      <c r="G857" s="4"/>
      <c r="H857" s="4"/>
      <c r="I857" s="5"/>
      <c r="J857" s="5"/>
      <c r="K857" s="5"/>
    </row>
    <row r="858" spans="1:11" x14ac:dyDescent="0.2">
      <c r="A858" s="3" t="s">
        <v>1403</v>
      </c>
      <c r="B858" s="2" t="s">
        <v>1404</v>
      </c>
      <c r="C858" s="3" t="s">
        <v>2</v>
      </c>
      <c r="D858" s="3" t="s">
        <v>57</v>
      </c>
      <c r="E858" s="3" t="s">
        <v>14</v>
      </c>
      <c r="F858" s="4"/>
      <c r="G858" s="4"/>
      <c r="H858" s="4"/>
      <c r="I858" s="5"/>
      <c r="J858" s="5"/>
      <c r="K858" s="5"/>
    </row>
    <row r="859" spans="1:11" x14ac:dyDescent="0.2">
      <c r="A859" s="3" t="s">
        <v>1405</v>
      </c>
      <c r="B859" s="2" t="s">
        <v>1406</v>
      </c>
      <c r="C859" s="3" t="s">
        <v>2</v>
      </c>
      <c r="D859" s="3" t="s">
        <v>57</v>
      </c>
      <c r="E859" s="3" t="s">
        <v>1407</v>
      </c>
      <c r="F859" s="4"/>
      <c r="G859" s="4"/>
      <c r="H859" s="4"/>
      <c r="I859" s="5"/>
      <c r="J859" s="5"/>
      <c r="K859" s="5"/>
    </row>
    <row r="860" spans="1:11" x14ac:dyDescent="0.2">
      <c r="A860" s="3" t="s">
        <v>1408</v>
      </c>
      <c r="B860" s="2" t="s">
        <v>1406</v>
      </c>
      <c r="C860" s="3" t="s">
        <v>2</v>
      </c>
      <c r="D860" s="3" t="s">
        <v>57</v>
      </c>
      <c r="E860" s="3" t="s">
        <v>1407</v>
      </c>
      <c r="F860" s="4"/>
      <c r="G860" s="4"/>
      <c r="H860" s="4"/>
      <c r="I860" s="5"/>
      <c r="J860" s="5"/>
      <c r="K860" s="5"/>
    </row>
    <row r="861" spans="1:11" x14ac:dyDescent="0.2">
      <c r="A861" s="3" t="s">
        <v>1409</v>
      </c>
      <c r="B861" s="2" t="s">
        <v>1410</v>
      </c>
      <c r="C861" s="3" t="s">
        <v>2</v>
      </c>
      <c r="D861" s="3" t="s">
        <v>57</v>
      </c>
      <c r="E861" s="3" t="s">
        <v>4</v>
      </c>
      <c r="F861" s="4"/>
      <c r="G861" s="4"/>
      <c r="H861" s="4"/>
      <c r="I861" s="5"/>
      <c r="J861" s="5"/>
      <c r="K861" s="5"/>
    </row>
    <row r="862" spans="1:11" x14ac:dyDescent="0.2">
      <c r="A862" s="3" t="s">
        <v>1411</v>
      </c>
      <c r="B862" s="2" t="s">
        <v>1410</v>
      </c>
      <c r="C862" s="3" t="s">
        <v>2</v>
      </c>
      <c r="D862" s="3" t="s">
        <v>57</v>
      </c>
      <c r="E862" s="3" t="s">
        <v>4</v>
      </c>
      <c r="F862" s="4"/>
      <c r="G862" s="4"/>
      <c r="H862" s="4"/>
      <c r="I862" s="5"/>
      <c r="J862" s="5"/>
      <c r="K862" s="5"/>
    </row>
    <row r="863" spans="1:11" x14ac:dyDescent="0.2">
      <c r="A863" s="3" t="s">
        <v>1412</v>
      </c>
      <c r="B863" s="2" t="s">
        <v>1404</v>
      </c>
      <c r="C863" s="3" t="s">
        <v>2</v>
      </c>
      <c r="D863" s="3" t="s">
        <v>57</v>
      </c>
      <c r="E863" s="3" t="s">
        <v>14</v>
      </c>
      <c r="F863" s="4"/>
      <c r="G863" s="4"/>
      <c r="H863" s="4"/>
      <c r="I863" s="5"/>
      <c r="J863" s="5"/>
      <c r="K863" s="5"/>
    </row>
    <row r="864" spans="1:11" x14ac:dyDescent="0.2">
      <c r="A864" s="4" t="s">
        <v>1413</v>
      </c>
      <c r="B864" s="17" t="s">
        <v>1414</v>
      </c>
      <c r="C864" s="4" t="s">
        <v>89</v>
      </c>
      <c r="D864" s="1" t="s">
        <v>311</v>
      </c>
      <c r="E864" s="3" t="s">
        <v>90</v>
      </c>
      <c r="F864" s="4"/>
      <c r="G864" s="4"/>
      <c r="H864" s="4"/>
      <c r="I864" s="5"/>
      <c r="J864" s="5"/>
      <c r="K864" s="5"/>
    </row>
    <row r="865" spans="1:11" x14ac:dyDescent="0.2">
      <c r="A865" s="3" t="s">
        <v>1415</v>
      </c>
      <c r="B865" s="2" t="s">
        <v>1414</v>
      </c>
      <c r="C865" s="3" t="s">
        <v>89</v>
      </c>
      <c r="D865" s="1" t="s">
        <v>311</v>
      </c>
      <c r="E865" s="3" t="s">
        <v>90</v>
      </c>
      <c r="F865" s="4"/>
      <c r="G865" s="4"/>
      <c r="H865" s="4"/>
      <c r="I865" s="5"/>
      <c r="J865" s="5"/>
      <c r="K865" s="5"/>
    </row>
    <row r="866" spans="1:11" x14ac:dyDescent="0.2">
      <c r="A866" s="4" t="s">
        <v>1416</v>
      </c>
      <c r="B866" s="17" t="s">
        <v>1414</v>
      </c>
      <c r="C866" s="4" t="s">
        <v>89</v>
      </c>
      <c r="D866" s="1" t="s">
        <v>311</v>
      </c>
      <c r="E866" s="3" t="s">
        <v>90</v>
      </c>
      <c r="F866" s="4"/>
      <c r="G866" s="4"/>
      <c r="H866" s="4"/>
      <c r="I866" s="29"/>
      <c r="J866" s="29"/>
      <c r="K866" s="29"/>
    </row>
    <row r="867" spans="1:11" x14ac:dyDescent="0.2">
      <c r="A867" s="3" t="s">
        <v>1417</v>
      </c>
      <c r="B867" s="2" t="s">
        <v>1418</v>
      </c>
      <c r="C867" s="3" t="s">
        <v>2</v>
      </c>
      <c r="D867" s="3" t="s">
        <v>57</v>
      </c>
      <c r="E867" s="3" t="s">
        <v>50</v>
      </c>
      <c r="F867" s="4"/>
      <c r="G867" s="4"/>
      <c r="H867" s="4"/>
      <c r="I867" s="5"/>
      <c r="J867" s="5"/>
      <c r="K867" s="5"/>
    </row>
    <row r="868" spans="1:11" x14ac:dyDescent="0.2">
      <c r="A868" s="3" t="s">
        <v>1419</v>
      </c>
      <c r="B868" s="2" t="s">
        <v>1418</v>
      </c>
      <c r="C868" s="3" t="s">
        <v>2</v>
      </c>
      <c r="D868" s="3" t="s">
        <v>57</v>
      </c>
      <c r="E868" s="3" t="s">
        <v>50</v>
      </c>
      <c r="F868" s="4"/>
      <c r="G868" s="4"/>
      <c r="H868" s="4"/>
      <c r="I868" s="5"/>
      <c r="J868" s="5"/>
      <c r="K868" s="5"/>
    </row>
    <row r="869" spans="1:11" x14ac:dyDescent="0.2">
      <c r="A869" s="3" t="s">
        <v>1420</v>
      </c>
      <c r="B869" s="2" t="s">
        <v>1421</v>
      </c>
      <c r="C869" s="3" t="s">
        <v>56</v>
      </c>
      <c r="D869" s="3" t="s">
        <v>57</v>
      </c>
      <c r="E869" s="3" t="s">
        <v>1422</v>
      </c>
      <c r="F869" s="4"/>
      <c r="G869" s="4"/>
      <c r="H869" s="4"/>
      <c r="I869" s="5"/>
      <c r="J869" s="5"/>
      <c r="K869" s="5"/>
    </row>
    <row r="870" spans="1:11" x14ac:dyDescent="0.2">
      <c r="A870" s="3" t="s">
        <v>1423</v>
      </c>
      <c r="B870" s="2" t="s">
        <v>1421</v>
      </c>
      <c r="C870" s="3" t="s">
        <v>56</v>
      </c>
      <c r="D870" s="3" t="s">
        <v>57</v>
      </c>
      <c r="E870" s="3" t="s">
        <v>1422</v>
      </c>
      <c r="F870" s="4"/>
      <c r="G870" s="4"/>
      <c r="H870" s="4"/>
      <c r="I870" s="5"/>
      <c r="J870" s="5"/>
      <c r="K870" s="5"/>
    </row>
    <row r="871" spans="1:11" x14ac:dyDescent="0.2">
      <c r="A871" s="3" t="s">
        <v>1424</v>
      </c>
      <c r="B871" s="2" t="s">
        <v>1421</v>
      </c>
      <c r="C871" s="3" t="s">
        <v>56</v>
      </c>
      <c r="D871" s="3" t="s">
        <v>57</v>
      </c>
      <c r="E871" s="3" t="s">
        <v>1422</v>
      </c>
      <c r="F871" s="4"/>
      <c r="G871" s="4"/>
      <c r="H871" s="4"/>
      <c r="I871" s="5"/>
      <c r="J871" s="5"/>
      <c r="K871" s="5"/>
    </row>
    <row r="872" spans="1:11" x14ac:dyDescent="0.2">
      <c r="A872" s="20" t="s">
        <v>1425</v>
      </c>
      <c r="B872" s="17" t="s">
        <v>1426</v>
      </c>
      <c r="C872" s="4" t="s">
        <v>89</v>
      </c>
      <c r="D872" s="4" t="s">
        <v>13</v>
      </c>
      <c r="E872" s="4" t="s">
        <v>90</v>
      </c>
      <c r="F872" s="4"/>
      <c r="G872" s="4"/>
      <c r="H872" s="4"/>
      <c r="I872" s="5"/>
      <c r="J872" s="5"/>
      <c r="K872" s="5"/>
    </row>
    <row r="873" spans="1:11" x14ac:dyDescent="0.2">
      <c r="A873" s="20" t="s">
        <v>1427</v>
      </c>
      <c r="B873" s="17" t="s">
        <v>1428</v>
      </c>
      <c r="C873" s="4" t="s">
        <v>43</v>
      </c>
      <c r="D873" s="4" t="s">
        <v>13</v>
      </c>
      <c r="E873" s="4" t="s">
        <v>406</v>
      </c>
      <c r="F873" s="4"/>
      <c r="G873" s="4"/>
      <c r="H873" s="4"/>
      <c r="I873" s="5"/>
      <c r="J873" s="5"/>
      <c r="K873" s="5"/>
    </row>
    <row r="874" spans="1:11" x14ac:dyDescent="0.2">
      <c r="A874" s="3" t="s">
        <v>1429</v>
      </c>
      <c r="B874" s="2" t="s">
        <v>1430</v>
      </c>
      <c r="C874" s="3" t="s">
        <v>20</v>
      </c>
      <c r="D874" s="3" t="s">
        <v>13</v>
      </c>
      <c r="E874" s="3" t="s">
        <v>30</v>
      </c>
      <c r="F874" s="4"/>
      <c r="G874" s="4"/>
      <c r="H874" s="4"/>
      <c r="I874" s="5"/>
      <c r="J874" s="5"/>
      <c r="K874" s="5"/>
    </row>
    <row r="875" spans="1:11" x14ac:dyDescent="0.2">
      <c r="A875" s="4" t="s">
        <v>1431</v>
      </c>
      <c r="B875" s="17" t="s">
        <v>1432</v>
      </c>
      <c r="C875" s="4" t="s">
        <v>20</v>
      </c>
      <c r="D875" s="4" t="s">
        <v>57</v>
      </c>
      <c r="E875" s="3" t="s">
        <v>275</v>
      </c>
      <c r="F875" s="4"/>
      <c r="G875" s="4"/>
      <c r="H875" s="4"/>
      <c r="I875" s="5"/>
      <c r="J875" s="5"/>
      <c r="K875" s="5"/>
    </row>
    <row r="876" spans="1:11" x14ac:dyDescent="0.2">
      <c r="A876" s="20" t="s">
        <v>1433</v>
      </c>
      <c r="B876" s="17" t="s">
        <v>1434</v>
      </c>
      <c r="C876" s="4" t="s">
        <v>158</v>
      </c>
      <c r="D876" s="4" t="s">
        <v>13</v>
      </c>
      <c r="E876" s="4" t="s">
        <v>90</v>
      </c>
      <c r="F876" s="4"/>
      <c r="G876" s="4"/>
      <c r="H876" s="4"/>
      <c r="I876" s="5"/>
      <c r="J876" s="5"/>
      <c r="K876" s="5"/>
    </row>
    <row r="877" spans="1:11" x14ac:dyDescent="0.2">
      <c r="A877" s="20" t="s">
        <v>1435</v>
      </c>
      <c r="B877" s="17" t="s">
        <v>1434</v>
      </c>
      <c r="C877" s="4" t="s">
        <v>158</v>
      </c>
      <c r="D877" s="4" t="s">
        <v>13</v>
      </c>
      <c r="E877" s="4" t="s">
        <v>90</v>
      </c>
      <c r="F877" s="4"/>
      <c r="G877" s="4"/>
      <c r="H877" s="4"/>
      <c r="I877" s="21"/>
      <c r="J877" s="21"/>
      <c r="K877" s="21"/>
    </row>
    <row r="878" spans="1:11" x14ac:dyDescent="0.2">
      <c r="A878" s="25" t="s">
        <v>144</v>
      </c>
      <c r="B878" s="17" t="s">
        <v>1436</v>
      </c>
      <c r="C878" s="4" t="s">
        <v>111</v>
      </c>
      <c r="D878" s="4" t="s">
        <v>21</v>
      </c>
      <c r="E878" s="4" t="s">
        <v>350</v>
      </c>
      <c r="F878" s="4"/>
      <c r="G878" s="4"/>
      <c r="H878" s="4"/>
      <c r="I878" s="5"/>
      <c r="J878" s="5"/>
      <c r="K878" s="5"/>
    </row>
    <row r="879" spans="1:11" x14ac:dyDescent="0.2">
      <c r="A879" s="20" t="s">
        <v>1437</v>
      </c>
      <c r="B879" s="17" t="s">
        <v>1436</v>
      </c>
      <c r="C879" s="4" t="s">
        <v>111</v>
      </c>
      <c r="D879" s="4" t="s">
        <v>21</v>
      </c>
      <c r="E879" s="4" t="s">
        <v>350</v>
      </c>
      <c r="F879" s="4"/>
      <c r="G879" s="4"/>
      <c r="H879" s="4"/>
      <c r="I879" s="5"/>
      <c r="J879" s="5"/>
      <c r="K879" s="5"/>
    </row>
    <row r="880" spans="1:11" x14ac:dyDescent="0.2">
      <c r="A880" s="20" t="s">
        <v>1438</v>
      </c>
      <c r="B880" s="17" t="s">
        <v>1439</v>
      </c>
      <c r="C880" s="4" t="s">
        <v>111</v>
      </c>
      <c r="D880" s="4" t="s">
        <v>21</v>
      </c>
      <c r="E880" s="4" t="s">
        <v>350</v>
      </c>
      <c r="F880" s="4"/>
      <c r="G880" s="4"/>
      <c r="H880" s="4"/>
      <c r="I880" s="5"/>
      <c r="J880" s="5"/>
      <c r="K880" s="5"/>
    </row>
    <row r="881" spans="1:11" x14ac:dyDescent="0.2">
      <c r="A881" s="4" t="s">
        <v>1440</v>
      </c>
      <c r="B881" s="17" t="s">
        <v>1439</v>
      </c>
      <c r="C881" s="4" t="s">
        <v>111</v>
      </c>
      <c r="D881" s="4" t="s">
        <v>21</v>
      </c>
      <c r="E881" s="4" t="s">
        <v>350</v>
      </c>
      <c r="F881" s="4"/>
      <c r="G881" s="4"/>
      <c r="H881" s="4"/>
      <c r="I881" s="5"/>
      <c r="J881" s="5"/>
      <c r="K881" s="5"/>
    </row>
    <row r="882" spans="1:11" x14ac:dyDescent="0.2">
      <c r="A882" s="20" t="s">
        <v>1441</v>
      </c>
      <c r="B882" s="17" t="s">
        <v>1442</v>
      </c>
      <c r="C882" s="4" t="s">
        <v>111</v>
      </c>
      <c r="D882" s="4" t="s">
        <v>21</v>
      </c>
      <c r="E882" s="4" t="s">
        <v>350</v>
      </c>
      <c r="F882" s="4"/>
      <c r="G882" s="4"/>
      <c r="H882" s="4"/>
      <c r="I882" s="5"/>
      <c r="J882" s="5"/>
      <c r="K882" s="5"/>
    </row>
    <row r="883" spans="1:11" x14ac:dyDescent="0.2">
      <c r="A883" s="26" t="s">
        <v>1443</v>
      </c>
      <c r="B883" s="17" t="s">
        <v>1257</v>
      </c>
      <c r="C883" s="4" t="s">
        <v>158</v>
      </c>
      <c r="D883" s="4" t="s">
        <v>13</v>
      </c>
      <c r="E883" s="4"/>
      <c r="F883" s="4"/>
      <c r="G883" s="4"/>
      <c r="H883" s="4"/>
      <c r="I883" s="5"/>
      <c r="J883" s="5"/>
      <c r="K883" s="5"/>
    </row>
    <row r="884" spans="1:11" x14ac:dyDescent="0.2">
      <c r="A884" s="20" t="s">
        <v>1444</v>
      </c>
      <c r="B884" s="17" t="s">
        <v>1445</v>
      </c>
      <c r="C884" s="4" t="s">
        <v>111</v>
      </c>
      <c r="D884" s="4" t="s">
        <v>21</v>
      </c>
      <c r="E884" s="4" t="s">
        <v>268</v>
      </c>
      <c r="F884" s="46"/>
      <c r="G884" s="46"/>
      <c r="H884" s="46"/>
      <c r="I884" s="58"/>
      <c r="J884" s="58"/>
      <c r="K884" s="58"/>
    </row>
    <row r="885" spans="1:11" x14ac:dyDescent="0.2">
      <c r="A885" s="15" t="s">
        <v>1446</v>
      </c>
      <c r="B885" s="17" t="s">
        <v>1445</v>
      </c>
      <c r="C885" s="4" t="s">
        <v>111</v>
      </c>
      <c r="D885" s="4" t="s">
        <v>21</v>
      </c>
      <c r="E885" s="4" t="s">
        <v>268</v>
      </c>
      <c r="F885" s="4"/>
      <c r="G885" s="4"/>
      <c r="H885" s="4"/>
      <c r="I885" s="14"/>
      <c r="J885" s="14"/>
      <c r="K885" s="14"/>
    </row>
    <row r="886" spans="1:11" x14ac:dyDescent="0.2">
      <c r="A886" s="25" t="s">
        <v>146</v>
      </c>
      <c r="B886" s="17" t="s">
        <v>1445</v>
      </c>
      <c r="C886" s="4" t="s">
        <v>111</v>
      </c>
      <c r="D886" s="4" t="s">
        <v>21</v>
      </c>
      <c r="E886" s="4"/>
      <c r="F886" s="4"/>
      <c r="G886" s="4"/>
      <c r="H886" s="4"/>
      <c r="I886" s="14"/>
      <c r="J886" s="14"/>
      <c r="K886" s="14"/>
    </row>
    <row r="887" spans="1:11" x14ac:dyDescent="0.2">
      <c r="A887" s="20" t="s">
        <v>1447</v>
      </c>
      <c r="B887" s="17" t="s">
        <v>1448</v>
      </c>
      <c r="C887" s="4" t="s">
        <v>111</v>
      </c>
      <c r="D887" s="4" t="s">
        <v>57</v>
      </c>
      <c r="E887" s="4" t="s">
        <v>268</v>
      </c>
      <c r="F887" s="4"/>
      <c r="G887" s="4"/>
      <c r="H887" s="4"/>
      <c r="I887" s="21"/>
      <c r="J887" s="21"/>
      <c r="K887" s="21"/>
    </row>
    <row r="888" spans="1:11" x14ac:dyDescent="0.2">
      <c r="A888" s="20" t="s">
        <v>1449</v>
      </c>
      <c r="B888" s="17" t="s">
        <v>1448</v>
      </c>
      <c r="C888" s="4" t="s">
        <v>111</v>
      </c>
      <c r="D888" s="4" t="s">
        <v>57</v>
      </c>
      <c r="E888" s="4" t="s">
        <v>268</v>
      </c>
      <c r="F888" s="4"/>
      <c r="G888" s="4"/>
      <c r="H888" s="4"/>
      <c r="I888" s="21"/>
      <c r="J888" s="21"/>
      <c r="K888" s="21"/>
    </row>
    <row r="889" spans="1:11" x14ac:dyDescent="0.2">
      <c r="A889" s="24" t="s">
        <v>149</v>
      </c>
      <c r="B889" s="17" t="s">
        <v>1448</v>
      </c>
      <c r="C889" s="4" t="s">
        <v>111</v>
      </c>
      <c r="D889" s="4" t="s">
        <v>57</v>
      </c>
      <c r="E889" s="4" t="s">
        <v>268</v>
      </c>
      <c r="F889" s="4"/>
      <c r="G889" s="4"/>
      <c r="H889" s="4"/>
      <c r="I889" s="21"/>
      <c r="J889" s="21"/>
      <c r="K889" s="21"/>
    </row>
    <row r="890" spans="1:11" x14ac:dyDescent="0.2">
      <c r="A890" s="3" t="s">
        <v>1450</v>
      </c>
      <c r="B890" s="2" t="s">
        <v>1451</v>
      </c>
      <c r="C890" s="3" t="s">
        <v>2</v>
      </c>
      <c r="D890" s="3" t="s">
        <v>3</v>
      </c>
      <c r="E890" s="3" t="s">
        <v>230</v>
      </c>
      <c r="F890" s="4"/>
      <c r="G890" s="4"/>
      <c r="H890" s="4"/>
      <c r="I890" s="21"/>
      <c r="J890" s="21"/>
      <c r="K890" s="21"/>
    </row>
    <row r="891" spans="1:11" x14ac:dyDescent="0.2">
      <c r="A891" s="3" t="s">
        <v>1452</v>
      </c>
      <c r="B891" s="2" t="s">
        <v>1451</v>
      </c>
      <c r="C891" s="3" t="s">
        <v>2</v>
      </c>
      <c r="D891" s="3" t="s">
        <v>3</v>
      </c>
      <c r="E891" s="3" t="s">
        <v>230</v>
      </c>
      <c r="F891" s="4"/>
      <c r="G891" s="4"/>
      <c r="H891" s="4"/>
      <c r="I891" s="5"/>
      <c r="J891" s="5"/>
      <c r="K891" s="5"/>
    </row>
    <row r="892" spans="1:11" x14ac:dyDescent="0.2">
      <c r="A892" s="20" t="s">
        <v>1453</v>
      </c>
      <c r="B892" s="17" t="s">
        <v>1454</v>
      </c>
      <c r="C892" s="4" t="s">
        <v>111</v>
      </c>
      <c r="D892" s="4" t="s">
        <v>13</v>
      </c>
      <c r="E892" s="4" t="s">
        <v>164</v>
      </c>
      <c r="F892" s="4"/>
      <c r="G892" s="4"/>
      <c r="H892" s="4"/>
      <c r="I892" s="5"/>
      <c r="J892" s="5"/>
      <c r="K892" s="5"/>
    </row>
    <row r="893" spans="1:11" x14ac:dyDescent="0.2">
      <c r="A893" s="26" t="s">
        <v>1455</v>
      </c>
      <c r="B893" s="17" t="s">
        <v>1271</v>
      </c>
      <c r="C893" s="4" t="s">
        <v>111</v>
      </c>
      <c r="D893" s="4" t="s">
        <v>13</v>
      </c>
      <c r="E893" s="4" t="s">
        <v>164</v>
      </c>
      <c r="F893" s="4"/>
      <c r="G893" s="4"/>
      <c r="H893" s="4"/>
      <c r="I893" s="5"/>
      <c r="J893" s="5"/>
      <c r="K893" s="5"/>
    </row>
    <row r="894" spans="1:11" x14ac:dyDescent="0.2">
      <c r="A894" s="20" t="s">
        <v>1456</v>
      </c>
      <c r="B894" s="17" t="s">
        <v>1457</v>
      </c>
      <c r="C894" s="4" t="s">
        <v>111</v>
      </c>
      <c r="D894" s="4" t="s">
        <v>13</v>
      </c>
      <c r="E894" s="4" t="s">
        <v>164</v>
      </c>
      <c r="F894" s="4"/>
      <c r="G894" s="4"/>
      <c r="H894" s="4"/>
      <c r="I894" s="5"/>
      <c r="J894" s="5"/>
      <c r="K894" s="5"/>
    </row>
    <row r="895" spans="1:11" x14ac:dyDescent="0.2">
      <c r="A895" s="25" t="s">
        <v>151</v>
      </c>
      <c r="B895" s="17" t="s">
        <v>1271</v>
      </c>
      <c r="C895" s="4" t="s">
        <v>111</v>
      </c>
      <c r="D895" s="4" t="s">
        <v>13</v>
      </c>
      <c r="E895" s="4" t="s">
        <v>164</v>
      </c>
      <c r="F895" s="4"/>
      <c r="G895" s="4"/>
      <c r="H895" s="4"/>
      <c r="I895" s="5"/>
      <c r="J895" s="5"/>
      <c r="K895" s="5"/>
    </row>
    <row r="896" spans="1:11" x14ac:dyDescent="0.2">
      <c r="A896" s="24" t="s">
        <v>154</v>
      </c>
      <c r="B896" s="17" t="s">
        <v>1454</v>
      </c>
      <c r="C896" s="4" t="s">
        <v>111</v>
      </c>
      <c r="D896" s="4" t="s">
        <v>13</v>
      </c>
      <c r="E896" s="4" t="s">
        <v>164</v>
      </c>
      <c r="F896" s="4"/>
      <c r="G896" s="4"/>
      <c r="H896" s="4"/>
      <c r="I896" s="5"/>
      <c r="J896" s="5"/>
      <c r="K896" s="5"/>
    </row>
    <row r="897" spans="1:11" x14ac:dyDescent="0.2">
      <c r="A897" s="20" t="s">
        <v>1458</v>
      </c>
      <c r="B897" s="17" t="s">
        <v>1457</v>
      </c>
      <c r="C897" s="4" t="s">
        <v>111</v>
      </c>
      <c r="D897" s="4" t="s">
        <v>13</v>
      </c>
      <c r="E897" s="4" t="s">
        <v>164</v>
      </c>
      <c r="F897" s="4"/>
      <c r="G897" s="4"/>
      <c r="H897" s="4"/>
      <c r="I897" s="5"/>
      <c r="J897" s="5"/>
      <c r="K897" s="5"/>
    </row>
    <row r="898" spans="1:11" x14ac:dyDescent="0.2">
      <c r="A898" s="24" t="s">
        <v>156</v>
      </c>
      <c r="B898" s="17" t="s">
        <v>1459</v>
      </c>
      <c r="C898" s="4" t="s">
        <v>111</v>
      </c>
      <c r="D898" s="4" t="s">
        <v>13</v>
      </c>
      <c r="E898" s="4" t="s">
        <v>164</v>
      </c>
      <c r="F898" s="4"/>
      <c r="G898" s="4"/>
      <c r="H898" s="4"/>
      <c r="I898" s="5"/>
      <c r="J898" s="5"/>
      <c r="K898" s="5"/>
    </row>
    <row r="899" spans="1:11" x14ac:dyDescent="0.2">
      <c r="A899" s="3" t="s">
        <v>1460</v>
      </c>
      <c r="B899" s="2" t="s">
        <v>1461</v>
      </c>
      <c r="C899" s="3" t="s">
        <v>2</v>
      </c>
      <c r="D899" s="3" t="s">
        <v>21</v>
      </c>
      <c r="E899" s="3" t="s">
        <v>4</v>
      </c>
      <c r="F899" s="4"/>
      <c r="G899" s="4"/>
      <c r="H899" s="4"/>
      <c r="I899" s="5"/>
      <c r="J899" s="5"/>
      <c r="K899" s="5"/>
    </row>
    <row r="900" spans="1:11" x14ac:dyDescent="0.2">
      <c r="A900" s="3" t="s">
        <v>1462</v>
      </c>
      <c r="B900" s="2" t="s">
        <v>1461</v>
      </c>
      <c r="C900" s="3" t="s">
        <v>2</v>
      </c>
      <c r="D900" s="3" t="s">
        <v>21</v>
      </c>
      <c r="E900" s="3" t="s">
        <v>4</v>
      </c>
      <c r="F900" s="4"/>
      <c r="G900" s="4"/>
      <c r="H900" s="4"/>
      <c r="I900" s="5"/>
      <c r="J900" s="5"/>
      <c r="K900" s="5"/>
    </row>
    <row r="901" spans="1:11" x14ac:dyDescent="0.2">
      <c r="A901" s="3" t="s">
        <v>1463</v>
      </c>
      <c r="B901" s="2" t="s">
        <v>1464</v>
      </c>
      <c r="C901" s="3" t="s">
        <v>56</v>
      </c>
      <c r="D901" s="3" t="s">
        <v>3</v>
      </c>
      <c r="E901" s="3" t="s">
        <v>191</v>
      </c>
      <c r="F901" s="4"/>
      <c r="G901" s="4"/>
      <c r="H901" s="4"/>
      <c r="I901" s="5"/>
      <c r="J901" s="5"/>
      <c r="K901" s="5"/>
    </row>
    <row r="902" spans="1:11" x14ac:dyDescent="0.2">
      <c r="A902" s="3" t="s">
        <v>1465</v>
      </c>
      <c r="B902" s="2" t="s">
        <v>1464</v>
      </c>
      <c r="C902" s="3" t="s">
        <v>56</v>
      </c>
      <c r="D902" s="3" t="s">
        <v>3</v>
      </c>
      <c r="E902" s="3" t="s">
        <v>191</v>
      </c>
      <c r="F902" s="4"/>
      <c r="G902" s="4"/>
      <c r="H902" s="4"/>
      <c r="I902" s="5"/>
      <c r="J902" s="5"/>
      <c r="K902" s="5"/>
    </row>
    <row r="903" spans="1:11" x14ac:dyDescent="0.2">
      <c r="A903" s="3" t="s">
        <v>1466</v>
      </c>
      <c r="B903" s="2" t="s">
        <v>1467</v>
      </c>
      <c r="C903" s="3" t="s">
        <v>2</v>
      </c>
      <c r="D903" s="3" t="s">
        <v>3</v>
      </c>
      <c r="E903" s="3" t="s">
        <v>230</v>
      </c>
      <c r="F903" s="4"/>
      <c r="G903" s="4"/>
      <c r="H903" s="4"/>
      <c r="I903" s="5"/>
      <c r="J903" s="5"/>
      <c r="K903" s="5"/>
    </row>
    <row r="904" spans="1:11" x14ac:dyDescent="0.2">
      <c r="A904" s="3" t="s">
        <v>1468</v>
      </c>
      <c r="B904" s="2" t="s">
        <v>1467</v>
      </c>
      <c r="C904" s="3" t="s">
        <v>2</v>
      </c>
      <c r="D904" s="3" t="s">
        <v>3</v>
      </c>
      <c r="E904" s="3" t="s">
        <v>230</v>
      </c>
      <c r="F904" s="4"/>
      <c r="G904" s="4"/>
      <c r="H904" s="4"/>
      <c r="I904" s="5"/>
      <c r="J904" s="5"/>
      <c r="K904" s="5"/>
    </row>
    <row r="905" spans="1:11" x14ac:dyDescent="0.2">
      <c r="A905" s="3" t="s">
        <v>1469</v>
      </c>
      <c r="B905" s="2" t="s">
        <v>1470</v>
      </c>
      <c r="C905" s="3" t="s">
        <v>28</v>
      </c>
      <c r="D905" s="3" t="s">
        <v>13</v>
      </c>
      <c r="E905" s="3" t="s">
        <v>30</v>
      </c>
      <c r="F905" s="4"/>
      <c r="G905" s="4"/>
      <c r="H905" s="4"/>
      <c r="I905" s="5"/>
      <c r="J905" s="5"/>
      <c r="K905" s="5"/>
    </row>
    <row r="906" spans="1:11" x14ac:dyDescent="0.2">
      <c r="A906" s="3" t="s">
        <v>1471</v>
      </c>
      <c r="B906" s="2" t="s">
        <v>1472</v>
      </c>
      <c r="C906" s="3" t="s">
        <v>56</v>
      </c>
      <c r="D906" s="3" t="s">
        <v>57</v>
      </c>
      <c r="E906" s="3" t="s">
        <v>307</v>
      </c>
      <c r="F906" s="4"/>
      <c r="G906" s="4"/>
      <c r="H906" s="4"/>
      <c r="I906" s="5"/>
      <c r="J906" s="5"/>
      <c r="K906" s="5"/>
    </row>
    <row r="907" spans="1:11" x14ac:dyDescent="0.2">
      <c r="A907" s="3" t="s">
        <v>1473</v>
      </c>
      <c r="B907" s="2" t="s">
        <v>1472</v>
      </c>
      <c r="C907" s="3" t="s">
        <v>56</v>
      </c>
      <c r="D907" s="3" t="s">
        <v>57</v>
      </c>
      <c r="E907" s="3" t="s">
        <v>307</v>
      </c>
      <c r="F907" s="4"/>
      <c r="G907" s="4"/>
      <c r="H907" s="4"/>
      <c r="I907" s="5"/>
      <c r="J907" s="5"/>
      <c r="K907" s="5"/>
    </row>
    <row r="908" spans="1:11" x14ac:dyDescent="0.2">
      <c r="A908" s="3" t="s">
        <v>1474</v>
      </c>
      <c r="B908" s="2" t="s">
        <v>1475</v>
      </c>
      <c r="C908" s="3" t="s">
        <v>20</v>
      </c>
      <c r="D908" s="3" t="s">
        <v>21</v>
      </c>
      <c r="E908" s="3" t="s">
        <v>22</v>
      </c>
      <c r="F908" s="4"/>
      <c r="G908" s="4"/>
      <c r="H908" s="4"/>
      <c r="I908" s="5"/>
      <c r="J908" s="5"/>
      <c r="K908" s="5"/>
    </row>
    <row r="909" spans="1:11" x14ac:dyDescent="0.2">
      <c r="A909" s="25" t="s">
        <v>272</v>
      </c>
      <c r="B909" s="17" t="s">
        <v>1476</v>
      </c>
      <c r="C909" s="4" t="s">
        <v>158</v>
      </c>
      <c r="D909" s="4" t="s">
        <v>13</v>
      </c>
      <c r="E909" s="4"/>
      <c r="F909" s="4"/>
      <c r="G909" s="4"/>
      <c r="H909" s="4"/>
      <c r="I909" s="5"/>
      <c r="J909" s="5"/>
      <c r="K909" s="5"/>
    </row>
    <row r="910" spans="1:11" x14ac:dyDescent="0.2">
      <c r="A910" s="3" t="s">
        <v>1477</v>
      </c>
      <c r="B910" s="2" t="s">
        <v>1478</v>
      </c>
      <c r="C910" s="3" t="s">
        <v>20</v>
      </c>
      <c r="D910" s="3" t="s">
        <v>57</v>
      </c>
      <c r="E910" s="3" t="s">
        <v>22</v>
      </c>
      <c r="F910" s="4"/>
      <c r="G910" s="4"/>
      <c r="H910" s="4"/>
      <c r="I910" s="5"/>
      <c r="J910" s="5"/>
      <c r="K910" s="5"/>
    </row>
    <row r="911" spans="1:11" x14ac:dyDescent="0.2">
      <c r="A911" s="3" t="s">
        <v>1479</v>
      </c>
      <c r="B911" s="2" t="s">
        <v>1478</v>
      </c>
      <c r="C911" s="3" t="s">
        <v>20</v>
      </c>
      <c r="D911" s="3" t="s">
        <v>57</v>
      </c>
      <c r="E911" s="3" t="s">
        <v>22</v>
      </c>
      <c r="F911" s="4"/>
      <c r="G911" s="4"/>
      <c r="H911" s="4"/>
      <c r="I911" s="5"/>
      <c r="J911" s="5"/>
      <c r="K911" s="5"/>
    </row>
    <row r="912" spans="1:11" x14ac:dyDescent="0.2">
      <c r="A912" s="3" t="s">
        <v>1480</v>
      </c>
      <c r="B912" s="2" t="s">
        <v>1481</v>
      </c>
      <c r="C912" s="3" t="s">
        <v>28</v>
      </c>
      <c r="D912" s="3" t="s">
        <v>13</v>
      </c>
      <c r="E912" s="3" t="s">
        <v>30</v>
      </c>
      <c r="F912" s="4"/>
      <c r="G912" s="4"/>
      <c r="H912" s="4"/>
      <c r="I912" s="5"/>
      <c r="J912" s="5"/>
      <c r="K912" s="5"/>
    </row>
    <row r="913" spans="1:11" x14ac:dyDescent="0.2">
      <c r="A913" s="3" t="s">
        <v>1482</v>
      </c>
      <c r="B913" s="2" t="s">
        <v>748</v>
      </c>
      <c r="C913" s="3" t="s">
        <v>20</v>
      </c>
      <c r="D913" s="3" t="s">
        <v>57</v>
      </c>
      <c r="E913" s="3" t="s">
        <v>275</v>
      </c>
      <c r="F913" s="4"/>
      <c r="G913" s="4"/>
      <c r="H913" s="4"/>
      <c r="I913" s="5"/>
      <c r="J913" s="5"/>
      <c r="K913" s="5"/>
    </row>
    <row r="914" spans="1:11" x14ac:dyDescent="0.2">
      <c r="A914" s="3" t="s">
        <v>1483</v>
      </c>
      <c r="B914" s="2" t="s">
        <v>748</v>
      </c>
      <c r="C914" s="3" t="s">
        <v>20</v>
      </c>
      <c r="D914" s="3" t="s">
        <v>57</v>
      </c>
      <c r="E914" s="3" t="s">
        <v>275</v>
      </c>
      <c r="F914" s="4"/>
      <c r="G914" s="4"/>
      <c r="H914" s="4"/>
      <c r="I914" s="5"/>
      <c r="J914" s="5"/>
      <c r="K914" s="5"/>
    </row>
    <row r="915" spans="1:11" x14ac:dyDescent="0.2">
      <c r="A915" s="3" t="s">
        <v>1484</v>
      </c>
      <c r="B915" s="2" t="s">
        <v>1485</v>
      </c>
      <c r="C915" s="3" t="s">
        <v>56</v>
      </c>
      <c r="D915" s="3" t="s">
        <v>57</v>
      </c>
      <c r="E915" s="3" t="s">
        <v>58</v>
      </c>
      <c r="F915" s="4"/>
      <c r="G915" s="4"/>
      <c r="H915" s="4"/>
      <c r="I915" s="5"/>
      <c r="J915" s="5"/>
      <c r="K915" s="5"/>
    </row>
    <row r="916" spans="1:11" x14ac:dyDescent="0.2">
      <c r="A916" s="3" t="s">
        <v>1486</v>
      </c>
      <c r="B916" s="2" t="s">
        <v>1485</v>
      </c>
      <c r="C916" s="3" t="s">
        <v>56</v>
      </c>
      <c r="D916" s="3" t="s">
        <v>57</v>
      </c>
      <c r="E916" s="3" t="s">
        <v>58</v>
      </c>
      <c r="F916" s="4"/>
      <c r="G916" s="4"/>
      <c r="H916" s="4"/>
      <c r="I916" s="5"/>
      <c r="J916" s="5"/>
      <c r="K916" s="5"/>
    </row>
    <row r="917" spans="1:11" x14ac:dyDescent="0.2">
      <c r="A917" s="3" t="s">
        <v>1487</v>
      </c>
      <c r="B917" s="2" t="s">
        <v>1485</v>
      </c>
      <c r="C917" s="3" t="s">
        <v>56</v>
      </c>
      <c r="D917" s="3" t="s">
        <v>57</v>
      </c>
      <c r="E917" s="3" t="s">
        <v>58</v>
      </c>
      <c r="F917" s="4"/>
      <c r="G917" s="4"/>
      <c r="H917" s="4"/>
      <c r="I917" s="5"/>
      <c r="J917" s="5"/>
      <c r="K917" s="5"/>
    </row>
    <row r="918" spans="1:11" x14ac:dyDescent="0.2">
      <c r="A918" s="3" t="s">
        <v>1488</v>
      </c>
      <c r="B918" s="2" t="s">
        <v>1489</v>
      </c>
      <c r="C918" s="3" t="s">
        <v>28</v>
      </c>
      <c r="D918" s="3" t="s">
        <v>57</v>
      </c>
      <c r="E918" s="3" t="s">
        <v>30</v>
      </c>
      <c r="F918" s="4"/>
      <c r="G918" s="4"/>
      <c r="H918" s="4"/>
      <c r="I918" s="5"/>
      <c r="J918" s="5"/>
      <c r="K918" s="5"/>
    </row>
    <row r="919" spans="1:11" x14ac:dyDescent="0.2">
      <c r="A919" s="3" t="s">
        <v>1490</v>
      </c>
      <c r="B919" s="2" t="s">
        <v>1491</v>
      </c>
      <c r="C919" s="3" t="s">
        <v>28</v>
      </c>
      <c r="D919" s="3" t="s">
        <v>57</v>
      </c>
      <c r="E919" s="3" t="s">
        <v>30</v>
      </c>
      <c r="F919" s="4"/>
      <c r="G919" s="4"/>
      <c r="H919" s="4"/>
      <c r="I919" s="5"/>
      <c r="J919" s="5"/>
      <c r="K919" s="5"/>
    </row>
    <row r="920" spans="1:11" x14ac:dyDescent="0.2">
      <c r="A920" s="3" t="s">
        <v>1492</v>
      </c>
      <c r="B920" s="2" t="s">
        <v>1491</v>
      </c>
      <c r="C920" s="3" t="s">
        <v>28</v>
      </c>
      <c r="D920" s="3" t="s">
        <v>57</v>
      </c>
      <c r="E920" s="3" t="s">
        <v>30</v>
      </c>
      <c r="F920" s="4"/>
      <c r="G920" s="4"/>
      <c r="H920" s="4"/>
      <c r="I920" s="5"/>
      <c r="J920" s="5"/>
      <c r="K920" s="5"/>
    </row>
    <row r="921" spans="1:11" x14ac:dyDescent="0.2">
      <c r="A921" s="3" t="s">
        <v>1493</v>
      </c>
      <c r="B921" s="2" t="s">
        <v>1494</v>
      </c>
      <c r="C921" s="3" t="s">
        <v>28</v>
      </c>
      <c r="D921" s="3" t="s">
        <v>21</v>
      </c>
      <c r="E921" s="3" t="s">
        <v>143</v>
      </c>
      <c r="F921" s="4"/>
      <c r="G921" s="4"/>
      <c r="H921" s="4"/>
      <c r="I921" s="5"/>
      <c r="J921" s="5"/>
      <c r="K921" s="5"/>
    </row>
    <row r="922" spans="1:11" x14ac:dyDescent="0.2">
      <c r="A922" s="3" t="s">
        <v>1495</v>
      </c>
      <c r="B922" s="2" t="s">
        <v>1494</v>
      </c>
      <c r="C922" s="3" t="s">
        <v>28</v>
      </c>
      <c r="D922" s="3" t="s">
        <v>21</v>
      </c>
      <c r="E922" s="3" t="s">
        <v>143</v>
      </c>
      <c r="F922" s="4"/>
      <c r="G922" s="4"/>
      <c r="H922" s="4"/>
      <c r="I922" s="5"/>
      <c r="J922" s="5"/>
      <c r="K922" s="5"/>
    </row>
    <row r="923" spans="1:11" x14ac:dyDescent="0.2">
      <c r="A923" s="3" t="s">
        <v>1496</v>
      </c>
      <c r="B923" s="2" t="s">
        <v>1497</v>
      </c>
      <c r="C923" s="3" t="s">
        <v>28</v>
      </c>
      <c r="D923" s="3" t="s">
        <v>57</v>
      </c>
      <c r="E923" s="3" t="s">
        <v>30</v>
      </c>
      <c r="F923" s="4"/>
      <c r="G923" s="4"/>
      <c r="H923" s="4"/>
      <c r="I923" s="5"/>
      <c r="J923" s="5"/>
      <c r="K923" s="5"/>
    </row>
    <row r="924" spans="1:11" x14ac:dyDescent="0.2">
      <c r="A924" s="20" t="s">
        <v>1498</v>
      </c>
      <c r="B924" s="17" t="s">
        <v>1499</v>
      </c>
      <c r="C924" s="4" t="s">
        <v>43</v>
      </c>
      <c r="D924" s="4" t="s">
        <v>13</v>
      </c>
      <c r="E924" s="4" t="s">
        <v>283</v>
      </c>
      <c r="F924" s="4"/>
      <c r="G924" s="4"/>
      <c r="H924" s="4"/>
      <c r="I924" s="21"/>
      <c r="J924" s="21"/>
      <c r="K924" s="21"/>
    </row>
    <row r="925" spans="1:11" x14ac:dyDescent="0.2">
      <c r="A925" s="20" t="s">
        <v>1500</v>
      </c>
      <c r="B925" s="17" t="s">
        <v>1499</v>
      </c>
      <c r="C925" s="4" t="s">
        <v>43</v>
      </c>
      <c r="D925" s="4" t="s">
        <v>13</v>
      </c>
      <c r="E925" s="4" t="s">
        <v>283</v>
      </c>
      <c r="F925" s="4"/>
      <c r="G925" s="4"/>
      <c r="H925" s="4"/>
      <c r="I925" s="5"/>
      <c r="J925" s="5"/>
      <c r="K925" s="5"/>
    </row>
    <row r="926" spans="1:11" x14ac:dyDescent="0.2">
      <c r="A926" s="15" t="s">
        <v>1501</v>
      </c>
      <c r="B926" s="17" t="s">
        <v>1499</v>
      </c>
      <c r="C926" s="4" t="s">
        <v>43</v>
      </c>
      <c r="D926" s="4" t="s">
        <v>13</v>
      </c>
      <c r="E926" s="4" t="s">
        <v>283</v>
      </c>
      <c r="F926" s="4"/>
      <c r="G926" s="4"/>
      <c r="H926" s="4"/>
      <c r="I926" s="5"/>
      <c r="J926" s="5"/>
      <c r="K926" s="5"/>
    </row>
    <row r="927" spans="1:11" x14ac:dyDescent="0.2">
      <c r="A927" s="20" t="s">
        <v>1502</v>
      </c>
      <c r="B927" s="17" t="s">
        <v>1503</v>
      </c>
      <c r="C927" s="4" t="s">
        <v>89</v>
      </c>
      <c r="D927" s="4" t="s">
        <v>21</v>
      </c>
      <c r="E927" s="4" t="s">
        <v>90</v>
      </c>
      <c r="F927" s="4"/>
      <c r="G927" s="4"/>
      <c r="H927" s="4"/>
      <c r="I927" s="5"/>
      <c r="J927" s="5"/>
      <c r="K927" s="5"/>
    </row>
    <row r="928" spans="1:11" x14ac:dyDescent="0.2">
      <c r="A928" s="3" t="s">
        <v>1504</v>
      </c>
      <c r="B928" s="2" t="s">
        <v>1505</v>
      </c>
      <c r="C928" s="3" t="s">
        <v>28</v>
      </c>
      <c r="D928" s="3" t="s">
        <v>21</v>
      </c>
      <c r="E928" s="3" t="s">
        <v>30</v>
      </c>
      <c r="F928" s="4"/>
      <c r="G928" s="4"/>
      <c r="H928" s="4"/>
      <c r="I928" s="14"/>
      <c r="J928" s="14"/>
      <c r="K928" s="14"/>
    </row>
    <row r="929" spans="1:11" x14ac:dyDescent="0.2">
      <c r="A929" s="20" t="s">
        <v>1506</v>
      </c>
      <c r="B929" s="17" t="s">
        <v>1507</v>
      </c>
      <c r="C929" s="4" t="s">
        <v>241</v>
      </c>
      <c r="D929" s="4" t="s">
        <v>57</v>
      </c>
      <c r="E929" s="4" t="s">
        <v>242</v>
      </c>
      <c r="F929" s="4"/>
      <c r="G929" s="4"/>
      <c r="H929" s="4"/>
      <c r="I929" s="14"/>
      <c r="J929" s="14"/>
      <c r="K929" s="14"/>
    </row>
    <row r="930" spans="1:11" x14ac:dyDescent="0.2">
      <c r="A930" s="4" t="s">
        <v>1508</v>
      </c>
      <c r="B930" s="17" t="s">
        <v>1507</v>
      </c>
      <c r="C930" s="4" t="s">
        <v>241</v>
      </c>
      <c r="D930" s="4" t="s">
        <v>57</v>
      </c>
      <c r="E930" s="4" t="s">
        <v>242</v>
      </c>
      <c r="F930" s="4"/>
      <c r="G930" s="4"/>
      <c r="H930" s="4"/>
      <c r="I930" s="14"/>
      <c r="J930" s="14"/>
      <c r="K930" s="14"/>
    </row>
    <row r="931" spans="1:11" x14ac:dyDescent="0.2">
      <c r="A931" s="15" t="s">
        <v>1509</v>
      </c>
      <c r="B931" s="17" t="s">
        <v>1507</v>
      </c>
      <c r="C931" s="4" t="s">
        <v>241</v>
      </c>
      <c r="D931" s="4" t="s">
        <v>57</v>
      </c>
      <c r="E931" s="4" t="s">
        <v>242</v>
      </c>
      <c r="F931" s="4"/>
      <c r="G931" s="4"/>
      <c r="H931" s="4"/>
      <c r="I931" s="5"/>
      <c r="J931" s="5"/>
      <c r="K931" s="5"/>
    </row>
    <row r="932" spans="1:11" x14ac:dyDescent="0.2">
      <c r="A932" s="3" t="s">
        <v>1510</v>
      </c>
      <c r="B932" s="2" t="s">
        <v>1511</v>
      </c>
      <c r="C932" s="3" t="s">
        <v>2</v>
      </c>
      <c r="D932" s="3" t="s">
        <v>13</v>
      </c>
      <c r="E932" s="3" t="s">
        <v>4</v>
      </c>
      <c r="F932" s="4"/>
      <c r="G932" s="4"/>
      <c r="H932" s="4"/>
      <c r="I932" s="29"/>
      <c r="J932" s="29"/>
      <c r="K932" s="29"/>
    </row>
    <row r="933" spans="1:11" x14ac:dyDescent="0.2">
      <c r="A933" s="3" t="s">
        <v>1512</v>
      </c>
      <c r="B933" s="2" t="s">
        <v>1511</v>
      </c>
      <c r="C933" s="3" t="s">
        <v>2</v>
      </c>
      <c r="D933" s="3" t="s">
        <v>13</v>
      </c>
      <c r="E933" s="3" t="s">
        <v>4</v>
      </c>
      <c r="F933" s="4"/>
      <c r="G933" s="4"/>
      <c r="H933" s="4"/>
      <c r="I933" s="5"/>
      <c r="J933" s="5"/>
      <c r="K933" s="5"/>
    </row>
    <row r="934" spans="1:11" x14ac:dyDescent="0.2">
      <c r="A934" s="24" t="s">
        <v>159</v>
      </c>
      <c r="B934" s="17" t="s">
        <v>1513</v>
      </c>
      <c r="C934" s="4" t="s">
        <v>111</v>
      </c>
      <c r="D934" s="4" t="s">
        <v>57</v>
      </c>
      <c r="E934" s="4"/>
      <c r="F934" s="4"/>
      <c r="G934" s="4"/>
      <c r="H934" s="4"/>
      <c r="I934" s="5"/>
      <c r="J934" s="5"/>
      <c r="K934" s="5"/>
    </row>
    <row r="935" spans="1:11" x14ac:dyDescent="0.2">
      <c r="A935" s="3" t="s">
        <v>1514</v>
      </c>
      <c r="B935" s="2" t="s">
        <v>1515</v>
      </c>
      <c r="C935" s="3" t="s">
        <v>28</v>
      </c>
      <c r="D935" s="3" t="s">
        <v>13</v>
      </c>
      <c r="E935" s="3" t="s">
        <v>30</v>
      </c>
      <c r="F935" s="4"/>
      <c r="G935" s="4"/>
      <c r="H935" s="4"/>
      <c r="I935" s="29"/>
      <c r="J935" s="29"/>
      <c r="K935" s="29"/>
    </row>
    <row r="936" spans="1:11" x14ac:dyDescent="0.2">
      <c r="A936" s="20" t="s">
        <v>1516</v>
      </c>
      <c r="B936" s="17" t="s">
        <v>1513</v>
      </c>
      <c r="C936" s="4" t="s">
        <v>111</v>
      </c>
      <c r="D936" s="4" t="s">
        <v>57</v>
      </c>
      <c r="E936" s="4" t="s">
        <v>268</v>
      </c>
      <c r="F936" s="4"/>
      <c r="G936" s="4"/>
      <c r="H936" s="4"/>
      <c r="I936" s="29"/>
      <c r="J936" s="29"/>
      <c r="K936" s="29"/>
    </row>
    <row r="937" spans="1:11" x14ac:dyDescent="0.2">
      <c r="A937" s="3" t="s">
        <v>1517</v>
      </c>
      <c r="B937" s="2" t="s">
        <v>1518</v>
      </c>
      <c r="C937" s="3" t="s">
        <v>28</v>
      </c>
      <c r="D937" s="3" t="s">
        <v>21</v>
      </c>
      <c r="E937" s="3" t="s">
        <v>30</v>
      </c>
      <c r="F937" s="4"/>
      <c r="G937" s="4"/>
      <c r="H937" s="4"/>
      <c r="I937" s="29"/>
      <c r="J937" s="29"/>
      <c r="K937" s="29"/>
    </row>
    <row r="938" spans="1:11" x14ac:dyDescent="0.2">
      <c r="A938" s="3" t="s">
        <v>1519</v>
      </c>
      <c r="B938" s="2" t="s">
        <v>1520</v>
      </c>
      <c r="C938" s="3" t="s">
        <v>28</v>
      </c>
      <c r="D938" s="3" t="s">
        <v>21</v>
      </c>
      <c r="E938" s="3" t="s">
        <v>30</v>
      </c>
      <c r="F938" s="4"/>
      <c r="G938" s="4"/>
      <c r="H938" s="4"/>
      <c r="I938" s="29"/>
      <c r="J938" s="29"/>
      <c r="K938" s="29"/>
    </row>
    <row r="939" spans="1:11" x14ac:dyDescent="0.2">
      <c r="A939" s="3" t="s">
        <v>1521</v>
      </c>
      <c r="B939" s="2" t="s">
        <v>1522</v>
      </c>
      <c r="C939" s="3" t="s">
        <v>28</v>
      </c>
      <c r="D939" s="1" t="s">
        <v>370</v>
      </c>
      <c r="E939" s="3" t="s">
        <v>143</v>
      </c>
      <c r="F939" s="4"/>
      <c r="G939" s="4"/>
      <c r="H939" s="4"/>
      <c r="I939" s="21"/>
      <c r="J939" s="21"/>
      <c r="K939" s="21"/>
    </row>
    <row r="940" spans="1:11" x14ac:dyDescent="0.2">
      <c r="A940" s="3" t="s">
        <v>1523</v>
      </c>
      <c r="B940" s="2" t="s">
        <v>1522</v>
      </c>
      <c r="C940" s="3" t="s">
        <v>28</v>
      </c>
      <c r="D940" s="1" t="s">
        <v>370</v>
      </c>
      <c r="E940" s="3" t="s">
        <v>143</v>
      </c>
      <c r="F940" s="4"/>
      <c r="G940" s="4"/>
      <c r="H940" s="4"/>
      <c r="I940" s="21"/>
      <c r="J940" s="21"/>
      <c r="K940" s="21"/>
    </row>
    <row r="941" spans="1:11" x14ac:dyDescent="0.2">
      <c r="A941" s="3" t="s">
        <v>1524</v>
      </c>
      <c r="B941" s="2" t="s">
        <v>1525</v>
      </c>
      <c r="C941" s="3" t="s">
        <v>2</v>
      </c>
      <c r="D941" s="3" t="s">
        <v>21</v>
      </c>
      <c r="E941" s="3" t="s">
        <v>579</v>
      </c>
      <c r="F941" s="4"/>
      <c r="G941" s="4"/>
      <c r="H941" s="4"/>
      <c r="I941" s="5"/>
      <c r="J941" s="5"/>
      <c r="K941" s="5"/>
    </row>
    <row r="942" spans="1:11" x14ac:dyDescent="0.2">
      <c r="A942" s="3" t="s">
        <v>1526</v>
      </c>
      <c r="B942" s="2" t="s">
        <v>1525</v>
      </c>
      <c r="C942" s="3" t="s">
        <v>2</v>
      </c>
      <c r="D942" s="3" t="s">
        <v>21</v>
      </c>
      <c r="E942" s="3" t="s">
        <v>579</v>
      </c>
      <c r="F942" s="4"/>
      <c r="G942" s="4"/>
      <c r="H942" s="4"/>
      <c r="I942" s="5"/>
      <c r="J942" s="5"/>
      <c r="K942" s="5"/>
    </row>
    <row r="943" spans="1:11" x14ac:dyDescent="0.2">
      <c r="A943" s="3" t="s">
        <v>1527</v>
      </c>
      <c r="B943" s="2" t="s">
        <v>1528</v>
      </c>
      <c r="C943" s="3" t="s">
        <v>2</v>
      </c>
      <c r="D943" s="3" t="s">
        <v>57</v>
      </c>
      <c r="E943" s="3" t="s">
        <v>50</v>
      </c>
      <c r="F943" s="4"/>
      <c r="G943" s="4"/>
      <c r="H943" s="4"/>
      <c r="I943" s="5"/>
      <c r="J943" s="5"/>
      <c r="K943" s="5"/>
    </row>
    <row r="944" spans="1:11" x14ac:dyDescent="0.2">
      <c r="A944" s="3" t="s">
        <v>1529</v>
      </c>
      <c r="B944" s="2" t="s">
        <v>1528</v>
      </c>
      <c r="C944" s="3" t="s">
        <v>2</v>
      </c>
      <c r="D944" s="3" t="s">
        <v>57</v>
      </c>
      <c r="E944" s="3" t="s">
        <v>50</v>
      </c>
      <c r="F944" s="4"/>
      <c r="G944" s="4"/>
      <c r="H944" s="4"/>
      <c r="I944" s="5"/>
      <c r="J944" s="5"/>
      <c r="K944" s="5"/>
    </row>
    <row r="945" spans="1:11" x14ac:dyDescent="0.2">
      <c r="A945" s="3" t="s">
        <v>1530</v>
      </c>
      <c r="B945" s="2" t="s">
        <v>1528</v>
      </c>
      <c r="C945" s="3" t="s">
        <v>2</v>
      </c>
      <c r="D945" s="3" t="s">
        <v>57</v>
      </c>
      <c r="E945" s="3" t="s">
        <v>50</v>
      </c>
      <c r="F945" s="4"/>
      <c r="G945" s="4"/>
      <c r="H945" s="4"/>
      <c r="I945" s="5"/>
      <c r="J945" s="5"/>
      <c r="K945" s="5"/>
    </row>
    <row r="946" spans="1:11" x14ac:dyDescent="0.2">
      <c r="A946" s="3" t="s">
        <v>1531</v>
      </c>
      <c r="B946" s="2" t="s">
        <v>1532</v>
      </c>
      <c r="C946" s="3" t="s">
        <v>2</v>
      </c>
      <c r="D946" s="3" t="s">
        <v>57</v>
      </c>
      <c r="E946" s="3" t="s">
        <v>85</v>
      </c>
      <c r="F946" s="4"/>
      <c r="G946" s="4"/>
      <c r="H946" s="4"/>
      <c r="I946" s="5"/>
      <c r="J946" s="5"/>
      <c r="K946" s="5"/>
    </row>
    <row r="947" spans="1:11" x14ac:dyDescent="0.2">
      <c r="A947" s="3" t="s">
        <v>1533</v>
      </c>
      <c r="B947" s="2" t="s">
        <v>1532</v>
      </c>
      <c r="C947" s="3" t="s">
        <v>2</v>
      </c>
      <c r="D947" s="3" t="s">
        <v>57</v>
      </c>
      <c r="E947" s="3" t="s">
        <v>85</v>
      </c>
      <c r="F947" s="4"/>
      <c r="G947" s="4"/>
      <c r="H947" s="4"/>
      <c r="I947" s="5"/>
      <c r="J947" s="5"/>
      <c r="K947" s="5"/>
    </row>
    <row r="948" spans="1:11" x14ac:dyDescent="0.2">
      <c r="A948" s="3" t="s">
        <v>1534</v>
      </c>
      <c r="B948" s="2" t="s">
        <v>1535</v>
      </c>
      <c r="C948" s="3" t="s">
        <v>2</v>
      </c>
      <c r="D948" s="3" t="s">
        <v>13</v>
      </c>
      <c r="E948" s="3" t="s">
        <v>4</v>
      </c>
      <c r="F948" s="4"/>
      <c r="G948" s="4"/>
      <c r="H948" s="4"/>
      <c r="I948" s="14"/>
      <c r="J948" s="14"/>
      <c r="K948" s="14"/>
    </row>
    <row r="949" spans="1:11" x14ac:dyDescent="0.2">
      <c r="A949" s="3" t="s">
        <v>1536</v>
      </c>
      <c r="B949" s="2" t="s">
        <v>1535</v>
      </c>
      <c r="C949" s="3" t="s">
        <v>2</v>
      </c>
      <c r="D949" s="3" t="s">
        <v>13</v>
      </c>
      <c r="E949" s="3" t="s">
        <v>4</v>
      </c>
      <c r="F949" s="4"/>
      <c r="G949" s="4"/>
      <c r="H949" s="4"/>
      <c r="I949" s="14"/>
      <c r="J949" s="14"/>
      <c r="K949" s="14"/>
    </row>
    <row r="950" spans="1:11" x14ac:dyDescent="0.2">
      <c r="A950" s="3" t="s">
        <v>1537</v>
      </c>
      <c r="B950" s="2" t="s">
        <v>1538</v>
      </c>
      <c r="C950" s="3" t="s">
        <v>2</v>
      </c>
      <c r="D950" s="3" t="s">
        <v>57</v>
      </c>
      <c r="E950" s="3" t="s">
        <v>85</v>
      </c>
      <c r="F950" s="4"/>
      <c r="G950" s="4"/>
      <c r="H950" s="4"/>
      <c r="I950" s="21"/>
      <c r="J950" s="21"/>
      <c r="K950" s="21"/>
    </row>
    <row r="951" spans="1:11" x14ac:dyDescent="0.2">
      <c r="A951" s="3" t="s">
        <v>1539</v>
      </c>
      <c r="B951" s="2" t="s">
        <v>1538</v>
      </c>
      <c r="C951" s="3" t="s">
        <v>2</v>
      </c>
      <c r="D951" s="3" t="s">
        <v>57</v>
      </c>
      <c r="E951" s="3" t="s">
        <v>85</v>
      </c>
      <c r="F951" s="4"/>
      <c r="G951" s="4"/>
      <c r="H951" s="4"/>
      <c r="I951" s="21"/>
      <c r="J951" s="21"/>
      <c r="K951" s="21"/>
    </row>
    <row r="952" spans="1:11" x14ac:dyDescent="0.2">
      <c r="A952" s="3" t="s">
        <v>1540</v>
      </c>
      <c r="B952" s="2" t="s">
        <v>1538</v>
      </c>
      <c r="C952" s="3" t="s">
        <v>2</v>
      </c>
      <c r="D952" s="3" t="s">
        <v>57</v>
      </c>
      <c r="E952" s="3" t="s">
        <v>85</v>
      </c>
      <c r="F952" s="4"/>
      <c r="G952" s="4"/>
      <c r="H952" s="4"/>
      <c r="I952" s="21"/>
      <c r="J952" s="21"/>
      <c r="K952" s="21"/>
    </row>
    <row r="953" spans="1:11" x14ac:dyDescent="0.2">
      <c r="A953" s="3" t="s">
        <v>1541</v>
      </c>
      <c r="B953" s="2" t="s">
        <v>1542</v>
      </c>
      <c r="C953" s="3" t="s">
        <v>2</v>
      </c>
      <c r="D953" s="3" t="s">
        <v>57</v>
      </c>
      <c r="E953" s="3" t="s">
        <v>69</v>
      </c>
      <c r="F953" s="4"/>
      <c r="G953" s="4"/>
      <c r="H953" s="4"/>
      <c r="I953" s="21"/>
      <c r="J953" s="21"/>
      <c r="K953" s="21"/>
    </row>
    <row r="954" spans="1:11" x14ac:dyDescent="0.2">
      <c r="A954" s="3" t="s">
        <v>1543</v>
      </c>
      <c r="B954" s="2" t="s">
        <v>1542</v>
      </c>
      <c r="C954" s="3" t="s">
        <v>2</v>
      </c>
      <c r="D954" s="3" t="s">
        <v>57</v>
      </c>
      <c r="E954" s="3" t="s">
        <v>69</v>
      </c>
      <c r="F954" s="4"/>
      <c r="G954" s="4"/>
      <c r="H954" s="4"/>
      <c r="I954" s="21"/>
      <c r="J954" s="21"/>
      <c r="K954" s="21"/>
    </row>
    <row r="955" spans="1:11" x14ac:dyDescent="0.2">
      <c r="A955" s="3" t="s">
        <v>1544</v>
      </c>
      <c r="B955" s="2" t="s">
        <v>1545</v>
      </c>
      <c r="C955" s="3" t="s">
        <v>2</v>
      </c>
      <c r="D955" s="3" t="s">
        <v>3</v>
      </c>
      <c r="E955" s="3" t="s">
        <v>69</v>
      </c>
      <c r="F955" s="4"/>
      <c r="G955" s="4"/>
      <c r="H955" s="4"/>
      <c r="I955" s="5"/>
      <c r="J955" s="5"/>
      <c r="K955" s="5"/>
    </row>
    <row r="956" spans="1:11" x14ac:dyDescent="0.2">
      <c r="A956" s="3" t="s">
        <v>1546</v>
      </c>
      <c r="B956" s="2" t="s">
        <v>1545</v>
      </c>
      <c r="C956" s="3" t="s">
        <v>2</v>
      </c>
      <c r="D956" s="3" t="s">
        <v>3</v>
      </c>
      <c r="E956" s="3" t="s">
        <v>69</v>
      </c>
      <c r="F956" s="4"/>
      <c r="G956" s="4"/>
      <c r="H956" s="4"/>
      <c r="I956" s="5"/>
      <c r="J956" s="5"/>
      <c r="K956" s="5"/>
    </row>
    <row r="957" spans="1:11" x14ac:dyDescent="0.2">
      <c r="A957" s="20" t="s">
        <v>1547</v>
      </c>
      <c r="B957" s="17" t="s">
        <v>1459</v>
      </c>
      <c r="C957" s="4" t="s">
        <v>111</v>
      </c>
      <c r="D957" s="4" t="s">
        <v>13</v>
      </c>
      <c r="E957" s="4" t="s">
        <v>112</v>
      </c>
      <c r="F957" s="4"/>
      <c r="G957" s="4"/>
      <c r="H957" s="4"/>
      <c r="I957" s="14"/>
      <c r="J957" s="14"/>
      <c r="K957" s="14"/>
    </row>
    <row r="958" spans="1:11" x14ac:dyDescent="0.2">
      <c r="A958" s="25" t="s">
        <v>161</v>
      </c>
      <c r="B958" s="17" t="s">
        <v>1459</v>
      </c>
      <c r="C958" s="4" t="s">
        <v>111</v>
      </c>
      <c r="D958" s="4" t="s">
        <v>13</v>
      </c>
      <c r="E958" s="4" t="s">
        <v>112</v>
      </c>
      <c r="F958" s="4"/>
      <c r="G958" s="4"/>
      <c r="H958" s="4"/>
      <c r="I958" s="14"/>
      <c r="J958" s="14"/>
      <c r="K958" s="14"/>
    </row>
    <row r="959" spans="1:11" x14ac:dyDescent="0.2">
      <c r="A959" s="20" t="s">
        <v>1548</v>
      </c>
      <c r="B959" s="17" t="s">
        <v>1549</v>
      </c>
      <c r="C959" s="4" t="s">
        <v>43</v>
      </c>
      <c r="D959" s="4" t="s">
        <v>13</v>
      </c>
      <c r="E959" s="4" t="s">
        <v>283</v>
      </c>
      <c r="F959" s="4"/>
      <c r="G959" s="4"/>
      <c r="H959" s="4"/>
      <c r="I959" s="14"/>
      <c r="J959" s="14"/>
      <c r="K959" s="14"/>
    </row>
    <row r="960" spans="1:11" x14ac:dyDescent="0.2">
      <c r="A960" s="3" t="s">
        <v>1550</v>
      </c>
      <c r="B960" s="2" t="s">
        <v>1551</v>
      </c>
      <c r="C960" s="3" t="s">
        <v>20</v>
      </c>
      <c r="D960" s="3" t="s">
        <v>21</v>
      </c>
      <c r="E960" s="3" t="s">
        <v>191</v>
      </c>
      <c r="F960" s="4"/>
      <c r="G960" s="4"/>
      <c r="H960" s="4"/>
      <c r="I960" s="14"/>
      <c r="J960" s="14"/>
      <c r="K960" s="14"/>
    </row>
    <row r="961" spans="1:11" x14ac:dyDescent="0.2">
      <c r="A961" s="3" t="s">
        <v>1552</v>
      </c>
      <c r="B961" s="2" t="s">
        <v>1551</v>
      </c>
      <c r="C961" s="3" t="s">
        <v>20</v>
      </c>
      <c r="D961" s="3" t="s">
        <v>21</v>
      </c>
      <c r="E961" s="3" t="s">
        <v>191</v>
      </c>
      <c r="F961" s="4"/>
      <c r="G961" s="4"/>
      <c r="H961" s="4"/>
      <c r="I961" s="14"/>
      <c r="J961" s="14"/>
      <c r="K961" s="14"/>
    </row>
    <row r="962" spans="1:11" x14ac:dyDescent="0.2">
      <c r="A962" s="3" t="s">
        <v>1553</v>
      </c>
      <c r="B962" s="2" t="s">
        <v>1554</v>
      </c>
      <c r="C962" s="3" t="s">
        <v>28</v>
      </c>
      <c r="D962" s="3" t="s">
        <v>21</v>
      </c>
      <c r="E962" s="3" t="s">
        <v>30</v>
      </c>
      <c r="F962" s="4"/>
      <c r="G962" s="4"/>
      <c r="H962" s="4"/>
      <c r="I962" s="14"/>
      <c r="J962" s="14"/>
      <c r="K962" s="14"/>
    </row>
    <row r="963" spans="1:11" x14ac:dyDescent="0.2">
      <c r="A963" s="3" t="s">
        <v>1555</v>
      </c>
      <c r="B963" s="2" t="s">
        <v>1556</v>
      </c>
      <c r="C963" s="3" t="s">
        <v>20</v>
      </c>
      <c r="D963" s="3" t="s">
        <v>21</v>
      </c>
      <c r="E963" s="3" t="s">
        <v>275</v>
      </c>
      <c r="F963" s="4"/>
      <c r="G963" s="4"/>
      <c r="H963" s="4"/>
      <c r="I963" s="5"/>
      <c r="J963" s="5"/>
      <c r="K963" s="5"/>
    </row>
    <row r="964" spans="1:11" x14ac:dyDescent="0.2">
      <c r="A964" s="3" t="s">
        <v>1557</v>
      </c>
      <c r="B964" s="2" t="s">
        <v>1556</v>
      </c>
      <c r="C964" s="3" t="s">
        <v>20</v>
      </c>
      <c r="D964" s="3" t="s">
        <v>21</v>
      </c>
      <c r="E964" s="3" t="s">
        <v>275</v>
      </c>
      <c r="F964" s="4"/>
      <c r="G964" s="4"/>
      <c r="H964" s="4"/>
      <c r="I964" s="14"/>
      <c r="J964" s="14"/>
      <c r="K964" s="14"/>
    </row>
    <row r="965" spans="1:11" x14ac:dyDescent="0.2">
      <c r="A965" s="3" t="s">
        <v>1558</v>
      </c>
      <c r="B965" s="2" t="s">
        <v>1559</v>
      </c>
      <c r="C965" s="3" t="s">
        <v>20</v>
      </c>
      <c r="D965" s="3" t="s">
        <v>57</v>
      </c>
      <c r="E965" s="3" t="s">
        <v>22</v>
      </c>
      <c r="F965" s="4"/>
      <c r="G965" s="4"/>
      <c r="H965" s="4"/>
      <c r="I965" s="14"/>
      <c r="J965" s="14"/>
      <c r="K965" s="14"/>
    </row>
    <row r="966" spans="1:11" x14ac:dyDescent="0.2">
      <c r="A966" s="3" t="s">
        <v>1560</v>
      </c>
      <c r="B966" s="2" t="s">
        <v>1561</v>
      </c>
      <c r="C966" s="3" t="s">
        <v>56</v>
      </c>
      <c r="D966" s="3" t="s">
        <v>3</v>
      </c>
      <c r="E966" s="3" t="s">
        <v>191</v>
      </c>
      <c r="F966" s="46"/>
      <c r="G966" s="46"/>
      <c r="H966" s="46"/>
      <c r="I966" s="59"/>
      <c r="J966" s="59"/>
      <c r="K966" s="59"/>
    </row>
    <row r="967" spans="1:11" x14ac:dyDescent="0.2">
      <c r="A967" s="3" t="s">
        <v>1562</v>
      </c>
      <c r="B967" s="2" t="s">
        <v>1561</v>
      </c>
      <c r="C967" s="3" t="s">
        <v>56</v>
      </c>
      <c r="D967" s="3" t="s">
        <v>3</v>
      </c>
      <c r="E967" s="3" t="s">
        <v>191</v>
      </c>
      <c r="F967" s="4"/>
      <c r="G967" s="4"/>
      <c r="H967" s="4"/>
      <c r="I967" s="14"/>
      <c r="J967" s="14"/>
      <c r="K967" s="14"/>
    </row>
    <row r="968" spans="1:11" x14ac:dyDescent="0.2">
      <c r="A968" s="3" t="s">
        <v>1563</v>
      </c>
      <c r="B968" s="2" t="s">
        <v>1561</v>
      </c>
      <c r="C968" s="3" t="s">
        <v>56</v>
      </c>
      <c r="D968" s="3" t="s">
        <v>3</v>
      </c>
      <c r="E968" s="3" t="s">
        <v>191</v>
      </c>
      <c r="F968" s="4"/>
      <c r="G968" s="4"/>
      <c r="H968" s="4"/>
      <c r="I968" s="5"/>
      <c r="J968" s="5"/>
      <c r="K968" s="5"/>
    </row>
    <row r="969" spans="1:11" x14ac:dyDescent="0.2">
      <c r="A969" s="20" t="s">
        <v>1564</v>
      </c>
      <c r="B969" s="17" t="s">
        <v>1565</v>
      </c>
      <c r="C969" s="4" t="s">
        <v>111</v>
      </c>
      <c r="D969" s="4" t="s">
        <v>3</v>
      </c>
      <c r="E969" s="4" t="s">
        <v>365</v>
      </c>
      <c r="F969" s="4"/>
      <c r="G969" s="4"/>
      <c r="H969" s="4"/>
      <c r="I969" s="5"/>
      <c r="J969" s="5"/>
      <c r="K969" s="5"/>
    </row>
    <row r="970" spans="1:11" x14ac:dyDescent="0.2">
      <c r="A970" s="25" t="s">
        <v>165</v>
      </c>
      <c r="B970" s="17" t="s">
        <v>1565</v>
      </c>
      <c r="C970" s="4" t="s">
        <v>111</v>
      </c>
      <c r="D970" s="4" t="s">
        <v>3</v>
      </c>
      <c r="E970" s="4" t="s">
        <v>365</v>
      </c>
      <c r="F970" s="4"/>
      <c r="G970" s="4"/>
      <c r="H970" s="4"/>
      <c r="I970" s="5"/>
      <c r="J970" s="5"/>
      <c r="K970" s="5"/>
    </row>
    <row r="971" spans="1:11" x14ac:dyDescent="0.2">
      <c r="A971" s="20" t="s">
        <v>1566</v>
      </c>
      <c r="B971" s="17" t="s">
        <v>1567</v>
      </c>
      <c r="C971" s="4" t="s">
        <v>89</v>
      </c>
      <c r="D971" s="4" t="s">
        <v>57</v>
      </c>
      <c r="E971" s="4" t="s">
        <v>100</v>
      </c>
      <c r="F971" s="4"/>
      <c r="G971" s="4"/>
      <c r="H971" s="4"/>
      <c r="I971" s="5"/>
      <c r="J971" s="5"/>
      <c r="K971" s="5"/>
    </row>
    <row r="972" spans="1:11" x14ac:dyDescent="0.2">
      <c r="A972" s="20" t="s">
        <v>1568</v>
      </c>
      <c r="B972" s="17" t="s">
        <v>1567</v>
      </c>
      <c r="C972" s="4" t="s">
        <v>89</v>
      </c>
      <c r="D972" s="4" t="s">
        <v>57</v>
      </c>
      <c r="E972" s="4" t="s">
        <v>100</v>
      </c>
      <c r="F972" s="4"/>
      <c r="G972" s="4"/>
      <c r="H972" s="4"/>
      <c r="I972" s="5"/>
      <c r="J972" s="5"/>
      <c r="K972" s="5"/>
    </row>
    <row r="973" spans="1:11" x14ac:dyDescent="0.2">
      <c r="A973" s="24" t="s">
        <v>276</v>
      </c>
      <c r="B973" s="17" t="s">
        <v>1569</v>
      </c>
      <c r="C973" s="4" t="s">
        <v>241</v>
      </c>
      <c r="D973" s="4" t="s">
        <v>13</v>
      </c>
      <c r="E973" s="4"/>
      <c r="F973" s="4"/>
      <c r="G973" s="4"/>
      <c r="H973" s="4"/>
      <c r="I973" s="5"/>
      <c r="J973" s="5"/>
      <c r="K973" s="5"/>
    </row>
    <row r="974" spans="1:11" x14ac:dyDescent="0.2">
      <c r="A974" s="20" t="s">
        <v>1570</v>
      </c>
      <c r="B974" s="17" t="s">
        <v>1571</v>
      </c>
      <c r="C974" s="4" t="s">
        <v>241</v>
      </c>
      <c r="D974" s="4" t="s">
        <v>21</v>
      </c>
      <c r="E974" s="4" t="s">
        <v>164</v>
      </c>
      <c r="F974" s="4"/>
      <c r="G974" s="4"/>
      <c r="H974" s="4"/>
      <c r="I974" s="5"/>
      <c r="J974" s="5"/>
      <c r="K974" s="5"/>
    </row>
    <row r="975" spans="1:11" x14ac:dyDescent="0.2">
      <c r="A975" s="24" t="s">
        <v>278</v>
      </c>
      <c r="B975" s="17" t="s">
        <v>1571</v>
      </c>
      <c r="C975" s="4" t="s">
        <v>241</v>
      </c>
      <c r="D975" s="4" t="s">
        <v>21</v>
      </c>
      <c r="E975" s="4"/>
      <c r="F975" s="4"/>
      <c r="G975" s="4"/>
      <c r="H975" s="4"/>
      <c r="I975" s="14"/>
      <c r="J975" s="14"/>
      <c r="K975" s="14"/>
    </row>
    <row r="976" spans="1:11" x14ac:dyDescent="0.2">
      <c r="A976" s="15" t="s">
        <v>1572</v>
      </c>
      <c r="B976" s="17" t="s">
        <v>1571</v>
      </c>
      <c r="C976" s="4" t="s">
        <v>241</v>
      </c>
      <c r="D976" s="4" t="s">
        <v>21</v>
      </c>
      <c r="E976" s="4" t="s">
        <v>164</v>
      </c>
      <c r="F976" s="4"/>
      <c r="G976" s="4"/>
      <c r="H976" s="4"/>
      <c r="I976" s="14"/>
      <c r="J976" s="14"/>
      <c r="K976" s="14"/>
    </row>
    <row r="977" spans="1:11" x14ac:dyDescent="0.2">
      <c r="A977" s="3" t="s">
        <v>1573</v>
      </c>
      <c r="B977" s="2" t="s">
        <v>1574</v>
      </c>
      <c r="C977" s="3" t="s">
        <v>2</v>
      </c>
      <c r="D977" s="3" t="s">
        <v>13</v>
      </c>
      <c r="E977" s="3" t="s">
        <v>1575</v>
      </c>
      <c r="F977" s="4"/>
      <c r="G977" s="4"/>
      <c r="H977" s="4"/>
      <c r="I977" s="5"/>
      <c r="J977" s="5"/>
      <c r="K977" s="5"/>
    </row>
    <row r="978" spans="1:11" x14ac:dyDescent="0.2">
      <c r="A978" s="3" t="s">
        <v>1576</v>
      </c>
      <c r="B978" s="2" t="s">
        <v>1574</v>
      </c>
      <c r="C978" s="3" t="s">
        <v>2</v>
      </c>
      <c r="D978" s="3" t="s">
        <v>13</v>
      </c>
      <c r="E978" s="3" t="s">
        <v>1575</v>
      </c>
      <c r="F978" s="4"/>
      <c r="G978" s="4"/>
      <c r="H978" s="4"/>
      <c r="I978" s="5"/>
      <c r="J978" s="5"/>
      <c r="K978" s="5"/>
    </row>
    <row r="979" spans="1:11" x14ac:dyDescent="0.2">
      <c r="A979" s="24" t="s">
        <v>167</v>
      </c>
      <c r="B979" s="17" t="s">
        <v>1577</v>
      </c>
      <c r="C979" s="4" t="s">
        <v>111</v>
      </c>
      <c r="D979" s="4" t="s">
        <v>57</v>
      </c>
      <c r="E979" s="4"/>
      <c r="F979" s="4"/>
      <c r="G979" s="4"/>
      <c r="H979" s="4"/>
      <c r="I979" s="14"/>
      <c r="J979" s="14"/>
      <c r="K979" s="14"/>
    </row>
    <row r="980" spans="1:11" x14ac:dyDescent="0.2">
      <c r="A980" s="20" t="s">
        <v>1578</v>
      </c>
      <c r="B980" s="17" t="s">
        <v>1577</v>
      </c>
      <c r="C980" s="4" t="s">
        <v>111</v>
      </c>
      <c r="D980" s="4" t="s">
        <v>57</v>
      </c>
      <c r="E980" s="4" t="s">
        <v>300</v>
      </c>
      <c r="F980" s="4"/>
      <c r="G980" s="4"/>
      <c r="H980" s="4"/>
      <c r="I980" s="21"/>
      <c r="J980" s="21"/>
      <c r="K980" s="21"/>
    </row>
    <row r="981" spans="1:11" x14ac:dyDescent="0.2">
      <c r="A981" s="3" t="s">
        <v>1579</v>
      </c>
      <c r="B981" s="2" t="s">
        <v>1580</v>
      </c>
      <c r="C981" s="3" t="s">
        <v>2</v>
      </c>
      <c r="D981" s="3" t="s">
        <v>57</v>
      </c>
      <c r="E981" s="3" t="s">
        <v>579</v>
      </c>
      <c r="F981" s="4"/>
      <c r="G981" s="4"/>
      <c r="H981" s="4"/>
      <c r="I981" s="21"/>
      <c r="J981" s="21"/>
      <c r="K981" s="21"/>
    </row>
    <row r="982" spans="1:11" x14ac:dyDescent="0.2">
      <c r="A982" s="3" t="s">
        <v>1581</v>
      </c>
      <c r="B982" s="2" t="s">
        <v>1580</v>
      </c>
      <c r="C982" s="3" t="s">
        <v>2</v>
      </c>
      <c r="D982" s="3" t="s">
        <v>57</v>
      </c>
      <c r="E982" s="3" t="s">
        <v>579</v>
      </c>
      <c r="F982" s="4"/>
      <c r="G982" s="4"/>
      <c r="H982" s="4"/>
      <c r="I982" s="21"/>
      <c r="J982" s="21"/>
      <c r="K982" s="21"/>
    </row>
    <row r="983" spans="1:11" x14ac:dyDescent="0.2">
      <c r="A983" s="3" t="s">
        <v>1582</v>
      </c>
      <c r="B983" s="2" t="s">
        <v>1580</v>
      </c>
      <c r="C983" s="3" t="s">
        <v>2</v>
      </c>
      <c r="D983" s="3" t="s">
        <v>57</v>
      </c>
      <c r="E983" s="3" t="s">
        <v>579</v>
      </c>
      <c r="F983" s="4"/>
      <c r="G983" s="4"/>
      <c r="H983" s="4"/>
      <c r="I983" s="21"/>
      <c r="J983" s="21"/>
      <c r="K983" s="21"/>
    </row>
    <row r="984" spans="1:11" x14ac:dyDescent="0.2">
      <c r="A984" s="3" t="s">
        <v>1583</v>
      </c>
      <c r="B984" s="2" t="s">
        <v>1584</v>
      </c>
      <c r="C984" s="3" t="s">
        <v>2</v>
      </c>
      <c r="D984" s="3" t="s">
        <v>57</v>
      </c>
      <c r="E984" s="3" t="s">
        <v>69</v>
      </c>
      <c r="F984" s="4"/>
      <c r="G984" s="4"/>
      <c r="H984" s="4"/>
      <c r="I984" s="5"/>
      <c r="J984" s="5"/>
      <c r="K984" s="5"/>
    </row>
    <row r="985" spans="1:11" x14ac:dyDescent="0.2">
      <c r="A985" s="3" t="s">
        <v>1585</v>
      </c>
      <c r="B985" s="2" t="s">
        <v>1584</v>
      </c>
      <c r="C985" s="3" t="s">
        <v>2</v>
      </c>
      <c r="D985" s="3" t="s">
        <v>57</v>
      </c>
      <c r="E985" s="3" t="s">
        <v>69</v>
      </c>
      <c r="F985" s="4"/>
      <c r="G985" s="4"/>
      <c r="H985" s="4"/>
      <c r="I985" s="5"/>
      <c r="J985" s="5"/>
      <c r="K985" s="5"/>
    </row>
    <row r="986" spans="1:11" x14ac:dyDescent="0.2">
      <c r="A986" s="3" t="s">
        <v>1586</v>
      </c>
      <c r="B986" s="2" t="s">
        <v>1587</v>
      </c>
      <c r="C986" s="3" t="s">
        <v>2</v>
      </c>
      <c r="D986" s="3" t="s">
        <v>57</v>
      </c>
      <c r="E986" s="3" t="s">
        <v>69</v>
      </c>
      <c r="F986" s="4"/>
      <c r="G986" s="4"/>
      <c r="H986" s="4"/>
      <c r="I986" s="5"/>
      <c r="J986" s="5"/>
      <c r="K986" s="5"/>
    </row>
    <row r="987" spans="1:11" x14ac:dyDescent="0.2">
      <c r="A987" s="26" t="s">
        <v>1588</v>
      </c>
      <c r="B987" s="17" t="s">
        <v>1513</v>
      </c>
      <c r="C987" s="4" t="s">
        <v>111</v>
      </c>
      <c r="D987" s="4" t="s">
        <v>57</v>
      </c>
      <c r="E987" s="4"/>
      <c r="F987" s="4"/>
      <c r="G987" s="4"/>
      <c r="H987" s="4"/>
      <c r="I987" s="5"/>
      <c r="J987" s="5"/>
      <c r="K987" s="5"/>
    </row>
    <row r="988" spans="1:11" x14ac:dyDescent="0.2">
      <c r="A988" s="20" t="s">
        <v>1589</v>
      </c>
      <c r="B988" s="17" t="s">
        <v>1590</v>
      </c>
      <c r="C988" s="4" t="s">
        <v>111</v>
      </c>
      <c r="D988" s="4" t="s">
        <v>57</v>
      </c>
      <c r="E988" s="4" t="s">
        <v>268</v>
      </c>
      <c r="F988" s="4"/>
      <c r="G988" s="4"/>
      <c r="H988" s="4"/>
      <c r="I988" s="5"/>
      <c r="J988" s="5"/>
      <c r="K988" s="5"/>
    </row>
    <row r="989" spans="1:11" x14ac:dyDescent="0.2">
      <c r="A989" s="25" t="s">
        <v>170</v>
      </c>
      <c r="B989" s="17" t="s">
        <v>1590</v>
      </c>
      <c r="C989" s="4" t="s">
        <v>111</v>
      </c>
      <c r="D989" s="4" t="s">
        <v>57</v>
      </c>
      <c r="E989" s="4"/>
      <c r="F989" s="4"/>
      <c r="G989" s="4"/>
      <c r="H989" s="4"/>
      <c r="I989" s="5"/>
      <c r="J989" s="5"/>
      <c r="K989" s="5"/>
    </row>
    <row r="990" spans="1:11" x14ac:dyDescent="0.2">
      <c r="A990" s="25" t="s">
        <v>172</v>
      </c>
      <c r="B990" s="17" t="s">
        <v>1591</v>
      </c>
      <c r="C990" s="4" t="s">
        <v>111</v>
      </c>
      <c r="D990" s="4" t="s">
        <v>21</v>
      </c>
      <c r="E990" s="4" t="s">
        <v>268</v>
      </c>
      <c r="F990" s="4"/>
      <c r="G990" s="4"/>
      <c r="H990" s="4"/>
      <c r="I990" s="5"/>
      <c r="J990" s="5"/>
      <c r="K990" s="5"/>
    </row>
    <row r="991" spans="1:11" x14ac:dyDescent="0.2">
      <c r="A991" s="20" t="s">
        <v>1592</v>
      </c>
      <c r="B991" s="17" t="s">
        <v>1593</v>
      </c>
      <c r="C991" s="4" t="s">
        <v>111</v>
      </c>
      <c r="D991" s="4" t="s">
        <v>13</v>
      </c>
      <c r="E991" s="4" t="s">
        <v>268</v>
      </c>
      <c r="F991" s="4"/>
      <c r="G991" s="4"/>
      <c r="H991" s="4"/>
      <c r="I991" s="21"/>
      <c r="J991" s="21"/>
      <c r="K991" s="21"/>
    </row>
    <row r="992" spans="1:11" x14ac:dyDescent="0.2">
      <c r="A992" s="15" t="s">
        <v>1594</v>
      </c>
      <c r="B992" s="17" t="s">
        <v>1590</v>
      </c>
      <c r="C992" s="4" t="s">
        <v>111</v>
      </c>
      <c r="D992" s="4" t="s">
        <v>57</v>
      </c>
      <c r="E992" s="5" t="s">
        <v>268</v>
      </c>
      <c r="F992" s="4"/>
      <c r="G992" s="4"/>
      <c r="H992" s="4"/>
      <c r="I992" s="21"/>
      <c r="J992" s="21"/>
      <c r="K992" s="21"/>
    </row>
    <row r="993" spans="1:11" x14ac:dyDescent="0.2">
      <c r="A993" s="4" t="s">
        <v>1595</v>
      </c>
      <c r="B993" s="17" t="s">
        <v>1590</v>
      </c>
      <c r="C993" s="4" t="s">
        <v>111</v>
      </c>
      <c r="D993" s="4" t="s">
        <v>57</v>
      </c>
      <c r="E993" s="4"/>
      <c r="F993" s="4"/>
      <c r="G993" s="4"/>
      <c r="H993" s="4"/>
      <c r="I993" s="5"/>
      <c r="J993" s="5"/>
      <c r="K993" s="5"/>
    </row>
    <row r="994" spans="1:11" x14ac:dyDescent="0.2">
      <c r="A994" s="20" t="s">
        <v>1596</v>
      </c>
      <c r="B994" s="17" t="s">
        <v>1591</v>
      </c>
      <c r="C994" s="4" t="s">
        <v>111</v>
      </c>
      <c r="D994" s="4" t="s">
        <v>21</v>
      </c>
      <c r="E994" s="4" t="s">
        <v>268</v>
      </c>
      <c r="F994" s="4"/>
      <c r="G994" s="4"/>
      <c r="H994" s="4"/>
      <c r="I994" s="21"/>
      <c r="J994" s="21"/>
      <c r="K994" s="21"/>
    </row>
    <row r="995" spans="1:11" x14ac:dyDescent="0.2">
      <c r="A995" s="4" t="s">
        <v>1597</v>
      </c>
      <c r="B995" s="17" t="s">
        <v>1591</v>
      </c>
      <c r="C995" s="4" t="s">
        <v>111</v>
      </c>
      <c r="D995" s="4" t="s">
        <v>21</v>
      </c>
      <c r="E995" s="4"/>
      <c r="F995" s="4"/>
      <c r="G995" s="4"/>
      <c r="H995" s="4"/>
      <c r="I995" s="21"/>
      <c r="J995" s="21"/>
      <c r="K995" s="21"/>
    </row>
    <row r="996" spans="1:11" x14ac:dyDescent="0.2">
      <c r="A996" s="3" t="s">
        <v>1598</v>
      </c>
      <c r="B996" s="2" t="s">
        <v>1599</v>
      </c>
      <c r="C996" s="3" t="s">
        <v>158</v>
      </c>
      <c r="D996" s="3" t="s">
        <v>29</v>
      </c>
      <c r="E996" s="3" t="s">
        <v>1195</v>
      </c>
      <c r="F996" s="4"/>
      <c r="G996" s="4"/>
      <c r="H996" s="4"/>
      <c r="I996" s="5"/>
      <c r="J996" s="5"/>
      <c r="K996" s="5"/>
    </row>
    <row r="997" spans="1:11" x14ac:dyDescent="0.2">
      <c r="A997" s="3" t="s">
        <v>1600</v>
      </c>
      <c r="B997" s="2" t="s">
        <v>1599</v>
      </c>
      <c r="C997" s="3" t="s">
        <v>158</v>
      </c>
      <c r="D997" s="3" t="s">
        <v>29</v>
      </c>
      <c r="E997" s="3" t="s">
        <v>1195</v>
      </c>
      <c r="F997" s="4"/>
      <c r="G997" s="4"/>
      <c r="H997" s="4"/>
      <c r="I997" s="21"/>
      <c r="J997" s="21"/>
      <c r="K997" s="21"/>
    </row>
    <row r="998" spans="1:11" x14ac:dyDescent="0.2">
      <c r="A998" s="3" t="s">
        <v>1601</v>
      </c>
      <c r="B998" s="2" t="s">
        <v>1602</v>
      </c>
      <c r="C998" s="3" t="s">
        <v>2</v>
      </c>
      <c r="D998" s="3" t="s">
        <v>3</v>
      </c>
      <c r="E998" s="3" t="s">
        <v>130</v>
      </c>
      <c r="F998" s="4"/>
      <c r="G998" s="4"/>
      <c r="H998" s="4"/>
      <c r="I998" s="21"/>
      <c r="J998" s="21"/>
      <c r="K998" s="21"/>
    </row>
    <row r="999" spans="1:11" x14ac:dyDescent="0.2">
      <c r="A999" s="3" t="s">
        <v>1603</v>
      </c>
      <c r="B999" s="2" t="s">
        <v>1602</v>
      </c>
      <c r="C999" s="3" t="s">
        <v>2</v>
      </c>
      <c r="D999" s="3" t="s">
        <v>3</v>
      </c>
      <c r="E999" s="3" t="s">
        <v>130</v>
      </c>
      <c r="F999" s="4"/>
      <c r="G999" s="4"/>
      <c r="H999" s="4"/>
      <c r="I999" s="5"/>
      <c r="J999" s="5"/>
      <c r="K999" s="5"/>
    </row>
    <row r="1000" spans="1:11" x14ac:dyDescent="0.2">
      <c r="A1000" s="3" t="s">
        <v>1604</v>
      </c>
      <c r="B1000" s="2" t="s">
        <v>1605</v>
      </c>
      <c r="C1000" s="3" t="s">
        <v>2</v>
      </c>
      <c r="D1000" s="3" t="s">
        <v>3</v>
      </c>
      <c r="E1000" s="3" t="s">
        <v>230</v>
      </c>
      <c r="F1000" s="4"/>
      <c r="G1000" s="4"/>
      <c r="H1000" s="4"/>
      <c r="I1000" s="5"/>
      <c r="J1000" s="5"/>
      <c r="K1000" s="5"/>
    </row>
    <row r="1001" spans="1:11" x14ac:dyDescent="0.2">
      <c r="A1001" s="3" t="s">
        <v>1606</v>
      </c>
      <c r="B1001" s="2" t="s">
        <v>1605</v>
      </c>
      <c r="C1001" s="3" t="s">
        <v>2</v>
      </c>
      <c r="D1001" s="3" t="s">
        <v>3</v>
      </c>
      <c r="E1001" s="3" t="s">
        <v>230</v>
      </c>
      <c r="F1001" s="4"/>
      <c r="G1001" s="4"/>
      <c r="H1001" s="4"/>
      <c r="I1001" s="5"/>
      <c r="J1001" s="5"/>
      <c r="K1001" s="5"/>
    </row>
    <row r="1002" spans="1:11" x14ac:dyDescent="0.2">
      <c r="A1002" s="20" t="s">
        <v>1607</v>
      </c>
      <c r="B1002" s="17" t="s">
        <v>1608</v>
      </c>
      <c r="C1002" s="4" t="s">
        <v>158</v>
      </c>
      <c r="D1002" s="4" t="s">
        <v>13</v>
      </c>
      <c r="E1002" s="4" t="s">
        <v>300</v>
      </c>
      <c r="F1002" s="4"/>
      <c r="G1002" s="4"/>
      <c r="H1002" s="4"/>
      <c r="I1002" s="5"/>
      <c r="J1002" s="5"/>
      <c r="K1002" s="5"/>
    </row>
    <row r="1003" spans="1:11" x14ac:dyDescent="0.2">
      <c r="A1003" s="25" t="s">
        <v>174</v>
      </c>
      <c r="B1003" s="17" t="s">
        <v>1609</v>
      </c>
      <c r="C1003" s="4" t="s">
        <v>111</v>
      </c>
      <c r="D1003" s="4" t="s">
        <v>13</v>
      </c>
      <c r="E1003" s="4"/>
      <c r="F1003" s="4"/>
      <c r="G1003" s="4"/>
      <c r="H1003" s="4"/>
      <c r="I1003" s="5"/>
      <c r="J1003" s="5"/>
      <c r="K1003" s="5"/>
    </row>
    <row r="1004" spans="1:11" x14ac:dyDescent="0.2">
      <c r="A1004" s="4" t="s">
        <v>1610</v>
      </c>
      <c r="B1004" s="17" t="s">
        <v>1609</v>
      </c>
      <c r="C1004" s="4" t="s">
        <v>111</v>
      </c>
      <c r="D1004" s="4" t="s">
        <v>13</v>
      </c>
      <c r="E1004" s="4"/>
      <c r="F1004" s="4"/>
      <c r="G1004" s="4"/>
      <c r="H1004" s="4"/>
      <c r="I1004" s="5"/>
      <c r="J1004" s="5"/>
      <c r="K1004" s="5"/>
    </row>
    <row r="1005" spans="1:11" x14ac:dyDescent="0.2">
      <c r="A1005" s="3" t="s">
        <v>1611</v>
      </c>
      <c r="B1005" s="2" t="s">
        <v>1612</v>
      </c>
      <c r="C1005" s="3" t="s">
        <v>2</v>
      </c>
      <c r="D1005" s="3" t="s">
        <v>13</v>
      </c>
      <c r="E1005" s="3" t="s">
        <v>290</v>
      </c>
      <c r="F1005" s="4"/>
      <c r="G1005" s="4"/>
      <c r="H1005" s="4"/>
      <c r="I1005" s="5"/>
      <c r="J1005" s="5"/>
      <c r="K1005" s="5"/>
    </row>
    <row r="1006" spans="1:11" x14ac:dyDescent="0.2">
      <c r="A1006" s="3" t="s">
        <v>1613</v>
      </c>
      <c r="B1006" s="2" t="s">
        <v>1612</v>
      </c>
      <c r="C1006" s="3" t="s">
        <v>2</v>
      </c>
      <c r="D1006" s="3" t="s">
        <v>13</v>
      </c>
      <c r="E1006" s="3" t="s">
        <v>290</v>
      </c>
      <c r="F1006" s="4"/>
      <c r="G1006" s="4"/>
      <c r="H1006" s="4"/>
      <c r="I1006" s="5"/>
      <c r="J1006" s="5"/>
      <c r="K1006" s="5"/>
    </row>
    <row r="1007" spans="1:11" x14ac:dyDescent="0.2">
      <c r="A1007" s="4" t="s">
        <v>1614</v>
      </c>
      <c r="B1007" s="2" t="s">
        <v>1615</v>
      </c>
      <c r="C1007" s="3" t="s">
        <v>2</v>
      </c>
      <c r="D1007" s="3" t="s">
        <v>21</v>
      </c>
      <c r="E1007" s="3" t="s">
        <v>4</v>
      </c>
      <c r="F1007" s="4"/>
      <c r="G1007" s="4"/>
      <c r="H1007" s="4"/>
      <c r="I1007" s="5"/>
      <c r="J1007" s="5"/>
      <c r="K1007" s="5"/>
    </row>
    <row r="1008" spans="1:11" x14ac:dyDescent="0.2">
      <c r="A1008" s="3" t="s">
        <v>1616</v>
      </c>
      <c r="B1008" s="2" t="s">
        <v>1615</v>
      </c>
      <c r="C1008" s="3" t="s">
        <v>2</v>
      </c>
      <c r="D1008" s="3" t="s">
        <v>21</v>
      </c>
      <c r="E1008" s="3" t="s">
        <v>4</v>
      </c>
      <c r="F1008" s="4"/>
      <c r="G1008" s="4"/>
      <c r="H1008" s="4"/>
      <c r="I1008" s="5"/>
      <c r="J1008" s="5"/>
      <c r="K1008" s="5"/>
    </row>
    <row r="1009" spans="1:11" x14ac:dyDescent="0.2">
      <c r="A1009" s="3" t="s">
        <v>1617</v>
      </c>
      <c r="B1009" s="2" t="s">
        <v>1618</v>
      </c>
      <c r="C1009" s="3" t="s">
        <v>56</v>
      </c>
      <c r="D1009" s="1" t="s">
        <v>49</v>
      </c>
      <c r="E1009" s="3" t="s">
        <v>58</v>
      </c>
      <c r="F1009" s="4"/>
      <c r="G1009" s="4"/>
      <c r="H1009" s="4"/>
      <c r="I1009" s="21"/>
      <c r="J1009" s="21"/>
      <c r="K1009" s="21"/>
    </row>
    <row r="1010" spans="1:11" x14ac:dyDescent="0.2">
      <c r="A1010" s="3" t="s">
        <v>1619</v>
      </c>
      <c r="B1010" s="2" t="s">
        <v>1618</v>
      </c>
      <c r="C1010" s="3" t="s">
        <v>56</v>
      </c>
      <c r="D1010" s="1" t="s">
        <v>49</v>
      </c>
      <c r="E1010" s="3" t="s">
        <v>58</v>
      </c>
      <c r="F1010" s="4"/>
      <c r="G1010" s="4"/>
      <c r="H1010" s="4"/>
      <c r="I1010" s="21"/>
      <c r="J1010" s="21"/>
      <c r="K1010" s="21"/>
    </row>
    <row r="1011" spans="1:11" x14ac:dyDescent="0.2">
      <c r="A1011" s="20" t="s">
        <v>1620</v>
      </c>
      <c r="B1011" s="17" t="s">
        <v>1621</v>
      </c>
      <c r="C1011" s="4" t="s">
        <v>111</v>
      </c>
      <c r="D1011" s="4" t="s">
        <v>21</v>
      </c>
      <c r="E1011" s="4" t="s">
        <v>112</v>
      </c>
      <c r="F1011" s="4"/>
      <c r="G1011" s="4"/>
      <c r="H1011" s="4"/>
      <c r="I1011" s="5"/>
      <c r="J1011" s="5"/>
      <c r="K1011" s="5"/>
    </row>
    <row r="1012" spans="1:11" x14ac:dyDescent="0.2">
      <c r="A1012" s="3" t="s">
        <v>1622</v>
      </c>
      <c r="B1012" s="2" t="s">
        <v>1623</v>
      </c>
      <c r="C1012" s="3" t="s">
        <v>2</v>
      </c>
      <c r="D1012" s="3" t="s">
        <v>3</v>
      </c>
      <c r="E1012" s="3" t="s">
        <v>230</v>
      </c>
      <c r="F1012" s="4"/>
      <c r="G1012" s="4"/>
      <c r="H1012" s="4"/>
      <c r="I1012" s="5"/>
      <c r="J1012" s="5"/>
      <c r="K1012" s="5"/>
    </row>
    <row r="1013" spans="1:11" x14ac:dyDescent="0.2">
      <c r="A1013" s="3" t="s">
        <v>1624</v>
      </c>
      <c r="B1013" s="2" t="s">
        <v>1623</v>
      </c>
      <c r="C1013" s="3" t="s">
        <v>2</v>
      </c>
      <c r="D1013" s="3" t="s">
        <v>3</v>
      </c>
      <c r="E1013" s="3" t="s">
        <v>230</v>
      </c>
      <c r="F1013" s="4"/>
      <c r="G1013" s="4"/>
      <c r="H1013" s="4"/>
      <c r="I1013" s="5"/>
      <c r="J1013" s="5"/>
      <c r="K1013" s="5"/>
    </row>
    <row r="1014" spans="1:11" x14ac:dyDescent="0.2">
      <c r="A1014" s="4" t="s">
        <v>1625</v>
      </c>
      <c r="B1014" s="17" t="s">
        <v>1626</v>
      </c>
      <c r="C1014" s="4" t="s">
        <v>89</v>
      </c>
      <c r="D1014" s="3" t="s">
        <v>3</v>
      </c>
      <c r="E1014" s="3" t="s">
        <v>90</v>
      </c>
      <c r="F1014" s="4"/>
      <c r="G1014" s="4"/>
      <c r="H1014" s="4"/>
      <c r="I1014" s="5"/>
      <c r="J1014" s="5"/>
      <c r="K1014" s="5"/>
    </row>
    <row r="1015" spans="1:11" x14ac:dyDescent="0.2">
      <c r="A1015" s="3" t="s">
        <v>1627</v>
      </c>
      <c r="B1015" s="2" t="s">
        <v>1626</v>
      </c>
      <c r="C1015" s="3" t="s">
        <v>89</v>
      </c>
      <c r="D1015" s="3" t="s">
        <v>3</v>
      </c>
      <c r="E1015" s="3" t="s">
        <v>90</v>
      </c>
      <c r="F1015" s="4"/>
      <c r="G1015" s="4"/>
      <c r="H1015" s="4"/>
      <c r="I1015" s="5"/>
      <c r="J1015" s="5"/>
      <c r="K1015" s="5"/>
    </row>
    <row r="1016" spans="1:11" x14ac:dyDescent="0.2">
      <c r="A1016" s="20" t="s">
        <v>1628</v>
      </c>
      <c r="B1016" s="17" t="s">
        <v>1626</v>
      </c>
      <c r="C1016" s="4" t="s">
        <v>89</v>
      </c>
      <c r="D1016" s="3" t="s">
        <v>3</v>
      </c>
      <c r="E1016" s="3" t="s">
        <v>90</v>
      </c>
      <c r="F1016" s="4"/>
      <c r="G1016" s="4"/>
      <c r="H1016" s="4"/>
      <c r="I1016" s="5"/>
      <c r="J1016" s="5"/>
      <c r="K1016" s="5"/>
    </row>
    <row r="1017" spans="1:11" x14ac:dyDescent="0.2">
      <c r="A1017" s="3" t="s">
        <v>1629</v>
      </c>
      <c r="B1017" s="2" t="s">
        <v>1630</v>
      </c>
      <c r="C1017" s="3" t="s">
        <v>28</v>
      </c>
      <c r="D1017" s="3" t="s">
        <v>13</v>
      </c>
      <c r="E1017" s="3" t="s">
        <v>30</v>
      </c>
      <c r="F1017" s="4"/>
      <c r="G1017" s="4"/>
      <c r="H1017" s="4"/>
      <c r="I1017" s="5"/>
      <c r="J1017" s="5"/>
      <c r="K1017" s="5"/>
    </row>
    <row r="1018" spans="1:11" x14ac:dyDescent="0.2">
      <c r="A1018" s="3" t="s">
        <v>1631</v>
      </c>
      <c r="B1018" s="2" t="s">
        <v>1632</v>
      </c>
      <c r="C1018" s="3" t="s">
        <v>28</v>
      </c>
      <c r="D1018" s="3" t="s">
        <v>13</v>
      </c>
      <c r="E1018" s="3" t="s">
        <v>143</v>
      </c>
      <c r="F1018" s="4"/>
      <c r="G1018" s="4"/>
      <c r="H1018" s="4"/>
      <c r="I1018" s="5"/>
      <c r="J1018" s="5"/>
      <c r="K1018" s="5"/>
    </row>
    <row r="1019" spans="1:11" x14ac:dyDescent="0.2">
      <c r="A1019" s="20" t="s">
        <v>1633</v>
      </c>
      <c r="B1019" s="17" t="s">
        <v>1634</v>
      </c>
      <c r="C1019" s="4" t="s">
        <v>43</v>
      </c>
      <c r="D1019" s="4" t="s">
        <v>29</v>
      </c>
      <c r="E1019" s="4" t="s">
        <v>406</v>
      </c>
      <c r="F1019" s="4"/>
      <c r="G1019" s="4"/>
      <c r="H1019" s="4"/>
      <c r="I1019" s="5"/>
      <c r="J1019" s="5"/>
      <c r="K1019" s="5"/>
    </row>
    <row r="1020" spans="1:11" x14ac:dyDescent="0.2">
      <c r="A1020" s="20" t="s">
        <v>1635</v>
      </c>
      <c r="B1020" s="17" t="s">
        <v>1636</v>
      </c>
      <c r="C1020" s="4" t="s">
        <v>43</v>
      </c>
      <c r="D1020" s="4" t="s">
        <v>21</v>
      </c>
      <c r="E1020" s="4" t="s">
        <v>406</v>
      </c>
      <c r="F1020" s="4"/>
      <c r="G1020" s="4"/>
      <c r="H1020" s="4"/>
      <c r="I1020" s="5"/>
      <c r="J1020" s="5"/>
      <c r="K1020" s="5"/>
    </row>
    <row r="1021" spans="1:11" x14ac:dyDescent="0.2">
      <c r="A1021" s="4" t="s">
        <v>1637</v>
      </c>
      <c r="B1021" s="60" t="s">
        <v>1638</v>
      </c>
      <c r="C1021" s="4" t="s">
        <v>43</v>
      </c>
      <c r="D1021" s="4" t="s">
        <v>21</v>
      </c>
      <c r="E1021" s="4" t="s">
        <v>406</v>
      </c>
      <c r="F1021" s="4"/>
      <c r="G1021" s="4"/>
      <c r="H1021" s="4"/>
      <c r="I1021" s="5"/>
      <c r="J1021" s="5"/>
      <c r="K1021" s="5"/>
    </row>
    <row r="1022" spans="1:11" x14ac:dyDescent="0.2">
      <c r="A1022" s="20" t="s">
        <v>1639</v>
      </c>
      <c r="B1022" s="17" t="s">
        <v>1640</v>
      </c>
      <c r="C1022" s="4" t="s">
        <v>43</v>
      </c>
      <c r="D1022" s="4" t="s">
        <v>21</v>
      </c>
      <c r="E1022" s="4" t="s">
        <v>406</v>
      </c>
      <c r="F1022" s="4"/>
      <c r="G1022" s="4"/>
      <c r="H1022" s="4"/>
      <c r="I1022" s="5"/>
      <c r="J1022" s="5"/>
      <c r="K1022" s="5"/>
    </row>
    <row r="1023" spans="1:11" x14ac:dyDescent="0.2">
      <c r="A1023" s="15" t="s">
        <v>1641</v>
      </c>
      <c r="B1023" s="17" t="s">
        <v>1642</v>
      </c>
      <c r="C1023" s="4" t="s">
        <v>43</v>
      </c>
      <c r="D1023" s="4" t="s">
        <v>21</v>
      </c>
      <c r="E1023" s="4" t="s">
        <v>406</v>
      </c>
      <c r="F1023" s="4"/>
      <c r="G1023" s="4"/>
      <c r="H1023" s="4"/>
      <c r="I1023" s="5"/>
      <c r="J1023" s="5"/>
      <c r="K1023" s="5"/>
    </row>
    <row r="1024" spans="1:11" x14ac:dyDescent="0.2">
      <c r="A1024" s="3" t="s">
        <v>1643</v>
      </c>
      <c r="B1024" s="2" t="s">
        <v>1644</v>
      </c>
      <c r="C1024" s="3" t="s">
        <v>2</v>
      </c>
      <c r="D1024" s="3" t="s">
        <v>13</v>
      </c>
      <c r="E1024" s="3" t="s">
        <v>579</v>
      </c>
      <c r="F1024" s="4"/>
      <c r="G1024" s="4"/>
      <c r="H1024" s="4"/>
      <c r="I1024" s="5"/>
      <c r="J1024" s="5"/>
      <c r="K1024" s="5"/>
    </row>
    <row r="1025" spans="1:11" x14ac:dyDescent="0.2">
      <c r="A1025" s="3" t="s">
        <v>1645</v>
      </c>
      <c r="B1025" s="2" t="s">
        <v>1644</v>
      </c>
      <c r="C1025" s="3" t="s">
        <v>2</v>
      </c>
      <c r="D1025" s="3" t="s">
        <v>13</v>
      </c>
      <c r="E1025" s="3" t="s">
        <v>579</v>
      </c>
      <c r="F1025" s="4"/>
      <c r="G1025" s="4"/>
      <c r="H1025" s="4"/>
      <c r="I1025" s="5"/>
      <c r="J1025" s="5"/>
      <c r="K1025" s="5"/>
    </row>
    <row r="1026" spans="1:11" x14ac:dyDescent="0.2">
      <c r="A1026" s="20" t="s">
        <v>1646</v>
      </c>
      <c r="B1026" s="17" t="s">
        <v>1647</v>
      </c>
      <c r="C1026" s="4" t="s">
        <v>111</v>
      </c>
      <c r="D1026" s="4" t="s">
        <v>21</v>
      </c>
      <c r="E1026" s="5" t="s">
        <v>300</v>
      </c>
      <c r="F1026" s="4"/>
      <c r="G1026" s="4"/>
      <c r="H1026" s="4"/>
      <c r="I1026" s="5"/>
      <c r="J1026" s="5"/>
      <c r="K1026" s="5"/>
    </row>
    <row r="1027" spans="1:11" x14ac:dyDescent="0.2">
      <c r="A1027" s="25" t="s">
        <v>176</v>
      </c>
      <c r="B1027" s="17" t="s">
        <v>1647</v>
      </c>
      <c r="C1027" s="4" t="s">
        <v>111</v>
      </c>
      <c r="D1027" s="4" t="s">
        <v>21</v>
      </c>
      <c r="E1027" s="5" t="s">
        <v>300</v>
      </c>
      <c r="F1027" s="4"/>
      <c r="G1027" s="4"/>
      <c r="H1027" s="4"/>
      <c r="I1027" s="5"/>
      <c r="J1027" s="5"/>
      <c r="K1027" s="5"/>
    </row>
    <row r="1028" spans="1:11" x14ac:dyDescent="0.2">
      <c r="A1028" s="3" t="s">
        <v>1648</v>
      </c>
      <c r="B1028" s="2" t="s">
        <v>1649</v>
      </c>
      <c r="C1028" s="3" t="s">
        <v>56</v>
      </c>
      <c r="D1028" s="3" t="s">
        <v>3</v>
      </c>
      <c r="E1028" s="3" t="s">
        <v>191</v>
      </c>
      <c r="F1028" s="4"/>
      <c r="G1028" s="4"/>
      <c r="H1028" s="4"/>
      <c r="I1028" s="5"/>
      <c r="J1028" s="5"/>
      <c r="K1028" s="5"/>
    </row>
    <row r="1029" spans="1:11" x14ac:dyDescent="0.2">
      <c r="A1029" s="3" t="s">
        <v>1650</v>
      </c>
      <c r="B1029" s="2" t="s">
        <v>1649</v>
      </c>
      <c r="C1029" s="3" t="s">
        <v>56</v>
      </c>
      <c r="D1029" s="3" t="s">
        <v>3</v>
      </c>
      <c r="E1029" s="3" t="s">
        <v>191</v>
      </c>
      <c r="F1029" s="4"/>
      <c r="G1029" s="4"/>
      <c r="H1029" s="4"/>
      <c r="I1029" s="5"/>
      <c r="J1029" s="5"/>
      <c r="K1029" s="5"/>
    </row>
    <row r="1030" spans="1:11" x14ac:dyDescent="0.2">
      <c r="A1030" s="20" t="s">
        <v>1651</v>
      </c>
      <c r="B1030" s="17" t="s">
        <v>1652</v>
      </c>
      <c r="C1030" s="4" t="s">
        <v>111</v>
      </c>
      <c r="D1030" s="4" t="s">
        <v>13</v>
      </c>
      <c r="E1030" s="4" t="s">
        <v>365</v>
      </c>
      <c r="F1030" s="4"/>
      <c r="G1030" s="4"/>
      <c r="H1030" s="4"/>
      <c r="I1030" s="5"/>
      <c r="J1030" s="5"/>
      <c r="K1030" s="5"/>
    </row>
    <row r="1031" spans="1:11" x14ac:dyDescent="0.2">
      <c r="A1031" s="15" t="s">
        <v>1653</v>
      </c>
      <c r="B1031" s="17" t="s">
        <v>1652</v>
      </c>
      <c r="C1031" s="4" t="s">
        <v>111</v>
      </c>
      <c r="D1031" s="4" t="s">
        <v>13</v>
      </c>
      <c r="E1031" s="4" t="s">
        <v>365</v>
      </c>
      <c r="F1031" s="4"/>
      <c r="G1031" s="4"/>
      <c r="H1031" s="4"/>
      <c r="I1031" s="5"/>
      <c r="J1031" s="5"/>
      <c r="K1031" s="5"/>
    </row>
    <row r="1032" spans="1:11" x14ac:dyDescent="0.2">
      <c r="A1032" s="25" t="s">
        <v>180</v>
      </c>
      <c r="B1032" s="17" t="s">
        <v>1652</v>
      </c>
      <c r="C1032" s="4" t="s">
        <v>111</v>
      </c>
      <c r="D1032" s="4" t="s">
        <v>13</v>
      </c>
      <c r="E1032" s="4" t="s">
        <v>365</v>
      </c>
      <c r="F1032" s="4"/>
      <c r="G1032" s="4"/>
      <c r="H1032" s="4"/>
      <c r="I1032" s="5"/>
      <c r="J1032" s="5"/>
      <c r="K1032" s="5"/>
    </row>
    <row r="1033" spans="1:11" x14ac:dyDescent="0.2">
      <c r="A1033" s="3" t="s">
        <v>1654</v>
      </c>
      <c r="B1033" s="2" t="s">
        <v>1655</v>
      </c>
      <c r="C1033" s="3" t="s">
        <v>2</v>
      </c>
      <c r="D1033" s="3" t="s">
        <v>57</v>
      </c>
      <c r="E1033" s="3"/>
      <c r="F1033" s="4"/>
      <c r="G1033" s="4"/>
      <c r="H1033" s="4"/>
      <c r="I1033" s="5"/>
      <c r="J1033" s="5"/>
      <c r="K1033" s="5"/>
    </row>
    <row r="1034" spans="1:11" x14ac:dyDescent="0.2">
      <c r="A1034" s="20" t="s">
        <v>1656</v>
      </c>
      <c r="B1034" s="17" t="s">
        <v>1657</v>
      </c>
      <c r="C1034" s="4" t="s">
        <v>43</v>
      </c>
      <c r="D1034" s="4" t="s">
        <v>57</v>
      </c>
      <c r="E1034" s="4" t="s">
        <v>164</v>
      </c>
      <c r="F1034" s="4"/>
      <c r="G1034" s="4"/>
      <c r="H1034" s="4"/>
      <c r="I1034" s="5"/>
      <c r="J1034" s="5"/>
      <c r="K1034" s="5"/>
    </row>
    <row r="1035" spans="1:11" x14ac:dyDescent="0.2">
      <c r="A1035" s="20" t="s">
        <v>1656</v>
      </c>
      <c r="B1035" s="17" t="s">
        <v>1658</v>
      </c>
      <c r="C1035" s="4" t="s">
        <v>111</v>
      </c>
      <c r="D1035" s="4" t="s">
        <v>13</v>
      </c>
      <c r="E1035" s="4" t="s">
        <v>164</v>
      </c>
      <c r="F1035" s="4"/>
      <c r="G1035" s="4"/>
      <c r="H1035" s="4"/>
      <c r="I1035" s="21"/>
      <c r="J1035" s="21"/>
      <c r="K1035" s="21"/>
    </row>
    <row r="1036" spans="1:11" x14ac:dyDescent="0.2">
      <c r="A1036" s="24" t="s">
        <v>183</v>
      </c>
      <c r="B1036" s="17" t="s">
        <v>1658</v>
      </c>
      <c r="C1036" s="4" t="s">
        <v>111</v>
      </c>
      <c r="D1036" s="4" t="s">
        <v>13</v>
      </c>
      <c r="E1036" s="4"/>
      <c r="F1036" s="4"/>
      <c r="G1036" s="4"/>
      <c r="H1036" s="4"/>
      <c r="I1036" s="21"/>
      <c r="J1036" s="21"/>
      <c r="K1036" s="21"/>
    </row>
    <row r="1037" spans="1:11" x14ac:dyDescent="0.2">
      <c r="A1037" s="20" t="s">
        <v>1659</v>
      </c>
      <c r="B1037" s="17" t="s">
        <v>1660</v>
      </c>
      <c r="C1037" s="4" t="s">
        <v>43</v>
      </c>
      <c r="D1037" s="4" t="s">
        <v>57</v>
      </c>
      <c r="E1037" s="4" t="s">
        <v>406</v>
      </c>
      <c r="F1037" s="4"/>
      <c r="G1037" s="4"/>
      <c r="H1037" s="4"/>
      <c r="I1037" s="5"/>
      <c r="J1037" s="5"/>
      <c r="K1037" s="5"/>
    </row>
    <row r="1038" spans="1:11" x14ac:dyDescent="0.2">
      <c r="A1038" s="20" t="s">
        <v>1661</v>
      </c>
      <c r="B1038" s="17" t="s">
        <v>1657</v>
      </c>
      <c r="C1038" s="4" t="s">
        <v>43</v>
      </c>
      <c r="D1038" s="4" t="s">
        <v>57</v>
      </c>
      <c r="E1038" s="4" t="s">
        <v>406</v>
      </c>
      <c r="F1038" s="4"/>
      <c r="G1038" s="4"/>
      <c r="H1038" s="4"/>
      <c r="I1038" s="5"/>
      <c r="J1038" s="5"/>
      <c r="K1038" s="5"/>
    </row>
    <row r="1039" spans="1:11" x14ac:dyDescent="0.2">
      <c r="A1039" s="3" t="s">
        <v>1662</v>
      </c>
      <c r="B1039" s="2" t="s">
        <v>1663</v>
      </c>
      <c r="C1039" s="3" t="s">
        <v>28</v>
      </c>
      <c r="D1039" s="3" t="s">
        <v>13</v>
      </c>
      <c r="E1039" s="3" t="s">
        <v>30</v>
      </c>
      <c r="F1039" s="4"/>
      <c r="G1039" s="4"/>
      <c r="H1039" s="4"/>
      <c r="I1039" s="5"/>
      <c r="J1039" s="5"/>
      <c r="K1039" s="5"/>
    </row>
    <row r="1040" spans="1:11" x14ac:dyDescent="0.2">
      <c r="A1040" s="20" t="s">
        <v>1664</v>
      </c>
      <c r="B1040" s="17" t="s">
        <v>1665</v>
      </c>
      <c r="C1040" s="4" t="s">
        <v>43</v>
      </c>
      <c r="D1040" s="4" t="s">
        <v>13</v>
      </c>
      <c r="E1040" s="4" t="s">
        <v>242</v>
      </c>
      <c r="F1040" s="4"/>
      <c r="G1040" s="4"/>
      <c r="H1040" s="4"/>
      <c r="I1040" s="5"/>
      <c r="J1040" s="5"/>
      <c r="K1040" s="5"/>
    </row>
    <row r="1041" spans="1:11" x14ac:dyDescent="0.2">
      <c r="A1041" s="3" t="s">
        <v>1666</v>
      </c>
      <c r="B1041" s="2" t="s">
        <v>1667</v>
      </c>
      <c r="C1041" s="3" t="s">
        <v>2</v>
      </c>
      <c r="D1041" s="3" t="s">
        <v>13</v>
      </c>
      <c r="E1041" s="3" t="s">
        <v>22</v>
      </c>
      <c r="F1041" s="4"/>
      <c r="G1041" s="4"/>
      <c r="H1041" s="4"/>
      <c r="I1041" s="21"/>
      <c r="J1041" s="21"/>
      <c r="K1041" s="21"/>
    </row>
    <row r="1042" spans="1:11" x14ac:dyDescent="0.2">
      <c r="A1042" s="3" t="s">
        <v>1668</v>
      </c>
      <c r="B1042" s="2" t="s">
        <v>1667</v>
      </c>
      <c r="C1042" s="3" t="s">
        <v>2</v>
      </c>
      <c r="D1042" s="3" t="s">
        <v>13</v>
      </c>
      <c r="E1042" s="3" t="s">
        <v>22</v>
      </c>
      <c r="F1042" s="4"/>
      <c r="G1042" s="4"/>
      <c r="H1042" s="4"/>
      <c r="I1042" s="21"/>
      <c r="J1042" s="21"/>
      <c r="K1042" s="21"/>
    </row>
    <row r="1043" spans="1:11" x14ac:dyDescent="0.2">
      <c r="A1043" s="3" t="s">
        <v>1669</v>
      </c>
      <c r="B1043" s="2" t="s">
        <v>1670</v>
      </c>
      <c r="C1043" s="3" t="s">
        <v>28</v>
      </c>
      <c r="D1043" s="3" t="s">
        <v>57</v>
      </c>
      <c r="E1043" s="3" t="s">
        <v>30</v>
      </c>
      <c r="F1043" s="4"/>
      <c r="G1043" s="4"/>
      <c r="H1043" s="4"/>
      <c r="I1043" s="5"/>
      <c r="J1043" s="5"/>
      <c r="K1043" s="5"/>
    </row>
    <row r="1044" spans="1:11" x14ac:dyDescent="0.2">
      <c r="A1044" s="3" t="s">
        <v>1671</v>
      </c>
      <c r="B1044" s="2" t="s">
        <v>1670</v>
      </c>
      <c r="C1044" s="3" t="s">
        <v>28</v>
      </c>
      <c r="D1044" s="3" t="s">
        <v>57</v>
      </c>
      <c r="E1044" s="3" t="s">
        <v>30</v>
      </c>
      <c r="F1044" s="4"/>
      <c r="G1044" s="4"/>
      <c r="H1044" s="4"/>
      <c r="I1044" s="5"/>
      <c r="J1044" s="5"/>
      <c r="K1044" s="5"/>
    </row>
    <row r="1045" spans="1:11" x14ac:dyDescent="0.2">
      <c r="A1045" s="3" t="s">
        <v>1672</v>
      </c>
      <c r="B1045" s="2" t="s">
        <v>1673</v>
      </c>
      <c r="C1045" s="3" t="s">
        <v>28</v>
      </c>
      <c r="D1045" s="3" t="s">
        <v>21</v>
      </c>
      <c r="E1045" s="3" t="s">
        <v>30</v>
      </c>
      <c r="F1045" s="4"/>
      <c r="G1045" s="4"/>
      <c r="H1045" s="4"/>
      <c r="I1045" s="5"/>
      <c r="J1045" s="5"/>
      <c r="K1045" s="5"/>
    </row>
    <row r="1046" spans="1:11" x14ac:dyDescent="0.2">
      <c r="A1046" s="3" t="s">
        <v>1674</v>
      </c>
      <c r="B1046" s="2" t="s">
        <v>1673</v>
      </c>
      <c r="C1046" s="3" t="s">
        <v>28</v>
      </c>
      <c r="D1046" s="3" t="s">
        <v>21</v>
      </c>
      <c r="E1046" s="3" t="s">
        <v>30</v>
      </c>
      <c r="F1046" s="4"/>
      <c r="G1046" s="4"/>
      <c r="H1046" s="4"/>
      <c r="I1046" s="5"/>
      <c r="J1046" s="5"/>
      <c r="K1046" s="5"/>
    </row>
    <row r="1047" spans="1:11" x14ac:dyDescent="0.2">
      <c r="A1047" s="3" t="s">
        <v>1675</v>
      </c>
      <c r="B1047" s="2" t="s">
        <v>1676</v>
      </c>
      <c r="C1047" s="3" t="s">
        <v>179</v>
      </c>
      <c r="D1047" s="3" t="s">
        <v>57</v>
      </c>
      <c r="E1047" s="3" t="s">
        <v>290</v>
      </c>
      <c r="F1047" s="4"/>
      <c r="G1047" s="4"/>
      <c r="H1047" s="4"/>
      <c r="I1047" s="5"/>
      <c r="J1047" s="5"/>
      <c r="K1047" s="5"/>
    </row>
    <row r="1048" spans="1:11" x14ac:dyDescent="0.2">
      <c r="A1048" s="4" t="s">
        <v>1677</v>
      </c>
      <c r="B1048" s="17" t="s">
        <v>1130</v>
      </c>
      <c r="C1048" s="4" t="s">
        <v>89</v>
      </c>
      <c r="D1048" s="4" t="s">
        <v>57</v>
      </c>
      <c r="E1048" s="3" t="s">
        <v>90</v>
      </c>
      <c r="F1048" s="4"/>
      <c r="G1048" s="4"/>
      <c r="H1048" s="4"/>
      <c r="I1048" s="14"/>
      <c r="J1048" s="14"/>
      <c r="K1048" s="14"/>
    </row>
    <row r="1049" spans="1:11" x14ac:dyDescent="0.2">
      <c r="A1049" s="3" t="s">
        <v>1678</v>
      </c>
      <c r="B1049" s="2" t="s">
        <v>1130</v>
      </c>
      <c r="C1049" s="3" t="s">
        <v>89</v>
      </c>
      <c r="D1049" s="3" t="s">
        <v>57</v>
      </c>
      <c r="E1049" s="3" t="s">
        <v>90</v>
      </c>
      <c r="F1049" s="4"/>
      <c r="G1049" s="4"/>
      <c r="H1049" s="4"/>
      <c r="I1049" s="5"/>
      <c r="J1049" s="5"/>
      <c r="K1049" s="5"/>
    </row>
    <row r="1050" spans="1:11" x14ac:dyDescent="0.2">
      <c r="A1050" s="20" t="s">
        <v>1679</v>
      </c>
      <c r="B1050" s="17" t="s">
        <v>1130</v>
      </c>
      <c r="C1050" s="4" t="s">
        <v>89</v>
      </c>
      <c r="D1050" s="4" t="s">
        <v>57</v>
      </c>
      <c r="E1050" s="4" t="s">
        <v>90</v>
      </c>
      <c r="F1050" s="4"/>
      <c r="G1050" s="4"/>
      <c r="H1050" s="4"/>
      <c r="I1050" s="14"/>
      <c r="J1050" s="14"/>
      <c r="K1050" s="14"/>
    </row>
    <row r="1051" spans="1:11" x14ac:dyDescent="0.2">
      <c r="A1051" s="20" t="s">
        <v>1680</v>
      </c>
      <c r="B1051" s="17" t="s">
        <v>1681</v>
      </c>
      <c r="C1051" s="4" t="s">
        <v>43</v>
      </c>
      <c r="D1051" s="4" t="s">
        <v>13</v>
      </c>
      <c r="E1051" s="4" t="s">
        <v>242</v>
      </c>
      <c r="F1051" s="4"/>
      <c r="G1051" s="4"/>
      <c r="H1051" s="4"/>
      <c r="I1051" s="5"/>
      <c r="J1051" s="5"/>
      <c r="K1051" s="5"/>
    </row>
    <row r="1052" spans="1:11" x14ac:dyDescent="0.2">
      <c r="A1052" s="20" t="s">
        <v>1682</v>
      </c>
      <c r="B1052" s="17" t="s">
        <v>1681</v>
      </c>
      <c r="C1052" s="4" t="s">
        <v>43</v>
      </c>
      <c r="D1052" s="4" t="s">
        <v>13</v>
      </c>
      <c r="E1052" s="4" t="s">
        <v>242</v>
      </c>
      <c r="F1052" s="4"/>
      <c r="G1052" s="4"/>
      <c r="H1052" s="4"/>
      <c r="I1052" s="5"/>
      <c r="J1052" s="5"/>
      <c r="K1052" s="5"/>
    </row>
    <row r="1053" spans="1:11" x14ac:dyDescent="0.2">
      <c r="A1053" s="3" t="s">
        <v>1683</v>
      </c>
      <c r="B1053" s="2" t="s">
        <v>1684</v>
      </c>
      <c r="C1053" s="3" t="s">
        <v>20</v>
      </c>
      <c r="D1053" s="3" t="s">
        <v>57</v>
      </c>
      <c r="E1053" s="3" t="s">
        <v>275</v>
      </c>
      <c r="F1053" s="4"/>
      <c r="G1053" s="4"/>
      <c r="H1053" s="4"/>
      <c r="I1053" s="21"/>
      <c r="J1053" s="21"/>
      <c r="K1053" s="21"/>
    </row>
    <row r="1054" spans="1:11" x14ac:dyDescent="0.2">
      <c r="A1054" s="3" t="s">
        <v>1685</v>
      </c>
      <c r="B1054" s="2" t="s">
        <v>1684</v>
      </c>
      <c r="C1054" s="3" t="s">
        <v>20</v>
      </c>
      <c r="D1054" s="3" t="s">
        <v>57</v>
      </c>
      <c r="E1054" s="3" t="s">
        <v>275</v>
      </c>
      <c r="F1054" s="4"/>
      <c r="G1054" s="4"/>
      <c r="H1054" s="4"/>
      <c r="I1054" s="21"/>
      <c r="J1054" s="21"/>
      <c r="K1054" s="21"/>
    </row>
    <row r="1055" spans="1:11" x14ac:dyDescent="0.2">
      <c r="A1055" s="3" t="s">
        <v>1686</v>
      </c>
      <c r="B1055" s="2" t="s">
        <v>1687</v>
      </c>
      <c r="C1055" s="3" t="s">
        <v>20</v>
      </c>
      <c r="D1055" s="3" t="s">
        <v>3</v>
      </c>
      <c r="E1055" s="3" t="s">
        <v>275</v>
      </c>
      <c r="F1055" s="4"/>
      <c r="G1055" s="4"/>
      <c r="H1055" s="4"/>
      <c r="I1055" s="21"/>
      <c r="J1055" s="21"/>
      <c r="K1055" s="21"/>
    </row>
    <row r="1056" spans="1:11" x14ac:dyDescent="0.2">
      <c r="A1056" s="3" t="s">
        <v>1688</v>
      </c>
      <c r="B1056" s="2" t="s">
        <v>1687</v>
      </c>
      <c r="C1056" s="3" t="s">
        <v>20</v>
      </c>
      <c r="D1056" s="3" t="s">
        <v>3</v>
      </c>
      <c r="E1056" s="3" t="s">
        <v>275</v>
      </c>
      <c r="F1056" s="4"/>
      <c r="G1056" s="4"/>
      <c r="H1056" s="4"/>
      <c r="I1056" s="21"/>
      <c r="J1056" s="21"/>
      <c r="K1056" s="21"/>
    </row>
    <row r="1057" spans="1:11" x14ac:dyDescent="0.2">
      <c r="A1057" s="3" t="s">
        <v>1689</v>
      </c>
      <c r="B1057" s="2" t="s">
        <v>1690</v>
      </c>
      <c r="C1057" s="3" t="s">
        <v>28</v>
      </c>
      <c r="D1057" s="3" t="s">
        <v>13</v>
      </c>
      <c r="E1057" s="3" t="s">
        <v>30</v>
      </c>
      <c r="F1057" s="4"/>
      <c r="G1057" s="4"/>
      <c r="H1057" s="4"/>
      <c r="I1057" s="29"/>
      <c r="J1057" s="29"/>
      <c r="K1057" s="29"/>
    </row>
    <row r="1058" spans="1:11" x14ac:dyDescent="0.2">
      <c r="A1058" s="3" t="s">
        <v>1691</v>
      </c>
      <c r="B1058" s="2" t="s">
        <v>1692</v>
      </c>
      <c r="C1058" s="3" t="s">
        <v>28</v>
      </c>
      <c r="D1058" s="3" t="s">
        <v>57</v>
      </c>
      <c r="E1058" s="3" t="s">
        <v>30</v>
      </c>
      <c r="F1058" s="4"/>
      <c r="G1058" s="4"/>
      <c r="H1058" s="4"/>
      <c r="I1058" s="29"/>
      <c r="J1058" s="29"/>
      <c r="K1058" s="29"/>
    </row>
    <row r="1059" spans="1:11" x14ac:dyDescent="0.2">
      <c r="A1059" s="3" t="s">
        <v>1693</v>
      </c>
      <c r="B1059" s="2" t="s">
        <v>1694</v>
      </c>
      <c r="C1059" s="3" t="s">
        <v>20</v>
      </c>
      <c r="D1059" s="3" t="s">
        <v>13</v>
      </c>
      <c r="E1059" s="3" t="s">
        <v>230</v>
      </c>
      <c r="F1059" s="4"/>
      <c r="G1059" s="4"/>
      <c r="H1059" s="4"/>
      <c r="I1059" s="29"/>
      <c r="J1059" s="29"/>
      <c r="K1059" s="29"/>
    </row>
    <row r="1060" spans="1:11" x14ac:dyDescent="0.2">
      <c r="A1060" s="61" t="s">
        <v>1695</v>
      </c>
      <c r="B1060" s="17" t="s">
        <v>1696</v>
      </c>
      <c r="C1060" s="4" t="s">
        <v>20</v>
      </c>
      <c r="D1060" s="4" t="s">
        <v>21</v>
      </c>
      <c r="E1060" s="3" t="s">
        <v>50</v>
      </c>
      <c r="F1060" s="4"/>
      <c r="G1060" s="4"/>
      <c r="H1060" s="4"/>
      <c r="I1060" s="5"/>
      <c r="J1060" s="5"/>
      <c r="K1060" s="5"/>
    </row>
    <row r="1061" spans="1:11" x14ac:dyDescent="0.2">
      <c r="A1061" s="3" t="s">
        <v>1697</v>
      </c>
      <c r="B1061" s="2" t="s">
        <v>1698</v>
      </c>
      <c r="C1061" s="3" t="s">
        <v>28</v>
      </c>
      <c r="D1061" s="1" t="s">
        <v>370</v>
      </c>
      <c r="E1061" s="3" t="s">
        <v>143</v>
      </c>
      <c r="F1061" s="4"/>
      <c r="G1061" s="4"/>
      <c r="H1061" s="4"/>
      <c r="I1061" s="29"/>
      <c r="J1061" s="29"/>
      <c r="K1061" s="29"/>
    </row>
    <row r="1062" spans="1:11" x14ac:dyDescent="0.2">
      <c r="A1062" s="3" t="s">
        <v>1699</v>
      </c>
      <c r="B1062" s="2" t="s">
        <v>1698</v>
      </c>
      <c r="C1062" s="3" t="s">
        <v>28</v>
      </c>
      <c r="D1062" s="1" t="s">
        <v>370</v>
      </c>
      <c r="E1062" s="3" t="s">
        <v>143</v>
      </c>
      <c r="F1062" s="4"/>
      <c r="G1062" s="4"/>
      <c r="H1062" s="4"/>
      <c r="I1062" s="29"/>
      <c r="J1062" s="29"/>
      <c r="K1062" s="29"/>
    </row>
    <row r="1063" spans="1:11" x14ac:dyDescent="0.2">
      <c r="A1063" s="3" t="s">
        <v>1700</v>
      </c>
      <c r="B1063" s="2" t="s">
        <v>1701</v>
      </c>
      <c r="C1063" s="3" t="s">
        <v>2</v>
      </c>
      <c r="D1063" s="3" t="s">
        <v>57</v>
      </c>
      <c r="E1063" s="3" t="s">
        <v>4</v>
      </c>
      <c r="F1063" s="4"/>
      <c r="G1063" s="4"/>
      <c r="H1063" s="4"/>
      <c r="I1063" s="29"/>
      <c r="J1063" s="29"/>
      <c r="K1063" s="29"/>
    </row>
    <row r="1064" spans="1:11" x14ac:dyDescent="0.2">
      <c r="A1064" s="3" t="s">
        <v>1702</v>
      </c>
      <c r="B1064" s="2" t="s">
        <v>1701</v>
      </c>
      <c r="C1064" s="3" t="s">
        <v>2</v>
      </c>
      <c r="D1064" s="3" t="s">
        <v>57</v>
      </c>
      <c r="E1064" s="3" t="s">
        <v>290</v>
      </c>
      <c r="F1064" s="4"/>
      <c r="G1064" s="4"/>
      <c r="H1064" s="4"/>
      <c r="I1064" s="29"/>
      <c r="J1064" s="29"/>
      <c r="K1064" s="29"/>
    </row>
    <row r="1065" spans="1:11" x14ac:dyDescent="0.2">
      <c r="A1065" s="3" t="s">
        <v>1703</v>
      </c>
      <c r="B1065" s="2" t="s">
        <v>1704</v>
      </c>
      <c r="C1065" s="3" t="s">
        <v>2</v>
      </c>
      <c r="D1065" s="3" t="s">
        <v>21</v>
      </c>
      <c r="E1065" s="3" t="s">
        <v>579</v>
      </c>
      <c r="F1065" s="4"/>
      <c r="G1065" s="4"/>
      <c r="H1065" s="4"/>
      <c r="I1065" s="14"/>
      <c r="J1065" s="14"/>
      <c r="K1065" s="14"/>
    </row>
    <row r="1066" spans="1:11" x14ac:dyDescent="0.2">
      <c r="A1066" s="3" t="s">
        <v>1705</v>
      </c>
      <c r="B1066" s="2" t="s">
        <v>1704</v>
      </c>
      <c r="C1066" s="3" t="s">
        <v>2</v>
      </c>
      <c r="D1066" s="3" t="s">
        <v>21</v>
      </c>
      <c r="E1066" s="3" t="s">
        <v>579</v>
      </c>
      <c r="F1066" s="4"/>
      <c r="G1066" s="4"/>
      <c r="H1066" s="4"/>
      <c r="I1066" s="14"/>
      <c r="J1066" s="14"/>
      <c r="K1066" s="14"/>
    </row>
    <row r="1067" spans="1:11" x14ac:dyDescent="0.2">
      <c r="A1067" s="3" t="s">
        <v>1706</v>
      </c>
      <c r="B1067" s="2" t="s">
        <v>1704</v>
      </c>
      <c r="C1067" s="3" t="s">
        <v>2</v>
      </c>
      <c r="D1067" s="3" t="s">
        <v>21</v>
      </c>
      <c r="E1067" s="3" t="s">
        <v>579</v>
      </c>
      <c r="F1067" s="4"/>
      <c r="G1067" s="4"/>
      <c r="H1067" s="4"/>
      <c r="I1067" s="5"/>
      <c r="J1067" s="5"/>
      <c r="K1067" s="5"/>
    </row>
    <row r="1068" spans="1:11" x14ac:dyDescent="0.2">
      <c r="A1068" s="3" t="s">
        <v>1707</v>
      </c>
      <c r="B1068" s="2" t="s">
        <v>1708</v>
      </c>
      <c r="C1068" s="3" t="s">
        <v>56</v>
      </c>
      <c r="D1068" s="3" t="s">
        <v>13</v>
      </c>
      <c r="E1068" s="3" t="s">
        <v>90</v>
      </c>
      <c r="F1068" s="4"/>
      <c r="G1068" s="4"/>
      <c r="H1068" s="4"/>
      <c r="I1068" s="5"/>
      <c r="J1068" s="5"/>
      <c r="K1068" s="5"/>
    </row>
    <row r="1069" spans="1:11" x14ac:dyDescent="0.2">
      <c r="A1069" s="20" t="s">
        <v>1709</v>
      </c>
      <c r="B1069" s="17" t="s">
        <v>1710</v>
      </c>
      <c r="C1069" s="4" t="s">
        <v>111</v>
      </c>
      <c r="D1069" s="4" t="s">
        <v>13</v>
      </c>
      <c r="E1069" s="4" t="s">
        <v>365</v>
      </c>
      <c r="F1069" s="4"/>
      <c r="G1069" s="4"/>
      <c r="H1069" s="4"/>
      <c r="I1069" s="5"/>
      <c r="J1069" s="5"/>
      <c r="K1069" s="5"/>
    </row>
    <row r="1070" spans="1:11" x14ac:dyDescent="0.2">
      <c r="A1070" s="24" t="s">
        <v>185</v>
      </c>
      <c r="B1070" s="17" t="s">
        <v>1710</v>
      </c>
      <c r="C1070" s="4" t="s">
        <v>111</v>
      </c>
      <c r="D1070" s="4" t="s">
        <v>13</v>
      </c>
      <c r="E1070" s="4"/>
      <c r="F1070" s="4"/>
      <c r="G1070" s="4"/>
      <c r="H1070" s="4"/>
      <c r="I1070" s="29"/>
      <c r="J1070" s="29"/>
      <c r="K1070" s="29"/>
    </row>
    <row r="1071" spans="1:11" x14ac:dyDescent="0.2">
      <c r="A1071" s="20" t="s">
        <v>1711</v>
      </c>
      <c r="B1071" s="17" t="s">
        <v>1712</v>
      </c>
      <c r="C1071" s="4" t="s">
        <v>43</v>
      </c>
      <c r="D1071" s="4" t="s">
        <v>13</v>
      </c>
      <c r="E1071" s="4" t="s">
        <v>283</v>
      </c>
      <c r="F1071" s="4"/>
      <c r="G1071" s="4"/>
      <c r="H1071" s="4"/>
      <c r="I1071" s="29"/>
      <c r="J1071" s="29"/>
      <c r="K1071" s="29"/>
    </row>
    <row r="1072" spans="1:11" x14ac:dyDescent="0.2">
      <c r="A1072" s="3" t="s">
        <v>1713</v>
      </c>
      <c r="B1072" s="2" t="s">
        <v>1714</v>
      </c>
      <c r="C1072" s="3" t="s">
        <v>2</v>
      </c>
      <c r="D1072" s="3" t="s">
        <v>3</v>
      </c>
      <c r="E1072" s="3" t="s">
        <v>50</v>
      </c>
      <c r="F1072" s="4"/>
      <c r="G1072" s="4"/>
      <c r="H1072" s="4"/>
      <c r="I1072" s="29"/>
      <c r="J1072" s="29"/>
      <c r="K1072" s="29"/>
    </row>
    <row r="1073" spans="1:11" x14ac:dyDescent="0.2">
      <c r="A1073" s="3" t="s">
        <v>1715</v>
      </c>
      <c r="B1073" s="2" t="s">
        <v>1714</v>
      </c>
      <c r="C1073" s="3" t="s">
        <v>2</v>
      </c>
      <c r="D1073" s="3" t="s">
        <v>3</v>
      </c>
      <c r="E1073" s="3" t="s">
        <v>50</v>
      </c>
      <c r="F1073" s="4"/>
      <c r="G1073" s="4"/>
      <c r="H1073" s="4"/>
      <c r="I1073" s="43"/>
      <c r="J1073" s="43"/>
      <c r="K1073" s="43"/>
    </row>
    <row r="1074" spans="1:11" x14ac:dyDescent="0.2">
      <c r="A1074" s="3" t="s">
        <v>1716</v>
      </c>
      <c r="B1074" s="2" t="s">
        <v>1717</v>
      </c>
      <c r="C1074" s="3" t="s">
        <v>2</v>
      </c>
      <c r="D1074" s="3" t="s">
        <v>3</v>
      </c>
      <c r="E1074" s="3" t="s">
        <v>50</v>
      </c>
      <c r="F1074" s="4"/>
      <c r="G1074" s="4"/>
      <c r="H1074" s="4"/>
      <c r="I1074" s="14"/>
      <c r="J1074" s="14"/>
      <c r="K1074" s="14"/>
    </row>
    <row r="1075" spans="1:11" x14ac:dyDescent="0.2">
      <c r="A1075" s="3" t="s">
        <v>1718</v>
      </c>
      <c r="B1075" s="2" t="s">
        <v>1717</v>
      </c>
      <c r="C1075" s="3" t="s">
        <v>2</v>
      </c>
      <c r="D1075" s="3" t="s">
        <v>3</v>
      </c>
      <c r="E1075" s="3" t="s">
        <v>50</v>
      </c>
      <c r="F1075" s="4"/>
      <c r="G1075" s="4"/>
      <c r="H1075" s="4"/>
      <c r="I1075" s="29"/>
      <c r="J1075" s="29"/>
      <c r="K1075" s="29"/>
    </row>
    <row r="1076" spans="1:11" x14ac:dyDescent="0.2">
      <c r="A1076" s="3" t="s">
        <v>1719</v>
      </c>
      <c r="B1076" s="2" t="s">
        <v>1717</v>
      </c>
      <c r="C1076" s="3" t="s">
        <v>2</v>
      </c>
      <c r="D1076" s="3" t="s">
        <v>3</v>
      </c>
      <c r="E1076" s="3" t="s">
        <v>50</v>
      </c>
      <c r="F1076" s="4"/>
      <c r="G1076" s="4"/>
      <c r="H1076" s="4"/>
      <c r="I1076" s="14"/>
      <c r="J1076" s="14"/>
      <c r="K1076" s="14"/>
    </row>
    <row r="1077" spans="1:11" x14ac:dyDescent="0.2">
      <c r="A1077" s="3" t="s">
        <v>1720</v>
      </c>
      <c r="B1077" s="2" t="s">
        <v>1721</v>
      </c>
      <c r="C1077" s="3" t="s">
        <v>2</v>
      </c>
      <c r="D1077" s="3" t="s">
        <v>57</v>
      </c>
      <c r="E1077" s="3" t="s">
        <v>50</v>
      </c>
      <c r="F1077" s="4"/>
      <c r="G1077" s="4"/>
      <c r="H1077" s="4"/>
      <c r="I1077" s="14"/>
      <c r="J1077" s="14"/>
      <c r="K1077" s="14"/>
    </row>
    <row r="1078" spans="1:11" x14ac:dyDescent="0.2">
      <c r="A1078" s="3" t="s">
        <v>1722</v>
      </c>
      <c r="B1078" s="2" t="s">
        <v>1721</v>
      </c>
      <c r="C1078" s="3" t="s">
        <v>2</v>
      </c>
      <c r="D1078" s="3" t="s">
        <v>57</v>
      </c>
      <c r="E1078" s="3" t="s">
        <v>50</v>
      </c>
      <c r="F1078" s="4"/>
      <c r="G1078" s="4"/>
      <c r="H1078" s="4"/>
      <c r="I1078" s="14"/>
      <c r="J1078" s="14"/>
      <c r="K1078" s="14"/>
    </row>
    <row r="1079" spans="1:11" x14ac:dyDescent="0.2">
      <c r="A1079" s="3" t="s">
        <v>1723</v>
      </c>
      <c r="B1079" s="2" t="s">
        <v>1721</v>
      </c>
      <c r="C1079" s="3" t="s">
        <v>2</v>
      </c>
      <c r="D1079" s="3" t="s">
        <v>57</v>
      </c>
      <c r="E1079" s="3" t="s">
        <v>50</v>
      </c>
      <c r="F1079" s="4"/>
      <c r="G1079" s="4"/>
      <c r="H1079" s="4"/>
      <c r="I1079" s="14"/>
      <c r="J1079" s="14"/>
      <c r="K1079" s="14"/>
    </row>
    <row r="1080" spans="1:11" x14ac:dyDescent="0.2">
      <c r="A1080" s="3" t="s">
        <v>1724</v>
      </c>
      <c r="B1080" s="2" t="s">
        <v>1725</v>
      </c>
      <c r="C1080" s="3" t="s">
        <v>2</v>
      </c>
      <c r="D1080" s="3" t="s">
        <v>57</v>
      </c>
      <c r="E1080" s="3" t="s">
        <v>50</v>
      </c>
      <c r="F1080" s="4"/>
      <c r="G1080" s="4"/>
      <c r="H1080" s="4"/>
      <c r="I1080" s="5"/>
      <c r="J1080" s="5"/>
      <c r="K1080" s="5"/>
    </row>
    <row r="1081" spans="1:11" x14ac:dyDescent="0.2">
      <c r="A1081" s="3" t="s">
        <v>1726</v>
      </c>
      <c r="B1081" s="2" t="s">
        <v>1725</v>
      </c>
      <c r="C1081" s="3" t="s">
        <v>2</v>
      </c>
      <c r="D1081" s="3" t="s">
        <v>57</v>
      </c>
      <c r="E1081" s="3" t="s">
        <v>50</v>
      </c>
      <c r="F1081" s="4"/>
      <c r="G1081" s="4"/>
      <c r="H1081" s="4"/>
      <c r="I1081" s="5"/>
      <c r="J1081" s="5"/>
      <c r="K1081" s="5"/>
    </row>
    <row r="1082" spans="1:11" x14ac:dyDescent="0.2">
      <c r="A1082" s="3" t="s">
        <v>1727</v>
      </c>
      <c r="B1082" s="2" t="s">
        <v>1725</v>
      </c>
      <c r="C1082" s="3" t="s">
        <v>2</v>
      </c>
      <c r="D1082" s="3" t="s">
        <v>57</v>
      </c>
      <c r="E1082" s="3" t="s">
        <v>50</v>
      </c>
      <c r="F1082" s="4"/>
      <c r="G1082" s="4"/>
      <c r="H1082" s="4"/>
      <c r="I1082" s="14"/>
      <c r="J1082" s="14"/>
      <c r="K1082" s="14"/>
    </row>
    <row r="1083" spans="1:11" x14ac:dyDescent="0.2">
      <c r="A1083" s="3" t="s">
        <v>1728</v>
      </c>
      <c r="B1083" s="2" t="s">
        <v>1729</v>
      </c>
      <c r="C1083" s="3" t="s">
        <v>2</v>
      </c>
      <c r="D1083" s="3" t="s">
        <v>57</v>
      </c>
      <c r="E1083" s="3" t="s">
        <v>50</v>
      </c>
      <c r="F1083" s="4"/>
      <c r="G1083" s="4"/>
      <c r="H1083" s="4"/>
      <c r="I1083" s="14"/>
      <c r="J1083" s="14"/>
      <c r="K1083" s="14"/>
    </row>
    <row r="1084" spans="1:11" x14ac:dyDescent="0.2">
      <c r="A1084" s="3" t="s">
        <v>1730</v>
      </c>
      <c r="B1084" s="2" t="s">
        <v>1729</v>
      </c>
      <c r="C1084" s="3" t="s">
        <v>2</v>
      </c>
      <c r="D1084" s="3" t="s">
        <v>57</v>
      </c>
      <c r="E1084" s="3" t="s">
        <v>50</v>
      </c>
      <c r="F1084" s="4"/>
      <c r="G1084" s="4"/>
      <c r="H1084" s="4"/>
      <c r="I1084" s="14"/>
      <c r="J1084" s="14"/>
      <c r="K1084" s="14"/>
    </row>
    <row r="1085" spans="1:11" x14ac:dyDescent="0.2">
      <c r="A1085" s="3" t="s">
        <v>1731</v>
      </c>
      <c r="B1085" s="2" t="s">
        <v>1729</v>
      </c>
      <c r="C1085" s="3" t="s">
        <v>2</v>
      </c>
      <c r="D1085" s="3" t="s">
        <v>57</v>
      </c>
      <c r="E1085" s="3" t="s">
        <v>50</v>
      </c>
      <c r="F1085" s="4"/>
      <c r="G1085" s="4"/>
      <c r="H1085" s="4"/>
      <c r="I1085" s="14"/>
      <c r="J1085" s="14"/>
      <c r="K1085" s="14"/>
    </row>
    <row r="1086" spans="1:11" x14ac:dyDescent="0.2">
      <c r="A1086" s="3" t="s">
        <v>1732</v>
      </c>
      <c r="B1086" s="2" t="s">
        <v>1733</v>
      </c>
      <c r="C1086" s="3" t="s">
        <v>2</v>
      </c>
      <c r="D1086" s="3" t="s">
        <v>13</v>
      </c>
      <c r="E1086" s="3" t="s">
        <v>307</v>
      </c>
      <c r="F1086" s="4"/>
      <c r="G1086" s="4"/>
      <c r="H1086" s="4"/>
      <c r="I1086" s="5"/>
      <c r="J1086" s="5"/>
      <c r="K1086" s="5"/>
    </row>
    <row r="1087" spans="1:11" x14ac:dyDescent="0.2">
      <c r="A1087" s="3" t="s">
        <v>1734</v>
      </c>
      <c r="B1087" s="2" t="s">
        <v>1733</v>
      </c>
      <c r="C1087" s="3" t="s">
        <v>2</v>
      </c>
      <c r="D1087" s="3" t="s">
        <v>13</v>
      </c>
      <c r="E1087" s="3" t="s">
        <v>307</v>
      </c>
      <c r="F1087" s="4"/>
      <c r="G1087" s="4"/>
      <c r="H1087" s="4"/>
      <c r="I1087" s="14"/>
      <c r="J1087" s="14"/>
      <c r="K1087" s="14"/>
    </row>
    <row r="1088" spans="1:11" x14ac:dyDescent="0.2">
      <c r="A1088" s="3" t="s">
        <v>1735</v>
      </c>
      <c r="B1088" s="2" t="s">
        <v>1736</v>
      </c>
      <c r="C1088" s="3" t="s">
        <v>56</v>
      </c>
      <c r="D1088" s="3" t="s">
        <v>13</v>
      </c>
      <c r="E1088" s="3" t="s">
        <v>191</v>
      </c>
      <c r="F1088" s="4"/>
      <c r="G1088" s="4"/>
      <c r="H1088" s="4"/>
      <c r="I1088" s="14"/>
      <c r="J1088" s="14"/>
      <c r="K1088" s="14"/>
    </row>
    <row r="1089" spans="1:11" x14ac:dyDescent="0.2">
      <c r="A1089" s="20" t="s">
        <v>1737</v>
      </c>
      <c r="B1089" s="17" t="s">
        <v>1738</v>
      </c>
      <c r="C1089" s="4" t="s">
        <v>89</v>
      </c>
      <c r="D1089" s="4" t="s">
        <v>21</v>
      </c>
      <c r="E1089" s="4" t="s">
        <v>100</v>
      </c>
      <c r="F1089" s="4"/>
      <c r="G1089" s="4"/>
      <c r="H1089" s="4"/>
      <c r="I1089" s="14"/>
      <c r="J1089" s="14"/>
      <c r="K1089" s="14"/>
    </row>
    <row r="1090" spans="1:11" x14ac:dyDescent="0.2">
      <c r="A1090" s="20" t="s">
        <v>1739</v>
      </c>
      <c r="B1090" s="17" t="s">
        <v>1738</v>
      </c>
      <c r="C1090" s="4" t="s">
        <v>89</v>
      </c>
      <c r="D1090" s="4" t="s">
        <v>21</v>
      </c>
      <c r="E1090" s="4" t="s">
        <v>100</v>
      </c>
      <c r="F1090" s="4"/>
      <c r="G1090" s="4"/>
      <c r="H1090" s="4"/>
      <c r="I1090" s="5"/>
      <c r="J1090" s="5"/>
      <c r="K1090" s="5"/>
    </row>
    <row r="1091" spans="1:11" x14ac:dyDescent="0.2">
      <c r="A1091" s="15" t="s">
        <v>1740</v>
      </c>
      <c r="B1091" s="17" t="s">
        <v>1738</v>
      </c>
      <c r="C1091" s="4" t="s">
        <v>89</v>
      </c>
      <c r="D1091" s="4" t="s">
        <v>21</v>
      </c>
      <c r="E1091" s="4" t="s">
        <v>100</v>
      </c>
      <c r="F1091" s="4"/>
      <c r="G1091" s="4"/>
      <c r="H1091" s="4"/>
      <c r="I1091" s="5"/>
      <c r="J1091" s="5"/>
      <c r="K1091" s="5"/>
    </row>
    <row r="1092" spans="1:11" x14ac:dyDescent="0.2">
      <c r="A1092" s="3" t="s">
        <v>1741</v>
      </c>
      <c r="B1092" s="2" t="s">
        <v>1742</v>
      </c>
      <c r="C1092" s="3" t="s">
        <v>2</v>
      </c>
      <c r="D1092" s="3" t="s">
        <v>57</v>
      </c>
      <c r="E1092" s="3" t="s">
        <v>307</v>
      </c>
      <c r="F1092" s="4"/>
      <c r="G1092" s="4"/>
      <c r="H1092" s="4"/>
      <c r="I1092" s="5"/>
      <c r="J1092" s="5"/>
      <c r="K1092" s="5"/>
    </row>
    <row r="1093" spans="1:11" x14ac:dyDescent="0.2">
      <c r="A1093" s="3" t="s">
        <v>1743</v>
      </c>
      <c r="B1093" s="2" t="s">
        <v>1742</v>
      </c>
      <c r="C1093" s="3" t="s">
        <v>2</v>
      </c>
      <c r="D1093" s="3" t="s">
        <v>57</v>
      </c>
      <c r="E1093" s="3" t="s">
        <v>307</v>
      </c>
      <c r="F1093" s="4"/>
      <c r="G1093" s="4"/>
      <c r="H1093" s="4"/>
      <c r="I1093" s="5"/>
      <c r="J1093" s="5"/>
      <c r="K1093" s="5"/>
    </row>
    <row r="1094" spans="1:11" x14ac:dyDescent="0.2">
      <c r="A1094" s="20" t="s">
        <v>1744</v>
      </c>
      <c r="B1094" s="17" t="s">
        <v>1745</v>
      </c>
      <c r="C1094" s="4" t="s">
        <v>43</v>
      </c>
      <c r="D1094" s="4" t="s">
        <v>21</v>
      </c>
      <c r="E1094" s="4" t="s">
        <v>406</v>
      </c>
      <c r="F1094" s="4"/>
      <c r="G1094" s="4"/>
      <c r="H1094" s="4"/>
      <c r="I1094" s="5"/>
      <c r="J1094" s="5"/>
      <c r="K1094" s="5"/>
    </row>
    <row r="1095" spans="1:11" x14ac:dyDescent="0.2">
      <c r="A1095" s="20" t="s">
        <v>1746</v>
      </c>
      <c r="B1095" s="17" t="s">
        <v>1747</v>
      </c>
      <c r="C1095" s="4" t="s">
        <v>89</v>
      </c>
      <c r="D1095" s="4" t="s">
        <v>21</v>
      </c>
      <c r="E1095" s="4" t="s">
        <v>90</v>
      </c>
      <c r="F1095" s="4"/>
      <c r="G1095" s="4"/>
      <c r="H1095" s="4"/>
      <c r="I1095" s="14"/>
      <c r="J1095" s="14"/>
      <c r="K1095" s="14"/>
    </row>
    <row r="1096" spans="1:11" x14ac:dyDescent="0.2">
      <c r="A1096" s="20" t="s">
        <v>1748</v>
      </c>
      <c r="B1096" s="17" t="s">
        <v>1747</v>
      </c>
      <c r="C1096" s="4" t="s">
        <v>89</v>
      </c>
      <c r="D1096" s="4" t="s">
        <v>21</v>
      </c>
      <c r="E1096" s="4" t="s">
        <v>90</v>
      </c>
      <c r="F1096" s="4"/>
      <c r="G1096" s="4"/>
      <c r="H1096" s="4"/>
      <c r="I1096" s="5"/>
      <c r="J1096" s="5"/>
      <c r="K1096" s="5"/>
    </row>
    <row r="1097" spans="1:11" x14ac:dyDescent="0.2">
      <c r="A1097" s="4" t="s">
        <v>1749</v>
      </c>
      <c r="B1097" s="17" t="s">
        <v>1750</v>
      </c>
      <c r="C1097" s="4" t="s">
        <v>89</v>
      </c>
      <c r="D1097" s="4" t="s">
        <v>29</v>
      </c>
      <c r="E1097" s="4" t="s">
        <v>365</v>
      </c>
      <c r="F1097" s="4"/>
      <c r="G1097" s="4"/>
      <c r="H1097" s="4"/>
      <c r="I1097" s="21"/>
      <c r="J1097" s="21"/>
      <c r="K1097" s="21"/>
    </row>
    <row r="1098" spans="1:11" x14ac:dyDescent="0.2">
      <c r="A1098" s="20" t="s">
        <v>1751</v>
      </c>
      <c r="B1098" s="17" t="s">
        <v>1750</v>
      </c>
      <c r="C1098" s="4" t="s">
        <v>89</v>
      </c>
      <c r="D1098" s="4" t="s">
        <v>29</v>
      </c>
      <c r="E1098" s="4" t="s">
        <v>365</v>
      </c>
      <c r="F1098" s="4"/>
      <c r="G1098" s="4"/>
      <c r="H1098" s="4"/>
      <c r="I1098" s="5"/>
      <c r="J1098" s="5"/>
      <c r="K1098" s="5"/>
    </row>
    <row r="1099" spans="1:11" x14ac:dyDescent="0.2">
      <c r="A1099" s="3" t="s">
        <v>1752</v>
      </c>
      <c r="B1099" s="2" t="s">
        <v>1753</v>
      </c>
      <c r="C1099" s="3" t="s">
        <v>179</v>
      </c>
      <c r="D1099" s="3" t="s">
        <v>57</v>
      </c>
      <c r="E1099" s="3" t="s">
        <v>290</v>
      </c>
      <c r="F1099" s="4"/>
      <c r="G1099" s="4"/>
      <c r="H1099" s="4"/>
      <c r="I1099" s="5"/>
      <c r="J1099" s="5"/>
      <c r="K1099" s="5"/>
    </row>
    <row r="1100" spans="1:11" x14ac:dyDescent="0.2">
      <c r="A1100" s="20" t="s">
        <v>1754</v>
      </c>
      <c r="B1100" s="17" t="s">
        <v>1755</v>
      </c>
      <c r="C1100" s="4" t="s">
        <v>241</v>
      </c>
      <c r="D1100" s="4" t="s">
        <v>29</v>
      </c>
      <c r="E1100" s="4" t="s">
        <v>100</v>
      </c>
      <c r="F1100" s="4"/>
      <c r="G1100" s="4"/>
      <c r="H1100" s="4"/>
      <c r="I1100" s="5"/>
      <c r="J1100" s="5"/>
      <c r="K1100" s="5"/>
    </row>
    <row r="1101" spans="1:11" x14ac:dyDescent="0.2">
      <c r="A1101" s="3" t="s">
        <v>1756</v>
      </c>
      <c r="B1101" s="2" t="s">
        <v>1757</v>
      </c>
      <c r="C1101" s="3" t="s">
        <v>56</v>
      </c>
      <c r="D1101" s="3" t="s">
        <v>21</v>
      </c>
      <c r="E1101" s="3" t="s">
        <v>191</v>
      </c>
      <c r="F1101" s="4"/>
      <c r="G1101" s="4"/>
      <c r="H1101" s="4"/>
      <c r="I1101" s="5"/>
      <c r="J1101" s="5"/>
      <c r="K1101" s="5"/>
    </row>
    <row r="1102" spans="1:11" x14ac:dyDescent="0.2">
      <c r="A1102" s="20" t="s">
        <v>1758</v>
      </c>
      <c r="B1102" s="17" t="s">
        <v>1759</v>
      </c>
      <c r="C1102" s="4" t="s">
        <v>241</v>
      </c>
      <c r="D1102" s="4" t="s">
        <v>29</v>
      </c>
      <c r="E1102" s="4" t="s">
        <v>1090</v>
      </c>
      <c r="F1102" s="4"/>
      <c r="G1102" s="4"/>
      <c r="H1102" s="4"/>
      <c r="I1102" s="5"/>
      <c r="J1102" s="5"/>
      <c r="K1102" s="5"/>
    </row>
    <row r="1103" spans="1:11" x14ac:dyDescent="0.2">
      <c r="A1103" s="4" t="s">
        <v>1758</v>
      </c>
      <c r="B1103" s="17" t="s">
        <v>1759</v>
      </c>
      <c r="C1103" s="4" t="s">
        <v>241</v>
      </c>
      <c r="D1103" s="4" t="s">
        <v>29</v>
      </c>
      <c r="E1103" s="4" t="s">
        <v>1090</v>
      </c>
      <c r="F1103" s="4"/>
      <c r="G1103" s="4"/>
      <c r="H1103" s="4"/>
      <c r="I1103" s="21"/>
      <c r="J1103" s="21"/>
      <c r="K1103" s="21"/>
    </row>
    <row r="1104" spans="1:11" x14ac:dyDescent="0.2">
      <c r="A1104" s="3" t="s">
        <v>1760</v>
      </c>
      <c r="B1104" s="2" t="s">
        <v>1761</v>
      </c>
      <c r="C1104" s="3" t="s">
        <v>2</v>
      </c>
      <c r="D1104" s="1" t="s">
        <v>713</v>
      </c>
      <c r="E1104" s="3" t="s">
        <v>85</v>
      </c>
      <c r="F1104" s="4"/>
      <c r="G1104" s="4"/>
      <c r="H1104" s="4"/>
      <c r="I1104" s="21"/>
      <c r="J1104" s="21"/>
      <c r="K1104" s="21"/>
    </row>
    <row r="1105" spans="1:11" x14ac:dyDescent="0.2">
      <c r="A1105" s="20" t="s">
        <v>1762</v>
      </c>
      <c r="B1105" s="17" t="s">
        <v>1763</v>
      </c>
      <c r="C1105" s="4" t="s">
        <v>89</v>
      </c>
      <c r="D1105" s="1" t="s">
        <v>49</v>
      </c>
      <c r="E1105" s="4" t="s">
        <v>100</v>
      </c>
      <c r="F1105" s="4"/>
      <c r="G1105" s="4"/>
      <c r="H1105" s="4"/>
      <c r="I1105" s="21"/>
      <c r="J1105" s="21"/>
      <c r="K1105" s="21"/>
    </row>
    <row r="1106" spans="1:11" x14ac:dyDescent="0.2">
      <c r="A1106" s="20" t="s">
        <v>1764</v>
      </c>
      <c r="B1106" s="17" t="s">
        <v>1763</v>
      </c>
      <c r="C1106" s="4" t="s">
        <v>89</v>
      </c>
      <c r="D1106" s="4" t="s">
        <v>21</v>
      </c>
      <c r="E1106" s="4" t="s">
        <v>100</v>
      </c>
      <c r="F1106" s="4"/>
      <c r="G1106" s="4"/>
      <c r="H1106" s="4"/>
      <c r="I1106" s="21"/>
      <c r="J1106" s="21"/>
      <c r="K1106" s="21"/>
    </row>
    <row r="1107" spans="1:11" x14ac:dyDescent="0.2">
      <c r="A1107" s="3" t="s">
        <v>1765</v>
      </c>
      <c r="B1107" s="2" t="s">
        <v>1766</v>
      </c>
      <c r="C1107" s="3" t="s">
        <v>56</v>
      </c>
      <c r="D1107" s="3" t="s">
        <v>13</v>
      </c>
      <c r="E1107" s="3" t="s">
        <v>90</v>
      </c>
      <c r="F1107" s="4"/>
      <c r="G1107" s="4"/>
      <c r="H1107" s="4"/>
      <c r="I1107" s="5"/>
      <c r="J1107" s="5"/>
      <c r="K1107" s="5"/>
    </row>
    <row r="1108" spans="1:11" x14ac:dyDescent="0.2">
      <c r="A1108" s="29" t="s">
        <v>1767</v>
      </c>
      <c r="B1108" s="50" t="s">
        <v>1768</v>
      </c>
      <c r="C1108" s="29" t="s">
        <v>158</v>
      </c>
      <c r="D1108" s="29" t="s">
        <v>13</v>
      </c>
      <c r="E1108" s="29"/>
      <c r="F1108" s="29"/>
      <c r="G1108" s="29"/>
      <c r="H1108" s="29"/>
      <c r="I1108" s="29"/>
      <c r="J1108" s="29"/>
      <c r="K1108" s="29"/>
    </row>
    <row r="1109" spans="1:11" x14ac:dyDescent="0.2">
      <c r="A1109" s="4" t="s">
        <v>1769</v>
      </c>
      <c r="B1109" s="17" t="s">
        <v>1768</v>
      </c>
      <c r="C1109" s="4" t="s">
        <v>158</v>
      </c>
      <c r="D1109" s="4" t="s">
        <v>13</v>
      </c>
      <c r="E1109" s="4"/>
      <c r="F1109" s="4"/>
      <c r="G1109" s="4"/>
      <c r="H1109" s="4"/>
      <c r="I1109" s="5"/>
      <c r="J1109" s="5"/>
      <c r="K1109" s="5"/>
    </row>
    <row r="1110" spans="1:11" x14ac:dyDescent="0.2">
      <c r="A1110" s="20" t="s">
        <v>1770</v>
      </c>
      <c r="B1110" s="17" t="s">
        <v>1771</v>
      </c>
      <c r="C1110" s="4" t="s">
        <v>158</v>
      </c>
      <c r="D1110" s="4" t="s">
        <v>21</v>
      </c>
      <c r="E1110" s="4" t="s">
        <v>164</v>
      </c>
      <c r="F1110" s="4"/>
      <c r="G1110" s="4"/>
      <c r="H1110" s="4"/>
      <c r="I1110" s="5"/>
      <c r="J1110" s="5"/>
      <c r="K1110" s="5"/>
    </row>
    <row r="1111" spans="1:11" x14ac:dyDescent="0.2">
      <c r="A1111" s="25" t="s">
        <v>188</v>
      </c>
      <c r="B1111" s="17" t="s">
        <v>1772</v>
      </c>
      <c r="C1111" s="4" t="s">
        <v>158</v>
      </c>
      <c r="D1111" s="4" t="s">
        <v>13</v>
      </c>
      <c r="E1111" s="4"/>
      <c r="F1111" s="4"/>
      <c r="G1111" s="4"/>
      <c r="H1111" s="4"/>
      <c r="I1111" s="5"/>
      <c r="J1111" s="5"/>
      <c r="K1111" s="5"/>
    </row>
    <row r="1112" spans="1:11" x14ac:dyDescent="0.2">
      <c r="A1112" s="25" t="s">
        <v>192</v>
      </c>
      <c r="B1112" s="17" t="s">
        <v>1773</v>
      </c>
      <c r="C1112" s="4" t="s">
        <v>158</v>
      </c>
      <c r="D1112" s="4" t="s">
        <v>29</v>
      </c>
      <c r="E1112" s="4" t="s">
        <v>350</v>
      </c>
      <c r="F1112" s="4"/>
      <c r="G1112" s="4"/>
      <c r="H1112" s="4"/>
      <c r="I1112" s="5"/>
      <c r="J1112" s="5"/>
      <c r="K1112" s="5"/>
    </row>
    <row r="1113" spans="1:11" x14ac:dyDescent="0.2">
      <c r="A1113" s="4" t="s">
        <v>1774</v>
      </c>
      <c r="B1113" s="17" t="s">
        <v>1773</v>
      </c>
      <c r="C1113" s="4" t="s">
        <v>158</v>
      </c>
      <c r="D1113" s="4" t="s">
        <v>29</v>
      </c>
      <c r="E1113" s="4"/>
      <c r="F1113" s="4"/>
      <c r="G1113" s="4"/>
      <c r="H1113" s="4"/>
      <c r="I1113" s="5"/>
      <c r="J1113" s="5"/>
      <c r="K1113" s="5"/>
    </row>
    <row r="1114" spans="1:11" x14ac:dyDescent="0.2">
      <c r="A1114" s="20" t="s">
        <v>1775</v>
      </c>
      <c r="B1114" s="17" t="s">
        <v>1776</v>
      </c>
      <c r="C1114" s="4" t="s">
        <v>89</v>
      </c>
      <c r="D1114" s="4" t="s">
        <v>13</v>
      </c>
      <c r="E1114" s="4" t="s">
        <v>90</v>
      </c>
      <c r="F1114" s="4"/>
      <c r="G1114" s="4"/>
      <c r="H1114" s="4"/>
      <c r="I1114" s="5"/>
      <c r="J1114" s="5"/>
      <c r="K1114" s="5"/>
    </row>
    <row r="1115" spans="1:11" x14ac:dyDescent="0.2">
      <c r="A1115" s="3" t="s">
        <v>1777</v>
      </c>
      <c r="B1115" s="2" t="s">
        <v>1778</v>
      </c>
      <c r="C1115" s="3" t="s">
        <v>179</v>
      </c>
      <c r="D1115" s="3" t="s">
        <v>29</v>
      </c>
      <c r="E1115" s="3" t="s">
        <v>58</v>
      </c>
      <c r="F1115" s="4"/>
      <c r="G1115" s="4"/>
      <c r="H1115" s="4"/>
      <c r="I1115" s="5"/>
      <c r="J1115" s="5"/>
      <c r="K1115" s="5"/>
    </row>
    <row r="1116" spans="1:11" x14ac:dyDescent="0.2">
      <c r="A1116" s="25" t="s">
        <v>280</v>
      </c>
      <c r="B1116" s="17" t="s">
        <v>1768</v>
      </c>
      <c r="C1116" s="4" t="s">
        <v>158</v>
      </c>
      <c r="D1116" s="4" t="s">
        <v>13</v>
      </c>
      <c r="E1116" s="4" t="s">
        <v>206</v>
      </c>
      <c r="F1116" s="4"/>
      <c r="G1116" s="4"/>
      <c r="H1116" s="4"/>
      <c r="I1116" s="5"/>
      <c r="J1116" s="5"/>
      <c r="K1116" s="5"/>
    </row>
    <row r="1117" spans="1:11" x14ac:dyDescent="0.2">
      <c r="A1117" s="3" t="s">
        <v>1779</v>
      </c>
      <c r="B1117" s="2" t="s">
        <v>1780</v>
      </c>
      <c r="C1117" s="3" t="s">
        <v>2</v>
      </c>
      <c r="D1117" s="3" t="s">
        <v>3</v>
      </c>
      <c r="E1117" s="3" t="s">
        <v>50</v>
      </c>
      <c r="F1117" s="4"/>
      <c r="G1117" s="4"/>
      <c r="H1117" s="4"/>
      <c r="I1117" s="5"/>
      <c r="J1117" s="5"/>
      <c r="K1117" s="5"/>
    </row>
    <row r="1118" spans="1:11" x14ac:dyDescent="0.2">
      <c r="A1118" s="3" t="s">
        <v>1781</v>
      </c>
      <c r="B1118" s="2" t="s">
        <v>1780</v>
      </c>
      <c r="C1118" s="3" t="s">
        <v>2</v>
      </c>
      <c r="D1118" s="3" t="s">
        <v>3</v>
      </c>
      <c r="E1118" s="3" t="s">
        <v>50</v>
      </c>
      <c r="F1118" s="4"/>
      <c r="G1118" s="4"/>
      <c r="H1118" s="4"/>
      <c r="I1118" s="5"/>
      <c r="J1118" s="5"/>
      <c r="K1118" s="5"/>
    </row>
    <row r="1119" spans="1:11" x14ac:dyDescent="0.2">
      <c r="A1119" s="20" t="s">
        <v>1782</v>
      </c>
      <c r="B1119" s="17" t="s">
        <v>1783</v>
      </c>
      <c r="C1119" s="4" t="s">
        <v>241</v>
      </c>
      <c r="D1119" s="4" t="s">
        <v>13</v>
      </c>
      <c r="E1119" s="4" t="s">
        <v>112</v>
      </c>
      <c r="F1119" s="4"/>
      <c r="G1119" s="4"/>
      <c r="H1119" s="4"/>
      <c r="I1119" s="21"/>
      <c r="J1119" s="21"/>
      <c r="K1119" s="21"/>
    </row>
    <row r="1120" spans="1:11" x14ac:dyDescent="0.2">
      <c r="A1120" s="20" t="s">
        <v>1784</v>
      </c>
      <c r="B1120" s="17" t="s">
        <v>1783</v>
      </c>
      <c r="C1120" s="4" t="s">
        <v>241</v>
      </c>
      <c r="D1120" s="4" t="s">
        <v>13</v>
      </c>
      <c r="E1120" s="4" t="s">
        <v>112</v>
      </c>
      <c r="F1120" s="4"/>
      <c r="G1120" s="4"/>
      <c r="H1120" s="4"/>
      <c r="I1120" s="21"/>
      <c r="J1120" s="21"/>
      <c r="K1120" s="21"/>
    </row>
    <row r="1121" spans="1:11" x14ac:dyDescent="0.2">
      <c r="A1121" s="20" t="s">
        <v>1785</v>
      </c>
      <c r="B1121" s="17" t="s">
        <v>1786</v>
      </c>
      <c r="C1121" s="4" t="s">
        <v>43</v>
      </c>
      <c r="D1121" s="4" t="s">
        <v>13</v>
      </c>
      <c r="E1121" s="4" t="s">
        <v>283</v>
      </c>
      <c r="F1121" s="4"/>
      <c r="G1121" s="4"/>
      <c r="H1121" s="4"/>
      <c r="I1121" s="5"/>
      <c r="J1121" s="5"/>
      <c r="K1121" s="5"/>
    </row>
    <row r="1122" spans="1:11" x14ac:dyDescent="0.2">
      <c r="A1122" s="20" t="s">
        <v>1787</v>
      </c>
      <c r="B1122" s="17" t="s">
        <v>1788</v>
      </c>
      <c r="C1122" s="4" t="s">
        <v>89</v>
      </c>
      <c r="D1122" s="4" t="s">
        <v>13</v>
      </c>
      <c r="E1122" s="4" t="s">
        <v>100</v>
      </c>
      <c r="F1122" s="4"/>
      <c r="G1122" s="4"/>
      <c r="H1122" s="4"/>
      <c r="I1122" s="5"/>
      <c r="J1122" s="5"/>
      <c r="K1122" s="5"/>
    </row>
    <row r="1123" spans="1:11" x14ac:dyDescent="0.2">
      <c r="A1123" s="20" t="s">
        <v>1789</v>
      </c>
      <c r="B1123" s="17" t="s">
        <v>1788</v>
      </c>
      <c r="C1123" s="4" t="s">
        <v>89</v>
      </c>
      <c r="D1123" s="4" t="s">
        <v>13</v>
      </c>
      <c r="E1123" s="4" t="s">
        <v>100</v>
      </c>
      <c r="F1123" s="4"/>
      <c r="G1123" s="4"/>
      <c r="H1123" s="4"/>
      <c r="I1123" s="5"/>
      <c r="J1123" s="5"/>
      <c r="K1123" s="5"/>
    </row>
    <row r="1124" spans="1:11" x14ac:dyDescent="0.2">
      <c r="A1124" s="3" t="s">
        <v>1790</v>
      </c>
      <c r="B1124" s="2" t="s">
        <v>1791</v>
      </c>
      <c r="C1124" s="3" t="s">
        <v>2</v>
      </c>
      <c r="D1124" s="3" t="s">
        <v>3</v>
      </c>
      <c r="E1124" s="3" t="s">
        <v>85</v>
      </c>
      <c r="F1124" s="4"/>
      <c r="G1124" s="4"/>
      <c r="H1124" s="4"/>
      <c r="I1124" s="5"/>
      <c r="J1124" s="5"/>
      <c r="K1124" s="5"/>
    </row>
    <row r="1125" spans="1:11" x14ac:dyDescent="0.2">
      <c r="A1125" s="3" t="s">
        <v>1792</v>
      </c>
      <c r="B1125" s="2" t="s">
        <v>1791</v>
      </c>
      <c r="C1125" s="3" t="s">
        <v>2</v>
      </c>
      <c r="D1125" s="3" t="s">
        <v>3</v>
      </c>
      <c r="E1125" s="3" t="s">
        <v>85</v>
      </c>
      <c r="F1125" s="4"/>
      <c r="G1125" s="4"/>
      <c r="H1125" s="4"/>
      <c r="I1125" s="5"/>
      <c r="J1125" s="5"/>
      <c r="K1125" s="5"/>
    </row>
    <row r="1126" spans="1:11" x14ac:dyDescent="0.2">
      <c r="A1126" s="3" t="s">
        <v>1793</v>
      </c>
      <c r="B1126" s="2" t="s">
        <v>1794</v>
      </c>
      <c r="C1126" s="3" t="s">
        <v>2</v>
      </c>
      <c r="D1126" s="3" t="s">
        <v>3</v>
      </c>
      <c r="E1126" s="3" t="s">
        <v>85</v>
      </c>
      <c r="F1126" s="4"/>
      <c r="G1126" s="4"/>
      <c r="H1126" s="4"/>
      <c r="I1126" s="5"/>
      <c r="J1126" s="5"/>
      <c r="K1126" s="5"/>
    </row>
    <row r="1127" spans="1:11" x14ac:dyDescent="0.2">
      <c r="A1127" s="3" t="s">
        <v>1795</v>
      </c>
      <c r="B1127" s="2" t="s">
        <v>1794</v>
      </c>
      <c r="C1127" s="3" t="s">
        <v>2</v>
      </c>
      <c r="D1127" s="3" t="s">
        <v>3</v>
      </c>
      <c r="E1127" s="3" t="s">
        <v>85</v>
      </c>
      <c r="F1127" s="4"/>
      <c r="G1127" s="4"/>
      <c r="H1127" s="4"/>
      <c r="I1127" s="21"/>
      <c r="J1127" s="21"/>
      <c r="K1127" s="21"/>
    </row>
    <row r="1128" spans="1:11" x14ac:dyDescent="0.2">
      <c r="A1128" s="5" t="s">
        <v>1796</v>
      </c>
      <c r="B1128" s="17" t="s">
        <v>531</v>
      </c>
      <c r="C1128" s="4" t="s">
        <v>158</v>
      </c>
      <c r="D1128" s="4" t="s">
        <v>29</v>
      </c>
      <c r="E1128" s="4"/>
      <c r="F1128" s="4"/>
      <c r="G1128" s="4"/>
      <c r="H1128" s="4"/>
      <c r="I1128" s="5"/>
      <c r="J1128" s="5"/>
      <c r="K1128" s="5"/>
    </row>
    <row r="1129" spans="1:11" x14ac:dyDescent="0.2">
      <c r="A1129" s="3" t="s">
        <v>1797</v>
      </c>
      <c r="B1129" s="2" t="s">
        <v>1798</v>
      </c>
      <c r="C1129" s="3" t="s">
        <v>179</v>
      </c>
      <c r="D1129" s="3" t="s">
        <v>57</v>
      </c>
      <c r="E1129" s="3" t="s">
        <v>85</v>
      </c>
      <c r="F1129" s="4"/>
      <c r="G1129" s="4"/>
      <c r="H1129" s="4"/>
      <c r="I1129" s="5"/>
      <c r="J1129" s="5"/>
      <c r="K1129" s="5"/>
    </row>
    <row r="1130" spans="1:11" x14ac:dyDescent="0.2">
      <c r="A1130" s="3" t="s">
        <v>1799</v>
      </c>
      <c r="B1130" s="2" t="s">
        <v>1798</v>
      </c>
      <c r="C1130" s="3" t="s">
        <v>179</v>
      </c>
      <c r="D1130" s="3" t="s">
        <v>57</v>
      </c>
      <c r="E1130" s="3" t="s">
        <v>85</v>
      </c>
      <c r="F1130" s="4"/>
      <c r="G1130" s="4"/>
      <c r="H1130" s="4"/>
      <c r="I1130" s="5"/>
      <c r="J1130" s="5"/>
      <c r="K1130" s="5"/>
    </row>
    <row r="1131" spans="1:11" x14ac:dyDescent="0.2">
      <c r="A1131" s="3" t="s">
        <v>1800</v>
      </c>
      <c r="B1131" s="2" t="s">
        <v>1801</v>
      </c>
      <c r="C1131" s="3" t="s">
        <v>2</v>
      </c>
      <c r="D1131" s="3" t="s">
        <v>21</v>
      </c>
      <c r="E1131" s="3" t="s">
        <v>230</v>
      </c>
      <c r="F1131" s="4"/>
      <c r="G1131" s="4"/>
      <c r="H1131" s="4"/>
      <c r="I1131" s="5"/>
      <c r="J1131" s="5"/>
      <c r="K1131" s="5"/>
    </row>
    <row r="1132" spans="1:11" x14ac:dyDescent="0.2">
      <c r="A1132" s="3" t="s">
        <v>1802</v>
      </c>
      <c r="B1132" s="2" t="s">
        <v>1801</v>
      </c>
      <c r="C1132" s="3" t="s">
        <v>2</v>
      </c>
      <c r="D1132" s="3" t="s">
        <v>21</v>
      </c>
      <c r="E1132" s="3" t="s">
        <v>230</v>
      </c>
      <c r="F1132" s="4"/>
      <c r="G1132" s="4"/>
      <c r="H1132" s="4"/>
      <c r="I1132" s="5"/>
      <c r="J1132" s="5"/>
      <c r="K1132" s="5"/>
    </row>
    <row r="1133" spans="1:11" x14ac:dyDescent="0.2">
      <c r="A1133" s="20" t="s">
        <v>1803</v>
      </c>
      <c r="B1133" s="17" t="s">
        <v>1804</v>
      </c>
      <c r="C1133" s="4" t="s">
        <v>111</v>
      </c>
      <c r="D1133" s="4" t="s">
        <v>13</v>
      </c>
      <c r="E1133" s="4" t="s">
        <v>164</v>
      </c>
      <c r="F1133" s="4"/>
      <c r="G1133" s="4"/>
      <c r="H1133" s="4"/>
      <c r="I1133" s="5"/>
      <c r="J1133" s="5"/>
      <c r="K1133" s="5"/>
    </row>
    <row r="1134" spans="1:11" x14ac:dyDescent="0.2">
      <c r="A1134" s="25" t="s">
        <v>195</v>
      </c>
      <c r="B1134" s="17" t="s">
        <v>1804</v>
      </c>
      <c r="C1134" s="4" t="s">
        <v>111</v>
      </c>
      <c r="D1134" s="4" t="s">
        <v>57</v>
      </c>
      <c r="E1134" s="4" t="s">
        <v>164</v>
      </c>
      <c r="F1134" s="4"/>
      <c r="G1134" s="4"/>
      <c r="H1134" s="4"/>
      <c r="I1134" s="5"/>
      <c r="J1134" s="5"/>
      <c r="K1134" s="5"/>
    </row>
    <row r="1135" spans="1:11" x14ac:dyDescent="0.2">
      <c r="A1135" s="20" t="s">
        <v>1805</v>
      </c>
      <c r="B1135" s="17" t="s">
        <v>1806</v>
      </c>
      <c r="C1135" s="4" t="s">
        <v>241</v>
      </c>
      <c r="D1135" s="4" t="s">
        <v>13</v>
      </c>
      <c r="E1135" s="4" t="s">
        <v>350</v>
      </c>
      <c r="F1135" s="4"/>
      <c r="G1135" s="4"/>
      <c r="H1135" s="4"/>
      <c r="I1135" s="21"/>
      <c r="J1135" s="21"/>
      <c r="K1135" s="21"/>
    </row>
    <row r="1136" spans="1:11" x14ac:dyDescent="0.2">
      <c r="A1136" s="3" t="s">
        <v>1807</v>
      </c>
      <c r="B1136" s="2" t="s">
        <v>1808</v>
      </c>
      <c r="C1136" s="3" t="s">
        <v>20</v>
      </c>
      <c r="D1136" s="3" t="s">
        <v>21</v>
      </c>
      <c r="E1136" s="3" t="s">
        <v>22</v>
      </c>
      <c r="F1136" s="4"/>
      <c r="G1136" s="4"/>
      <c r="H1136" s="4"/>
      <c r="I1136" s="21"/>
      <c r="J1136" s="21"/>
      <c r="K1136" s="21"/>
    </row>
    <row r="1137" spans="1:11" x14ac:dyDescent="0.2">
      <c r="A1137" s="3" t="s">
        <v>1809</v>
      </c>
      <c r="B1137" s="2" t="s">
        <v>1808</v>
      </c>
      <c r="C1137" s="3" t="s">
        <v>20</v>
      </c>
      <c r="D1137" s="3" t="s">
        <v>21</v>
      </c>
      <c r="E1137" s="3" t="s">
        <v>22</v>
      </c>
      <c r="F1137" s="4"/>
      <c r="G1137" s="4"/>
      <c r="H1137" s="4"/>
      <c r="I1137" s="5"/>
      <c r="J1137" s="5"/>
      <c r="K1137" s="5"/>
    </row>
    <row r="1138" spans="1:11" x14ac:dyDescent="0.2">
      <c r="A1138" s="3" t="s">
        <v>1810</v>
      </c>
      <c r="B1138" s="2" t="s">
        <v>1811</v>
      </c>
      <c r="C1138" s="3" t="s">
        <v>28</v>
      </c>
      <c r="D1138" s="3" t="s">
        <v>57</v>
      </c>
      <c r="E1138" s="3" t="s">
        <v>143</v>
      </c>
      <c r="F1138" s="4"/>
      <c r="G1138" s="4"/>
      <c r="H1138" s="4"/>
      <c r="I1138" s="5"/>
      <c r="J1138" s="5"/>
      <c r="K1138" s="5"/>
    </row>
    <row r="1139" spans="1:11" x14ac:dyDescent="0.2">
      <c r="A1139" s="3" t="s">
        <v>1812</v>
      </c>
      <c r="B1139" s="2" t="s">
        <v>1811</v>
      </c>
      <c r="C1139" s="3" t="s">
        <v>28</v>
      </c>
      <c r="D1139" s="3" t="s">
        <v>57</v>
      </c>
      <c r="E1139" s="3" t="s">
        <v>143</v>
      </c>
      <c r="F1139" s="4"/>
      <c r="G1139" s="4"/>
      <c r="H1139" s="4"/>
      <c r="I1139" s="5"/>
      <c r="J1139" s="5"/>
      <c r="K1139" s="5"/>
    </row>
    <row r="1140" spans="1:11" x14ac:dyDescent="0.2">
      <c r="A1140" s="3" t="s">
        <v>1813</v>
      </c>
      <c r="B1140" s="2" t="s">
        <v>1814</v>
      </c>
      <c r="C1140" s="3" t="s">
        <v>2</v>
      </c>
      <c r="D1140" s="3" t="s">
        <v>3</v>
      </c>
      <c r="E1140" s="3" t="s">
        <v>50</v>
      </c>
      <c r="F1140" s="4"/>
      <c r="G1140" s="4"/>
      <c r="H1140" s="4"/>
      <c r="I1140" s="5"/>
      <c r="J1140" s="5"/>
      <c r="K1140" s="5"/>
    </row>
    <row r="1141" spans="1:11" x14ac:dyDescent="0.2">
      <c r="A1141" s="3" t="s">
        <v>1815</v>
      </c>
      <c r="B1141" s="2" t="s">
        <v>1814</v>
      </c>
      <c r="C1141" s="3" t="s">
        <v>2</v>
      </c>
      <c r="D1141" s="3" t="s">
        <v>3</v>
      </c>
      <c r="E1141" s="3" t="s">
        <v>50</v>
      </c>
      <c r="F1141" s="4"/>
      <c r="G1141" s="4"/>
      <c r="H1141" s="4"/>
      <c r="I1141" s="5"/>
      <c r="J1141" s="5"/>
      <c r="K1141" s="5"/>
    </row>
    <row r="1142" spans="1:11" x14ac:dyDescent="0.2">
      <c r="A1142" s="3" t="s">
        <v>1816</v>
      </c>
      <c r="B1142" s="2" t="s">
        <v>1817</v>
      </c>
      <c r="C1142" s="3" t="s">
        <v>2</v>
      </c>
      <c r="D1142" s="3" t="s">
        <v>3</v>
      </c>
      <c r="E1142" s="3" t="s">
        <v>69</v>
      </c>
      <c r="F1142" s="4"/>
      <c r="G1142" s="4"/>
      <c r="H1142" s="4"/>
      <c r="I1142" s="21"/>
      <c r="J1142" s="21"/>
      <c r="K1142" s="21"/>
    </row>
    <row r="1143" spans="1:11" x14ac:dyDescent="0.2">
      <c r="A1143" s="20" t="s">
        <v>1818</v>
      </c>
      <c r="B1143" s="17" t="s">
        <v>1819</v>
      </c>
      <c r="C1143" s="4" t="s">
        <v>111</v>
      </c>
      <c r="D1143" s="4" t="s">
        <v>29</v>
      </c>
      <c r="E1143" s="4" t="s">
        <v>164</v>
      </c>
      <c r="F1143" s="4"/>
      <c r="G1143" s="4"/>
      <c r="H1143" s="4"/>
      <c r="I1143" s="21"/>
      <c r="J1143" s="21"/>
      <c r="K1143" s="21"/>
    </row>
    <row r="1144" spans="1:11" x14ac:dyDescent="0.2">
      <c r="A1144" s="24" t="s">
        <v>284</v>
      </c>
      <c r="B1144" s="17" t="s">
        <v>1819</v>
      </c>
      <c r="C1144" s="4" t="s">
        <v>111</v>
      </c>
      <c r="D1144" s="4" t="s">
        <v>29</v>
      </c>
      <c r="E1144" s="4" t="s">
        <v>164</v>
      </c>
      <c r="F1144" s="4"/>
      <c r="G1144" s="4"/>
      <c r="H1144" s="4"/>
      <c r="I1144" s="29"/>
      <c r="J1144" s="29"/>
      <c r="K1144" s="29"/>
    </row>
    <row r="1145" spans="1:11" x14ac:dyDescent="0.2">
      <c r="A1145" s="26" t="s">
        <v>1820</v>
      </c>
      <c r="B1145" s="17" t="s">
        <v>1819</v>
      </c>
      <c r="C1145" s="4" t="s">
        <v>111</v>
      </c>
      <c r="D1145" s="4" t="s">
        <v>29</v>
      </c>
      <c r="E1145" s="4"/>
      <c r="F1145" s="4"/>
      <c r="G1145" s="4"/>
      <c r="H1145" s="4"/>
      <c r="I1145" s="29"/>
      <c r="J1145" s="29"/>
      <c r="K1145" s="29"/>
    </row>
    <row r="1146" spans="1:11" x14ac:dyDescent="0.2">
      <c r="A1146" s="25" t="s">
        <v>215</v>
      </c>
      <c r="B1146" s="17" t="s">
        <v>1819</v>
      </c>
      <c r="C1146" s="4" t="s">
        <v>111</v>
      </c>
      <c r="D1146" s="4" t="s">
        <v>29</v>
      </c>
      <c r="E1146" s="4" t="s">
        <v>164</v>
      </c>
      <c r="F1146" s="4"/>
      <c r="G1146" s="4"/>
      <c r="H1146" s="4"/>
      <c r="I1146" s="5"/>
      <c r="J1146" s="5"/>
      <c r="K1146" s="5"/>
    </row>
    <row r="1147" spans="1:11" x14ac:dyDescent="0.2">
      <c r="A1147" s="20" t="s">
        <v>1821</v>
      </c>
      <c r="B1147" s="17" t="s">
        <v>1822</v>
      </c>
      <c r="C1147" s="4" t="s">
        <v>111</v>
      </c>
      <c r="D1147" s="4" t="s">
        <v>13</v>
      </c>
      <c r="E1147" s="4" t="s">
        <v>300</v>
      </c>
      <c r="F1147" s="4"/>
      <c r="G1147" s="4"/>
      <c r="H1147" s="4"/>
      <c r="I1147" s="5"/>
      <c r="J1147" s="5"/>
      <c r="K1147" s="5"/>
    </row>
    <row r="1148" spans="1:11" x14ac:dyDescent="0.2">
      <c r="A1148" s="3" t="s">
        <v>1823</v>
      </c>
      <c r="B1148" s="2" t="s">
        <v>1824</v>
      </c>
      <c r="C1148" s="3" t="s">
        <v>2</v>
      </c>
      <c r="D1148" s="3" t="s">
        <v>3</v>
      </c>
      <c r="E1148" s="3" t="s">
        <v>69</v>
      </c>
      <c r="F1148" s="4"/>
      <c r="G1148" s="4"/>
      <c r="H1148" s="4"/>
      <c r="I1148" s="5"/>
      <c r="J1148" s="5"/>
      <c r="K1148" s="5"/>
    </row>
    <row r="1149" spans="1:11" x14ac:dyDescent="0.2">
      <c r="A1149" s="15" t="s">
        <v>1825</v>
      </c>
      <c r="B1149" s="17" t="s">
        <v>1822</v>
      </c>
      <c r="C1149" s="4" t="s">
        <v>111</v>
      </c>
      <c r="D1149" s="4" t="s">
        <v>13</v>
      </c>
      <c r="E1149" s="4" t="s">
        <v>300</v>
      </c>
      <c r="F1149" s="4"/>
      <c r="G1149" s="4"/>
      <c r="H1149" s="4"/>
      <c r="I1149" s="5"/>
      <c r="J1149" s="5"/>
      <c r="K1149" s="5"/>
    </row>
    <row r="1150" spans="1:11" x14ac:dyDescent="0.2">
      <c r="A1150" s="24" t="s">
        <v>197</v>
      </c>
      <c r="B1150" s="17" t="s">
        <v>1822</v>
      </c>
      <c r="C1150" s="4" t="s">
        <v>111</v>
      </c>
      <c r="D1150" s="4" t="s">
        <v>13</v>
      </c>
      <c r="E1150" s="4"/>
      <c r="F1150" s="4"/>
      <c r="G1150" s="4"/>
      <c r="H1150" s="4"/>
      <c r="I1150" s="14"/>
      <c r="J1150" s="14"/>
      <c r="K1150" s="14"/>
    </row>
    <row r="1151" spans="1:11" x14ac:dyDescent="0.2">
      <c r="A1151" s="3" t="s">
        <v>1826</v>
      </c>
      <c r="B1151" s="2" t="s">
        <v>1827</v>
      </c>
      <c r="C1151" s="3" t="s">
        <v>2</v>
      </c>
      <c r="D1151" s="3" t="s">
        <v>57</v>
      </c>
      <c r="E1151" s="3" t="s">
        <v>1105</v>
      </c>
      <c r="F1151" s="4"/>
      <c r="G1151" s="4"/>
      <c r="H1151" s="4"/>
      <c r="I1151" s="5"/>
      <c r="J1151" s="5"/>
      <c r="K1151" s="5"/>
    </row>
    <row r="1152" spans="1:11" x14ac:dyDescent="0.2">
      <c r="A1152" s="3" t="s">
        <v>1828</v>
      </c>
      <c r="B1152" s="2" t="s">
        <v>1827</v>
      </c>
      <c r="C1152" s="3" t="s">
        <v>2</v>
      </c>
      <c r="D1152" s="3" t="s">
        <v>57</v>
      </c>
      <c r="E1152" s="3" t="s">
        <v>1105</v>
      </c>
      <c r="F1152" s="4"/>
      <c r="G1152" s="4"/>
      <c r="H1152" s="4"/>
      <c r="I1152" s="5"/>
      <c r="J1152" s="5"/>
      <c r="K1152" s="5"/>
    </row>
    <row r="1153" spans="1:11" x14ac:dyDescent="0.2">
      <c r="A1153" s="4" t="s">
        <v>1829</v>
      </c>
      <c r="B1153" s="17" t="s">
        <v>1830</v>
      </c>
      <c r="C1153" s="4" t="s">
        <v>111</v>
      </c>
      <c r="D1153" s="4" t="s">
        <v>13</v>
      </c>
      <c r="E1153" s="4"/>
      <c r="F1153" s="4"/>
      <c r="G1153" s="4"/>
      <c r="H1153" s="4"/>
      <c r="I1153" s="5"/>
      <c r="J1153" s="5"/>
      <c r="K1153" s="5"/>
    </row>
    <row r="1154" spans="1:11" x14ac:dyDescent="0.2">
      <c r="A1154" s="4" t="s">
        <v>1831</v>
      </c>
      <c r="B1154" s="17" t="s">
        <v>1830</v>
      </c>
      <c r="C1154" s="4" t="s">
        <v>111</v>
      </c>
      <c r="D1154" s="4" t="s">
        <v>13</v>
      </c>
      <c r="E1154" s="4"/>
      <c r="F1154" s="4"/>
      <c r="G1154" s="4"/>
      <c r="H1154" s="4"/>
      <c r="I1154" s="5"/>
      <c r="J1154" s="5"/>
      <c r="K1154" s="5"/>
    </row>
    <row r="1155" spans="1:11" x14ac:dyDescent="0.2">
      <c r="A1155" s="4" t="s">
        <v>1832</v>
      </c>
      <c r="B1155" s="17" t="s">
        <v>1830</v>
      </c>
      <c r="C1155" s="4" t="s">
        <v>111</v>
      </c>
      <c r="D1155" s="4" t="s">
        <v>13</v>
      </c>
      <c r="E1155" s="4"/>
      <c r="F1155" s="4"/>
      <c r="G1155" s="4"/>
      <c r="H1155" s="4"/>
      <c r="I1155" s="5"/>
      <c r="J1155" s="5"/>
      <c r="K1155" s="5"/>
    </row>
    <row r="1156" spans="1:11" x14ac:dyDescent="0.2">
      <c r="A1156" s="3" t="s">
        <v>1833</v>
      </c>
      <c r="B1156" s="2" t="s">
        <v>1834</v>
      </c>
      <c r="C1156" s="3" t="s">
        <v>20</v>
      </c>
      <c r="D1156" s="3" t="s">
        <v>57</v>
      </c>
      <c r="E1156" s="3" t="s">
        <v>22</v>
      </c>
      <c r="F1156" s="4"/>
      <c r="G1156" s="4"/>
      <c r="H1156" s="4"/>
      <c r="I1156" s="5"/>
      <c r="J1156" s="5"/>
      <c r="K1156" s="5"/>
    </row>
    <row r="1157" spans="1:11" x14ac:dyDescent="0.2">
      <c r="A1157" s="3" t="s">
        <v>1835</v>
      </c>
      <c r="B1157" s="2" t="s">
        <v>1836</v>
      </c>
      <c r="C1157" s="3" t="s">
        <v>2</v>
      </c>
      <c r="D1157" s="3" t="s">
        <v>3</v>
      </c>
      <c r="E1157" s="3" t="s">
        <v>275</v>
      </c>
      <c r="F1157" s="4"/>
      <c r="G1157" s="4"/>
      <c r="H1157" s="4"/>
      <c r="I1157" s="5"/>
      <c r="J1157" s="5"/>
      <c r="K1157" s="5"/>
    </row>
    <row r="1158" spans="1:11" x14ac:dyDescent="0.2">
      <c r="A1158" s="3" t="s">
        <v>1835</v>
      </c>
      <c r="B1158" s="3" t="s">
        <v>1836</v>
      </c>
      <c r="C1158" s="3" t="s">
        <v>2</v>
      </c>
      <c r="D1158" s="3" t="s">
        <v>3</v>
      </c>
      <c r="E1158" s="3" t="s">
        <v>275</v>
      </c>
      <c r="F1158" s="4"/>
      <c r="G1158" s="4"/>
      <c r="H1158" s="4"/>
      <c r="I1158" s="5"/>
      <c r="J1158" s="5"/>
      <c r="K1158" s="5"/>
    </row>
    <row r="1159" spans="1:11" x14ac:dyDescent="0.2">
      <c r="A1159" s="20" t="s">
        <v>1837</v>
      </c>
      <c r="B1159" s="4" t="s">
        <v>1838</v>
      </c>
      <c r="C1159" s="4" t="s">
        <v>241</v>
      </c>
      <c r="D1159" s="4" t="s">
        <v>29</v>
      </c>
      <c r="E1159" s="4" t="s">
        <v>242</v>
      </c>
      <c r="F1159" s="4"/>
      <c r="G1159" s="4"/>
      <c r="H1159" s="4"/>
      <c r="I1159" s="5"/>
      <c r="J1159" s="5"/>
      <c r="K1159" s="5"/>
    </row>
    <row r="1160" spans="1:11" x14ac:dyDescent="0.2">
      <c r="A1160" s="3" t="s">
        <v>1839</v>
      </c>
      <c r="B1160" s="3" t="s">
        <v>1840</v>
      </c>
      <c r="C1160" s="3" t="s">
        <v>56</v>
      </c>
      <c r="D1160" s="3" t="s">
        <v>13</v>
      </c>
      <c r="E1160" s="3" t="s">
        <v>90</v>
      </c>
      <c r="F1160" s="4"/>
      <c r="G1160" s="4"/>
      <c r="H1160" s="4"/>
      <c r="I1160" s="5"/>
      <c r="J1160" s="5"/>
      <c r="K1160" s="5"/>
    </row>
    <row r="1161" spans="1:11" x14ac:dyDescent="0.2">
      <c r="A1161" s="4" t="s">
        <v>1841</v>
      </c>
      <c r="B1161" s="4"/>
      <c r="C1161" s="4"/>
      <c r="D1161" s="4" t="s">
        <v>57</v>
      </c>
      <c r="E1161" s="4"/>
      <c r="F1161" s="4"/>
      <c r="G1161" s="4"/>
      <c r="H1161" s="4"/>
      <c r="I1161" s="5"/>
      <c r="J1161" s="5"/>
      <c r="K1161" s="5"/>
    </row>
    <row r="1162" spans="1:11" x14ac:dyDescent="0.2">
      <c r="A1162" s="25" t="s">
        <v>200</v>
      </c>
      <c r="B1162" s="4" t="s">
        <v>1842</v>
      </c>
      <c r="C1162" s="4" t="s">
        <v>111</v>
      </c>
      <c r="D1162" s="4" t="s">
        <v>57</v>
      </c>
      <c r="E1162" s="4"/>
      <c r="F1162" s="4"/>
      <c r="G1162" s="4"/>
      <c r="H1162" s="4"/>
      <c r="I1162" s="5"/>
      <c r="J1162" s="5"/>
      <c r="K1162" s="5"/>
    </row>
    <row r="1163" spans="1:11" x14ac:dyDescent="0.2">
      <c r="A1163" s="4" t="s">
        <v>1843</v>
      </c>
      <c r="B1163" s="4" t="s">
        <v>1842</v>
      </c>
      <c r="C1163" s="4" t="s">
        <v>111</v>
      </c>
      <c r="D1163" s="4" t="s">
        <v>57</v>
      </c>
      <c r="E1163" s="4"/>
      <c r="F1163" s="4"/>
      <c r="G1163" s="4"/>
      <c r="H1163" s="4"/>
      <c r="I1163" s="21"/>
      <c r="J1163" s="21"/>
      <c r="K1163" s="21"/>
    </row>
    <row r="1164" spans="1:11" x14ac:dyDescent="0.2">
      <c r="A1164" s="3" t="s">
        <v>1844</v>
      </c>
      <c r="B1164" s="3" t="s">
        <v>1845</v>
      </c>
      <c r="C1164" s="3" t="s">
        <v>2</v>
      </c>
      <c r="D1164" s="3" t="s">
        <v>3</v>
      </c>
      <c r="E1164" s="3" t="s">
        <v>69</v>
      </c>
      <c r="F1164" s="4"/>
      <c r="G1164" s="4"/>
      <c r="H1164" s="4"/>
      <c r="I1164" s="21"/>
      <c r="J1164" s="21"/>
      <c r="K1164" s="21"/>
    </row>
    <row r="1165" spans="1:11" x14ac:dyDescent="0.2">
      <c r="A1165" s="3" t="s">
        <v>1846</v>
      </c>
      <c r="B1165" s="3" t="s">
        <v>1845</v>
      </c>
      <c r="C1165" s="3" t="s">
        <v>2</v>
      </c>
      <c r="D1165" s="3" t="s">
        <v>3</v>
      </c>
      <c r="E1165" s="3" t="s">
        <v>69</v>
      </c>
      <c r="F1165" s="4"/>
      <c r="G1165" s="4"/>
      <c r="H1165" s="4"/>
      <c r="I1165" s="29"/>
      <c r="J1165" s="29"/>
      <c r="K1165" s="29"/>
    </row>
    <row r="1166" spans="1:11" x14ac:dyDescent="0.2">
      <c r="A1166" s="3" t="s">
        <v>1847</v>
      </c>
      <c r="B1166" s="3" t="s">
        <v>1848</v>
      </c>
      <c r="C1166" s="3" t="s">
        <v>2</v>
      </c>
      <c r="D1166" s="3" t="s">
        <v>57</v>
      </c>
      <c r="E1166" s="3" t="s">
        <v>22</v>
      </c>
      <c r="F1166" s="4"/>
      <c r="G1166" s="4"/>
      <c r="H1166" s="4"/>
      <c r="I1166" s="29"/>
      <c r="J1166" s="29"/>
      <c r="K1166" s="29"/>
    </row>
    <row r="1167" spans="1:11" x14ac:dyDescent="0.2">
      <c r="A1167" s="3" t="s">
        <v>1849</v>
      </c>
      <c r="B1167" s="3" t="s">
        <v>1848</v>
      </c>
      <c r="C1167" s="3" t="s">
        <v>2</v>
      </c>
      <c r="D1167" s="3" t="s">
        <v>57</v>
      </c>
      <c r="E1167" s="3" t="s">
        <v>22</v>
      </c>
      <c r="F1167" s="4"/>
      <c r="G1167" s="4"/>
      <c r="H1167" s="4"/>
      <c r="I1167" s="29"/>
      <c r="J1167" s="29"/>
      <c r="K1167" s="29"/>
    </row>
    <row r="1168" spans="1:11" x14ac:dyDescent="0.2">
      <c r="A1168" s="20" t="s">
        <v>1850</v>
      </c>
      <c r="B1168" s="4" t="s">
        <v>1851</v>
      </c>
      <c r="C1168" s="4" t="s">
        <v>89</v>
      </c>
      <c r="D1168" s="4" t="s">
        <v>57</v>
      </c>
      <c r="E1168" s="4" t="s">
        <v>100</v>
      </c>
      <c r="F1168" s="4"/>
      <c r="G1168" s="4"/>
      <c r="H1168" s="4"/>
      <c r="I1168" s="29"/>
      <c r="J1168" s="29"/>
      <c r="K1168" s="29"/>
    </row>
    <row r="1169" spans="1:11" x14ac:dyDescent="0.2">
      <c r="A1169" s="3" t="s">
        <v>1852</v>
      </c>
      <c r="B1169" s="3" t="s">
        <v>1853</v>
      </c>
      <c r="C1169" s="3" t="s">
        <v>2</v>
      </c>
      <c r="D1169" s="3" t="s">
        <v>57</v>
      </c>
      <c r="E1169" s="3" t="s">
        <v>85</v>
      </c>
      <c r="F1169" s="4"/>
      <c r="G1169" s="4"/>
      <c r="H1169" s="4"/>
      <c r="I1169" s="29"/>
      <c r="J1169" s="29"/>
      <c r="K1169" s="29"/>
    </row>
    <row r="1170" spans="1:11" x14ac:dyDescent="0.2">
      <c r="A1170" s="3" t="s">
        <v>1854</v>
      </c>
      <c r="B1170" s="3" t="s">
        <v>1853</v>
      </c>
      <c r="C1170" s="3" t="s">
        <v>2</v>
      </c>
      <c r="D1170" s="3" t="s">
        <v>57</v>
      </c>
      <c r="E1170" s="3" t="s">
        <v>85</v>
      </c>
      <c r="F1170" s="4"/>
      <c r="G1170" s="4"/>
      <c r="H1170" s="4"/>
      <c r="I1170" s="29"/>
      <c r="J1170" s="29"/>
      <c r="K1170" s="29"/>
    </row>
    <row r="1171" spans="1:11" x14ac:dyDescent="0.2">
      <c r="A1171" s="3" t="s">
        <v>1855</v>
      </c>
      <c r="B1171" s="3" t="s">
        <v>1853</v>
      </c>
      <c r="C1171" s="3" t="s">
        <v>2</v>
      </c>
      <c r="D1171" s="3" t="s">
        <v>57</v>
      </c>
      <c r="E1171" s="3" t="s">
        <v>85</v>
      </c>
      <c r="F1171" s="4"/>
      <c r="G1171" s="4"/>
      <c r="H1171" s="4"/>
      <c r="I1171" s="5"/>
      <c r="J1171" s="5"/>
      <c r="K1171" s="5"/>
    </row>
    <row r="1172" spans="1:11" x14ac:dyDescent="0.2">
      <c r="A1172" s="4" t="s">
        <v>1856</v>
      </c>
      <c r="B1172" s="4" t="s">
        <v>1857</v>
      </c>
      <c r="C1172" s="4" t="s">
        <v>89</v>
      </c>
      <c r="D1172" s="4" t="s">
        <v>13</v>
      </c>
      <c r="E1172" s="4" t="s">
        <v>90</v>
      </c>
      <c r="F1172" s="4"/>
      <c r="G1172" s="4"/>
      <c r="H1172" s="4"/>
      <c r="I1172" s="5"/>
      <c r="J1172" s="5"/>
      <c r="K1172" s="5"/>
    </row>
    <row r="1173" spans="1:11" x14ac:dyDescent="0.2">
      <c r="A1173" s="3" t="s">
        <v>1858</v>
      </c>
      <c r="B1173" s="3" t="s">
        <v>1857</v>
      </c>
      <c r="C1173" s="3" t="s">
        <v>89</v>
      </c>
      <c r="D1173" s="3" t="s">
        <v>13</v>
      </c>
      <c r="E1173" s="3" t="s">
        <v>90</v>
      </c>
      <c r="F1173" s="4"/>
      <c r="G1173" s="4"/>
      <c r="H1173" s="4"/>
      <c r="I1173" s="5"/>
      <c r="J1173" s="5"/>
      <c r="K1173" s="5"/>
    </row>
    <row r="1174" spans="1:11" x14ac:dyDescent="0.2">
      <c r="A1174" s="20" t="s">
        <v>1859</v>
      </c>
      <c r="B1174" s="4" t="s">
        <v>1857</v>
      </c>
      <c r="C1174" s="4" t="s">
        <v>89</v>
      </c>
      <c r="D1174" s="4" t="s">
        <v>13</v>
      </c>
      <c r="E1174" s="4" t="s">
        <v>1860</v>
      </c>
      <c r="F1174" s="4"/>
      <c r="G1174" s="4"/>
      <c r="H1174" s="4"/>
      <c r="I1174" s="5"/>
      <c r="J1174" s="5"/>
      <c r="K1174" s="5"/>
    </row>
    <row r="1175" spans="1:11" x14ac:dyDescent="0.2">
      <c r="A1175" s="3" t="s">
        <v>1861</v>
      </c>
      <c r="B1175" s="3" t="s">
        <v>1862</v>
      </c>
      <c r="C1175" s="3" t="s">
        <v>2</v>
      </c>
      <c r="D1175" s="3" t="s">
        <v>57</v>
      </c>
      <c r="E1175" s="3" t="s">
        <v>230</v>
      </c>
      <c r="F1175" s="4"/>
      <c r="G1175" s="4"/>
      <c r="H1175" s="4"/>
      <c r="I1175" s="5"/>
      <c r="J1175" s="5"/>
      <c r="K1175" s="5"/>
    </row>
    <row r="1176" spans="1:11" x14ac:dyDescent="0.2">
      <c r="A1176" s="3" t="s">
        <v>1863</v>
      </c>
      <c r="B1176" s="3" t="s">
        <v>1862</v>
      </c>
      <c r="C1176" s="3" t="s">
        <v>2</v>
      </c>
      <c r="D1176" s="3" t="s">
        <v>57</v>
      </c>
      <c r="E1176" s="3" t="s">
        <v>230</v>
      </c>
      <c r="F1176" s="4"/>
      <c r="G1176" s="4"/>
      <c r="H1176" s="4"/>
      <c r="I1176" s="21"/>
      <c r="J1176" s="21"/>
      <c r="K1176" s="21"/>
    </row>
    <row r="1177" spans="1:11" x14ac:dyDescent="0.2">
      <c r="A1177" s="26" t="s">
        <v>1864</v>
      </c>
      <c r="B1177" s="4" t="s">
        <v>1865</v>
      </c>
      <c r="C1177" s="4" t="s">
        <v>89</v>
      </c>
      <c r="D1177" s="4" t="s">
        <v>57</v>
      </c>
      <c r="E1177" s="4" t="s">
        <v>90</v>
      </c>
      <c r="F1177" s="4"/>
      <c r="G1177" s="4"/>
      <c r="H1177" s="4"/>
      <c r="I1177" s="21"/>
      <c r="J1177" s="21"/>
      <c r="K1177" s="21"/>
    </row>
    <row r="1178" spans="1:11" x14ac:dyDescent="0.2">
      <c r="A1178" s="4" t="s">
        <v>1866</v>
      </c>
      <c r="B1178" s="4" t="s">
        <v>1865</v>
      </c>
      <c r="C1178" s="4" t="s">
        <v>89</v>
      </c>
      <c r="D1178" s="4" t="s">
        <v>57</v>
      </c>
      <c r="E1178" s="4" t="s">
        <v>90</v>
      </c>
      <c r="F1178" s="4"/>
      <c r="G1178" s="4"/>
      <c r="H1178" s="4"/>
      <c r="I1178" s="5"/>
      <c r="J1178" s="5"/>
      <c r="K1178" s="5"/>
    </row>
    <row r="1179" spans="1:11" x14ac:dyDescent="0.2">
      <c r="A1179" s="3" t="s">
        <v>1867</v>
      </c>
      <c r="B1179" s="57" t="s">
        <v>1865</v>
      </c>
      <c r="C1179" s="57" t="s">
        <v>89</v>
      </c>
      <c r="D1179" s="57" t="s">
        <v>57</v>
      </c>
      <c r="E1179" s="3" t="s">
        <v>90</v>
      </c>
      <c r="F1179" s="4"/>
      <c r="G1179" s="4"/>
      <c r="H1179" s="4"/>
      <c r="I1179" s="5"/>
      <c r="J1179" s="5"/>
      <c r="K1179" s="5"/>
    </row>
    <row r="1180" spans="1:11" x14ac:dyDescent="0.2">
      <c r="A1180" s="20" t="s">
        <v>1868</v>
      </c>
      <c r="B1180" s="4" t="s">
        <v>1865</v>
      </c>
      <c r="C1180" s="4" t="s">
        <v>89</v>
      </c>
      <c r="D1180" s="4" t="s">
        <v>57</v>
      </c>
      <c r="E1180" s="4" t="s">
        <v>90</v>
      </c>
      <c r="F1180" s="4"/>
      <c r="G1180" s="4"/>
      <c r="H1180" s="4"/>
      <c r="I1180" s="5"/>
      <c r="J1180" s="5"/>
      <c r="K1180" s="5"/>
    </row>
    <row r="1181" spans="1:11" x14ac:dyDescent="0.2">
      <c r="A1181" s="20" t="s">
        <v>1869</v>
      </c>
      <c r="B1181" s="4" t="s">
        <v>1870</v>
      </c>
      <c r="C1181" s="4" t="s">
        <v>89</v>
      </c>
      <c r="D1181" s="4" t="s">
        <v>13</v>
      </c>
      <c r="E1181" s="4" t="s">
        <v>100</v>
      </c>
      <c r="F1181" s="4"/>
      <c r="G1181" s="4"/>
      <c r="H1181" s="4"/>
      <c r="I1181" s="5"/>
      <c r="J1181" s="5"/>
      <c r="K1181" s="5"/>
    </row>
    <row r="1182" spans="1:11" x14ac:dyDescent="0.2">
      <c r="A1182" s="3" t="s">
        <v>1871</v>
      </c>
      <c r="B1182" s="3" t="s">
        <v>1872</v>
      </c>
      <c r="C1182" s="3" t="s">
        <v>56</v>
      </c>
      <c r="D1182" s="3" t="s">
        <v>13</v>
      </c>
      <c r="E1182" s="3" t="s">
        <v>130</v>
      </c>
      <c r="F1182" s="4"/>
      <c r="G1182" s="4"/>
      <c r="H1182" s="4"/>
      <c r="I1182" s="5"/>
      <c r="J1182" s="5"/>
      <c r="K1182" s="5"/>
    </row>
    <row r="1183" spans="1:11" x14ac:dyDescent="0.2">
      <c r="A1183" s="20" t="s">
        <v>1873</v>
      </c>
      <c r="B1183" s="4" t="s">
        <v>1874</v>
      </c>
      <c r="C1183" s="4" t="s">
        <v>43</v>
      </c>
      <c r="D1183" s="4" t="s">
        <v>57</v>
      </c>
      <c r="E1183" s="4" t="s">
        <v>283</v>
      </c>
      <c r="F1183" s="4"/>
      <c r="G1183" s="4"/>
      <c r="H1183" s="4"/>
      <c r="I1183" s="5"/>
      <c r="J1183" s="5"/>
      <c r="K1183" s="5"/>
    </row>
    <row r="1184" spans="1:11" x14ac:dyDescent="0.2">
      <c r="A1184" s="20" t="s">
        <v>1875</v>
      </c>
      <c r="B1184" s="4" t="s">
        <v>1874</v>
      </c>
      <c r="C1184" s="4" t="s">
        <v>43</v>
      </c>
      <c r="D1184" s="4" t="s">
        <v>57</v>
      </c>
      <c r="E1184" s="4" t="s">
        <v>283</v>
      </c>
      <c r="F1184" s="4"/>
      <c r="G1184" s="4"/>
      <c r="H1184" s="4"/>
      <c r="I1184" s="5"/>
      <c r="J1184" s="5"/>
      <c r="K1184" s="5"/>
    </row>
    <row r="1185" spans="1:11" x14ac:dyDescent="0.2">
      <c r="A1185" s="3" t="s">
        <v>1876</v>
      </c>
      <c r="B1185" s="3" t="s">
        <v>1877</v>
      </c>
      <c r="C1185" s="3" t="s">
        <v>179</v>
      </c>
      <c r="D1185" s="3" t="s">
        <v>3</v>
      </c>
      <c r="E1185" s="3" t="s">
        <v>290</v>
      </c>
      <c r="F1185" s="4"/>
      <c r="G1185" s="4"/>
      <c r="H1185" s="4"/>
      <c r="I1185" s="5"/>
      <c r="J1185" s="5"/>
      <c r="K1185" s="5"/>
    </row>
    <row r="1186" spans="1:11" x14ac:dyDescent="0.2">
      <c r="A1186" s="3" t="s">
        <v>1878</v>
      </c>
      <c r="B1186" s="3" t="s">
        <v>1877</v>
      </c>
      <c r="C1186" s="3" t="s">
        <v>179</v>
      </c>
      <c r="D1186" s="3" t="s">
        <v>3</v>
      </c>
      <c r="E1186" s="3" t="s">
        <v>290</v>
      </c>
      <c r="F1186" s="4"/>
      <c r="G1186" s="4"/>
      <c r="H1186" s="4"/>
      <c r="I1186" s="29"/>
      <c r="J1186" s="29"/>
      <c r="K1186" s="29"/>
    </row>
    <row r="1187" spans="1:11" x14ac:dyDescent="0.2">
      <c r="A1187" s="3" t="s">
        <v>1879</v>
      </c>
      <c r="B1187" s="3" t="s">
        <v>1880</v>
      </c>
      <c r="C1187" s="3" t="s">
        <v>56</v>
      </c>
      <c r="D1187" s="3" t="s">
        <v>21</v>
      </c>
      <c r="E1187" s="3" t="s">
        <v>58</v>
      </c>
      <c r="F1187" s="4"/>
      <c r="G1187" s="4"/>
      <c r="H1187" s="4"/>
      <c r="I1187" s="5"/>
      <c r="J1187" s="5"/>
      <c r="K1187" s="5"/>
    </row>
    <row r="1188" spans="1:11" x14ac:dyDescent="0.2">
      <c r="A1188" s="3" t="s">
        <v>1881</v>
      </c>
      <c r="B1188" s="3" t="s">
        <v>1882</v>
      </c>
      <c r="C1188" s="3" t="s">
        <v>28</v>
      </c>
      <c r="D1188" s="3" t="s">
        <v>21</v>
      </c>
      <c r="E1188" s="3" t="s">
        <v>30</v>
      </c>
      <c r="F1188" s="4"/>
      <c r="G1188" s="4"/>
      <c r="H1188" s="4"/>
      <c r="I1188" s="29"/>
      <c r="J1188" s="29"/>
      <c r="K1188" s="29"/>
    </row>
    <row r="1189" spans="1:11" x14ac:dyDescent="0.2">
      <c r="A1189" s="3" t="s">
        <v>1883</v>
      </c>
      <c r="B1189" s="3" t="s">
        <v>1882</v>
      </c>
      <c r="C1189" s="3" t="s">
        <v>28</v>
      </c>
      <c r="D1189" s="3" t="s">
        <v>21</v>
      </c>
      <c r="E1189" s="3" t="s">
        <v>30</v>
      </c>
      <c r="F1189" s="4"/>
      <c r="G1189" s="4"/>
      <c r="H1189" s="4"/>
      <c r="I1189" s="5"/>
      <c r="J1189" s="5"/>
      <c r="K1189" s="5"/>
    </row>
    <row r="1190" spans="1:11" x14ac:dyDescent="0.2">
      <c r="A1190" s="3" t="s">
        <v>1884</v>
      </c>
      <c r="B1190" s="3" t="s">
        <v>1885</v>
      </c>
      <c r="C1190" s="3" t="s">
        <v>28</v>
      </c>
      <c r="D1190" s="3" t="s">
        <v>57</v>
      </c>
      <c r="E1190" s="3" t="s">
        <v>30</v>
      </c>
      <c r="F1190" s="4"/>
      <c r="G1190" s="4"/>
      <c r="H1190" s="4"/>
      <c r="I1190" s="5"/>
      <c r="J1190" s="5"/>
      <c r="K1190" s="5"/>
    </row>
    <row r="1191" spans="1:11" x14ac:dyDescent="0.2">
      <c r="A1191" s="3" t="s">
        <v>1886</v>
      </c>
      <c r="B1191" s="3" t="s">
        <v>1885</v>
      </c>
      <c r="C1191" s="3" t="s">
        <v>28</v>
      </c>
      <c r="D1191" s="3" t="s">
        <v>57</v>
      </c>
      <c r="E1191" s="3" t="s">
        <v>30</v>
      </c>
      <c r="F1191" s="4"/>
      <c r="G1191" s="4"/>
      <c r="H1191" s="4"/>
      <c r="I1191" s="5"/>
      <c r="J1191" s="5"/>
      <c r="K1191" s="5"/>
    </row>
    <row r="1192" spans="1:11" x14ac:dyDescent="0.2">
      <c r="A1192" s="24" t="s">
        <v>202</v>
      </c>
      <c r="B1192" s="4" t="s">
        <v>638</v>
      </c>
      <c r="C1192" s="4" t="s">
        <v>111</v>
      </c>
      <c r="D1192" s="4" t="s">
        <v>13</v>
      </c>
      <c r="E1192" s="4"/>
      <c r="F1192" s="4"/>
      <c r="G1192" s="4"/>
      <c r="H1192" s="4"/>
      <c r="I1192" s="5"/>
      <c r="J1192" s="5"/>
      <c r="K1192" s="5"/>
    </row>
    <row r="1193" spans="1:11" x14ac:dyDescent="0.2">
      <c r="A1193" s="20" t="s">
        <v>1887</v>
      </c>
      <c r="B1193" s="4" t="s">
        <v>638</v>
      </c>
      <c r="C1193" s="4" t="s">
        <v>111</v>
      </c>
      <c r="D1193" s="4" t="s">
        <v>13</v>
      </c>
      <c r="E1193" s="4" t="s">
        <v>350</v>
      </c>
      <c r="F1193" s="4"/>
      <c r="G1193" s="4"/>
      <c r="H1193" s="4"/>
      <c r="I1193" s="5"/>
      <c r="J1193" s="5"/>
      <c r="K1193" s="5"/>
    </row>
    <row r="1194" spans="1:11" x14ac:dyDescent="0.2">
      <c r="A1194" s="20" t="s">
        <v>1888</v>
      </c>
      <c r="B1194" s="4" t="s">
        <v>1889</v>
      </c>
      <c r="C1194" s="4" t="s">
        <v>158</v>
      </c>
      <c r="D1194" s="4" t="s">
        <v>13</v>
      </c>
      <c r="E1194" s="4" t="s">
        <v>300</v>
      </c>
      <c r="F1194" s="4"/>
      <c r="G1194" s="4"/>
      <c r="H1194" s="4"/>
      <c r="I1194" s="5"/>
      <c r="J1194" s="5"/>
      <c r="K1194" s="5"/>
    </row>
    <row r="1195" spans="1:11" x14ac:dyDescent="0.2">
      <c r="A1195" s="20" t="s">
        <v>1890</v>
      </c>
      <c r="B1195" s="4" t="s">
        <v>1889</v>
      </c>
      <c r="C1195" s="4" t="s">
        <v>158</v>
      </c>
      <c r="D1195" s="4" t="s">
        <v>13</v>
      </c>
      <c r="E1195" s="4" t="s">
        <v>300</v>
      </c>
      <c r="F1195" s="4"/>
      <c r="G1195" s="4"/>
      <c r="H1195" s="4"/>
      <c r="I1195" s="5"/>
      <c r="J1195" s="5"/>
      <c r="K1195" s="5"/>
    </row>
    <row r="1196" spans="1:11" x14ac:dyDescent="0.2">
      <c r="A1196" s="4" t="s">
        <v>1891</v>
      </c>
      <c r="B1196" s="4" t="s">
        <v>1892</v>
      </c>
      <c r="C1196" s="4" t="s">
        <v>43</v>
      </c>
      <c r="D1196" s="4" t="s">
        <v>29</v>
      </c>
      <c r="E1196" s="4"/>
      <c r="F1196" s="4"/>
      <c r="G1196" s="4"/>
      <c r="H1196" s="4"/>
      <c r="I1196" s="29"/>
      <c r="J1196" s="29"/>
      <c r="K1196" s="29"/>
    </row>
    <row r="1197" spans="1:11" x14ac:dyDescent="0.2">
      <c r="A1197" s="20" t="s">
        <v>1893</v>
      </c>
      <c r="B1197" s="4" t="s">
        <v>1892</v>
      </c>
      <c r="C1197" s="4" t="s">
        <v>43</v>
      </c>
      <c r="D1197" s="4" t="s">
        <v>29</v>
      </c>
      <c r="E1197" s="4" t="s">
        <v>283</v>
      </c>
      <c r="F1197" s="4"/>
      <c r="G1197" s="4"/>
      <c r="H1197" s="4"/>
      <c r="I1197" s="29"/>
      <c r="J1197" s="29"/>
      <c r="K1197" s="29"/>
    </row>
    <row r="1198" spans="1:11" x14ac:dyDescent="0.2">
      <c r="A1198" s="3" t="s">
        <v>1894</v>
      </c>
      <c r="B1198" s="3" t="s">
        <v>1895</v>
      </c>
      <c r="C1198" s="3" t="s">
        <v>2</v>
      </c>
      <c r="D1198" s="3" t="s">
        <v>3</v>
      </c>
      <c r="E1198" s="3" t="s">
        <v>307</v>
      </c>
      <c r="F1198" s="4"/>
      <c r="G1198" s="4"/>
      <c r="H1198" s="4"/>
      <c r="I1198" s="29"/>
      <c r="J1198" s="29"/>
      <c r="K1198" s="29"/>
    </row>
    <row r="1199" spans="1:11" x14ac:dyDescent="0.2">
      <c r="A1199" s="3" t="s">
        <v>1896</v>
      </c>
      <c r="B1199" s="3" t="s">
        <v>1895</v>
      </c>
      <c r="C1199" s="3" t="s">
        <v>2</v>
      </c>
      <c r="D1199" s="3" t="s">
        <v>3</v>
      </c>
      <c r="E1199" s="3" t="s">
        <v>307</v>
      </c>
      <c r="F1199" s="4"/>
      <c r="G1199" s="4"/>
      <c r="H1199" s="4"/>
      <c r="I1199" s="29"/>
      <c r="J1199" s="29"/>
      <c r="K1199" s="29"/>
    </row>
    <row r="1200" spans="1:11" x14ac:dyDescent="0.2">
      <c r="A1200" s="20" t="s">
        <v>1897</v>
      </c>
      <c r="B1200" s="4" t="s">
        <v>1898</v>
      </c>
      <c r="C1200" s="4" t="s">
        <v>241</v>
      </c>
      <c r="D1200" s="1" t="s">
        <v>49</v>
      </c>
      <c r="E1200" s="4" t="s">
        <v>350</v>
      </c>
      <c r="F1200" s="4"/>
      <c r="G1200" s="4"/>
      <c r="H1200" s="4"/>
      <c r="I1200" s="5"/>
      <c r="J1200" s="5"/>
      <c r="K1200" s="5"/>
    </row>
    <row r="1201" spans="1:11" x14ac:dyDescent="0.2">
      <c r="A1201" s="20" t="s">
        <v>1899</v>
      </c>
      <c r="B1201" s="4" t="s">
        <v>1900</v>
      </c>
      <c r="C1201" s="4" t="s">
        <v>111</v>
      </c>
      <c r="D1201" s="4" t="s">
        <v>21</v>
      </c>
      <c r="E1201" s="4" t="s">
        <v>112</v>
      </c>
      <c r="F1201" s="4"/>
      <c r="G1201" s="4"/>
      <c r="H1201" s="4"/>
      <c r="I1201" s="29"/>
      <c r="J1201" s="29"/>
      <c r="K1201" s="29"/>
    </row>
    <row r="1202" spans="1:11" x14ac:dyDescent="0.2">
      <c r="A1202" s="25" t="s">
        <v>204</v>
      </c>
      <c r="B1202" s="4" t="s">
        <v>1900</v>
      </c>
      <c r="C1202" s="4" t="s">
        <v>111</v>
      </c>
      <c r="D1202" s="4" t="s">
        <v>21</v>
      </c>
      <c r="E1202" s="4"/>
      <c r="F1202" s="4"/>
      <c r="G1202" s="4"/>
      <c r="H1202" s="4"/>
      <c r="I1202" s="29"/>
      <c r="J1202" s="29"/>
      <c r="K1202" s="29"/>
    </row>
    <row r="1203" spans="1:11" x14ac:dyDescent="0.2">
      <c r="A1203" s="20" t="s">
        <v>1901</v>
      </c>
      <c r="B1203" s="4" t="s">
        <v>1902</v>
      </c>
      <c r="C1203" s="4" t="s">
        <v>89</v>
      </c>
      <c r="D1203" s="4" t="s">
        <v>13</v>
      </c>
      <c r="E1203" s="4" t="s">
        <v>100</v>
      </c>
      <c r="F1203" s="4"/>
      <c r="G1203" s="4"/>
      <c r="H1203" s="4"/>
      <c r="I1203" s="29"/>
      <c r="J1203" s="29"/>
      <c r="K1203" s="29"/>
    </row>
    <row r="1204" spans="1:11" x14ac:dyDescent="0.2">
      <c r="A1204" s="3" t="s">
        <v>1903</v>
      </c>
      <c r="B1204" s="3" t="s">
        <v>1904</v>
      </c>
      <c r="C1204" s="3" t="s">
        <v>28</v>
      </c>
      <c r="D1204" s="3" t="s">
        <v>57</v>
      </c>
      <c r="E1204" s="3" t="s">
        <v>30</v>
      </c>
      <c r="F1204" s="4"/>
      <c r="G1204" s="4"/>
      <c r="H1204" s="4"/>
      <c r="I1204" s="14"/>
      <c r="J1204" s="14"/>
      <c r="K1204" s="14"/>
    </row>
    <row r="1205" spans="1:11" x14ac:dyDescent="0.2">
      <c r="A1205" s="3" t="s">
        <v>1905</v>
      </c>
      <c r="B1205" s="3" t="s">
        <v>1904</v>
      </c>
      <c r="C1205" s="3" t="s">
        <v>28</v>
      </c>
      <c r="D1205" s="3" t="s">
        <v>57</v>
      </c>
      <c r="E1205" s="3" t="s">
        <v>30</v>
      </c>
      <c r="F1205" s="4"/>
      <c r="G1205" s="4"/>
      <c r="H1205" s="4"/>
      <c r="I1205" s="21"/>
      <c r="J1205" s="21"/>
      <c r="K1205" s="21"/>
    </row>
    <row r="1206" spans="1:11" x14ac:dyDescent="0.2">
      <c r="A1206" s="3" t="s">
        <v>1906</v>
      </c>
      <c r="B1206" s="3" t="s">
        <v>1907</v>
      </c>
      <c r="C1206" s="3" t="s">
        <v>179</v>
      </c>
      <c r="D1206" s="3" t="s">
        <v>57</v>
      </c>
      <c r="E1206" s="3" t="s">
        <v>58</v>
      </c>
      <c r="F1206" s="4"/>
      <c r="G1206" s="4"/>
      <c r="H1206" s="4"/>
      <c r="I1206" s="21"/>
      <c r="J1206" s="21"/>
      <c r="K1206" s="21"/>
    </row>
    <row r="1207" spans="1:11" x14ac:dyDescent="0.2">
      <c r="A1207" s="3" t="s">
        <v>1908</v>
      </c>
      <c r="B1207" s="3" t="s">
        <v>1909</v>
      </c>
      <c r="C1207" s="3" t="s">
        <v>2</v>
      </c>
      <c r="D1207" s="3" t="s">
        <v>13</v>
      </c>
      <c r="E1207" s="3" t="s">
        <v>4</v>
      </c>
      <c r="F1207" s="4"/>
      <c r="G1207" s="4"/>
      <c r="H1207" s="4"/>
      <c r="I1207" s="29"/>
      <c r="J1207" s="29"/>
      <c r="K1207" s="29"/>
    </row>
    <row r="1208" spans="1:11" x14ac:dyDescent="0.2">
      <c r="A1208" s="3" t="s">
        <v>1910</v>
      </c>
      <c r="B1208" s="3" t="s">
        <v>1909</v>
      </c>
      <c r="C1208" s="3" t="s">
        <v>2</v>
      </c>
      <c r="D1208" s="3" t="s">
        <v>13</v>
      </c>
      <c r="E1208" s="3" t="s">
        <v>4</v>
      </c>
      <c r="F1208" s="4"/>
      <c r="G1208" s="4"/>
      <c r="H1208" s="4"/>
      <c r="I1208" s="29"/>
      <c r="J1208" s="29"/>
      <c r="K1208" s="29"/>
    </row>
    <row r="1209" spans="1:11" x14ac:dyDescent="0.2">
      <c r="A1209" s="3" t="s">
        <v>1911</v>
      </c>
      <c r="B1209" s="3" t="s">
        <v>1912</v>
      </c>
      <c r="C1209" s="3" t="s">
        <v>20</v>
      </c>
      <c r="D1209" s="3" t="s">
        <v>21</v>
      </c>
      <c r="E1209" s="3" t="s">
        <v>22</v>
      </c>
      <c r="F1209" s="4"/>
      <c r="G1209" s="4"/>
      <c r="H1209" s="4"/>
      <c r="I1209" s="29"/>
      <c r="J1209" s="29"/>
      <c r="K1209" s="29"/>
    </row>
    <row r="1210" spans="1:11" x14ac:dyDescent="0.2">
      <c r="A1210" s="3" t="s">
        <v>1913</v>
      </c>
      <c r="B1210" s="3" t="s">
        <v>1914</v>
      </c>
      <c r="C1210" s="3" t="s">
        <v>2</v>
      </c>
      <c r="D1210" s="3" t="s">
        <v>13</v>
      </c>
      <c r="E1210" s="3" t="s">
        <v>4</v>
      </c>
      <c r="F1210" s="4"/>
      <c r="G1210" s="4"/>
      <c r="H1210" s="4"/>
      <c r="I1210" s="21"/>
      <c r="J1210" s="21"/>
      <c r="K1210" s="21"/>
    </row>
    <row r="1211" spans="1:11" x14ac:dyDescent="0.2">
      <c r="A1211" s="3" t="s">
        <v>1915</v>
      </c>
      <c r="B1211" s="3" t="s">
        <v>1914</v>
      </c>
      <c r="C1211" s="3" t="s">
        <v>2</v>
      </c>
      <c r="D1211" s="3" t="s">
        <v>13</v>
      </c>
      <c r="E1211" s="3" t="s">
        <v>4</v>
      </c>
      <c r="F1211" s="4"/>
      <c r="G1211" s="4"/>
      <c r="H1211" s="4"/>
      <c r="I1211" s="21"/>
      <c r="J1211" s="21"/>
      <c r="K1211" s="21"/>
    </row>
    <row r="1212" spans="1:11" x14ac:dyDescent="0.2">
      <c r="A1212" s="3" t="s">
        <v>1916</v>
      </c>
      <c r="B1212" s="3" t="s">
        <v>1917</v>
      </c>
      <c r="C1212" s="3" t="s">
        <v>28</v>
      </c>
      <c r="D1212" s="3" t="s">
        <v>57</v>
      </c>
      <c r="E1212" s="3" t="s">
        <v>30</v>
      </c>
      <c r="F1212" s="4"/>
      <c r="G1212" s="4"/>
      <c r="H1212" s="4"/>
      <c r="I1212" s="5"/>
      <c r="J1212" s="5"/>
      <c r="K1212" s="5"/>
    </row>
    <row r="1213" spans="1:11" x14ac:dyDescent="0.2">
      <c r="A1213" s="3" t="s">
        <v>1918</v>
      </c>
      <c r="B1213" s="3" t="s">
        <v>1917</v>
      </c>
      <c r="C1213" s="3" t="s">
        <v>28</v>
      </c>
      <c r="D1213" s="3" t="s">
        <v>57</v>
      </c>
      <c r="E1213" s="3" t="s">
        <v>30</v>
      </c>
      <c r="F1213" s="4"/>
      <c r="G1213" s="4"/>
      <c r="H1213" s="4"/>
      <c r="I1213" s="5"/>
      <c r="J1213" s="5"/>
      <c r="K1213" s="5"/>
    </row>
    <row r="1214" spans="1:11" x14ac:dyDescent="0.2">
      <c r="A1214" s="3" t="s">
        <v>1919</v>
      </c>
      <c r="B1214" s="3" t="s">
        <v>1920</v>
      </c>
      <c r="C1214" s="3" t="s">
        <v>56</v>
      </c>
      <c r="D1214" s="3" t="s">
        <v>57</v>
      </c>
      <c r="E1214" s="3" t="s">
        <v>90</v>
      </c>
      <c r="F1214" s="4"/>
      <c r="G1214" s="4"/>
      <c r="H1214" s="4"/>
      <c r="I1214" s="29"/>
      <c r="J1214" s="29"/>
      <c r="K1214" s="29"/>
    </row>
    <row r="1215" spans="1:11" x14ac:dyDescent="0.2">
      <c r="A1215" s="20" t="s">
        <v>1921</v>
      </c>
      <c r="B1215" s="4" t="s">
        <v>1922</v>
      </c>
      <c r="C1215" s="4" t="s">
        <v>158</v>
      </c>
      <c r="D1215" s="4" t="s">
        <v>13</v>
      </c>
      <c r="E1215" s="4" t="s">
        <v>206</v>
      </c>
      <c r="F1215" s="4"/>
      <c r="G1215" s="4"/>
      <c r="H1215" s="4"/>
      <c r="I1215" s="29"/>
      <c r="J1215" s="29"/>
      <c r="K1215" s="29"/>
    </row>
    <row r="1216" spans="1:11" x14ac:dyDescent="0.2">
      <c r="A1216" s="20" t="s">
        <v>1923</v>
      </c>
      <c r="B1216" s="4" t="s">
        <v>1924</v>
      </c>
      <c r="C1216" s="4" t="s">
        <v>158</v>
      </c>
      <c r="D1216" s="4" t="s">
        <v>13</v>
      </c>
      <c r="E1216" s="4" t="s">
        <v>206</v>
      </c>
      <c r="F1216" s="4"/>
      <c r="G1216" s="4"/>
      <c r="H1216" s="4"/>
      <c r="I1216" s="5"/>
      <c r="J1216" s="5"/>
      <c r="K1216" s="5"/>
    </row>
    <row r="1217" spans="1:11" x14ac:dyDescent="0.2">
      <c r="A1217" s="25" t="s">
        <v>1925</v>
      </c>
      <c r="B1217" s="4" t="s">
        <v>1922</v>
      </c>
      <c r="C1217" s="4" t="s">
        <v>158</v>
      </c>
      <c r="D1217" s="4" t="s">
        <v>13</v>
      </c>
      <c r="E1217" s="4" t="s">
        <v>206</v>
      </c>
      <c r="F1217" s="4"/>
      <c r="G1217" s="4"/>
      <c r="H1217" s="4"/>
      <c r="I1217" s="5"/>
      <c r="J1217" s="5"/>
      <c r="K1217" s="5"/>
    </row>
    <row r="1218" spans="1:11" x14ac:dyDescent="0.2">
      <c r="A1218" s="25" t="s">
        <v>207</v>
      </c>
      <c r="B1218" s="4" t="s">
        <v>1922</v>
      </c>
      <c r="C1218" s="4" t="s">
        <v>158</v>
      </c>
      <c r="D1218" s="4" t="s">
        <v>13</v>
      </c>
      <c r="E1218" s="4"/>
      <c r="F1218" s="4"/>
      <c r="G1218" s="4"/>
      <c r="H1218" s="4"/>
      <c r="I1218" s="5"/>
      <c r="J1218" s="5"/>
      <c r="K1218" s="5"/>
    </row>
    <row r="1219" spans="1:11" x14ac:dyDescent="0.2">
      <c r="A1219" s="25" t="s">
        <v>209</v>
      </c>
      <c r="B1219" s="4" t="s">
        <v>1924</v>
      </c>
      <c r="C1219" s="4" t="s">
        <v>158</v>
      </c>
      <c r="D1219" s="4" t="s">
        <v>13</v>
      </c>
      <c r="E1219" s="4" t="s">
        <v>206</v>
      </c>
      <c r="F1219" s="4"/>
      <c r="G1219" s="4"/>
      <c r="H1219" s="4"/>
      <c r="I1219" s="29"/>
      <c r="J1219" s="29"/>
      <c r="K1219" s="29"/>
    </row>
    <row r="1220" spans="1:11" x14ac:dyDescent="0.2">
      <c r="A1220" s="25" t="s">
        <v>210</v>
      </c>
      <c r="B1220" s="4" t="s">
        <v>1926</v>
      </c>
      <c r="C1220" s="4" t="s">
        <v>158</v>
      </c>
      <c r="D1220" s="4" t="s">
        <v>13</v>
      </c>
      <c r="E1220" s="4" t="s">
        <v>206</v>
      </c>
      <c r="F1220" s="4"/>
      <c r="G1220" s="4"/>
      <c r="H1220" s="4"/>
      <c r="I1220" s="21"/>
      <c r="J1220" s="21"/>
      <c r="K1220" s="21"/>
    </row>
    <row r="1221" spans="1:11" x14ac:dyDescent="0.2">
      <c r="A1221" s="25" t="s">
        <v>210</v>
      </c>
      <c r="B1221" s="4" t="s">
        <v>1926</v>
      </c>
      <c r="C1221" s="4" t="s">
        <v>158</v>
      </c>
      <c r="D1221" s="4" t="s">
        <v>13</v>
      </c>
      <c r="E1221" s="4" t="s">
        <v>206</v>
      </c>
      <c r="F1221" s="4"/>
      <c r="G1221" s="4"/>
      <c r="H1221" s="4"/>
      <c r="I1221" s="5"/>
      <c r="J1221" s="5"/>
      <c r="K1221" s="5"/>
    </row>
    <row r="1222" spans="1:11" x14ac:dyDescent="0.2">
      <c r="A1222" s="20" t="s">
        <v>1927</v>
      </c>
      <c r="B1222" s="4" t="s">
        <v>1171</v>
      </c>
      <c r="C1222" s="4" t="s">
        <v>43</v>
      </c>
      <c r="D1222" s="4" t="s">
        <v>29</v>
      </c>
      <c r="E1222" s="4" t="s">
        <v>406</v>
      </c>
      <c r="F1222" s="4"/>
      <c r="G1222" s="4"/>
      <c r="H1222" s="4"/>
      <c r="I1222" s="5"/>
      <c r="J1222" s="5"/>
      <c r="K1222" s="5"/>
    </row>
    <row r="1223" spans="1:11" x14ac:dyDescent="0.2">
      <c r="A1223" s="20" t="s">
        <v>1928</v>
      </c>
      <c r="B1223" s="4" t="s">
        <v>1929</v>
      </c>
      <c r="C1223" s="4" t="s">
        <v>43</v>
      </c>
      <c r="D1223" s="4" t="s">
        <v>29</v>
      </c>
      <c r="E1223" s="4" t="s">
        <v>242</v>
      </c>
      <c r="F1223" s="4"/>
      <c r="G1223" s="4"/>
      <c r="H1223" s="4"/>
      <c r="I1223" s="5"/>
      <c r="J1223" s="5"/>
      <c r="K1223" s="5"/>
    </row>
    <row r="1224" spans="1:11" x14ac:dyDescent="0.2">
      <c r="A1224" s="3" t="s">
        <v>1930</v>
      </c>
      <c r="B1224" s="3" t="s">
        <v>1931</v>
      </c>
      <c r="C1224" s="3" t="s">
        <v>56</v>
      </c>
      <c r="D1224" s="3" t="s">
        <v>13</v>
      </c>
      <c r="E1224" s="3" t="s">
        <v>58</v>
      </c>
      <c r="F1224" s="4"/>
      <c r="G1224" s="4"/>
      <c r="H1224" s="4"/>
      <c r="I1224" s="5"/>
      <c r="J1224" s="5"/>
      <c r="K1224" s="5"/>
    </row>
    <row r="1225" spans="1:11" x14ac:dyDescent="0.2">
      <c r="A1225" s="3" t="s">
        <v>1932</v>
      </c>
      <c r="B1225" s="3" t="s">
        <v>1933</v>
      </c>
      <c r="C1225" s="3" t="s">
        <v>2</v>
      </c>
      <c r="D1225" s="3" t="s">
        <v>57</v>
      </c>
      <c r="E1225" s="3" t="s">
        <v>130</v>
      </c>
      <c r="F1225" s="4"/>
      <c r="G1225" s="4"/>
      <c r="H1225" s="4"/>
      <c r="I1225" s="5"/>
      <c r="J1225" s="5"/>
      <c r="K1225" s="5"/>
    </row>
    <row r="1226" spans="1:11" x14ac:dyDescent="0.2">
      <c r="A1226" s="3" t="s">
        <v>1934</v>
      </c>
      <c r="B1226" s="3" t="s">
        <v>1933</v>
      </c>
      <c r="C1226" s="3" t="s">
        <v>2</v>
      </c>
      <c r="D1226" s="3" t="s">
        <v>3</v>
      </c>
      <c r="E1226" s="3" t="s">
        <v>130</v>
      </c>
      <c r="F1226" s="4"/>
      <c r="G1226" s="4"/>
      <c r="H1226" s="4"/>
      <c r="I1226" s="5"/>
      <c r="J1226" s="5"/>
      <c r="K1226" s="5"/>
    </row>
    <row r="1227" spans="1:11" x14ac:dyDescent="0.2">
      <c r="A1227" s="3" t="s">
        <v>1935</v>
      </c>
      <c r="B1227" s="3" t="s">
        <v>1933</v>
      </c>
      <c r="C1227" s="3" t="s">
        <v>2</v>
      </c>
      <c r="D1227" s="3" t="s">
        <v>3</v>
      </c>
      <c r="E1227" s="3" t="s">
        <v>130</v>
      </c>
      <c r="F1227" s="4"/>
      <c r="G1227" s="4"/>
      <c r="H1227" s="4"/>
      <c r="I1227" s="5"/>
      <c r="J1227" s="5"/>
      <c r="K1227" s="5"/>
    </row>
    <row r="1228" spans="1:11" x14ac:dyDescent="0.2">
      <c r="A1228" s="3" t="s">
        <v>1936</v>
      </c>
      <c r="B1228" s="3" t="s">
        <v>1933</v>
      </c>
      <c r="C1228" s="3" t="s">
        <v>2</v>
      </c>
      <c r="D1228" s="3" t="s">
        <v>3</v>
      </c>
      <c r="E1228" s="3" t="s">
        <v>130</v>
      </c>
      <c r="F1228" s="4"/>
      <c r="G1228" s="4"/>
      <c r="H1228" s="4"/>
      <c r="I1228" s="5"/>
      <c r="J1228" s="5"/>
      <c r="K1228" s="5"/>
    </row>
    <row r="1229" spans="1:11" x14ac:dyDescent="0.2">
      <c r="A1229" s="3" t="s">
        <v>1937</v>
      </c>
      <c r="B1229" s="3" t="s">
        <v>1938</v>
      </c>
      <c r="C1229" s="3" t="s">
        <v>28</v>
      </c>
      <c r="D1229" s="3" t="s">
        <v>21</v>
      </c>
      <c r="E1229" s="3" t="s">
        <v>30</v>
      </c>
      <c r="F1229" s="4"/>
      <c r="G1229" s="4"/>
      <c r="H1229" s="4"/>
      <c r="I1229" s="5"/>
      <c r="J1229" s="5"/>
      <c r="K1229" s="5"/>
    </row>
    <row r="1230" spans="1:11" x14ac:dyDescent="0.2">
      <c r="A1230" s="4" t="s">
        <v>1939</v>
      </c>
      <c r="B1230" s="4" t="s">
        <v>1940</v>
      </c>
      <c r="C1230" s="4" t="s">
        <v>20</v>
      </c>
      <c r="D1230" s="4" t="s">
        <v>57</v>
      </c>
      <c r="E1230" s="3" t="s">
        <v>50</v>
      </c>
      <c r="F1230" s="4"/>
      <c r="G1230" s="4"/>
      <c r="H1230" s="4"/>
      <c r="I1230" s="5"/>
      <c r="J1230" s="5"/>
      <c r="K1230" s="5"/>
    </row>
    <row r="1231" spans="1:11" x14ac:dyDescent="0.2">
      <c r="A1231" s="25" t="s">
        <v>212</v>
      </c>
      <c r="B1231" s="4" t="s">
        <v>1941</v>
      </c>
      <c r="C1231" s="4" t="s">
        <v>111</v>
      </c>
      <c r="D1231" s="4" t="s">
        <v>29</v>
      </c>
      <c r="E1231" s="4"/>
      <c r="F1231" s="4"/>
      <c r="G1231" s="4"/>
      <c r="H1231" s="4"/>
      <c r="I1231" s="5"/>
      <c r="J1231" s="5"/>
      <c r="K1231" s="5"/>
    </row>
    <row r="1232" spans="1:11" x14ac:dyDescent="0.2">
      <c r="A1232" s="3" t="s">
        <v>1942</v>
      </c>
      <c r="B1232" s="3" t="s">
        <v>1943</v>
      </c>
      <c r="C1232" s="3" t="s">
        <v>2</v>
      </c>
      <c r="D1232" s="3" t="s">
        <v>3</v>
      </c>
      <c r="E1232" s="3" t="s">
        <v>69</v>
      </c>
      <c r="F1232" s="4"/>
      <c r="G1232" s="4"/>
      <c r="H1232" s="4"/>
      <c r="I1232" s="5"/>
      <c r="J1232" s="5"/>
      <c r="K1232" s="5"/>
    </row>
    <row r="1233" spans="1:11" x14ac:dyDescent="0.2">
      <c r="A1233" s="3" t="s">
        <v>1944</v>
      </c>
      <c r="B1233" s="3" t="s">
        <v>1943</v>
      </c>
      <c r="C1233" s="3" t="s">
        <v>2</v>
      </c>
      <c r="D1233" s="3" t="s">
        <v>3</v>
      </c>
      <c r="E1233" s="3" t="s">
        <v>69</v>
      </c>
      <c r="F1233" s="4"/>
      <c r="G1233" s="4"/>
      <c r="H1233" s="4"/>
      <c r="I1233" s="5"/>
      <c r="J1233" s="5"/>
      <c r="K1233" s="5"/>
    </row>
    <row r="1234" spans="1:11" x14ac:dyDescent="0.2">
      <c r="A1234" s="3" t="s">
        <v>1945</v>
      </c>
      <c r="B1234" s="3" t="s">
        <v>1946</v>
      </c>
      <c r="C1234" s="3" t="s">
        <v>2</v>
      </c>
      <c r="D1234" s="3" t="s">
        <v>57</v>
      </c>
      <c r="E1234" s="3" t="s">
        <v>307</v>
      </c>
      <c r="F1234" s="4"/>
      <c r="G1234" s="4"/>
      <c r="H1234" s="4"/>
      <c r="I1234" s="5"/>
      <c r="J1234" s="5"/>
      <c r="K1234" s="5"/>
    </row>
    <row r="1235" spans="1:11" x14ac:dyDescent="0.2">
      <c r="A1235" s="3" t="s">
        <v>1947</v>
      </c>
      <c r="B1235" s="3" t="s">
        <v>1946</v>
      </c>
      <c r="C1235" s="3" t="s">
        <v>2</v>
      </c>
      <c r="D1235" s="3" t="s">
        <v>57</v>
      </c>
      <c r="E1235" s="3" t="s">
        <v>307</v>
      </c>
      <c r="F1235" s="4"/>
      <c r="G1235" s="4"/>
      <c r="H1235" s="4"/>
      <c r="I1235" s="5"/>
      <c r="J1235" s="5"/>
      <c r="K1235" s="5"/>
    </row>
    <row r="1236" spans="1:11" x14ac:dyDescent="0.2">
      <c r="A1236" s="3" t="s">
        <v>1948</v>
      </c>
      <c r="B1236" s="3" t="s">
        <v>1949</v>
      </c>
      <c r="C1236" s="3" t="s">
        <v>20</v>
      </c>
      <c r="D1236" s="3" t="s">
        <v>13</v>
      </c>
      <c r="E1236" s="3" t="s">
        <v>230</v>
      </c>
      <c r="F1236" s="4"/>
      <c r="G1236" s="4"/>
      <c r="H1236" s="4"/>
      <c r="I1236" s="5"/>
      <c r="J1236" s="5"/>
      <c r="K1236" s="5"/>
    </row>
    <row r="1237" spans="1:11" x14ac:dyDescent="0.2">
      <c r="A1237" s="20" t="s">
        <v>1950</v>
      </c>
      <c r="B1237" s="4" t="s">
        <v>1951</v>
      </c>
      <c r="C1237" s="4" t="s">
        <v>158</v>
      </c>
      <c r="D1237" s="4" t="s">
        <v>57</v>
      </c>
      <c r="E1237" s="4" t="s">
        <v>365</v>
      </c>
      <c r="F1237" s="4"/>
      <c r="G1237" s="4"/>
      <c r="H1237" s="4"/>
      <c r="I1237" s="5"/>
      <c r="J1237" s="5"/>
      <c r="K1237" s="5"/>
    </row>
    <row r="1238" spans="1:11" x14ac:dyDescent="0.2">
      <c r="A1238" s="3" t="s">
        <v>1952</v>
      </c>
      <c r="B1238" s="3" t="s">
        <v>1953</v>
      </c>
      <c r="C1238" s="3" t="s">
        <v>56</v>
      </c>
      <c r="D1238" s="3" t="s">
        <v>29</v>
      </c>
      <c r="E1238" s="3" t="s">
        <v>191</v>
      </c>
      <c r="F1238" s="4"/>
      <c r="G1238" s="4"/>
      <c r="H1238" s="4"/>
      <c r="I1238" s="5"/>
      <c r="J1238" s="5"/>
      <c r="K1238" s="5"/>
    </row>
    <row r="1239" spans="1:11" x14ac:dyDescent="0.2">
      <c r="A1239" s="20" t="s">
        <v>1954</v>
      </c>
      <c r="B1239" s="4" t="s">
        <v>1955</v>
      </c>
      <c r="C1239" s="4" t="s">
        <v>158</v>
      </c>
      <c r="D1239" s="4" t="s">
        <v>13</v>
      </c>
      <c r="E1239" s="4" t="s">
        <v>164</v>
      </c>
      <c r="F1239" s="4"/>
      <c r="G1239" s="4"/>
      <c r="H1239" s="4"/>
      <c r="I1239" s="5"/>
      <c r="J1239" s="5"/>
      <c r="K1239" s="5"/>
    </row>
    <row r="1240" spans="1:11" x14ac:dyDescent="0.2">
      <c r="A1240" s="20" t="s">
        <v>1956</v>
      </c>
      <c r="B1240" s="4" t="s">
        <v>1957</v>
      </c>
      <c r="C1240" s="4" t="s">
        <v>89</v>
      </c>
      <c r="D1240" s="4" t="s">
        <v>13</v>
      </c>
      <c r="E1240" s="4" t="s">
        <v>100</v>
      </c>
      <c r="F1240" s="4"/>
      <c r="G1240" s="4"/>
      <c r="H1240" s="4"/>
      <c r="I1240" s="5"/>
      <c r="J1240" s="5"/>
      <c r="K1240" s="5"/>
    </row>
    <row r="1241" spans="1:11" x14ac:dyDescent="0.2">
      <c r="A1241" s="3" t="s">
        <v>1958</v>
      </c>
      <c r="B1241" s="3" t="s">
        <v>1959</v>
      </c>
      <c r="C1241" s="3" t="s">
        <v>2</v>
      </c>
      <c r="D1241" s="3" t="s">
        <v>3</v>
      </c>
      <c r="E1241" s="3" t="s">
        <v>85</v>
      </c>
      <c r="F1241" s="4"/>
      <c r="G1241" s="4"/>
      <c r="H1241" s="4"/>
      <c r="I1241" s="21"/>
      <c r="J1241" s="21"/>
      <c r="K1241" s="21"/>
    </row>
    <row r="1242" spans="1:11" x14ac:dyDescent="0.2">
      <c r="A1242" s="3" t="s">
        <v>1960</v>
      </c>
      <c r="B1242" s="3" t="s">
        <v>1959</v>
      </c>
      <c r="C1242" s="3" t="s">
        <v>2</v>
      </c>
      <c r="D1242" s="3" t="s">
        <v>3</v>
      </c>
      <c r="E1242" s="3" t="s">
        <v>85</v>
      </c>
      <c r="F1242" s="4"/>
      <c r="G1242" s="4"/>
      <c r="H1242" s="4"/>
      <c r="I1242" s="21"/>
      <c r="J1242" s="21"/>
      <c r="K1242" s="21"/>
    </row>
    <row r="1243" spans="1:11" x14ac:dyDescent="0.2">
      <c r="A1243" s="3" t="s">
        <v>1961</v>
      </c>
      <c r="B1243" s="3" t="s">
        <v>1962</v>
      </c>
      <c r="C1243" s="3" t="s">
        <v>2</v>
      </c>
      <c r="D1243" s="3" t="s">
        <v>57</v>
      </c>
      <c r="E1243" s="3" t="s">
        <v>290</v>
      </c>
      <c r="F1243" s="4"/>
      <c r="G1243" s="4"/>
      <c r="H1243" s="4"/>
      <c r="I1243" s="5"/>
      <c r="J1243" s="5"/>
      <c r="K1243" s="5"/>
    </row>
    <row r="1244" spans="1:11" x14ac:dyDescent="0.2">
      <c r="A1244" s="3" t="s">
        <v>1963</v>
      </c>
      <c r="B1244" s="3" t="s">
        <v>1962</v>
      </c>
      <c r="C1244" s="3" t="s">
        <v>2</v>
      </c>
      <c r="D1244" s="3" t="s">
        <v>57</v>
      </c>
      <c r="E1244" s="3" t="s">
        <v>290</v>
      </c>
      <c r="F1244" s="4"/>
      <c r="G1244" s="4"/>
      <c r="H1244" s="4"/>
      <c r="I1244" s="5"/>
      <c r="J1244" s="5"/>
      <c r="K1244" s="5"/>
    </row>
    <row r="1245" spans="1:11" x14ac:dyDescent="0.2">
      <c r="A1245" s="3" t="s">
        <v>1964</v>
      </c>
      <c r="B1245" s="3" t="s">
        <v>1965</v>
      </c>
      <c r="C1245" s="3" t="s">
        <v>20</v>
      </c>
      <c r="D1245" s="3" t="s">
        <v>57</v>
      </c>
      <c r="E1245" s="3" t="s">
        <v>275</v>
      </c>
      <c r="F1245" s="4"/>
      <c r="G1245" s="4"/>
      <c r="H1245" s="4"/>
      <c r="I1245" s="5"/>
      <c r="J1245" s="5"/>
      <c r="K1245" s="5"/>
    </row>
    <row r="1246" spans="1:11" x14ac:dyDescent="0.2">
      <c r="A1246" s="3" t="s">
        <v>1966</v>
      </c>
      <c r="B1246" s="3" t="s">
        <v>1965</v>
      </c>
      <c r="C1246" s="3" t="s">
        <v>20</v>
      </c>
      <c r="D1246" s="3" t="s">
        <v>57</v>
      </c>
      <c r="E1246" s="3" t="s">
        <v>275</v>
      </c>
      <c r="F1246" s="4"/>
      <c r="G1246" s="4"/>
      <c r="H1246" s="4"/>
      <c r="I1246" s="5"/>
      <c r="J1246" s="5"/>
      <c r="K1246" s="5"/>
    </row>
    <row r="1247" spans="1:11" x14ac:dyDescent="0.2">
      <c r="A1247" s="3" t="s">
        <v>1967</v>
      </c>
      <c r="B1247" s="3" t="s">
        <v>1968</v>
      </c>
      <c r="C1247" s="3" t="s">
        <v>20</v>
      </c>
      <c r="D1247" s="3" t="s">
        <v>57</v>
      </c>
      <c r="E1247" s="3" t="s">
        <v>275</v>
      </c>
      <c r="F1247" s="62"/>
      <c r="G1247" s="62"/>
      <c r="H1247" s="62"/>
      <c r="I1247" s="63"/>
      <c r="J1247" s="63"/>
      <c r="K1247" s="63"/>
    </row>
    <row r="1248" spans="1:11" x14ac:dyDescent="0.2">
      <c r="A1248" s="3" t="s">
        <v>1969</v>
      </c>
      <c r="B1248" s="3" t="s">
        <v>1968</v>
      </c>
      <c r="C1248" s="3" t="s">
        <v>20</v>
      </c>
      <c r="D1248" s="3" t="s">
        <v>57</v>
      </c>
      <c r="E1248" s="3" t="s">
        <v>275</v>
      </c>
      <c r="F1248" s="62"/>
      <c r="G1248" s="62"/>
      <c r="H1248" s="62"/>
    </row>
    <row r="1249" spans="1:8" x14ac:dyDescent="0.2">
      <c r="A1249" s="3" t="s">
        <v>1970</v>
      </c>
      <c r="B1249" s="3" t="s">
        <v>1971</v>
      </c>
      <c r="C1249" s="3" t="s">
        <v>2</v>
      </c>
      <c r="D1249" s="3" t="s">
        <v>57</v>
      </c>
      <c r="E1249" s="3" t="s">
        <v>230</v>
      </c>
      <c r="F1249" s="62"/>
      <c r="G1249" s="62"/>
      <c r="H1249" s="62"/>
    </row>
    <row r="1250" spans="1:8" x14ac:dyDescent="0.2">
      <c r="A1250" s="3" t="s">
        <v>1972</v>
      </c>
      <c r="B1250" s="3" t="s">
        <v>1971</v>
      </c>
      <c r="C1250" s="3" t="s">
        <v>2</v>
      </c>
      <c r="D1250" s="3" t="s">
        <v>57</v>
      </c>
      <c r="E1250" s="3" t="s">
        <v>230</v>
      </c>
      <c r="F1250" s="62"/>
      <c r="G1250" s="62"/>
      <c r="H1250" s="62"/>
    </row>
    <row r="1251" spans="1:8" x14ac:dyDescent="0.2">
      <c r="A1251" s="20" t="s">
        <v>1973</v>
      </c>
      <c r="B1251" s="4" t="s">
        <v>1974</v>
      </c>
      <c r="C1251" s="4" t="s">
        <v>43</v>
      </c>
      <c r="D1251" s="4" t="s">
        <v>13</v>
      </c>
      <c r="E1251" s="4" t="s">
        <v>283</v>
      </c>
      <c r="F1251" s="62"/>
      <c r="G1251" s="62"/>
      <c r="H1251" s="62"/>
    </row>
    <row r="1252" spans="1:8" x14ac:dyDescent="0.2">
      <c r="A1252" s="64" t="s">
        <v>1975</v>
      </c>
      <c r="B1252" s="64" t="s">
        <v>1976</v>
      </c>
      <c r="C1252" s="64" t="s">
        <v>28</v>
      </c>
      <c r="D1252" s="64" t="s">
        <v>21</v>
      </c>
      <c r="E1252" s="64" t="s">
        <v>275</v>
      </c>
    </row>
    <row r="1253" spans="1:8" x14ac:dyDescent="0.2">
      <c r="A1253" s="65" t="s">
        <v>287</v>
      </c>
      <c r="B1253" s="66" t="s">
        <v>1977</v>
      </c>
      <c r="C1253" s="66" t="s">
        <v>158</v>
      </c>
      <c r="D1253" s="66" t="s">
        <v>29</v>
      </c>
      <c r="E1253" s="66"/>
    </row>
    <row r="1254" spans="1:8" x14ac:dyDescent="0.2">
      <c r="A1254" s="64" t="s">
        <v>1978</v>
      </c>
      <c r="B1254" s="64" t="s">
        <v>1979</v>
      </c>
      <c r="C1254" s="64" t="s">
        <v>2</v>
      </c>
      <c r="D1254" s="64" t="s">
        <v>57</v>
      </c>
      <c r="E1254" s="64" t="s">
        <v>50</v>
      </c>
    </row>
    <row r="1255" spans="1:8" x14ac:dyDescent="0.2">
      <c r="A1255" s="64" t="s">
        <v>1980</v>
      </c>
      <c r="B1255" s="64" t="s">
        <v>1981</v>
      </c>
      <c r="C1255" s="64" t="s">
        <v>2</v>
      </c>
      <c r="D1255" s="64" t="s">
        <v>3</v>
      </c>
      <c r="E1255" s="64" t="s">
        <v>50</v>
      </c>
    </row>
    <row r="1256" spans="1:8" x14ac:dyDescent="0.2">
      <c r="A1256" s="64" t="s">
        <v>1982</v>
      </c>
      <c r="B1256" s="64" t="s">
        <v>1981</v>
      </c>
      <c r="C1256" s="64" t="s">
        <v>2</v>
      </c>
      <c r="D1256" s="64" t="s">
        <v>3</v>
      </c>
      <c r="E1256" s="64" t="s">
        <v>50</v>
      </c>
    </row>
    <row r="1257" spans="1:8" x14ac:dyDescent="0.2">
      <c r="A1257" s="64" t="s">
        <v>1983</v>
      </c>
      <c r="B1257" s="64" t="s">
        <v>1981</v>
      </c>
      <c r="C1257" s="64" t="s">
        <v>2</v>
      </c>
      <c r="D1257" s="64" t="s">
        <v>57</v>
      </c>
      <c r="E1257" s="64" t="s">
        <v>50</v>
      </c>
    </row>
    <row r="1258" spans="1:8" x14ac:dyDescent="0.2">
      <c r="A1258" s="64" t="s">
        <v>1984</v>
      </c>
      <c r="B1258" s="64" t="s">
        <v>1985</v>
      </c>
      <c r="C1258" s="64" t="s">
        <v>2</v>
      </c>
      <c r="D1258" s="64" t="s">
        <v>57</v>
      </c>
      <c r="E1258" s="64" t="s">
        <v>50</v>
      </c>
    </row>
    <row r="1259" spans="1:8" x14ac:dyDescent="0.2">
      <c r="A1259" s="67" t="s">
        <v>1986</v>
      </c>
      <c r="B1259" s="66" t="s">
        <v>1987</v>
      </c>
      <c r="C1259" s="66" t="s">
        <v>241</v>
      </c>
      <c r="D1259" s="66" t="s">
        <v>13</v>
      </c>
      <c r="E1259" s="66" t="s">
        <v>242</v>
      </c>
    </row>
    <row r="1260" spans="1:8" x14ac:dyDescent="0.2">
      <c r="A1260" s="67" t="s">
        <v>1988</v>
      </c>
      <c r="B1260" s="66" t="s">
        <v>1989</v>
      </c>
      <c r="C1260" s="66" t="s">
        <v>89</v>
      </c>
      <c r="D1260" s="66" t="s">
        <v>21</v>
      </c>
      <c r="E1260" s="66" t="s">
        <v>90</v>
      </c>
    </row>
    <row r="1261" spans="1:8" x14ac:dyDescent="0.2">
      <c r="A1261" s="67" t="s">
        <v>1990</v>
      </c>
      <c r="B1261" s="66" t="s">
        <v>1989</v>
      </c>
      <c r="C1261" s="66" t="s">
        <v>89</v>
      </c>
      <c r="D1261" s="66" t="s">
        <v>21</v>
      </c>
      <c r="E1261" s="66" t="s">
        <v>90</v>
      </c>
    </row>
    <row r="1262" spans="1:8" x14ac:dyDescent="0.2">
      <c r="A1262" s="67" t="s">
        <v>1991</v>
      </c>
      <c r="B1262" s="66" t="s">
        <v>1992</v>
      </c>
      <c r="C1262" s="66" t="s">
        <v>158</v>
      </c>
      <c r="D1262" s="66" t="s">
        <v>29</v>
      </c>
      <c r="E1262" s="66" t="s">
        <v>300</v>
      </c>
    </row>
    <row r="1263" spans="1:8" x14ac:dyDescent="0.2">
      <c r="A1263" s="64" t="s">
        <v>1993</v>
      </c>
      <c r="B1263" s="64" t="s">
        <v>1994</v>
      </c>
      <c r="C1263" s="64" t="s">
        <v>2</v>
      </c>
      <c r="D1263" s="64" t="s">
        <v>3</v>
      </c>
      <c r="E1263" s="64" t="s">
        <v>275</v>
      </c>
    </row>
    <row r="1264" spans="1:8" x14ac:dyDescent="0.2">
      <c r="A1264" s="64" t="s">
        <v>1995</v>
      </c>
      <c r="B1264" s="64" t="s">
        <v>1994</v>
      </c>
      <c r="C1264" s="64" t="s">
        <v>2</v>
      </c>
      <c r="D1264" s="64" t="s">
        <v>3</v>
      </c>
      <c r="E1264" s="64" t="s">
        <v>275</v>
      </c>
    </row>
    <row r="1265" spans="1:5" x14ac:dyDescent="0.2">
      <c r="A1265" s="3" t="s">
        <v>1996</v>
      </c>
      <c r="B1265" s="2" t="s">
        <v>1997</v>
      </c>
      <c r="C1265" s="3" t="s">
        <v>28</v>
      </c>
      <c r="D1265" s="3" t="s">
        <v>21</v>
      </c>
      <c r="E1265" s="3" t="s">
        <v>143</v>
      </c>
    </row>
    <row r="1266" spans="1:5" x14ac:dyDescent="0.2">
      <c r="A1266" s="64" t="s">
        <v>1998</v>
      </c>
      <c r="B1266" s="2" t="s">
        <v>1997</v>
      </c>
      <c r="C1266" s="3" t="s">
        <v>28</v>
      </c>
      <c r="D1266" s="3" t="s">
        <v>21</v>
      </c>
      <c r="E1266" s="3" t="s">
        <v>143</v>
      </c>
    </row>
    <row r="1267" spans="1:5" x14ac:dyDescent="0.2">
      <c r="A1267" s="64" t="s">
        <v>1999</v>
      </c>
      <c r="B1267" s="2" t="s">
        <v>2000</v>
      </c>
      <c r="C1267" s="3" t="s">
        <v>28</v>
      </c>
      <c r="D1267" s="3" t="s">
        <v>57</v>
      </c>
      <c r="E1267" s="64" t="s">
        <v>143</v>
      </c>
    </row>
    <row r="1268" spans="1:5" x14ac:dyDescent="0.2">
      <c r="A1268" s="64" t="s">
        <v>2001</v>
      </c>
      <c r="B1268" s="2" t="s">
        <v>2000</v>
      </c>
      <c r="C1268" s="3" t="s">
        <v>28</v>
      </c>
      <c r="D1268" s="3" t="s">
        <v>57</v>
      </c>
      <c r="E1268" s="3" t="s">
        <v>143</v>
      </c>
    </row>
    <row r="1269" spans="1:5" x14ac:dyDescent="0.2">
      <c r="A1269" s="3" t="s">
        <v>2002</v>
      </c>
      <c r="B1269" s="64" t="s">
        <v>2003</v>
      </c>
      <c r="C1269" s="3" t="s">
        <v>2</v>
      </c>
      <c r="D1269" s="3" t="s">
        <v>3</v>
      </c>
      <c r="E1269" s="64" t="s">
        <v>69</v>
      </c>
    </row>
    <row r="1270" spans="1:5" x14ac:dyDescent="0.2">
      <c r="A1270" s="64" t="s">
        <v>2004</v>
      </c>
      <c r="B1270" s="2" t="s">
        <v>2003</v>
      </c>
      <c r="C1270" s="3" t="s">
        <v>2</v>
      </c>
      <c r="D1270" s="3" t="s">
        <v>3</v>
      </c>
      <c r="E1270" s="3" t="s">
        <v>69</v>
      </c>
    </row>
    <row r="1271" spans="1:5" x14ac:dyDescent="0.2">
      <c r="A1271" s="67" t="s">
        <v>2005</v>
      </c>
      <c r="B1271" s="17" t="s">
        <v>2006</v>
      </c>
      <c r="C1271" s="4" t="s">
        <v>43</v>
      </c>
      <c r="D1271" s="4" t="s">
        <v>13</v>
      </c>
      <c r="E1271" s="66" t="s">
        <v>406</v>
      </c>
    </row>
    <row r="1272" spans="1:5" x14ac:dyDescent="0.2">
      <c r="A1272" s="20" t="s">
        <v>2007</v>
      </c>
      <c r="B1272" s="17" t="s">
        <v>2008</v>
      </c>
      <c r="C1272" s="4" t="s">
        <v>89</v>
      </c>
      <c r="D1272" s="4" t="s">
        <v>57</v>
      </c>
      <c r="E1272" s="4" t="s">
        <v>100</v>
      </c>
    </row>
    <row r="1273" spans="1:5" x14ac:dyDescent="0.2">
      <c r="A1273" s="67" t="s">
        <v>2009</v>
      </c>
      <c r="B1273" s="17" t="s">
        <v>2008</v>
      </c>
      <c r="C1273" s="4" t="s">
        <v>89</v>
      </c>
      <c r="D1273" s="4" t="s">
        <v>57</v>
      </c>
      <c r="E1273" s="4" t="s">
        <v>100</v>
      </c>
    </row>
    <row r="1274" spans="1:5" x14ac:dyDescent="0.2">
      <c r="A1274" t="s">
        <v>2010</v>
      </c>
      <c r="B1274" s="17" t="s">
        <v>137</v>
      </c>
      <c r="C1274" s="4" t="s">
        <v>89</v>
      </c>
      <c r="D1274" s="4" t="s">
        <v>57</v>
      </c>
      <c r="E1274" s="4" t="s">
        <v>100</v>
      </c>
    </row>
    <row r="1275" spans="1:5" x14ac:dyDescent="0.2">
      <c r="A1275" t="s">
        <v>2011</v>
      </c>
      <c r="B1275" s="17" t="s">
        <v>1040</v>
      </c>
      <c r="C1275" s="4" t="s">
        <v>89</v>
      </c>
      <c r="D1275" s="4" t="s">
        <v>21</v>
      </c>
      <c r="E1275" s="4" t="s">
        <v>100</v>
      </c>
    </row>
    <row r="1276" spans="1:5" x14ac:dyDescent="0.2">
      <c r="A1276" t="s">
        <v>2012</v>
      </c>
      <c r="B1276" s="17" t="s">
        <v>1248</v>
      </c>
      <c r="C1276" s="4" t="s">
        <v>89</v>
      </c>
      <c r="D1276" s="4" t="s">
        <v>57</v>
      </c>
      <c r="E1276" s="4" t="s">
        <v>100</v>
      </c>
    </row>
    <row r="1277" spans="1:5" x14ac:dyDescent="0.2">
      <c r="A1277" t="s">
        <v>2013</v>
      </c>
      <c r="B1277" s="17" t="s">
        <v>1246</v>
      </c>
      <c r="C1277" s="4" t="s">
        <v>89</v>
      </c>
      <c r="D1277" s="4" t="s">
        <v>3</v>
      </c>
      <c r="E1277" s="4" t="s">
        <v>100</v>
      </c>
    </row>
    <row r="1278" spans="1:5" x14ac:dyDescent="0.2">
      <c r="A1278" t="s">
        <v>2014</v>
      </c>
      <c r="B1278" s="17" t="s">
        <v>1788</v>
      </c>
      <c r="C1278" s="4" t="s">
        <v>89</v>
      </c>
      <c r="D1278" s="4" t="s">
        <v>13</v>
      </c>
      <c r="E1278" s="4" t="s">
        <v>100</v>
      </c>
    </row>
    <row r="1279" spans="1:5" x14ac:dyDescent="0.2">
      <c r="A1279" t="s">
        <v>2015</v>
      </c>
      <c r="B1279" s="17" t="s">
        <v>411</v>
      </c>
      <c r="C1279" s="4" t="s">
        <v>43</v>
      </c>
      <c r="D1279" s="4" t="s">
        <v>57</v>
      </c>
      <c r="E1279" s="4" t="s">
        <v>406</v>
      </c>
    </row>
    <row r="1280" spans="1:5" x14ac:dyDescent="0.2">
      <c r="A1280" s="68" t="s">
        <v>1308</v>
      </c>
      <c r="B1280" s="17" t="s">
        <v>1306</v>
      </c>
      <c r="C1280" s="4" t="s">
        <v>43</v>
      </c>
      <c r="D1280" s="4" t="s">
        <v>21</v>
      </c>
      <c r="E1280" s="4" t="s">
        <v>406</v>
      </c>
    </row>
  </sheetData>
  <conditionalFormatting sqref="F1033">
    <cfRule type="duplicateValues" dxfId="1" priority="2"/>
  </conditionalFormatting>
  <conditionalFormatting sqref="D324">
    <cfRule type="expression" dxfId="0" priority="1">
      <formula>$D$318</formula>
    </cfRule>
  </conditionalFormatting>
  <dataValidations count="3">
    <dataValidation type="list" allowBlank="1" showInputMessage="1" showErrorMessage="1" sqref="F398:F399 A196 A296" xr:uid="{00000000-0002-0000-0A00-000000000000}">
      <formula1>SITENAME</formula1>
    </dataValidation>
    <dataValidation type="list" allowBlank="1" showInputMessage="1" showErrorMessage="1" sqref="J757 J860 I234 J560 F556 A714:A738 A692:A693 A695:A703 A705:A712 A626:A636 A638:A641 A643:A646 A578:A595 A562:A576 A534 A529:A532 A536:A537 A472 A474:A482 A448:A450 A453:A462 A464:A469 A426:A446 A413:A423 A319:A331 A297:A313 A292:A295 A214:A263 A155:A195 A66:A67 A69:A85 A87:A96 A98:A117 A1:A47 A49:A64 A119:A125 A127:A153 A197:A199 A201:A211 A267:A271 A265 A273:A286 A289:A290 A315:A317 A345:A392 A333:A343 A395:A411 A489:A500 A484:A487 A502:A510 A512:A527 A540:A560 A621:A624 A597:A616 A648:A666 A668:A690 A1151 A1103 A1105:A1106 A1092:A1100 A1068:A1072 A1074:A1090 A1032:A1066 A991:A996 A969:A989 A945:A967 A942:A943 A898:A930 A877:A896 A843:A853 A818:A841 A740:A745 A747:A816 A862 A855:A860 A864:A875 A932:A934 A936:A940 A1000:A1005 A998 A1007:A1030 A1108:A1132 A1157 A1265" xr:uid="{00000000-0002-0000-0A00-000001000000}">
      <formula1>$A:$A</formula1>
    </dataValidation>
    <dataValidation type="list" allowBlank="1" showInputMessage="1" showErrorMessage="1" sqref="K757 G556 K560 F757 B297:B424 B1:B295 J234 F560 K860 F860 B426:B1157 B1265:B1268 B1270:B1280" xr:uid="{00000000-0002-0000-0A00-000002000000}">
      <formula1>$B:$B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01 DEC</vt:lpstr>
      <vt:lpstr>02 DEC</vt:lpstr>
      <vt:lpstr>03 DEC</vt:lpstr>
      <vt:lpstr>04 DEC</vt:lpstr>
      <vt:lpstr>05 DEC</vt:lpstr>
      <vt:lpstr>06 DEC</vt:lpstr>
      <vt:lpstr>07 DEC</vt:lpstr>
      <vt:lpstr>08 DEC</vt:lpstr>
      <vt:lpstr>09 DEC</vt:lpstr>
      <vt:lpstr>10 DEC</vt:lpstr>
      <vt:lpstr>BB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Enecia Zimbudzana</dc:creator>
  <cp:lastModifiedBy>Microsoft Office User</cp:lastModifiedBy>
  <dcterms:created xsi:type="dcterms:W3CDTF">2020-11-02T00:28:31Z</dcterms:created>
  <dcterms:modified xsi:type="dcterms:W3CDTF">2020-12-23T11:35:41Z</dcterms:modified>
</cp:coreProperties>
</file>